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tabRatio="795" firstSheet="11" activeTab="21"/>
  </bookViews>
  <sheets>
    <sheet name="方舟产品订单明细" sheetId="1" r:id="rId1"/>
    <sheet name="方舟产品订单明细 2503" sheetId="2" r:id="rId2"/>
    <sheet name="方舟产品订单明细2504" sheetId="3" r:id="rId3"/>
    <sheet name="SE8加拿大2504" sheetId="5" r:id="rId4"/>
    <sheet name="装箱明细2504" sheetId="6" r:id="rId5"/>
    <sheet name="方舟空运明细2505" sheetId="7" r:id="rId6"/>
    <sheet name="SE8空运明细2505" sheetId="8" r:id="rId7"/>
    <sheet name="方舟空运明细2506" sheetId="10" r:id="rId8"/>
    <sheet name="SE8空运明细2506" sheetId="11" r:id="rId9"/>
    <sheet name="方舟空运明细2507" sheetId="12" r:id="rId10"/>
    <sheet name="SE8空运明细2507" sheetId="13" r:id="rId11"/>
    <sheet name="方舟空运明细2509" sheetId="14" r:id="rId12"/>
    <sheet name="SE8空运明细2509" sheetId="15" r:id="rId13"/>
    <sheet name="方舟空运明细2510" sheetId="17" r:id="rId14"/>
    <sheet name="SE8空运明细2510" sheetId="19" r:id="rId15"/>
    <sheet name="方舟空运明细2511" sheetId="20" r:id="rId16"/>
    <sheet name="SE8空运明细2511" sheetId="21" r:id="rId17"/>
    <sheet name="方舟空运明细2512" sheetId="22" r:id="rId18"/>
    <sheet name="SE8空运明细2512" sheetId="24" r:id="rId19"/>
    <sheet name="方舟空运明细2601" sheetId="23" r:id="rId20"/>
    <sheet name="财务简记" sheetId="9" r:id="rId21"/>
    <sheet name="Sheet2" sheetId="18" r:id="rId22"/>
    <sheet name="Sheet3" sheetId="25" r:id="rId23"/>
    <sheet name="Sheet4" sheetId="26" r:id="rId24"/>
    <sheet name="Sheet1" sheetId="27" r:id="rId25"/>
  </sheets>
  <definedNames>
    <definedName name="_xlnm._FilterDatabase" localSheetId="0" hidden="1">方舟产品订单明细!$A$1:$Q$47</definedName>
    <definedName name="_xlnm._FilterDatabase" localSheetId="1" hidden="1">'方舟产品订单明细 2503'!$B$1:$C$12</definedName>
    <definedName name="_xlnm._FilterDatabase" localSheetId="2" hidden="1">方舟产品订单明细2504!$B$1:$C$26</definedName>
    <definedName name="_xlnm._FilterDatabase" localSheetId="3" hidden="1">SE8加拿大2504!$B$1:$C$81</definedName>
    <definedName name="_xlnm._FilterDatabase" localSheetId="4" hidden="1">装箱明细2504!$B$1:$C$28</definedName>
    <definedName name="_xlnm._FilterDatabase" localSheetId="5" hidden="1">方舟空运明细2505!$B$2:$C$27</definedName>
    <definedName name="_xlnm._FilterDatabase" localSheetId="6" hidden="1">SE8空运明细2505!$B$2:$C$46</definedName>
    <definedName name="_xlnm._FilterDatabase" localSheetId="7" hidden="1">方舟空运明细2506!$B$2:$C$27</definedName>
    <definedName name="_xlnm._FilterDatabase" localSheetId="8" hidden="1">SE8空运明细2506!$B$2:$C$28</definedName>
    <definedName name="_xlnm._FilterDatabase" localSheetId="9" hidden="1">方舟空运明细2507!$B$2:$C$23</definedName>
    <definedName name="_xlnm._FilterDatabase" localSheetId="10" hidden="1">SE8空运明细2507!$B$2:$C$26</definedName>
    <definedName name="_xlnm._FilterDatabase" localSheetId="11" hidden="1">方舟空运明细2509!$B$2:$C$30</definedName>
    <definedName name="_xlnm._FilterDatabase" localSheetId="12" hidden="1">SE8空运明细2509!$B$2:$C$39</definedName>
    <definedName name="_xlnm._FilterDatabase" localSheetId="13" hidden="1">方舟空运明细2510!$B$2:$C$74</definedName>
    <definedName name="_xlnm._FilterDatabase" localSheetId="14" hidden="1">SE8空运明细2510!$B$2:$C$53</definedName>
    <definedName name="_xlnm._FilterDatabase" localSheetId="15" hidden="1">方舟空运明细2511!$B$2:$C$77</definedName>
    <definedName name="_xlnm._FilterDatabase" localSheetId="16" hidden="1">SE8空运明细2511!$B$2:$C$50</definedName>
    <definedName name="_xlnm._FilterDatabase" localSheetId="17" hidden="1">方舟空运明细2512!$B$2:$C$21</definedName>
    <definedName name="_xlnm._FilterDatabase" localSheetId="18" hidden="1">SE8空运明细2512!$B$2:$C$51</definedName>
    <definedName name="_xlnm._FilterDatabase" localSheetId="19" hidden="1">方舟空运明细2601!$A$2:$B$78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73" name="ID_E9985ED779BE4DA08420C9B1E8F0D90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0260" y="2167255"/>
          <a:ext cx="657225" cy="8940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71" name="ID_718C3AE0FD92431F894F45BA55CC6D7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2475" y="3349625"/>
          <a:ext cx="715010" cy="94424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70" name="ID_7E4FBF8109E84034B8009912945B73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2475" y="5945505"/>
          <a:ext cx="715010" cy="9448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74" name="ID_D39080B2B16D427A97C21DD338D0CE5C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57250" y="7126605"/>
          <a:ext cx="715010" cy="94043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776" name="ID_E03BCD1B642F4A45ADA0304C8C2CEAD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7330" y="9477375"/>
          <a:ext cx="1155065" cy="144081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773" name="ID_CDB32F482E2A4042A13993CDAF8E6611" descr="cc84dec4777a86f070d8e7700eb7e8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7005" y="6471285"/>
          <a:ext cx="1269365" cy="141097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774" name="ID_036E43FE991A48AEB90E4C987C71737A" descr="fe069d70abfd61d928b8e616c652d7b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7650" y="7995285"/>
          <a:ext cx="1184910" cy="132143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770" name="ID_12ADE002C10B45188792BE32D78FC0C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2095" y="11191240"/>
          <a:ext cx="1151255" cy="1440815"/>
        </a:xfrm>
        <a:prstGeom prst="rect">
          <a:avLst/>
        </a:prstGeom>
        <a:noFill/>
        <a:ln w="9525">
          <a:noFill/>
        </a:ln>
      </xdr:spPr>
    </xdr:pic>
  </etc:cellImage>
</etc:cellImages>
</file>

<file path=xl/comments1.xml><?xml version="1.0" encoding="utf-8"?>
<comments xmlns="http://schemas.openxmlformats.org/spreadsheetml/2006/main">
  <authors>
    <author>jingl</author>
  </authors>
  <commentList>
    <comment ref="D2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后续拿货价588元/箱</t>
        </r>
      </text>
    </comment>
    <comment ref="E2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后续报价15元</t>
        </r>
      </text>
    </comment>
    <comment ref="D3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后续拿货价600元每箱
</t>
        </r>
      </text>
    </comment>
    <comment ref="E3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后续报价15.5
</t>
        </r>
      </text>
    </comment>
    <comment ref="D4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后续拿货价360元每箱</t>
        </r>
      </text>
    </comment>
    <comment ref="E4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后续报价6.5
</t>
        </r>
      </text>
    </comment>
    <comment ref="H11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样品5.9元*2+3.5元运费-红包优惠=11.39元
大货5.9元*48+15元运费-红包优惠=284.04元
284.04+11.39=295.43元</t>
        </r>
      </text>
    </comment>
    <comment ref="H12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样品13.8*2个+2.5运费-红包=26.9元
大货28.31*9箱=254.79-红包优惠=242.79
242.79+26.9=269.7</t>
        </r>
      </text>
    </comment>
    <comment ref="H13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2个样品+运费=28.9元
大货13*20+运费12元=272元-红包优惠=257元
257+28.9=285.9
</t>
        </r>
      </text>
    </comment>
    <comment ref="P20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一个九阳电锅奋燕买的</t>
        </r>
      </text>
    </comment>
    <comment ref="P34" authorId="0">
      <text>
        <r>
          <rPr>
            <b/>
            <sz val="9"/>
            <rFont val="宋体"/>
            <charset val="134"/>
          </rPr>
          <t>jingl:</t>
        </r>
        <r>
          <rPr>
            <sz val="9"/>
            <rFont val="宋体"/>
            <charset val="134"/>
          </rPr>
          <t xml:space="preserve">
奋艳的几分之几果干
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L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奋燕付的货款
</t>
        </r>
      </text>
    </comment>
  </commentList>
</comments>
</file>

<file path=xl/sharedStrings.xml><?xml version="1.0" encoding="utf-8"?>
<sst xmlns="http://schemas.openxmlformats.org/spreadsheetml/2006/main" count="2734" uniqueCount="912">
  <si>
    <t>出货日期</t>
  </si>
  <si>
    <t>产品图片</t>
  </si>
  <si>
    <t>产品名称</t>
  </si>
  <si>
    <t>成本价/箱</t>
  </si>
  <si>
    <t>报价/元</t>
  </si>
  <si>
    <t>数量</t>
  </si>
  <si>
    <t>单位</t>
  </si>
  <si>
    <t>成本金额/元</t>
  </si>
  <si>
    <t>出货金额/元</t>
  </si>
  <si>
    <t>状态</t>
  </si>
  <si>
    <t>每箱</t>
  </si>
  <si>
    <t>采购单据</t>
  </si>
  <si>
    <t>利润</t>
  </si>
  <si>
    <t>支出</t>
  </si>
  <si>
    <t>收入</t>
  </si>
  <si>
    <t>余额</t>
  </si>
  <si>
    <t>消毒卫生巾（日用）</t>
  </si>
  <si>
    <t>箱</t>
  </si>
  <si>
    <t>已出货</t>
  </si>
  <si>
    <t>包</t>
  </si>
  <si>
    <t>001</t>
  </si>
  <si>
    <t>2024/3/12微信收奋燕2572元</t>
  </si>
  <si>
    <t>消毒卫生巾（夜用）</t>
  </si>
  <si>
    <t>消毒卫生裤（2片装）</t>
  </si>
  <si>
    <t>中档美甲16件套装</t>
  </si>
  <si>
    <t>套</t>
  </si>
  <si>
    <t>002</t>
  </si>
  <si>
    <t>2024/4/3微信收奋燕10000元</t>
  </si>
  <si>
    <t>高档美甲7件套</t>
  </si>
  <si>
    <t>直柄沐浴刷</t>
  </si>
  <si>
    <t>个</t>
  </si>
  <si>
    <t>003</t>
  </si>
  <si>
    <t>排骨大弯梳（3色）</t>
  </si>
  <si>
    <t>耳勺6件套</t>
  </si>
  <si>
    <t>发光耳勺2件套</t>
  </si>
  <si>
    <t>老黄爪伸缩挠</t>
  </si>
  <si>
    <t>004</t>
  </si>
  <si>
    <t>折叠晾晒架</t>
  </si>
  <si>
    <t>005</t>
  </si>
  <si>
    <t>西瓜刀</t>
  </si>
  <si>
    <t>006</t>
  </si>
  <si>
    <t>王小卤虎皮凤爪（香辣）</t>
  </si>
  <si>
    <t>007</t>
  </si>
  <si>
    <t>2024/4/3微信收奋燕2541.5元</t>
  </si>
  <si>
    <t>王小卤虎皮凤爪（卤香）</t>
  </si>
  <si>
    <t>台式烤肠</t>
  </si>
  <si>
    <t>周三到</t>
  </si>
  <si>
    <t>李子柒螺蛳粉</t>
  </si>
  <si>
    <t>好欢螺螺蛳粉（经典原味）</t>
  </si>
  <si>
    <t>好欢螺螺蛳粉（加辣）</t>
  </si>
  <si>
    <t>九阳折叠烧水壶</t>
  </si>
  <si>
    <t>斗禾折叠烧水壶</t>
  </si>
  <si>
    <t>国风扭扭夹</t>
  </si>
  <si>
    <t>硅胶剥蒜器</t>
  </si>
  <si>
    <t>便捷手机支架</t>
  </si>
  <si>
    <t>旋转晾衣架</t>
  </si>
  <si>
    <t>磨刀石</t>
  </si>
  <si>
    <t>钢丝抹布(10条装）</t>
  </si>
  <si>
    <t>旋转挂架</t>
  </si>
  <si>
    <t>几分之几果干（混合）</t>
  </si>
  <si>
    <t>西瓜香肠切片刀</t>
  </si>
  <si>
    <t>旋转刀架</t>
  </si>
  <si>
    <t>贤哥辣么小小脆</t>
  </si>
  <si>
    <t>几分之几无花果干</t>
  </si>
  <si>
    <t>几分之几蓝莓干</t>
  </si>
  <si>
    <t>几分之几西梅干</t>
  </si>
  <si>
    <t>几分之几凤梨干</t>
  </si>
  <si>
    <t>几分之几蔓越莓干</t>
  </si>
  <si>
    <t>几分之几杏干</t>
  </si>
  <si>
    <t>几分之几龙眼干</t>
  </si>
  <si>
    <t>双汇王中王</t>
  </si>
  <si>
    <t>316不锈钢火锅勺2件套</t>
  </si>
  <si>
    <t>待出货</t>
  </si>
  <si>
    <t>316隔油勺</t>
  </si>
  <si>
    <t>西餐餐具24件套</t>
  </si>
  <si>
    <t>关账</t>
  </si>
  <si>
    <t>出货方式</t>
  </si>
  <si>
    <t>成本单价/元</t>
  </si>
  <si>
    <t>箱规</t>
  </si>
  <si>
    <t>飘零大叔曲酒烤香肠</t>
  </si>
  <si>
    <t>2024/8/4微信收奋燕5000元</t>
  </si>
  <si>
    <t>飘零大叔盐焗味鹌鹑蛋</t>
  </si>
  <si>
    <t>飘零大叔老卤铁蛋</t>
  </si>
  <si>
    <t>田园猎手爆汁肉肠</t>
  </si>
  <si>
    <t>牛浪漢麻辣牛肉</t>
  </si>
  <si>
    <t>百世兴酒鬼花生</t>
  </si>
  <si>
    <t>回味赞鸭血粉丝</t>
  </si>
  <si>
    <t>招牌豚骨叉烧拉面</t>
  </si>
  <si>
    <t>老李五香翅</t>
  </si>
  <si>
    <t>2024/10/17微信收奋燕5000元</t>
  </si>
  <si>
    <t>船袜</t>
  </si>
  <si>
    <t>双</t>
  </si>
  <si>
    <t>中筒袜</t>
  </si>
  <si>
    <t>不锈钢天鹅沥水篮</t>
  </si>
  <si>
    <t>修眉刀三件套（白色）</t>
  </si>
  <si>
    <t>修眉刀三件套（透明）</t>
  </si>
  <si>
    <t>修眉刀单只</t>
  </si>
  <si>
    <t>只</t>
  </si>
  <si>
    <t>奋燕私人要一箱混箱</t>
  </si>
  <si>
    <t>空运</t>
  </si>
  <si>
    <t>旋转托盘（小号）</t>
  </si>
  <si>
    <t>温州鸭舌（228g）</t>
  </si>
  <si>
    <t>奋燕采购记录</t>
  </si>
  <si>
    <t>2025/1/24招行收奋燕5000元</t>
  </si>
  <si>
    <t>双汇火炫凤刻花香肠</t>
  </si>
  <si>
    <t>双汇奥尔良风味迷你烤香肠</t>
  </si>
  <si>
    <t>枸杞槟榔</t>
  </si>
  <si>
    <t>友臣肉松饼原味2.5kg</t>
  </si>
  <si>
    <t>2.5KG</t>
  </si>
  <si>
    <t>友臣肉松饼香辣味1.25kg</t>
  </si>
  <si>
    <t>1.25KG</t>
  </si>
  <si>
    <t>友臣肉松饼葱香味1.25kg</t>
  </si>
  <si>
    <t>三只松鼠蜀香牛肉100g麻辣味</t>
  </si>
  <si>
    <t>公牛英标转化插头</t>
  </si>
  <si>
    <t>奋燕付的货款</t>
  </si>
  <si>
    <t>2025/03/01招行收奋燕20000元</t>
  </si>
  <si>
    <t>海运</t>
  </si>
  <si>
    <t>肥啾香辣牛肉片（原味）</t>
  </si>
  <si>
    <t>肥啾香辣牛肉片（香辣）</t>
  </si>
  <si>
    <t>肥啾香辣牛肉片（蜜汁）</t>
  </si>
  <si>
    <t>泡泡染发剂10袋一盒</t>
  </si>
  <si>
    <t>盒</t>
  </si>
  <si>
    <t>全棉时代奈丝公主，超净吸日用245mm,10片/包/包</t>
  </si>
  <si>
    <t>全棉时代奈丝公主，超净吸超长夜用420mm,3片/包超薄</t>
  </si>
  <si>
    <t>全棉MINI日抛浴巾60gsm，提花100cm*60cm,1条/包</t>
  </si>
  <si>
    <t>全时代奈丝公主，安睡公主经期裤m-L码,2片/袋, 袋</t>
  </si>
  <si>
    <t>全棉时代全棉柔巾，45gsm，200*200mm，100片/包，6包/提</t>
  </si>
  <si>
    <t>全棉时代超柔全棉洗脸巾75gsm平纹，甘油乳霜，200*200mm,60片/包，3包/提</t>
  </si>
  <si>
    <t>全棉时代女士全棉一次性内裤(灭菌装)M,3条/袋</t>
  </si>
  <si>
    <t>全棉时代女士全棉一次性内裤(灭菌装)L,3条/袋</t>
  </si>
  <si>
    <t xml:space="preserve">全棉时代女生一次性内裤M 5条/袋 </t>
  </si>
  <si>
    <t>袋</t>
  </si>
  <si>
    <t xml:space="preserve">全棉时代女生一次性内裤L 5条/袋 </t>
  </si>
  <si>
    <t>飘零大叔孜香麻辣爆肚</t>
  </si>
  <si>
    <t>飘零大叔原味猪肉脯</t>
  </si>
  <si>
    <t>飘零大叔酱烧鸭翅</t>
  </si>
  <si>
    <t>飘零大叔酱烧鸭锁骨</t>
  </si>
  <si>
    <t>飘零大叔盐焗鹌鹑蛋</t>
  </si>
  <si>
    <t>飘零大叔香卤铁蛋</t>
  </si>
  <si>
    <t>飘零大叔老卤鸭翅</t>
  </si>
  <si>
    <t>household一次性压缩浴巾70*140cm</t>
  </si>
  <si>
    <t>倩挥一次性压缩毛巾</t>
  </si>
  <si>
    <t>劲仔小鱼麻辣味</t>
  </si>
  <si>
    <t>劲仔小鱼卤香味</t>
  </si>
  <si>
    <t>劲仔小鱼香辣味</t>
  </si>
  <si>
    <t>痛经贴</t>
  </si>
  <si>
    <t>六神花露水</t>
  </si>
  <si>
    <t>京都念慈菴枇杷润喉糖（金桔柠檬味）</t>
  </si>
  <si>
    <t>京都念慈菴枇杷润喉糖（枇杷味）</t>
  </si>
  <si>
    <t>京都念慈菴枇杷润喉糖（柠檬草味）</t>
  </si>
  <si>
    <t>京都念慈菴枇杷润喉糖（乌梅味）</t>
  </si>
  <si>
    <t>京都念慈菴枇杷润喉糖（苹果桂圆味）</t>
  </si>
  <si>
    <t>森永嗨啾水果软糖(草莓味）</t>
  </si>
  <si>
    <t>森永嗨啾水果软糖(水蜜桃味）</t>
  </si>
  <si>
    <t>森永嗨啾水果软糖(苹果味）</t>
  </si>
  <si>
    <t>森永嗨啾水果软糖(可乐味）</t>
  </si>
  <si>
    <t>森永嗨啾水果软糖(葡萄味）</t>
  </si>
  <si>
    <t>森永嗨啾水果软糖(西柚味）</t>
  </si>
  <si>
    <t>森永嗨啾水果软糖(青柠味）</t>
  </si>
  <si>
    <t>森永嗨啾水果软糖(柠檬味）</t>
  </si>
  <si>
    <t>森永嗨啾水果软糖(酸奶味）</t>
  </si>
  <si>
    <t>悠哈牛奶糖(抹茶味）</t>
  </si>
  <si>
    <t>悠哈牛奶糖(草莓味）</t>
  </si>
  <si>
    <t>悠哈牛奶糖(桃子味）</t>
  </si>
  <si>
    <t>悠哈牛奶糖(盐奶味）</t>
  </si>
  <si>
    <t>悠哈牛奶糖(牛奶味）</t>
  </si>
  <si>
    <t>延城小菜牛板筋12g</t>
  </si>
  <si>
    <t>牛浪漢麻辣牛肉60g</t>
  </si>
  <si>
    <t>片仔癀牙口清牙膏(五种香型组合）</t>
  </si>
  <si>
    <t>海底捞浓香牛油火锅底料150g</t>
  </si>
  <si>
    <t>海底捞醇香牛油火锅底料150g</t>
  </si>
  <si>
    <t>伸缩弯头除尘刷</t>
  </si>
  <si>
    <t>书包</t>
  </si>
  <si>
    <t>支出是扣掉我的利润部分</t>
  </si>
  <si>
    <t xml:space="preserve"> </t>
  </si>
  <si>
    <t>空运利润</t>
  </si>
  <si>
    <t>海运利润</t>
  </si>
  <si>
    <t>合计利润</t>
  </si>
  <si>
    <t>每人利润</t>
  </si>
  <si>
    <t>10000毫安充电宝（白色）</t>
  </si>
  <si>
    <t>10000毫安充电宝（黑色）</t>
  </si>
  <si>
    <t>2025/4/2招行收奋燕20000</t>
  </si>
  <si>
    <t>无穷虎皮鹌鹑蛋70g</t>
  </si>
  <si>
    <t>无穷海盐鹌鹑蛋70g</t>
  </si>
  <si>
    <t>麻辣王子地道辣条（微辣）110g</t>
  </si>
  <si>
    <r>
      <rPr>
        <sz val="11"/>
        <color theme="1"/>
        <rFont val="微软雅黑"/>
        <charset val="134"/>
      </rPr>
      <t>李海龙麻辣烫微辣3</t>
    </r>
    <r>
      <rPr>
        <sz val="11"/>
        <color theme="1"/>
        <rFont val="微软雅黑"/>
        <charset val="134"/>
      </rPr>
      <t>87g</t>
    </r>
  </si>
  <si>
    <t>飘零大叔曲酒烤香肠65g</t>
  </si>
  <si>
    <t>飘零大叔藤椒牛肉条48g</t>
  </si>
  <si>
    <t>飘零大叔盐焗味鹌鹑蛋88g</t>
  </si>
  <si>
    <t>拖鞋36-37码</t>
  </si>
  <si>
    <t>爱尝无骨凤爪青柠味88g</t>
  </si>
  <si>
    <t>爱尝无骨凤爪香辣味88g</t>
  </si>
  <si>
    <t>满小饱肥汁米线(310g)</t>
  </si>
  <si>
    <r>
      <rPr>
        <sz val="11"/>
        <color theme="1"/>
        <rFont val="微软雅黑"/>
        <charset val="134"/>
      </rPr>
      <t>飘零大叔曲酒烤香肠6</t>
    </r>
    <r>
      <rPr>
        <sz val="11"/>
        <color theme="1"/>
        <rFont val="微软雅黑"/>
        <charset val="134"/>
      </rPr>
      <t>5g</t>
    </r>
  </si>
  <si>
    <t>小熊真空封口机</t>
  </si>
  <si>
    <t>凡米耳温枪外贸版</t>
  </si>
  <si>
    <t>丢货</t>
  </si>
  <si>
    <t>排骨大弯梳</t>
  </si>
  <si>
    <t>裙带菜（30包/袋）</t>
  </si>
  <si>
    <t>支出为到货三件的海运运费</t>
  </si>
  <si>
    <t>合计利润：</t>
  </si>
  <si>
    <t>每人利润：</t>
  </si>
  <si>
    <t>丢货损失成本：</t>
  </si>
  <si>
    <t>每人丢货利润：</t>
  </si>
  <si>
    <t>丢货赔付：</t>
  </si>
  <si>
    <t>合计每人利润：</t>
  </si>
  <si>
    <t>丢货利润：</t>
  </si>
  <si>
    <t>方舟海运费：</t>
  </si>
  <si>
    <t>SE8海运费：</t>
  </si>
  <si>
    <t>泡泡玛特Molly蓝公主</t>
  </si>
  <si>
    <t>泡泡玛特ZIMOMO旅行家</t>
  </si>
  <si>
    <t>泡泡玛特LABUBU冒险家</t>
  </si>
  <si>
    <t>泡泡玛特SATYR RORY经典</t>
  </si>
  <si>
    <t>泡泡玛特SKULLPANDA寻梦者</t>
  </si>
  <si>
    <t>泡泡玛特Molly粉公主</t>
  </si>
  <si>
    <t>编织袋滑板Molly</t>
  </si>
  <si>
    <t>编织袋香蕉Labu</t>
  </si>
  <si>
    <t>泡泡玛特手机壳（假日度假拉布布）15pro</t>
  </si>
  <si>
    <t>泡泡玛特手机壳（假日度假拉布布15promax</t>
  </si>
  <si>
    <t>泡泡玛特手机壳（假日度假拉布布16pro</t>
  </si>
  <si>
    <t>泡泡玛特手机壳（假日度假拉布布16promax</t>
  </si>
  <si>
    <t>泡泡玛特手机壳（粉色拉布布）15pro</t>
  </si>
  <si>
    <t>泡泡玛特手机壳（粉色拉布布）15promax</t>
  </si>
  <si>
    <t>泡泡玛特手机壳（粉色拉布布）16pro</t>
  </si>
  <si>
    <t>泡泡玛特手机壳（粉色拉布布）16promax</t>
  </si>
  <si>
    <t>泡泡玛特手机壳（环绕五颜六色拉布布）15pro</t>
  </si>
  <si>
    <t>泡泡玛特手机壳（环绕五颜六色拉布布）15promax</t>
  </si>
  <si>
    <t>泡泡玛特手机壳（环绕五颜六色拉布布）16pro</t>
  </si>
  <si>
    <t>泡泡玛特手机壳（环绕五颜六色拉布布）16promax</t>
  </si>
  <si>
    <t>泡泡玛特手机壳（棕色拉布布）15pro</t>
  </si>
  <si>
    <t>泡泡玛特手机壳（棕色拉布布）15promax</t>
  </si>
  <si>
    <t>泡泡玛特手机壳（棕色拉布布）16pro</t>
  </si>
  <si>
    <t>泡泡玛特手机壳（棕色拉布布）16promax</t>
  </si>
  <si>
    <t>泡泡玛特手机壳（满屏方格拉布布）15pro</t>
  </si>
  <si>
    <t>泡泡玛特手机壳（满屏方格拉布布）15promax</t>
  </si>
  <si>
    <t>泡泡玛特手机壳（满屏方格拉布布）16pro</t>
  </si>
  <si>
    <t>泡泡玛特手机壳（满屏方格拉布布）16promax</t>
  </si>
  <si>
    <t>泡泡玛特手机壳（睡觉拉布布）15pro</t>
  </si>
  <si>
    <t>泡泡玛特手机壳（睡觉拉布布）15promax</t>
  </si>
  <si>
    <t>泡泡玛特手机壳（睡觉拉布布）16pro</t>
  </si>
  <si>
    <t>泡泡玛特手机壳（睡觉拉布布）16promax</t>
  </si>
  <si>
    <t>泡泡玛特手机壳（方格一只拉布布）15pro</t>
  </si>
  <si>
    <t>泡泡玛特手机壳（方格一只拉布布）15promax</t>
  </si>
  <si>
    <t>泡泡玛特手机壳（方格一只拉布布）16pro</t>
  </si>
  <si>
    <t>泡泡玛特手机壳（方格一只拉布布）16promax</t>
  </si>
  <si>
    <t>泡泡玛特手机壳（黄色拉布布眼镜）15pro</t>
  </si>
  <si>
    <t>泡泡玛特手机壳（黄色拉布布眼镜）15promax</t>
  </si>
  <si>
    <t>泡泡玛特手机壳（黄色拉布布眼镜）16pro</t>
  </si>
  <si>
    <t>泡泡玛特手机壳（黄色拉布布眼镜）16promax</t>
  </si>
  <si>
    <t>拉布布便签夹双面 亚克力A款</t>
  </si>
  <si>
    <t>拉布布便签夹双面 亚克力C款</t>
  </si>
  <si>
    <t>拉布布便签夹双面 亚克力E款</t>
  </si>
  <si>
    <t>拉布布便签夹双面 亚克力F款</t>
  </si>
  <si>
    <t>UNO拉布布纸牌桌游</t>
  </si>
  <si>
    <t>UNO游戏纸牌（HELLO KITTY)</t>
  </si>
  <si>
    <t>UNO游戏纸牌(SARIO)</t>
  </si>
  <si>
    <t>UNO游戏纸牌(海绵宝宝）</t>
  </si>
  <si>
    <t>UNO游戏纸牌（LABUBU)</t>
  </si>
  <si>
    <t>UNO游戏纸牌(MARIO)</t>
  </si>
  <si>
    <t>Labubu便利贴(全套4本）</t>
  </si>
  <si>
    <t>温州鸭舌</t>
  </si>
  <si>
    <t>奋燕付款</t>
  </si>
  <si>
    <t>30g*8支*10袋</t>
  </si>
  <si>
    <t>38g*5包*20兜</t>
  </si>
  <si>
    <t>双汇火炫风刻花肠</t>
  </si>
  <si>
    <t>45g*50包</t>
  </si>
  <si>
    <t>60g*50包</t>
  </si>
  <si>
    <t>友臣肉松饼（原味）</t>
  </si>
  <si>
    <t>2.5kg/箱</t>
  </si>
  <si>
    <t>有友筋骨棒165g</t>
  </si>
  <si>
    <t>165g*40包</t>
  </si>
  <si>
    <t>海绵宝宝洗碗百洁布10个装</t>
  </si>
  <si>
    <t>组</t>
  </si>
  <si>
    <t>吴氏素干煸鱿鱼丝辣条60袋</t>
  </si>
  <si>
    <t>60袋</t>
  </si>
  <si>
    <t>汾煌雪梅20g（买10送10）</t>
  </si>
  <si>
    <t>洽洽麻辣味辣条味瓜子15g*30</t>
  </si>
  <si>
    <t>几分之几 蔓越莓100g</t>
  </si>
  <si>
    <t>几分之几 西梅125g</t>
  </si>
  <si>
    <t>几分之几 凤梨100g</t>
  </si>
  <si>
    <t>20W氮化镓快充卵石灰1.5米</t>
  </si>
  <si>
    <t>泡泡玛特冰箱贴12款/套</t>
  </si>
  <si>
    <t>Labubu亚克力ins风甜美一字夹（全套6个）</t>
  </si>
  <si>
    <t>蜡笔小新免撕垃圾袋12大卷</t>
  </si>
  <si>
    <t>Labubu印花手帕纸6条装</t>
  </si>
  <si>
    <t>芥末味夏威夷果仁（四大包/组）</t>
  </si>
  <si>
    <t>Hello Kitty痘痘贴2片/盒60贴</t>
  </si>
  <si>
    <t>米卡博蒸汽眼罩（囤货装）</t>
  </si>
  <si>
    <t>马桶贴3对（芭蕾兔）</t>
  </si>
  <si>
    <t>蜡笔小新创口贴80片4盒/组</t>
  </si>
  <si>
    <t>蜡笔小新一次性三层防护口罩2款：小新与小白+百变小新100/组</t>
  </si>
  <si>
    <t>王小卤虎皮凤爪（香辣）105g</t>
  </si>
  <si>
    <t>王小卤虎皮凤爪（卤香）105g</t>
  </si>
  <si>
    <t>牛浪汉麻辣牛肉60g</t>
  </si>
  <si>
    <t>转换插头</t>
  </si>
  <si>
    <t>50个</t>
  </si>
  <si>
    <t>支出为本票海运费用</t>
  </si>
  <si>
    <t>备注</t>
  </si>
  <si>
    <t>收货地址</t>
  </si>
  <si>
    <t>1号箱12包
2号箱26包
3号箱10包</t>
  </si>
  <si>
    <t>姓名：longhongfang
地址：86  mile end road ，London ，E1 4UN   
电话：07925751618</t>
  </si>
  <si>
    <t>裙带菜</t>
  </si>
  <si>
    <t>3号箱9包</t>
  </si>
  <si>
    <t>2号箱32包
3号箱18包</t>
  </si>
  <si>
    <t>2号箱50包</t>
  </si>
  <si>
    <t>2号箱20包</t>
  </si>
  <si>
    <t>1号箱8个
3号箱4个</t>
  </si>
  <si>
    <t>1号箱6个
3号箱4个</t>
  </si>
  <si>
    <t>1号箱8个
3号箱42个</t>
  </si>
  <si>
    <t>2号箱30把</t>
  </si>
  <si>
    <t>几分之几 龙眼干</t>
  </si>
  <si>
    <t>4号箱16包</t>
  </si>
  <si>
    <t>4号箱50盒</t>
  </si>
  <si>
    <t>4号箱30包</t>
  </si>
  <si>
    <t>A箱24个
B箱26个</t>
  </si>
  <si>
    <t xml:space="preserve">收件人：fangzhou 电话：07957987703
Flat 141, Copenhagen Court, Pell Street, London, SE8 5ES, United Kingdom
</t>
  </si>
  <si>
    <t>A箱10套</t>
  </si>
  <si>
    <t>A箱30个</t>
  </si>
  <si>
    <t>蜡笔小新免撕垃圾袋</t>
  </si>
  <si>
    <t>卷</t>
  </si>
  <si>
    <t>B箱48卷</t>
  </si>
  <si>
    <t>54包</t>
  </si>
  <si>
    <t>A箱54包</t>
  </si>
  <si>
    <t>60贴</t>
  </si>
  <si>
    <t>A箱1盒</t>
  </si>
  <si>
    <t>50片</t>
  </si>
  <si>
    <t>马桶贴（芭蕾兔）</t>
  </si>
  <si>
    <t>对</t>
  </si>
  <si>
    <t>A箱15对</t>
  </si>
  <si>
    <t>A箱20盒</t>
  </si>
  <si>
    <t>蜡笔小新一次性三层防护口罩2款：小新与小白+百变小新100</t>
  </si>
  <si>
    <t>A箱100个</t>
  </si>
  <si>
    <t>A箱50个</t>
  </si>
  <si>
    <t>牛浪汉麻辣牛肉</t>
  </si>
  <si>
    <t>A箱60包</t>
  </si>
  <si>
    <t>A箱3包
B箱9包</t>
  </si>
  <si>
    <t>B箱25包</t>
  </si>
  <si>
    <t>方舟空运出货明细2505</t>
  </si>
  <si>
    <t>单价/元</t>
  </si>
  <si>
    <t>金额/元</t>
  </si>
  <si>
    <t>2025/4/27到龙申</t>
  </si>
  <si>
    <t>5/9到龙申</t>
  </si>
  <si>
    <t>奋燕付货款</t>
  </si>
  <si>
    <t>百草味去骨鸭掌</t>
  </si>
  <si>
    <t>美斯特折叠电蚊拍</t>
  </si>
  <si>
    <t>5/12到龙申</t>
  </si>
  <si>
    <t>充电款风扇（白色）</t>
  </si>
  <si>
    <t>充电款风扇（灰紫色）</t>
  </si>
  <si>
    <t>招牌豚骨叉烧拉面（日晒面）141.4g</t>
  </si>
  <si>
    <t>5/15到龙申</t>
  </si>
  <si>
    <t>浓汤番茄豚骨拉面（日晒面）146.4g</t>
  </si>
  <si>
    <t>泰式海鲜冬阴功拉面149.5g</t>
  </si>
  <si>
    <t>椒麻脆脆肉酥拌面180g</t>
  </si>
  <si>
    <t>必品阁 经典炒年糕 390G*12ea</t>
  </si>
  <si>
    <t>必品阁 新派炒年糕 390g*12ea</t>
  </si>
  <si>
    <t>必品阁 芝士炒年糕 390g*12ea</t>
  </si>
  <si>
    <t xml:space="preserve">必品阁脆皮年糕（经典甜辣）346G*14EA </t>
  </si>
  <si>
    <t xml:space="preserve">必品阁脆皮年糕（琥珀甜辣）346G*14EA </t>
  </si>
  <si>
    <t>必品阁 浓情芝士炒年糕 160g*18ea</t>
  </si>
  <si>
    <t>必品阁 传统甜辣炒年糕 160g*18ea</t>
  </si>
  <si>
    <t>2025年5月12日微信收奋燕5000元</t>
  </si>
  <si>
    <t>2025年5月19日招行收奋燕10000元（支出为上批海运费）</t>
  </si>
  <si>
    <t>（扣除我4月份方舟利润）</t>
  </si>
  <si>
    <t xml:space="preserve">2025年5月25日招行收奋燕20000元 </t>
  </si>
  <si>
    <t>（扣除我4月份SE8利润）</t>
  </si>
  <si>
    <t>SE8空运明细2505</t>
  </si>
  <si>
    <t>生产年月</t>
  </si>
  <si>
    <t>保质期</t>
  </si>
  <si>
    <t>米卡博蒸汽眼罩（囤货装50片）</t>
  </si>
  <si>
    <t>熊猫可爱马桶坐垫5对</t>
  </si>
  <si>
    <t>5/17到龙申</t>
  </si>
  <si>
    <t>5/14到龙申</t>
  </si>
  <si>
    <t>欧亿姿蓬松夹套装（六齿2个/3齿2个）</t>
  </si>
  <si>
    <t>蜡笔小新透明雨伞三折伞</t>
  </si>
  <si>
    <t>吸水双层干发帽</t>
  </si>
  <si>
    <t>Hellokitty手动晴雨伞</t>
  </si>
  <si>
    <t>5/18到龙申</t>
  </si>
  <si>
    <t>Mistine小黄帽4支/组（40ml*2+7ml*2)</t>
  </si>
  <si>
    <t>5/30到龙申</t>
  </si>
  <si>
    <t>BABI防晒喷雾100ml*2瓶+洁面乳60g</t>
  </si>
  <si>
    <t>5/31到龙申</t>
  </si>
  <si>
    <t>碘伏棉签50支+酒精棉签50支</t>
  </si>
  <si>
    <t>4月/5月</t>
  </si>
  <si>
    <t>2年</t>
  </si>
  <si>
    <t>一次性拖鞋防滑底加大加厚10双</t>
  </si>
  <si>
    <t>旅行防护四合一套装2盒装</t>
  </si>
  <si>
    <t>天一角桶装牛肉干（五香+蜜汁+香辣）</t>
  </si>
  <si>
    <t>40天</t>
  </si>
  <si>
    <t>冰垫坐垫（幸福小狗）买一送一</t>
  </si>
  <si>
    <t>有友泡椒凤爪 80g</t>
  </si>
  <si>
    <t>80g*70袋/箱</t>
  </si>
  <si>
    <t>有友鸡脚筋 50g（山椒味）</t>
  </si>
  <si>
    <t>50g*80袋/箱</t>
  </si>
  <si>
    <t>4月</t>
  </si>
  <si>
    <t>200天</t>
  </si>
  <si>
    <t>有友鸡脚筋 50g（盐焗味）</t>
  </si>
  <si>
    <t>5月</t>
  </si>
  <si>
    <t>健能增强型冰凉贴 90片装</t>
  </si>
  <si>
    <t>EO灭菌 独立包装 绵柔浴巾10条装</t>
  </si>
  <si>
    <t>EO灭菌 独立包装 绵柔毛巾10条装</t>
  </si>
  <si>
    <t>POPMART可口可乐系列搪胶脸盲盒（全新塑封整端6个）</t>
  </si>
  <si>
    <t>双汇玉米肠</t>
  </si>
  <si>
    <t>40g*160个</t>
  </si>
  <si>
    <t>小熊迷你养生壶</t>
  </si>
  <si>
    <t>麻辣王子辣条微麻微辣20包/盒</t>
  </si>
  <si>
    <t>18g*20包*12盒</t>
  </si>
  <si>
    <t>麻辣王子辣条很麻很辣20包/盒</t>
  </si>
  <si>
    <t>星球杯大桶50杯 1000g</t>
  </si>
  <si>
    <t>桶</t>
  </si>
  <si>
    <t>贵州特产土豆片（麻辣味）</t>
  </si>
  <si>
    <t>40g*130包</t>
  </si>
  <si>
    <t>缺牙齿素牛肚16g*30包/盒</t>
  </si>
  <si>
    <t>16g*30包*12盒</t>
  </si>
  <si>
    <t>霸王丝爆辣辣条20g</t>
  </si>
  <si>
    <t>20g*20包*12袋</t>
  </si>
  <si>
    <t>步步升南京板鸭</t>
  </si>
  <si>
    <t>20g*500包</t>
  </si>
  <si>
    <t>小俊男水煮鱼味32g</t>
  </si>
  <si>
    <t>32g*200包</t>
  </si>
  <si>
    <t>彬彬旺牛板筋10g</t>
  </si>
  <si>
    <t>10g*96包</t>
  </si>
  <si>
    <t>流口水酸奶棒棒糖</t>
  </si>
  <si>
    <t>330g</t>
  </si>
  <si>
    <t>琥珀牛羊配 22g</t>
  </si>
  <si>
    <t>22g*500包</t>
  </si>
  <si>
    <t>4月份</t>
  </si>
  <si>
    <t>1年</t>
  </si>
  <si>
    <t>泡泡胶水果味小号每版30包120支</t>
  </si>
  <si>
    <t>版</t>
  </si>
  <si>
    <t>4支*30包</t>
  </si>
  <si>
    <t>琼宇神雕侠侣黑白配辣片16g</t>
  </si>
  <si>
    <t>16g*420包</t>
  </si>
  <si>
    <t>5个月</t>
  </si>
  <si>
    <t>毛湘德香菇丝100包</t>
  </si>
  <si>
    <t>100包</t>
  </si>
  <si>
    <t>佳达拖肥椰果肉混合口味35g</t>
  </si>
  <si>
    <t>35g*480袋</t>
  </si>
  <si>
    <t>乐潮酸妞软糖 混合口味 5g*30袋/包</t>
  </si>
  <si>
    <t>30包*48袋</t>
  </si>
  <si>
    <t>茶颜悦色面包丁35g</t>
  </si>
  <si>
    <t>35g*54包</t>
  </si>
  <si>
    <t>茶颜悦色玉米粒50g</t>
  </si>
  <si>
    <t>50g*54包</t>
  </si>
  <si>
    <t>茶颜悦色芥末虾片50g</t>
  </si>
  <si>
    <t>50g*60包</t>
  </si>
  <si>
    <t>扣除我5月份方舟利润</t>
  </si>
  <si>
    <t>扣除我5月份SE8利润后本期余额</t>
  </si>
  <si>
    <t>方舟空运出货明细2506</t>
  </si>
  <si>
    <t>麻辣王子地道辣条（很麻很辣）110g</t>
  </si>
  <si>
    <t>麻辣王子地道辣条（微麻微辣）110g</t>
  </si>
  <si>
    <t>合计</t>
  </si>
  <si>
    <t>扣除我本单利润后本期余额</t>
  </si>
  <si>
    <t>SE8空运出货明细 2506</t>
  </si>
  <si>
    <t>川味麻辣腊肠500g</t>
  </si>
  <si>
    <t>广式佳悦腊肠200g</t>
  </si>
  <si>
    <t>冈本避孕套30片001激薄</t>
  </si>
  <si>
    <t>步步升混合口味（南京板鸭+牛仔骨）42包家庭款</t>
  </si>
  <si>
    <t>缺牙齿素牛肚爆辣挑战25+25</t>
  </si>
  <si>
    <t>流口水软糖买50送112发162支</t>
  </si>
  <si>
    <t>巧克力星球杯200小杯送勺子</t>
  </si>
  <si>
    <t>拉布布痘痘贴3包</t>
  </si>
  <si>
    <t>友臣肉松海苔面包1000g</t>
  </si>
  <si>
    <t>友臣芋泥三明治450g</t>
  </si>
  <si>
    <t>友臣五黑面包+紫米酱+奶酪味酱508g</t>
  </si>
  <si>
    <t>友臣牛油果吐司240g</t>
  </si>
  <si>
    <t>友臣蛋黄酥紫薯味1500g 30枚</t>
  </si>
  <si>
    <t>友臣网红奶酪千层 1000g</t>
  </si>
  <si>
    <t>m豆饼干马桶按压器拍1发4</t>
  </si>
  <si>
    <t>欧亿姿睡眠耳塞 粉+绿</t>
  </si>
  <si>
    <t>小米成人牙刷 单人粉+壁挂架</t>
  </si>
  <si>
    <t>小米成人牙刷 单人蓝+壁挂架</t>
  </si>
  <si>
    <t>小米米家剃须刀S200 灰色</t>
  </si>
  <si>
    <t>有一个剃须刀是奋燕付款的</t>
  </si>
  <si>
    <t>50和天下槟榔10包</t>
  </si>
  <si>
    <t>泡泡玛特坐坐派对搪胶毛绒盲盒（6个端盒）</t>
  </si>
  <si>
    <t>泡泡玛特拉布布慵懒瑜伽系列手办（10个端盒）</t>
  </si>
  <si>
    <t>泡泡玛特可口可乐搪胶盲盒拉布布3.0 整端6个</t>
  </si>
  <si>
    <t>小米充电器</t>
  </si>
  <si>
    <t>即食鳕鱼片</t>
  </si>
  <si>
    <t>合计：</t>
  </si>
  <si>
    <t>方舟空运出货明细2507</t>
  </si>
  <si>
    <t>7/5到龙申</t>
  </si>
  <si>
    <t>7/6到龙申</t>
  </si>
  <si>
    <t>火旋风刻花香肠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</si>
  <si>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</si>
  <si>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创普手持喷码枪（机子+原则进口快干墨盒8件套）</t>
  </si>
  <si>
    <t>家乐桂花红烧酱调味料</t>
  </si>
  <si>
    <t>2025/7/9微信收奋燕15000元（先收2万后退5千）</t>
  </si>
  <si>
    <t>家乐陈皮糖醋酱调味料</t>
  </si>
  <si>
    <t>可录音提醒神器（白色）</t>
  </si>
  <si>
    <t>可录音提醒神器（绿色）</t>
  </si>
  <si>
    <t>SE8空运出货明细2507</t>
  </si>
  <si>
    <t>辣如颜黑金辣丝辣条</t>
  </si>
  <si>
    <t>40g*200包</t>
  </si>
  <si>
    <t>黄鹏飞虾拉蛋</t>
  </si>
  <si>
    <t>20g*74包</t>
  </si>
  <si>
    <t>新家园烤馍锅巴（混合六味）</t>
  </si>
  <si>
    <t>52g*22包</t>
  </si>
  <si>
    <t>大黄油猫酪饼干原味</t>
  </si>
  <si>
    <t>60g*36盒</t>
  </si>
  <si>
    <t>16g*30包</t>
  </si>
  <si>
    <t>毛湘德香菇丝50包囤货装</t>
  </si>
  <si>
    <t>200包</t>
  </si>
  <si>
    <t>彬彬旺牛板筋10g*50袋</t>
  </si>
  <si>
    <t>10g*50袋*4组</t>
  </si>
  <si>
    <t>泡椒臭干子82包</t>
  </si>
  <si>
    <t>82包*2组</t>
  </si>
  <si>
    <t>海底捞超大鸳鸯锅（清油麻辣）</t>
  </si>
  <si>
    <t>825g/盒</t>
  </si>
  <si>
    <t>海底捞超大鸳鸯锅（川香牛油）</t>
  </si>
  <si>
    <t>方舟空运出货明细2509</t>
  </si>
  <si>
    <t>王小卤虎皮凤爪（武汉黑鸭味）</t>
  </si>
  <si>
    <t>四件套</t>
  </si>
  <si>
    <t>床笠</t>
  </si>
  <si>
    <t>苹果充电线</t>
  </si>
  <si>
    <t>条</t>
  </si>
  <si>
    <t>黑色一字夹（40支一版）</t>
  </si>
  <si>
    <t>耳勺套装</t>
  </si>
  <si>
    <t>小型空调扇</t>
  </si>
  <si>
    <t>擦桌子</t>
  </si>
  <si>
    <t>几分之几蔓越莓</t>
  </si>
  <si>
    <t>几分之几桑葚干</t>
  </si>
  <si>
    <t>几分之几芙蓉李干</t>
  </si>
  <si>
    <t>几分之几混箱</t>
  </si>
  <si>
    <t>1箱奋燕订的</t>
  </si>
  <si>
    <t>SE8空运出货明细2509</t>
  </si>
  <si>
    <t>酸妞软糖（买50送56）</t>
  </si>
  <si>
    <t>泡泡胶（水果味30包*120支）</t>
  </si>
  <si>
    <t>星球杯（50大杯/桶）</t>
  </si>
  <si>
    <t>神雕辣条</t>
  </si>
  <si>
    <t>420包</t>
  </si>
  <si>
    <t>爆辣霸王丝（18g*20包）</t>
  </si>
  <si>
    <t>18g*20包</t>
  </si>
  <si>
    <t>茶颜悦色面包丁35g/袋</t>
  </si>
  <si>
    <t>茶颜悦色玉米粒50g/袋</t>
  </si>
  <si>
    <t>茶颜悦色咸蛋黄锅巴45g/袋</t>
  </si>
  <si>
    <t>川味腊肠1斤装麻辣味</t>
  </si>
  <si>
    <t>川味腊肠1斤装咸香味</t>
  </si>
  <si>
    <t>皇上皇腊肠半斤装鲜味</t>
  </si>
  <si>
    <t>吴氏干煸鱿鱼丝</t>
  </si>
  <si>
    <t>有友鸡脚筋盐焗味</t>
  </si>
  <si>
    <t>50g*80包</t>
  </si>
  <si>
    <t>有友鸡脚筋山椒味</t>
  </si>
  <si>
    <t>50和成天下</t>
  </si>
  <si>
    <t>100和成天下</t>
  </si>
  <si>
    <t>蜡笔小新擦手巾</t>
  </si>
  <si>
    <t>缺牙齿素牛肚爆辣（整箱12盒360包）</t>
  </si>
  <si>
    <t>芥末味夏威夷果（买8送4）</t>
  </si>
  <si>
    <t>沙爹鱼串</t>
  </si>
  <si>
    <t>采耳银针（10支送收纳盒）</t>
  </si>
  <si>
    <t>厨房电子称</t>
  </si>
  <si>
    <t>无线电动蒜泥器</t>
  </si>
  <si>
    <t>友臣五黑紫米面包</t>
  </si>
  <si>
    <t>510g</t>
  </si>
  <si>
    <t>友臣奶酪千层</t>
  </si>
  <si>
    <t>1kg</t>
  </si>
  <si>
    <t>友臣椰蓉面包</t>
  </si>
  <si>
    <t>900g*2</t>
  </si>
  <si>
    <t>友臣肉松小贝</t>
  </si>
  <si>
    <t>1kg*2</t>
  </si>
  <si>
    <t>铁运</t>
  </si>
  <si>
    <t>旺旺大礼包经典版1288g</t>
  </si>
  <si>
    <t>三只松鼠特惠礼包1324g</t>
  </si>
  <si>
    <t>百草味26款肉多多红礼盒</t>
  </si>
  <si>
    <t>麻将摇盅</t>
  </si>
  <si>
    <t>方舟空运出货明细2510</t>
  </si>
  <si>
    <t>浴室拖鞋</t>
  </si>
  <si>
    <t>九阳便捷式烧水壶</t>
  </si>
  <si>
    <t>2025年9月19日招行收奋燕10000元</t>
  </si>
  <si>
    <t>苔丝卫生裤</t>
  </si>
  <si>
    <t>2片*84包</t>
  </si>
  <si>
    <t>2025年9月20日微信收奋燕5000元</t>
  </si>
  <si>
    <t>小朵银耳</t>
  </si>
  <si>
    <t>2025年9月24日招行收奋燕8000元</t>
  </si>
  <si>
    <t>虫草花</t>
  </si>
  <si>
    <t>麻辣王子（微辣）</t>
  </si>
  <si>
    <t>110g*80包</t>
  </si>
  <si>
    <t>2025年10月3日微信收奋燕10000元</t>
  </si>
  <si>
    <t>50包</t>
  </si>
  <si>
    <t>240g*20盒</t>
  </si>
  <si>
    <t>卫龙素毛肚（香辣味）20包/盒</t>
  </si>
  <si>
    <t>15g*20包*18盒</t>
  </si>
  <si>
    <t>卫龙素毛肚（麻辣味）20包/盒</t>
  </si>
  <si>
    <t>海底捞火锅底料（醇香牛油）</t>
  </si>
  <si>
    <t>150g*40包</t>
  </si>
  <si>
    <t>海底捞火锅底料（浓香牛油）</t>
  </si>
  <si>
    <t>20兜</t>
  </si>
  <si>
    <t>王中王火腿肠</t>
  </si>
  <si>
    <t>奋燕付的货款、</t>
  </si>
  <si>
    <t>70g*30包</t>
  </si>
  <si>
    <t>满小饱肥汁米线 310g</t>
  </si>
  <si>
    <t>310g*24包</t>
  </si>
  <si>
    <t>肥啾猪肉脯 原味</t>
  </si>
  <si>
    <t>168g*50包/箱</t>
  </si>
  <si>
    <t>肥啾猪肉脯 蜜汁</t>
  </si>
  <si>
    <t>肥啾猪肉脯 香辣</t>
  </si>
  <si>
    <t>公牛转换插头</t>
  </si>
  <si>
    <t>纯棉100%
男士日抛内裤(3条装) XL</t>
  </si>
  <si>
    <t>3*20=60条/箱</t>
  </si>
  <si>
    <t>纯棉100%
男士日抛内裤(3条装) XXL</t>
  </si>
  <si>
    <t>纯棉100%
男士日抛内裤(3条装) XXXL</t>
  </si>
  <si>
    <t>纯棉100%
男士日抛内裤(3条装) XXXXL</t>
  </si>
  <si>
    <t>纯棉100%
女士日抛内裤(5条装) L</t>
  </si>
  <si>
    <t>5*20=100条/箱</t>
  </si>
  <si>
    <t>纯棉100%
女士日抛内裤(5条装) XL</t>
  </si>
  <si>
    <t>纯棉100%
女士日抛内裤(5条装) XXL</t>
  </si>
  <si>
    <t>洁柔一次性洗脸巾 70抽</t>
  </si>
  <si>
    <t>70抽*25包/箱</t>
  </si>
  <si>
    <t>全棉时代一次性浴巾</t>
  </si>
  <si>
    <t>全棉时代超柔超厚洗脸巾</t>
  </si>
  <si>
    <t>60片*3包*15提/箱</t>
  </si>
  <si>
    <t>友友肉松饼</t>
  </si>
  <si>
    <t>倩挥压缩洗脸巾</t>
  </si>
  <si>
    <t>巴迪高压缩浴巾 70cm*140cm</t>
  </si>
  <si>
    <t>粒</t>
  </si>
  <si>
    <t>57g*12条/盒</t>
  </si>
  <si>
    <t>40g*10条/盒</t>
  </si>
  <si>
    <t>李海龙麻辣烫（微辣）387g</t>
  </si>
  <si>
    <t>387g*24包</t>
  </si>
  <si>
    <t>李海龙麻辣烫（特辣）387g</t>
  </si>
  <si>
    <t>耳勺六件套</t>
  </si>
  <si>
    <t>金大日美美甲死皮剪</t>
  </si>
  <si>
    <t>全棉时代奈丝公主卫生裤M-L码</t>
  </si>
  <si>
    <t>24包*5箱</t>
  </si>
  <si>
    <t>有友鸡脚筋（山椒味）</t>
  </si>
  <si>
    <t>50g*80袋</t>
  </si>
  <si>
    <t>有友鸡脚筋（盐焗味）</t>
  </si>
  <si>
    <t>有友鸡脚筋（泰式酸辣味）</t>
  </si>
  <si>
    <t>合计金额：</t>
  </si>
  <si>
    <t>奋燕代购</t>
  </si>
  <si>
    <t>苔丝日用卫生巾</t>
  </si>
  <si>
    <t>苔丝夜用卫生巾</t>
  </si>
  <si>
    <t>鹿茸菇</t>
  </si>
  <si>
    <t>香菇</t>
  </si>
  <si>
    <t>菌菇汤包</t>
  </si>
  <si>
    <t>每人利润 ：</t>
  </si>
  <si>
    <t>扣除本单利润后的余额</t>
  </si>
  <si>
    <t>SE8空运出货明细2510</t>
  </si>
  <si>
    <t>缺牙齿素耳尖</t>
  </si>
  <si>
    <t>30包*18盒</t>
  </si>
  <si>
    <t>缺牙齿素牛肚</t>
  </si>
  <si>
    <t>彬彬旺香辣牛板筋</t>
  </si>
  <si>
    <t>10g*200袋</t>
  </si>
  <si>
    <t>湘集香辣青笋尖</t>
  </si>
  <si>
    <t>瓶</t>
  </si>
  <si>
    <t>湘集12号椒香脆骨</t>
  </si>
  <si>
    <t>湘集13号剁椒贡菜</t>
  </si>
  <si>
    <t>湘集香辣萝卜条</t>
  </si>
  <si>
    <t>湘集5号外婆菜</t>
  </si>
  <si>
    <t>星球杯</t>
  </si>
  <si>
    <t>100个/桶</t>
  </si>
  <si>
    <t>30包120支</t>
  </si>
  <si>
    <t>步步升南京板鸭牛仔骨</t>
  </si>
  <si>
    <t>20g*100包</t>
  </si>
  <si>
    <t>流口水酸奶棒糖</t>
  </si>
  <si>
    <t>梁丰麦咪巧克力</t>
  </si>
  <si>
    <t>混合杏干蜜饯</t>
  </si>
  <si>
    <t>斤</t>
  </si>
  <si>
    <t>120~180包</t>
  </si>
  <si>
    <t>龙珠弹力球</t>
  </si>
  <si>
    <t>110个</t>
  </si>
  <si>
    <t>双汇Q趣火腿肠（蘑菇味）</t>
  </si>
  <si>
    <t>70g*40支/箱</t>
  </si>
  <si>
    <t>双汇Q趣火腿肠（玉米味）</t>
  </si>
  <si>
    <t>双汇Q趣火腿肠（孜然味）</t>
  </si>
  <si>
    <t>双汇Q趣火腿肠（香辣味）</t>
  </si>
  <si>
    <t>毛湘德香菇丝</t>
  </si>
  <si>
    <t>小米米家声波电动牙刷</t>
  </si>
  <si>
    <t>六味老梅干</t>
  </si>
  <si>
    <t>40g*42袋</t>
  </si>
  <si>
    <t>蜂蜜味梅饼</t>
  </si>
  <si>
    <t>宠物不锈钢猫碗</t>
  </si>
  <si>
    <t>河西女子陈皮青梅抱葡萄</t>
  </si>
  <si>
    <t>云南野酸角</t>
  </si>
  <si>
    <t>Toptrees领先冻干猫粮</t>
  </si>
  <si>
    <t>300g/桶</t>
  </si>
  <si>
    <t>猫咪冻干零食蛋黄磷虾肉松</t>
  </si>
  <si>
    <t>3斤桶装</t>
  </si>
  <si>
    <t>猫粮无盐小鱼干</t>
  </si>
  <si>
    <t>猫粮猫草粒助排毛球鲜肉</t>
  </si>
  <si>
    <t>猫粮原切冻干蛋黄粒零食</t>
  </si>
  <si>
    <t>500g</t>
  </si>
  <si>
    <t>猫粮领先营养健康条</t>
  </si>
  <si>
    <t>老醋蚕豆 原味</t>
  </si>
  <si>
    <t>老醋蚕豆 香辣味</t>
  </si>
  <si>
    <t>绿豆糕板栗糕</t>
  </si>
  <si>
    <t>满小饱松茸鸡汤米线</t>
  </si>
  <si>
    <t>240.5g*24包</t>
  </si>
  <si>
    <t>百草味香菇脆</t>
  </si>
  <si>
    <t>宏源陈皮糖  455g</t>
  </si>
  <si>
    <t>宏源话梅糖 455g</t>
  </si>
  <si>
    <t>宏源番石榴糖 495g</t>
  </si>
  <si>
    <t>Hello Kitty自粘猫抓板</t>
  </si>
  <si>
    <t>墙面修复小滚刷</t>
  </si>
  <si>
    <t>猫草零食</t>
  </si>
  <si>
    <t>罐</t>
  </si>
  <si>
    <t>咸香西兰花脆 180g（4袋）</t>
  </si>
  <si>
    <t>压扁可颂（黑巧坚果）65g</t>
  </si>
  <si>
    <t>有友椒麻大杂烩</t>
  </si>
  <si>
    <t>238g*20包</t>
  </si>
  <si>
    <t>采耳银针毛毛棒（大头10支）</t>
  </si>
  <si>
    <t>和成天下（金石之交）</t>
  </si>
  <si>
    <t>和成天下（50元）</t>
  </si>
  <si>
    <t>14#牌九收纳袋骰子</t>
  </si>
  <si>
    <t>扣除本单利润后余额</t>
  </si>
  <si>
    <t>方舟出货明细2511</t>
  </si>
  <si>
    <t>2025年11月18日招行收奋燕60000元</t>
  </si>
  <si>
    <t>有友泡椒凤爪136g</t>
  </si>
  <si>
    <t>136g*40包</t>
  </si>
  <si>
    <t>双汇王中王火腿肠</t>
  </si>
  <si>
    <t>30g*8*10</t>
  </si>
  <si>
    <t>百草味柠檬凤爪 110g</t>
  </si>
  <si>
    <t>125g*60包</t>
  </si>
  <si>
    <t>小胡鸭柠檬酸辣凤爪 90g</t>
  </si>
  <si>
    <t>90g*30包</t>
  </si>
  <si>
    <t>男袜船袜</t>
  </si>
  <si>
    <t>男袜中筒袜</t>
  </si>
  <si>
    <t>百草味手撕鱿鱼丝</t>
  </si>
  <si>
    <t>80g*30袋</t>
  </si>
  <si>
    <t>百草味鱿鱼须（烧烤味)</t>
  </si>
  <si>
    <t>80g*45袋</t>
  </si>
  <si>
    <t>百草味风琴鱿鱼片</t>
  </si>
  <si>
    <t>80g*80袋</t>
  </si>
  <si>
    <t>百草味带籽鱿鱼仔</t>
  </si>
  <si>
    <t>180g*40袋</t>
  </si>
  <si>
    <t>绿帝干贝250g</t>
  </si>
  <si>
    <t>250g*20袋</t>
  </si>
  <si>
    <t>绿帝本港墨鱼干225g</t>
  </si>
  <si>
    <t>225g*20袋</t>
  </si>
  <si>
    <t>沪美美白祛斑霜</t>
  </si>
  <si>
    <t>支</t>
  </si>
  <si>
    <t>20g</t>
  </si>
  <si>
    <t>台湾班特宁</t>
  </si>
  <si>
    <t>20ml</t>
  </si>
  <si>
    <t>电煮锅泡面锅1L</t>
  </si>
  <si>
    <t>1L</t>
  </si>
  <si>
    <t>小笑脸方巾</t>
  </si>
  <si>
    <t>25cm*25cm</t>
  </si>
  <si>
    <t>素色方巾</t>
  </si>
  <si>
    <t>绣花方巾</t>
  </si>
  <si>
    <t>压花方巾</t>
  </si>
  <si>
    <t>30cm*30cm</t>
  </si>
  <si>
    <t>米字浴巾（翠绿）</t>
  </si>
  <si>
    <t>70cm*140cm</t>
  </si>
  <si>
    <t>米字浴巾（浅粉）</t>
  </si>
  <si>
    <t>米字浴巾（纯白）</t>
  </si>
  <si>
    <t>九阳电饭煲</t>
  </si>
  <si>
    <t>美的电饭煲1.6L</t>
  </si>
  <si>
    <t>扣除我本单利润后的余额</t>
  </si>
  <si>
    <t>SE8空运出货明细2511</t>
  </si>
  <si>
    <t>纸树开花圣诞树（怀旧款科学小实验）50包</t>
  </si>
  <si>
    <t>海氏海诺呼吸闭口贴
（3盒共108贴成人款）</t>
  </si>
  <si>
    <t>凯蒂猫浴花搓澡手套</t>
  </si>
  <si>
    <t>眼镜布清洁湿巾</t>
  </si>
  <si>
    <t>蜡笔小新取件门牌</t>
  </si>
  <si>
    <t>加厚磨砂骰子盅</t>
  </si>
  <si>
    <t>14号骰子</t>
  </si>
  <si>
    <t>蜡笔小新全自动透明伞</t>
  </si>
  <si>
    <t>把</t>
  </si>
  <si>
    <t>酒桌神器（60*60cm）</t>
  </si>
  <si>
    <t>微缩景观贴</t>
  </si>
  <si>
    <t>微缩瓶子盲袋</t>
  </si>
  <si>
    <t>水果椰椰发圈</t>
  </si>
  <si>
    <t>根</t>
  </si>
  <si>
    <t>麻将筹码代币</t>
  </si>
  <si>
    <t>水波纹网红灯</t>
  </si>
  <si>
    <t>俄罗斯转盘16杯</t>
  </si>
  <si>
    <t>桌游卡牌啤酒杀</t>
  </si>
  <si>
    <t>快递开箱手工刀</t>
  </si>
  <si>
    <t>强力清洁胶</t>
  </si>
  <si>
    <t>圣诞派对盲盒</t>
  </si>
  <si>
    <t>圣诞发夹</t>
  </si>
  <si>
    <t>荧光棒</t>
  </si>
  <si>
    <t>杰士邦精子质量活力检测纸</t>
  </si>
  <si>
    <t>降噪耳塞</t>
  </si>
  <si>
    <t>罗马柱香薰蜡烛 红+黑</t>
  </si>
  <si>
    <t>圣诞节糖果</t>
  </si>
  <si>
    <t>于小鲜辣糊糊</t>
  </si>
  <si>
    <t>葵花晕车贴</t>
  </si>
  <si>
    <t>李海龙麻辣烫（微辣）</t>
  </si>
  <si>
    <t>李海龙麻辣烫（特辣）</t>
  </si>
  <si>
    <t>翠宏辣椒面</t>
  </si>
  <si>
    <t>茶颜悦色茉莉薯条</t>
  </si>
  <si>
    <t>洗象堂吸汁面藕</t>
  </si>
  <si>
    <t>川娃子皮蛋烧椒酱</t>
  </si>
  <si>
    <t>手指教鞭</t>
  </si>
  <si>
    <t>易下开塞露（20支/盒）</t>
  </si>
  <si>
    <t>爆单符摇摇乐</t>
  </si>
  <si>
    <t>白钻吉利丁片</t>
  </si>
  <si>
    <t>密封袋</t>
  </si>
  <si>
    <t>26*38cm
双层8丝</t>
  </si>
  <si>
    <t>白钻全脂椰蓉</t>
  </si>
  <si>
    <t>皇上皇腊肠</t>
  </si>
  <si>
    <t>香炒外婆菜</t>
  </si>
  <si>
    <t>名扬火锅底料牛油麻辣</t>
  </si>
  <si>
    <t>238g*30袋</t>
  </si>
  <si>
    <t>干贡菜</t>
  </si>
  <si>
    <t>盐津铺子大魔王魔芋火鸡酱味</t>
  </si>
  <si>
    <t>兆辉锅巴（小龙虾+牛肉味）</t>
  </si>
  <si>
    <t>皇上皇腊鸭腿150g</t>
  </si>
  <si>
    <t>叉烧樱桃味辣条</t>
  </si>
  <si>
    <t>韩国乐天巧克力</t>
  </si>
  <si>
    <t>方舟出货明细2512</t>
  </si>
  <si>
    <t>拉面说金汤肥牛</t>
  </si>
  <si>
    <t>158g*30袋</t>
  </si>
  <si>
    <t>58g*50袋</t>
  </si>
  <si>
    <t>御品萱发热鞋垫（一次性）男款</t>
  </si>
  <si>
    <t>御品萱发热鞋垫（一次性）女款</t>
  </si>
  <si>
    <t>纳盾发热鞋垫</t>
  </si>
  <si>
    <t>洁柔纸面巾（face粉软抽无香）120抽3层（8包装）</t>
  </si>
  <si>
    <t>120抽*8包/提*10提</t>
  </si>
  <si>
    <t>洁柔纸面巾（face粉软抽百花香）120抽3层（6包装）</t>
  </si>
  <si>
    <t>120抽*6包/提*8提</t>
  </si>
  <si>
    <t>洁柔卫生纸140g4层（face黑有芯）12卷装</t>
  </si>
  <si>
    <t>140g*12卷/提*6提</t>
  </si>
  <si>
    <t>洁柔面子牌柔肤净颜洗脸巾中60抽（3包装）</t>
  </si>
  <si>
    <t>60抽*3包/提*8提</t>
  </si>
  <si>
    <t>洁柔面子牌柔肤净颜挂抽式洗脸巾中180抽单包装</t>
  </si>
  <si>
    <t>180抽/提*12提</t>
  </si>
  <si>
    <t>朵蕾蜜零感吸纯棉女性卫生裤M-L码（3pcs）</t>
  </si>
  <si>
    <t>3pcs/包*36包</t>
  </si>
  <si>
    <t>纯棉100%女中腰日抛内裤白L5条装</t>
  </si>
  <si>
    <t>5条/包*20包</t>
  </si>
  <si>
    <t>SE8空运出货明细2512</t>
  </si>
  <si>
    <t>有友大杂烩238g</t>
  </si>
  <si>
    <t>阿华田蛋糕卷80g</t>
  </si>
  <si>
    <t>80g*24袋</t>
  </si>
  <si>
    <t>蒸汽眼罩</t>
  </si>
  <si>
    <t>片</t>
  </si>
  <si>
    <t>老醋蚕豆458g</t>
  </si>
  <si>
    <t>手掌软胶</t>
  </si>
  <si>
    <t>万兴隆无花果</t>
  </si>
  <si>
    <t>桌游女巫的毒药</t>
  </si>
  <si>
    <t>桌游德国心脏病铁盒装</t>
  </si>
  <si>
    <t>热门爆梗桌游十件套</t>
  </si>
  <si>
    <t>可拆卸兔子尾巴</t>
  </si>
  <si>
    <t>桌游 talking heart</t>
  </si>
  <si>
    <t>可伸缩收纳盒</t>
  </si>
  <si>
    <t>宠物喂食器</t>
  </si>
  <si>
    <t>口袋跳跳糖</t>
  </si>
  <si>
    <t>硅胶充气娃娃</t>
  </si>
  <si>
    <t>迷你圣诞帽</t>
  </si>
  <si>
    <t>充电震动棒</t>
  </si>
  <si>
    <t>杰士邦震动棒</t>
  </si>
  <si>
    <t>取悦扣指</t>
  </si>
  <si>
    <t>双跳蛋</t>
  </si>
  <si>
    <t>麦当劳同款铃铛</t>
  </si>
  <si>
    <t>冰箱侧面壁挂架</t>
  </si>
  <si>
    <t>透明推进器25cm</t>
  </si>
  <si>
    <t>透明推进器30cm</t>
  </si>
  <si>
    <t>女巫转盘</t>
  </si>
  <si>
    <t>星球杯（大杯50杯）</t>
  </si>
  <si>
    <t>霸王丝辣条</t>
  </si>
  <si>
    <t>茶颜悦色干脆面包丁</t>
  </si>
  <si>
    <t>35g*40袋</t>
  </si>
  <si>
    <t>有一箱是奋燕付款</t>
  </si>
  <si>
    <t>和成天下50</t>
  </si>
  <si>
    <t>30g*8根*10包</t>
  </si>
  <si>
    <t>70g*40个</t>
  </si>
  <si>
    <t>方舟出货明细 2601</t>
  </si>
  <si>
    <t>楼记扑克牌</t>
  </si>
  <si>
    <t>100副/箱</t>
  </si>
  <si>
    <t>张小泉多功能厨房剪刀</t>
  </si>
  <si>
    <t>56把</t>
  </si>
  <si>
    <t>王小卤虎皮凤爪（原味）</t>
  </si>
  <si>
    <t>105g*25包</t>
  </si>
  <si>
    <t>王小卤虎皮凤爪（武汉黑鸭）</t>
  </si>
  <si>
    <t>田园猎手爆汁肉肠190g</t>
  </si>
  <si>
    <t>190g*20包</t>
  </si>
  <si>
    <t>48g*40袋</t>
  </si>
  <si>
    <t>50g*50袋</t>
  </si>
  <si>
    <t>108g*30袋</t>
  </si>
  <si>
    <t>88g*40袋</t>
  </si>
  <si>
    <t>256g*48袋</t>
  </si>
  <si>
    <t>38g*5袋*20兜</t>
  </si>
  <si>
    <t>奈丝公主卫生裤 s-m码</t>
  </si>
  <si>
    <t>2片/包*36包</t>
  </si>
  <si>
    <t>奈丝公主卫生裤 m-l码</t>
  </si>
  <si>
    <t>全棉时代全棉柔巾洗脸巾</t>
  </si>
  <si>
    <t>6包/提*6提</t>
  </si>
  <si>
    <t>全棉时代一次性内裤 M码（5条装）</t>
  </si>
  <si>
    <t>5条/包*60包</t>
  </si>
  <si>
    <t>全棉时代一次性内裤 L码（5条装）</t>
  </si>
  <si>
    <t>60片/包*3包/提*12提</t>
  </si>
  <si>
    <t>王小卤虎皮凤爪（火锅味）</t>
  </si>
  <si>
    <t>王小卤虎皮凤爪（青花椒味）</t>
  </si>
  <si>
    <t>有友泡椒凤爪</t>
  </si>
  <si>
    <t>136g*40袋</t>
  </si>
  <si>
    <t>有友泡椒猪皮晶60g</t>
  </si>
  <si>
    <t>60g*60袋</t>
  </si>
  <si>
    <t>浴帘</t>
  </si>
  <si>
    <t>180cm*180cm</t>
  </si>
  <si>
    <t>桌布</t>
  </si>
  <si>
    <t>张</t>
  </si>
  <si>
    <t>90cm*150cm</t>
  </si>
  <si>
    <t>应收货款</t>
  </si>
  <si>
    <t>11月</t>
  </si>
  <si>
    <t>12月</t>
  </si>
  <si>
    <t>1月</t>
  </si>
  <si>
    <t>方舟</t>
  </si>
  <si>
    <t>SE8</t>
  </si>
  <si>
    <t>总计应收货款：</t>
  </si>
  <si>
    <t>这是应该收回来的货款</t>
  </si>
  <si>
    <t>这是我目前垫付的货款</t>
  </si>
  <si>
    <t>这是你垫付的货款和利润</t>
  </si>
  <si>
    <t>金额验算</t>
  </si>
  <si>
    <t>11月份你给我的货款</t>
  </si>
  <si>
    <t>扣去10月份我垫付的货款</t>
  </si>
  <si>
    <t>这是你这几个月的利润</t>
  </si>
  <si>
    <t>这是面包丁你垫付的货款</t>
  </si>
  <si>
    <t>合计金额</t>
  </si>
  <si>
    <t>总计利润：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</si>
</sst>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  <numFmt numFmtId="177" formatCode="0_);[Red]\(0\)"/>
    <numFmt numFmtId="178" formatCode="0.0_);[Red]\(0.0\)"/>
    <numFmt numFmtId="179" formatCode="\¥#,##0.00;\¥\-#,##0.00"/>
    <numFmt numFmtId="180" formatCode="0.00_ "/>
    <numFmt numFmtId="181" formatCode="0_ "/>
    <numFmt numFmtId="182" formatCode="0.00_);[Red]\(0.00\)"/>
    <numFmt numFmtId="183" formatCode="\¥#,##0.00_);[Red]\(\¥#,##0.00\)"/>
    <numFmt numFmtId="184" formatCode="#,##0.0_ "/>
    <numFmt numFmtId="185" formatCode="#,##0.00_);[Red]\(#,##0.00\)"/>
  </numFmts>
  <fonts count="39">
    <font>
      <sz val="11"/>
      <color theme="1"/>
      <name val="等线"/>
      <charset val="134"/>
      <scheme val="minor"/>
    </font>
    <font>
      <sz val="11"/>
      <color theme="1"/>
      <name val="微软雅黑"/>
      <charset val="134"/>
    </font>
    <font>
      <sz val="11"/>
      <color theme="0" tint="-0.35"/>
      <name val="微软雅黑"/>
      <charset val="134"/>
    </font>
    <font>
      <sz val="10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11"/>
      <name val="微软雅黑"/>
      <charset val="134"/>
    </font>
    <font>
      <sz val="14"/>
      <color indexed="8"/>
      <name val="微软雅黑"/>
      <charset val="134"/>
    </font>
    <font>
      <sz val="10"/>
      <color theme="1"/>
      <name val="微软雅黑"/>
      <charset val="134"/>
    </font>
    <font>
      <sz val="14"/>
      <name val="等线"/>
      <charset val="134"/>
    </font>
    <font>
      <sz val="11"/>
      <color theme="0" tint="-0.5"/>
      <name val="微软雅黑"/>
      <charset val="134"/>
    </font>
    <font>
      <b/>
      <sz val="22"/>
      <color theme="1"/>
      <name val="微软雅黑"/>
      <charset val="134"/>
    </font>
    <font>
      <sz val="12"/>
      <color theme="1"/>
      <name val="微软雅黑"/>
      <charset val="134"/>
    </font>
    <font>
      <b/>
      <sz val="18"/>
      <color theme="1"/>
      <name val="微软雅黑"/>
      <charset val="134"/>
    </font>
    <font>
      <sz val="11"/>
      <color rgb="FFFF0000"/>
      <name val="微软雅黑"/>
      <charset val="134"/>
    </font>
    <font>
      <b/>
      <sz val="11"/>
      <color rgb="FFFF0000"/>
      <name val="微软雅黑"/>
      <charset val="134"/>
    </font>
    <font>
      <u/>
      <sz val="11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indexed="8"/>
      <name val="等线"/>
      <charset val="134"/>
    </font>
    <font>
      <b/>
      <sz val="9"/>
      <name val="宋体"/>
      <charset val="134"/>
    </font>
    <font>
      <sz val="9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center"/>
    </xf>
    <xf numFmtId="0" fontId="0" fillId="17" borderId="7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8" borderId="10" applyNumberFormat="0" applyAlignment="0" applyProtection="0">
      <alignment vertical="center"/>
    </xf>
    <xf numFmtId="0" fontId="26" fillId="19" borderId="11" applyNumberFormat="0" applyAlignment="0" applyProtection="0">
      <alignment vertical="center"/>
    </xf>
    <xf numFmtId="0" fontId="27" fillId="19" borderId="10" applyNumberFormat="0" applyAlignment="0" applyProtection="0">
      <alignment vertical="center"/>
    </xf>
    <xf numFmtId="0" fontId="28" fillId="20" borderId="12" applyNumberFormat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5" fillId="7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6" fillId="0" borderId="0">
      <alignment vertical="center"/>
    </xf>
  </cellStyleXfs>
  <cellXfs count="25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176" fontId="1" fillId="0" borderId="1" xfId="0" applyNumberFormat="1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177" fontId="1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0" fillId="0" borderId="1" xfId="0" applyBorder="1"/>
    <xf numFmtId="179" fontId="1" fillId="0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Border="1" applyAlignment="1">
      <alignment horizontal="right" vertical="center"/>
    </xf>
    <xf numFmtId="0" fontId="0" fillId="5" borderId="1" xfId="0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176" fontId="0" fillId="6" borderId="1" xfId="0" applyNumberForma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180" fontId="1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180" fontId="2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top"/>
    </xf>
    <xf numFmtId="0" fontId="6" fillId="0" borderId="0" xfId="0" applyFont="1" applyFill="1" applyAlignment="1">
      <alignment horizontal="center" vertical="top"/>
    </xf>
    <xf numFmtId="180" fontId="6" fillId="0" borderId="0" xfId="0" applyNumberFormat="1" applyFont="1" applyAlignment="1">
      <alignment horizontal="center" vertical="top"/>
    </xf>
    <xf numFmtId="176" fontId="6" fillId="0" borderId="0" xfId="0" applyNumberFormat="1" applyFont="1" applyAlignment="1">
      <alignment horizontal="center" vertical="top"/>
    </xf>
    <xf numFmtId="0" fontId="5" fillId="7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 wrapText="1"/>
    </xf>
    <xf numFmtId="180" fontId="5" fillId="7" borderId="1" xfId="0" applyNumberFormat="1" applyFont="1" applyFill="1" applyBorder="1" applyAlignment="1">
      <alignment horizontal="center" vertical="center"/>
    </xf>
    <xf numFmtId="177" fontId="5" fillId="7" borderId="1" xfId="0" applyNumberFormat="1" applyFont="1" applyFill="1" applyBorder="1" applyAlignment="1">
      <alignment horizontal="center" vertical="center"/>
    </xf>
    <xf numFmtId="176" fontId="5" fillId="7" borderId="1" xfId="0" applyNumberFormat="1" applyFont="1" applyFill="1" applyBorder="1" applyAlignment="1">
      <alignment horizontal="center" vertical="center"/>
    </xf>
    <xf numFmtId="181" fontId="5" fillId="7" borderId="1" xfId="0" applyNumberFormat="1" applyFont="1" applyFill="1" applyBorder="1" applyAlignment="1">
      <alignment horizontal="center" vertical="center"/>
    </xf>
    <xf numFmtId="180" fontId="7" fillId="7" borderId="1" xfId="0" applyNumberFormat="1" applyFont="1" applyFill="1" applyBorder="1" applyAlignment="1">
      <alignment horizontal="center" vertical="center" wrapText="1"/>
    </xf>
    <xf numFmtId="180" fontId="1" fillId="0" borderId="1" xfId="0" applyNumberFormat="1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 wrapText="1"/>
    </xf>
    <xf numFmtId="180" fontId="1" fillId="0" borderId="1" xfId="0" applyNumberFormat="1" applyFont="1" applyFill="1" applyBorder="1" applyAlignment="1">
      <alignment horizontal="center" vertical="center"/>
    </xf>
    <xf numFmtId="181" fontId="1" fillId="0" borderId="1" xfId="0" applyNumberFormat="1" applyFont="1" applyFill="1" applyBorder="1" applyAlignment="1">
      <alignment horizontal="center" vertical="center"/>
    </xf>
    <xf numFmtId="180" fontId="2" fillId="0" borderId="1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182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 wrapText="1"/>
    </xf>
    <xf numFmtId="183" fontId="1" fillId="0" borderId="1" xfId="0" applyNumberFormat="1" applyFont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182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80" fontId="1" fillId="0" borderId="0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176" fontId="1" fillId="0" borderId="5" xfId="0" applyNumberFormat="1" applyFont="1" applyFill="1" applyBorder="1" applyAlignment="1">
      <alignment horizontal="center" vertical="center"/>
    </xf>
    <xf numFmtId="0" fontId="8" fillId="0" borderId="4" xfId="0" applyNumberFormat="1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180" fontId="1" fillId="0" borderId="4" xfId="0" applyNumberFormat="1" applyFont="1" applyFill="1" applyBorder="1" applyAlignment="1">
      <alignment horizontal="center" vertical="center"/>
    </xf>
    <xf numFmtId="177" fontId="1" fillId="0" borderId="4" xfId="0" applyNumberFormat="1" applyFont="1" applyFill="1" applyBorder="1" applyAlignment="1">
      <alignment horizontal="center" vertical="center"/>
    </xf>
    <xf numFmtId="176" fontId="1" fillId="0" borderId="4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181" fontId="1" fillId="0" borderId="0" xfId="0" applyNumberFormat="1" applyFont="1" applyFill="1" applyBorder="1" applyAlignment="1">
      <alignment horizontal="center" vertical="center"/>
    </xf>
    <xf numFmtId="180" fontId="2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82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182" fontId="5" fillId="7" borderId="1" xfId="0" applyNumberFormat="1" applyFont="1" applyFill="1" applyBorder="1" applyAlignment="1">
      <alignment horizontal="center" vertical="center"/>
    </xf>
    <xf numFmtId="176" fontId="7" fillId="7" borderId="1" xfId="0" applyNumberFormat="1" applyFont="1" applyFill="1" applyBorder="1" applyAlignment="1">
      <alignment horizontal="center" vertical="center"/>
    </xf>
    <xf numFmtId="176" fontId="1" fillId="9" borderId="1" xfId="0" applyNumberFormat="1" applyFont="1" applyFill="1" applyBorder="1" applyAlignment="1">
      <alignment horizontal="center" vertical="center"/>
    </xf>
    <xf numFmtId="0" fontId="0" fillId="0" borderId="0" xfId="0" applyFill="1"/>
    <xf numFmtId="182" fontId="1" fillId="0" borderId="0" xfId="0" applyNumberFormat="1" applyFont="1" applyFill="1" applyBorder="1" applyAlignment="1">
      <alignment horizontal="center" vertical="center"/>
    </xf>
    <xf numFmtId="178" fontId="1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left" vertical="center"/>
    </xf>
    <xf numFmtId="182" fontId="1" fillId="0" borderId="4" xfId="0" applyNumberFormat="1" applyFont="1" applyFill="1" applyBorder="1" applyAlignment="1">
      <alignment horizontal="center" vertical="center"/>
    </xf>
    <xf numFmtId="180" fontId="1" fillId="4" borderId="1" xfId="0" applyNumberFormat="1" applyFont="1" applyFill="1" applyBorder="1" applyAlignment="1">
      <alignment horizontal="center" vertical="center"/>
    </xf>
    <xf numFmtId="177" fontId="5" fillId="0" borderId="0" xfId="0" applyNumberFormat="1" applyFont="1" applyFill="1" applyBorder="1" applyAlignment="1">
      <alignment horizontal="left" vertical="center"/>
    </xf>
    <xf numFmtId="176" fontId="1" fillId="9" borderId="0" xfId="0" applyNumberFormat="1" applyFont="1" applyFill="1" applyBorder="1" applyAlignment="1">
      <alignment horizontal="center" vertical="center"/>
    </xf>
    <xf numFmtId="176" fontId="1" fillId="4" borderId="0" xfId="0" applyNumberFormat="1" applyFont="1" applyFill="1" applyBorder="1" applyAlignment="1">
      <alignment horizontal="center" vertical="center"/>
    </xf>
    <xf numFmtId="176" fontId="1" fillId="2" borderId="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9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 wrapText="1"/>
    </xf>
    <xf numFmtId="177" fontId="1" fillId="0" borderId="0" xfId="0" applyNumberFormat="1" applyFont="1" applyAlignment="1">
      <alignment horizontal="left" vertical="center"/>
    </xf>
    <xf numFmtId="176" fontId="1" fillId="9" borderId="0" xfId="0" applyNumberFormat="1" applyFont="1" applyFill="1" applyAlignment="1">
      <alignment horizontal="center" vertical="center"/>
    </xf>
    <xf numFmtId="180" fontId="1" fillId="4" borderId="0" xfId="0" applyNumberFormat="1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top"/>
    </xf>
    <xf numFmtId="176" fontId="1" fillId="0" borderId="0" xfId="0" applyNumberFormat="1" applyFont="1" applyAlignment="1">
      <alignment horizontal="center" vertical="top"/>
    </xf>
    <xf numFmtId="180" fontId="2" fillId="0" borderId="0" xfId="0" applyNumberFormat="1" applyFont="1" applyAlignment="1">
      <alignment horizontal="center" vertical="top" wrapText="1"/>
    </xf>
    <xf numFmtId="0" fontId="1" fillId="0" borderId="0" xfId="0" applyNumberFormat="1" applyFont="1" applyFill="1" applyBorder="1" applyAlignment="1">
      <alignment horizontal="center" vertical="center"/>
    </xf>
    <xf numFmtId="180" fontId="1" fillId="0" borderId="0" xfId="0" applyNumberFormat="1" applyFont="1" applyBorder="1" applyAlignment="1">
      <alignment horizontal="center" vertical="center"/>
    </xf>
    <xf numFmtId="177" fontId="1" fillId="0" borderId="0" xfId="0" applyNumberFormat="1" applyFont="1" applyBorder="1" applyAlignment="1">
      <alignment horizontal="center" vertical="center"/>
    </xf>
    <xf numFmtId="176" fontId="1" fillId="0" borderId="0" xfId="0" applyNumberFormat="1" applyFont="1" applyBorder="1" applyAlignment="1">
      <alignment horizontal="center" vertical="center"/>
    </xf>
    <xf numFmtId="180" fontId="2" fillId="0" borderId="0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182" fontId="1" fillId="0" borderId="0" xfId="0" applyNumberFormat="1" applyFont="1" applyBorder="1" applyAlignment="1">
      <alignment horizontal="center" vertical="center"/>
    </xf>
    <xf numFmtId="178" fontId="1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7" fontId="1" fillId="10" borderId="0" xfId="0" applyNumberFormat="1" applyFont="1" applyFill="1" applyAlignment="1">
      <alignment horizontal="center" vertical="center"/>
    </xf>
    <xf numFmtId="176" fontId="1" fillId="1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80" fontId="6" fillId="0" borderId="0" xfId="0" applyNumberFormat="1" applyFont="1" applyAlignment="1">
      <alignment horizontal="center" vertical="center"/>
    </xf>
    <xf numFmtId="181" fontId="1" fillId="2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177" fontId="1" fillId="9" borderId="0" xfId="0" applyNumberFormat="1" applyFont="1" applyFill="1" applyBorder="1" applyAlignment="1">
      <alignment horizontal="center" vertical="center"/>
    </xf>
    <xf numFmtId="180" fontId="1" fillId="0" borderId="4" xfId="0" applyNumberFormat="1" applyFont="1" applyBorder="1" applyAlignment="1">
      <alignment horizontal="center" vertical="center"/>
    </xf>
    <xf numFmtId="177" fontId="1" fillId="0" borderId="4" xfId="0" applyNumberFormat="1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76" fontId="1" fillId="10" borderId="1" xfId="0" applyNumberFormat="1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horizontal="center" vertical="center"/>
    </xf>
    <xf numFmtId="176" fontId="1" fillId="10" borderId="0" xfId="0" applyNumberFormat="1" applyFont="1" applyFill="1" applyBorder="1" applyAlignment="1">
      <alignment horizontal="center" vertical="center"/>
    </xf>
    <xf numFmtId="181" fontId="1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178" fontId="1" fillId="4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1" fillId="11" borderId="0" xfId="0" applyFont="1" applyFill="1" applyBorder="1" applyAlignment="1">
      <alignment horizontal="center" vertical="center"/>
    </xf>
    <xf numFmtId="176" fontId="1" fillId="11" borderId="0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178" fontId="1" fillId="9" borderId="1" xfId="0" applyNumberFormat="1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178" fontId="1" fillId="0" borderId="0" xfId="0" applyNumberFormat="1" applyFont="1" applyBorder="1" applyAlignment="1">
      <alignment horizontal="right" vertical="center"/>
    </xf>
    <xf numFmtId="0" fontId="2" fillId="0" borderId="0" xfId="0" applyFont="1" applyBorder="1" applyAlignment="1">
      <alignment horizontal="center" vertical="center" wrapText="1"/>
    </xf>
    <xf numFmtId="14" fontId="1" fillId="0" borderId="0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0" fillId="12" borderId="1" xfId="49" applyFont="1" applyFill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176" fontId="1" fillId="4" borderId="0" xfId="0" applyNumberFormat="1" applyFont="1" applyFill="1" applyAlignment="1">
      <alignment horizontal="center" vertical="center"/>
    </xf>
    <xf numFmtId="176" fontId="11" fillId="0" borderId="0" xfId="0" applyNumberFormat="1" applyFont="1" applyAlignment="1">
      <alignment horizontal="center" vertical="center"/>
    </xf>
    <xf numFmtId="0" fontId="1" fillId="9" borderId="0" xfId="0" applyFont="1" applyFill="1" applyBorder="1" applyAlignment="1">
      <alignment horizontal="center" vertical="center"/>
    </xf>
    <xf numFmtId="176" fontId="11" fillId="0" borderId="0" xfId="0" applyNumberFormat="1" applyFont="1" applyAlignment="1">
      <alignment horizontal="center" vertical="center" wrapText="1"/>
    </xf>
    <xf numFmtId="180" fontId="1" fillId="0" borderId="0" xfId="0" applyNumberFormat="1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58" fontId="2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80" fontId="11" fillId="0" borderId="0" xfId="0" applyNumberFormat="1" applyFont="1" applyAlignment="1">
      <alignment horizontal="left" vertical="center" wrapText="1"/>
    </xf>
    <xf numFmtId="180" fontId="1" fillId="2" borderId="0" xfId="0" applyNumberFormat="1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14" fontId="1" fillId="0" borderId="1" xfId="0" applyNumberFormat="1" applyFont="1" applyBorder="1" applyAlignment="1">
      <alignment horizontal="center" vertical="center"/>
    </xf>
    <xf numFmtId="178" fontId="1" fillId="4" borderId="1" xfId="0" applyNumberFormat="1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182" fontId="1" fillId="0" borderId="2" xfId="0" applyNumberFormat="1" applyFont="1" applyBorder="1" applyAlignment="1">
      <alignment horizontal="center" vertical="center"/>
    </xf>
    <xf numFmtId="177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right" vertical="center"/>
    </xf>
    <xf numFmtId="177" fontId="1" fillId="0" borderId="0" xfId="0" applyNumberFormat="1" applyFont="1" applyBorder="1" applyAlignment="1">
      <alignment horizontal="left" vertical="center"/>
    </xf>
    <xf numFmtId="178" fontId="1" fillId="0" borderId="5" xfId="0" applyNumberFormat="1" applyFont="1" applyBorder="1" applyAlignment="1">
      <alignment horizontal="right" vertical="center"/>
    </xf>
    <xf numFmtId="178" fontId="1" fillId="0" borderId="5" xfId="0" applyNumberFormat="1" applyFont="1" applyBorder="1" applyAlignment="1">
      <alignment horizontal="center" vertical="center"/>
    </xf>
    <xf numFmtId="14" fontId="1" fillId="13" borderId="1" xfId="0" applyNumberFormat="1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177" fontId="1" fillId="13" borderId="1" xfId="0" applyNumberFormat="1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left" vertical="center" wrapText="1"/>
    </xf>
    <xf numFmtId="0" fontId="1" fillId="13" borderId="2" xfId="0" applyFont="1" applyFill="1" applyBorder="1" applyAlignment="1">
      <alignment horizontal="center" vertical="center" wrapText="1"/>
    </xf>
    <xf numFmtId="0" fontId="1" fillId="13" borderId="6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horizontal="center" vertical="center" wrapText="1"/>
    </xf>
    <xf numFmtId="177" fontId="1" fillId="9" borderId="1" xfId="0" applyNumberFormat="1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left" vertical="center"/>
    </xf>
    <xf numFmtId="14" fontId="1" fillId="14" borderId="1" xfId="0" applyNumberFormat="1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 wrapText="1"/>
    </xf>
    <xf numFmtId="177" fontId="1" fillId="14" borderId="1" xfId="0" applyNumberFormat="1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left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left" vertical="center"/>
    </xf>
    <xf numFmtId="0" fontId="1" fillId="14" borderId="6" xfId="0" applyFont="1" applyFill="1" applyBorder="1" applyAlignment="1">
      <alignment horizontal="center" vertical="center"/>
    </xf>
    <xf numFmtId="0" fontId="1" fillId="14" borderId="4" xfId="0" applyFont="1" applyFill="1" applyBorder="1" applyAlignment="1">
      <alignment horizontal="center" vertical="center"/>
    </xf>
    <xf numFmtId="176" fontId="1" fillId="11" borderId="0" xfId="0" applyNumberFormat="1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8" fontId="5" fillId="7" borderId="1" xfId="0" applyNumberFormat="1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14" fontId="1" fillId="15" borderId="1" xfId="0" applyNumberFormat="1" applyFont="1" applyFill="1" applyBorder="1" applyAlignment="1">
      <alignment horizontal="center" vertical="center"/>
    </xf>
    <xf numFmtId="14" fontId="1" fillId="16" borderId="1" xfId="0" applyNumberFormat="1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182" fontId="1" fillId="16" borderId="1" xfId="0" applyNumberFormat="1" applyFont="1" applyFill="1" applyBorder="1" applyAlignment="1">
      <alignment horizontal="center" vertical="center"/>
    </xf>
    <xf numFmtId="177" fontId="1" fillId="16" borderId="1" xfId="0" applyNumberFormat="1" applyFont="1" applyFill="1" applyBorder="1" applyAlignment="1">
      <alignment horizontal="center" vertical="center"/>
    </xf>
    <xf numFmtId="178" fontId="1" fillId="16" borderId="1" xfId="0" applyNumberFormat="1" applyFont="1" applyFill="1" applyBorder="1" applyAlignment="1">
      <alignment horizontal="center" vertical="center"/>
    </xf>
    <xf numFmtId="176" fontId="16" fillId="16" borderId="1" xfId="0" applyNumberFormat="1" applyFont="1" applyFill="1" applyBorder="1" applyAlignment="1">
      <alignment horizontal="center" vertical="center"/>
    </xf>
    <xf numFmtId="176" fontId="1" fillId="16" borderId="1" xfId="0" applyNumberFormat="1" applyFont="1" applyFill="1" applyBorder="1" applyAlignment="1">
      <alignment horizontal="center" vertical="center"/>
    </xf>
    <xf numFmtId="0" fontId="1" fillId="16" borderId="0" xfId="0" applyFont="1" applyFill="1" applyAlignment="1">
      <alignment horizontal="left" vertical="center"/>
    </xf>
    <xf numFmtId="176" fontId="15" fillId="9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80" fontId="5" fillId="0" borderId="1" xfId="0" applyNumberFormat="1" applyFont="1" applyFill="1" applyBorder="1" applyAlignment="1">
      <alignment horizontal="center" vertical="center"/>
    </xf>
    <xf numFmtId="177" fontId="5" fillId="0" borderId="1" xfId="0" applyNumberFormat="1" applyFont="1" applyFill="1" applyBorder="1" applyAlignment="1">
      <alignment horizontal="center" vertical="center"/>
    </xf>
    <xf numFmtId="178" fontId="5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184" fontId="1" fillId="0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left" vertical="center"/>
    </xf>
    <xf numFmtId="58" fontId="1" fillId="0" borderId="1" xfId="0" applyNumberFormat="1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185" fontId="1" fillId="0" borderId="1" xfId="0" applyNumberFormat="1" applyFont="1" applyFill="1" applyBorder="1" applyAlignment="1">
      <alignment horizontal="center" vertical="center"/>
    </xf>
    <xf numFmtId="180" fontId="1" fillId="14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180" fontId="1" fillId="9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 wrapText="1"/>
    </xf>
    <xf numFmtId="179" fontId="1" fillId="0" borderId="1" xfId="0" applyNumberFormat="1" applyFont="1" applyFill="1" applyBorder="1" applyAlignment="1">
      <alignment horizontal="center" vertical="center" wrapText="1"/>
    </xf>
    <xf numFmtId="185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85" fontId="5" fillId="7" borderId="1" xfId="0" applyNumberFormat="1" applyFont="1" applyFill="1" applyBorder="1" applyAlignment="1">
      <alignment horizontal="center" vertical="center"/>
    </xf>
    <xf numFmtId="49" fontId="5" fillId="7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17" fillId="0" borderId="1" xfId="6" applyNumberFormat="1" applyBorder="1" applyAlignment="1">
      <alignment horizontal="center" vertical="center"/>
    </xf>
    <xf numFmtId="49" fontId="17" fillId="0" borderId="1" xfId="6" applyNumberFormat="1" applyBorder="1" applyAlignment="1">
      <alignment horizontal="center" vertical="center" wrapText="1"/>
    </xf>
    <xf numFmtId="185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49" fontId="17" fillId="0" borderId="1" xfId="6" applyNumberFormat="1" applyBorder="1" applyAlignment="1" quotePrefix="1">
      <alignment horizontal="center"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38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8" Type="http://schemas.openxmlformats.org/officeDocument/2006/relationships/image" Target="media/image453.png"/><Relationship Id="rId7" Type="http://schemas.openxmlformats.org/officeDocument/2006/relationships/image" Target="media/image452.png"/><Relationship Id="rId6" Type="http://schemas.openxmlformats.org/officeDocument/2006/relationships/image" Target="media/image451.jpeg"/><Relationship Id="rId5" Type="http://schemas.openxmlformats.org/officeDocument/2006/relationships/image" Target="media/image450.png"/><Relationship Id="rId4" Type="http://schemas.openxmlformats.org/officeDocument/2006/relationships/image" Target="media/image449.png"/><Relationship Id="rId3" Type="http://schemas.openxmlformats.org/officeDocument/2006/relationships/image" Target="media/image448.png"/><Relationship Id="rId2" Type="http://schemas.openxmlformats.org/officeDocument/2006/relationships/image" Target="media/image447.png"/><Relationship Id="rId1" Type="http://schemas.openxmlformats.org/officeDocument/2006/relationships/image" Target="media/image446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tyles" Target="styles.xml"/><Relationship Id="rId28" Type="http://www.wps.cn/officeDocument/2020/cellImage" Target="cellimages.xml"/><Relationship Id="rId27" Type="http://schemas.openxmlformats.org/officeDocument/2006/relationships/sharedStrings" Target="sharedString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pn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jpeg"/><Relationship Id="rId8" Type="http://schemas.openxmlformats.org/officeDocument/2006/relationships/image" Target="../media/image50.jpeg"/><Relationship Id="rId79" Type="http://schemas.openxmlformats.org/officeDocument/2006/relationships/image" Target="../media/image112.jpeg"/><Relationship Id="rId78" Type="http://schemas.openxmlformats.org/officeDocument/2006/relationships/image" Target="../media/image111.jpeg"/><Relationship Id="rId77" Type="http://schemas.openxmlformats.org/officeDocument/2006/relationships/image" Target="../media/image110.jpeg"/><Relationship Id="rId76" Type="http://schemas.openxmlformats.org/officeDocument/2006/relationships/image" Target="../media/image109.png"/><Relationship Id="rId75" Type="http://schemas.openxmlformats.org/officeDocument/2006/relationships/image" Target="../media/image108.jpeg"/><Relationship Id="rId74" Type="http://schemas.openxmlformats.org/officeDocument/2006/relationships/image" Target="../media/image107.jpeg"/><Relationship Id="rId73" Type="http://schemas.openxmlformats.org/officeDocument/2006/relationships/image" Target="../media/image106.jpeg"/><Relationship Id="rId72" Type="http://schemas.openxmlformats.org/officeDocument/2006/relationships/image" Target="../media/image105.jpeg"/><Relationship Id="rId71" Type="http://schemas.openxmlformats.org/officeDocument/2006/relationships/image" Target="../media/image104.jpeg"/><Relationship Id="rId70" Type="http://schemas.openxmlformats.org/officeDocument/2006/relationships/image" Target="../media/image103.jpeg"/><Relationship Id="rId7" Type="http://schemas.openxmlformats.org/officeDocument/2006/relationships/image" Target="../media/image49.jpeg"/><Relationship Id="rId69" Type="http://schemas.openxmlformats.org/officeDocument/2006/relationships/image" Target="../media/image102.jpeg"/><Relationship Id="rId68" Type="http://schemas.openxmlformats.org/officeDocument/2006/relationships/image" Target="../media/image101.jpeg"/><Relationship Id="rId67" Type="http://schemas.openxmlformats.org/officeDocument/2006/relationships/image" Target="../media/image100.jpeg"/><Relationship Id="rId66" Type="http://schemas.openxmlformats.org/officeDocument/2006/relationships/image" Target="../media/image99.jpeg"/><Relationship Id="rId65" Type="http://schemas.openxmlformats.org/officeDocument/2006/relationships/image" Target="../media/image98.jpeg"/><Relationship Id="rId64" Type="http://schemas.openxmlformats.org/officeDocument/2006/relationships/image" Target="../media/image97.jpeg"/><Relationship Id="rId63" Type="http://schemas.openxmlformats.org/officeDocument/2006/relationships/image" Target="../media/image96.jpeg"/><Relationship Id="rId62" Type="http://schemas.openxmlformats.org/officeDocument/2006/relationships/image" Target="../media/image95.jpeg"/><Relationship Id="rId61" Type="http://schemas.openxmlformats.org/officeDocument/2006/relationships/image" Target="../media/image94.jpeg"/><Relationship Id="rId60" Type="http://schemas.openxmlformats.org/officeDocument/2006/relationships/image" Target="../media/image93.jpeg"/><Relationship Id="rId6" Type="http://schemas.openxmlformats.org/officeDocument/2006/relationships/image" Target="../media/image48.jpeg"/><Relationship Id="rId59" Type="http://schemas.openxmlformats.org/officeDocument/2006/relationships/image" Target="../media/image92.jpeg"/><Relationship Id="rId58" Type="http://schemas.openxmlformats.org/officeDocument/2006/relationships/image" Target="../media/image91.jpeg"/><Relationship Id="rId57" Type="http://schemas.openxmlformats.org/officeDocument/2006/relationships/image" Target="../media/image90.jpeg"/><Relationship Id="rId56" Type="http://schemas.openxmlformats.org/officeDocument/2006/relationships/image" Target="../media/image89.jpeg"/><Relationship Id="rId55" Type="http://schemas.openxmlformats.org/officeDocument/2006/relationships/image" Target="../media/image88.jpeg"/><Relationship Id="rId54" Type="http://schemas.openxmlformats.org/officeDocument/2006/relationships/image" Target="../media/image87.png"/><Relationship Id="rId53" Type="http://schemas.openxmlformats.org/officeDocument/2006/relationships/image" Target="../media/image86.jpeg"/><Relationship Id="rId52" Type="http://schemas.openxmlformats.org/officeDocument/2006/relationships/image" Target="../media/image85.png"/><Relationship Id="rId51" Type="http://schemas.openxmlformats.org/officeDocument/2006/relationships/image" Target="../media/image84.png"/><Relationship Id="rId50" Type="http://schemas.openxmlformats.org/officeDocument/2006/relationships/image" Target="../media/image83.png"/><Relationship Id="rId5" Type="http://schemas.openxmlformats.org/officeDocument/2006/relationships/image" Target="../media/image47.jpeg"/><Relationship Id="rId49" Type="http://schemas.openxmlformats.org/officeDocument/2006/relationships/image" Target="../media/image82.png"/><Relationship Id="rId48" Type="http://schemas.openxmlformats.org/officeDocument/2006/relationships/image" Target="../media/image81.png"/><Relationship Id="rId47" Type="http://schemas.openxmlformats.org/officeDocument/2006/relationships/image" Target="../media/image80.png"/><Relationship Id="rId46" Type="http://schemas.openxmlformats.org/officeDocument/2006/relationships/image" Target="../media/image79.jpeg"/><Relationship Id="rId45" Type="http://schemas.openxmlformats.org/officeDocument/2006/relationships/image" Target="../media/image78.jpeg"/><Relationship Id="rId44" Type="http://schemas.openxmlformats.org/officeDocument/2006/relationships/image" Target="../media/image77.png"/><Relationship Id="rId43" Type="http://schemas.openxmlformats.org/officeDocument/2006/relationships/image" Target="../media/image76.png"/><Relationship Id="rId42" Type="http://schemas.openxmlformats.org/officeDocument/2006/relationships/image" Target="../media/image75.png"/><Relationship Id="rId41" Type="http://schemas.openxmlformats.org/officeDocument/2006/relationships/image" Target="../media/image74.jpeg"/><Relationship Id="rId40" Type="http://schemas.openxmlformats.org/officeDocument/2006/relationships/image" Target="../media/image73.jpeg"/><Relationship Id="rId4" Type="http://schemas.openxmlformats.org/officeDocument/2006/relationships/image" Target="../media/image46.jpeg"/><Relationship Id="rId39" Type="http://schemas.openxmlformats.org/officeDocument/2006/relationships/image" Target="../media/image72.jpeg"/><Relationship Id="rId38" Type="http://schemas.openxmlformats.org/officeDocument/2006/relationships/image" Target="../media/image71.jpeg"/><Relationship Id="rId37" Type="http://schemas.openxmlformats.org/officeDocument/2006/relationships/image" Target="../media/image70.jpeg"/><Relationship Id="rId36" Type="http://schemas.openxmlformats.org/officeDocument/2006/relationships/image" Target="../media/image69.jpeg"/><Relationship Id="rId35" Type="http://schemas.openxmlformats.org/officeDocument/2006/relationships/image" Target="../media/image68.jpeg"/><Relationship Id="rId34" Type="http://schemas.openxmlformats.org/officeDocument/2006/relationships/image" Target="../media/image67.jpeg"/><Relationship Id="rId33" Type="http://schemas.openxmlformats.org/officeDocument/2006/relationships/image" Target="../media/image66.jpeg"/><Relationship Id="rId32" Type="http://schemas.openxmlformats.org/officeDocument/2006/relationships/image" Target="../media/image16.jpeg"/><Relationship Id="rId31" Type="http://schemas.openxmlformats.org/officeDocument/2006/relationships/image" Target="../media/image41.jpeg"/><Relationship Id="rId30" Type="http://schemas.openxmlformats.org/officeDocument/2006/relationships/image" Target="../media/image65.jpeg"/><Relationship Id="rId3" Type="http://schemas.openxmlformats.org/officeDocument/2006/relationships/image" Target="../media/image45.jpeg"/><Relationship Id="rId29" Type="http://schemas.openxmlformats.org/officeDocument/2006/relationships/image" Target="../media/image64.jpeg"/><Relationship Id="rId28" Type="http://schemas.openxmlformats.org/officeDocument/2006/relationships/image" Target="../media/image63.jpeg"/><Relationship Id="rId27" Type="http://schemas.openxmlformats.org/officeDocument/2006/relationships/image" Target="../media/image62.jpeg"/><Relationship Id="rId26" Type="http://schemas.openxmlformats.org/officeDocument/2006/relationships/image" Target="../media/image61.jpeg"/><Relationship Id="rId25" Type="http://schemas.openxmlformats.org/officeDocument/2006/relationships/image" Target="../media/image60.jpeg"/><Relationship Id="rId24" Type="http://schemas.openxmlformats.org/officeDocument/2006/relationships/image" Target="../media/image59.jpeg"/><Relationship Id="rId23" Type="http://schemas.openxmlformats.org/officeDocument/2006/relationships/image" Target="../media/image39.jpeg"/><Relationship Id="rId22" Type="http://schemas.openxmlformats.org/officeDocument/2006/relationships/image" Target="../media/image38.jpeg"/><Relationship Id="rId21" Type="http://schemas.openxmlformats.org/officeDocument/2006/relationships/image" Target="../media/image37.jpeg"/><Relationship Id="rId20" Type="http://schemas.openxmlformats.org/officeDocument/2006/relationships/image" Target="../media/image36.jpeg"/><Relationship Id="rId2" Type="http://schemas.openxmlformats.org/officeDocument/2006/relationships/image" Target="../media/image44.jpeg"/><Relationship Id="rId19" Type="http://schemas.openxmlformats.org/officeDocument/2006/relationships/image" Target="../media/image35.jpeg"/><Relationship Id="rId18" Type="http://schemas.openxmlformats.org/officeDocument/2006/relationships/image" Target="../media/image34.jpeg"/><Relationship Id="rId17" Type="http://schemas.openxmlformats.org/officeDocument/2006/relationships/image" Target="../media/image58.jpeg"/><Relationship Id="rId16" Type="http://schemas.openxmlformats.org/officeDocument/2006/relationships/image" Target="../media/image57.jpeg"/><Relationship Id="rId15" Type="http://schemas.openxmlformats.org/officeDocument/2006/relationships/image" Target="../media/image56.jpeg"/><Relationship Id="rId14" Type="http://schemas.openxmlformats.org/officeDocument/2006/relationships/image" Target="../media/image55.jpeg"/><Relationship Id="rId13" Type="http://schemas.openxmlformats.org/officeDocument/2006/relationships/image" Target="../media/image54.jpeg"/><Relationship Id="rId12" Type="http://schemas.openxmlformats.org/officeDocument/2006/relationships/image" Target="../media/image53.jpeg"/><Relationship Id="rId11" Type="http://schemas.openxmlformats.org/officeDocument/2006/relationships/image" Target="../media/image5.jpeg"/><Relationship Id="rId10" Type="http://schemas.openxmlformats.org/officeDocument/2006/relationships/image" Target="../media/image52.jpeg"/><Relationship Id="rId1" Type="http://schemas.openxmlformats.org/officeDocument/2006/relationships/image" Target="../media/image43.jpe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0.jpeg"/><Relationship Id="rId8" Type="http://schemas.openxmlformats.org/officeDocument/2006/relationships/image" Target="../media/image119.jpeg"/><Relationship Id="rId7" Type="http://schemas.openxmlformats.org/officeDocument/2006/relationships/image" Target="../media/image118.jpeg"/><Relationship Id="rId6" Type="http://schemas.openxmlformats.org/officeDocument/2006/relationships/image" Target="../media/image117.png"/><Relationship Id="rId5" Type="http://schemas.openxmlformats.org/officeDocument/2006/relationships/image" Target="../media/image116.png"/><Relationship Id="rId4" Type="http://schemas.openxmlformats.org/officeDocument/2006/relationships/image" Target="../media/image115.jpeg"/><Relationship Id="rId3" Type="http://schemas.openxmlformats.org/officeDocument/2006/relationships/image" Target="../media/image114.jpeg"/><Relationship Id="rId22" Type="http://schemas.openxmlformats.org/officeDocument/2006/relationships/image" Target="../media/image129.png"/><Relationship Id="rId21" Type="http://schemas.openxmlformats.org/officeDocument/2006/relationships/image" Target="../media/image128.jpeg"/><Relationship Id="rId20" Type="http://schemas.openxmlformats.org/officeDocument/2006/relationships/image" Target="../media/image39.jpeg"/><Relationship Id="rId2" Type="http://schemas.openxmlformats.org/officeDocument/2006/relationships/image" Target="../media/image112.jpeg"/><Relationship Id="rId19" Type="http://schemas.openxmlformats.org/officeDocument/2006/relationships/image" Target="../media/image127.jpeg"/><Relationship Id="rId18" Type="http://schemas.openxmlformats.org/officeDocument/2006/relationships/image" Target="../media/image126.jpeg"/><Relationship Id="rId17" Type="http://schemas.openxmlformats.org/officeDocument/2006/relationships/image" Target="../media/image35.jpeg"/><Relationship Id="rId16" Type="http://schemas.openxmlformats.org/officeDocument/2006/relationships/image" Target="../media/image125.jpeg"/><Relationship Id="rId15" Type="http://schemas.openxmlformats.org/officeDocument/2006/relationships/image" Target="../media/image124.jpeg"/><Relationship Id="rId14" Type="http://schemas.openxmlformats.org/officeDocument/2006/relationships/image" Target="../media/image123.jpeg"/><Relationship Id="rId13" Type="http://schemas.openxmlformats.org/officeDocument/2006/relationships/image" Target="../media/image122.jpeg"/><Relationship Id="rId12" Type="http://schemas.openxmlformats.org/officeDocument/2006/relationships/image" Target="../media/image121.jpeg"/><Relationship Id="rId11" Type="http://schemas.openxmlformats.org/officeDocument/2006/relationships/image" Target="../media/image5.jpeg"/><Relationship Id="rId10" Type="http://schemas.openxmlformats.org/officeDocument/2006/relationships/image" Target="../media/image43.jpeg"/><Relationship Id="rId1" Type="http://schemas.openxmlformats.org/officeDocument/2006/relationships/image" Target="../media/image113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8.jpeg"/><Relationship Id="rId8" Type="http://schemas.openxmlformats.org/officeDocument/2006/relationships/image" Target="../media/image137.jpeg"/><Relationship Id="rId7" Type="http://schemas.openxmlformats.org/officeDocument/2006/relationships/image" Target="../media/image136.jpeg"/><Relationship Id="rId6" Type="http://schemas.openxmlformats.org/officeDocument/2006/relationships/image" Target="../media/image135.jpeg"/><Relationship Id="rId56" Type="http://schemas.openxmlformats.org/officeDocument/2006/relationships/image" Target="../media/image173.jpeg"/><Relationship Id="rId55" Type="http://schemas.openxmlformats.org/officeDocument/2006/relationships/image" Target="../media/image172.jpeg"/><Relationship Id="rId54" Type="http://schemas.openxmlformats.org/officeDocument/2006/relationships/image" Target="../media/image171.jpeg"/><Relationship Id="rId53" Type="http://schemas.openxmlformats.org/officeDocument/2006/relationships/image" Target="../media/image170.jpeg"/><Relationship Id="rId52" Type="http://schemas.openxmlformats.org/officeDocument/2006/relationships/image" Target="../media/image169.jpeg"/><Relationship Id="rId51" Type="http://schemas.openxmlformats.org/officeDocument/2006/relationships/image" Target="../media/image168.jpeg"/><Relationship Id="rId50" Type="http://schemas.openxmlformats.org/officeDocument/2006/relationships/image" Target="../media/image167.jpeg"/><Relationship Id="rId5" Type="http://schemas.openxmlformats.org/officeDocument/2006/relationships/image" Target="../media/image134.jpeg"/><Relationship Id="rId49" Type="http://schemas.openxmlformats.org/officeDocument/2006/relationships/image" Target="../media/image166.jpeg"/><Relationship Id="rId48" Type="http://schemas.openxmlformats.org/officeDocument/2006/relationships/image" Target="../media/image165.jpeg"/><Relationship Id="rId47" Type="http://schemas.openxmlformats.org/officeDocument/2006/relationships/image" Target="../media/image164.jpeg"/><Relationship Id="rId46" Type="http://schemas.openxmlformats.org/officeDocument/2006/relationships/image" Target="../media/image163.jpeg"/><Relationship Id="rId45" Type="http://schemas.openxmlformats.org/officeDocument/2006/relationships/image" Target="../media/image162.jpeg"/><Relationship Id="rId44" Type="http://schemas.openxmlformats.org/officeDocument/2006/relationships/image" Target="../media/image161.jpeg"/><Relationship Id="rId43" Type="http://schemas.openxmlformats.org/officeDocument/2006/relationships/image" Target="../media/image160.jpeg"/><Relationship Id="rId42" Type="http://schemas.openxmlformats.org/officeDocument/2006/relationships/image" Target="../media/image159.jpeg"/><Relationship Id="rId41" Type="http://schemas.openxmlformats.org/officeDocument/2006/relationships/image" Target="../media/image158.jpeg"/><Relationship Id="rId40" Type="http://schemas.openxmlformats.org/officeDocument/2006/relationships/image" Target="../media/image157.jpeg"/><Relationship Id="rId4" Type="http://schemas.openxmlformats.org/officeDocument/2006/relationships/image" Target="../media/image133.jpeg"/><Relationship Id="rId39" Type="http://schemas.openxmlformats.org/officeDocument/2006/relationships/image" Target="../media/image156.jpeg"/><Relationship Id="rId38" Type="http://schemas.openxmlformats.org/officeDocument/2006/relationships/image" Target="../media/image155.jpeg"/><Relationship Id="rId37" Type="http://schemas.openxmlformats.org/officeDocument/2006/relationships/image" Target="../media/image154.jpeg"/><Relationship Id="rId36" Type="http://schemas.openxmlformats.org/officeDocument/2006/relationships/image" Target="../media/image153.jpeg"/><Relationship Id="rId35" Type="http://schemas.openxmlformats.org/officeDocument/2006/relationships/image" Target="../media/image100.jpeg"/><Relationship Id="rId34" Type="http://schemas.openxmlformats.org/officeDocument/2006/relationships/image" Target="../media/image91.jpeg"/><Relationship Id="rId33" Type="http://schemas.openxmlformats.org/officeDocument/2006/relationships/image" Target="../media/image89.jpeg"/><Relationship Id="rId32" Type="http://schemas.openxmlformats.org/officeDocument/2006/relationships/image" Target="../media/image88.jpeg"/><Relationship Id="rId31" Type="http://schemas.openxmlformats.org/officeDocument/2006/relationships/image" Target="../media/image16.jpeg"/><Relationship Id="rId30" Type="http://schemas.openxmlformats.org/officeDocument/2006/relationships/image" Target="../media/image41.jpeg"/><Relationship Id="rId3" Type="http://schemas.openxmlformats.org/officeDocument/2006/relationships/image" Target="../media/image132.jpeg"/><Relationship Id="rId29" Type="http://schemas.openxmlformats.org/officeDocument/2006/relationships/image" Target="../media/image63.jpeg"/><Relationship Id="rId28" Type="http://schemas.openxmlformats.org/officeDocument/2006/relationships/image" Target="../media/image62.jpeg"/><Relationship Id="rId27" Type="http://schemas.openxmlformats.org/officeDocument/2006/relationships/image" Target="../media/image61.jpeg"/><Relationship Id="rId26" Type="http://schemas.openxmlformats.org/officeDocument/2006/relationships/image" Target="../media/image37.jpeg"/><Relationship Id="rId25" Type="http://schemas.openxmlformats.org/officeDocument/2006/relationships/image" Target="../media/image36.jpeg"/><Relationship Id="rId24" Type="http://schemas.openxmlformats.org/officeDocument/2006/relationships/image" Target="../media/image35.jpeg"/><Relationship Id="rId23" Type="http://schemas.openxmlformats.org/officeDocument/2006/relationships/image" Target="../media/image152.jpeg"/><Relationship Id="rId22" Type="http://schemas.openxmlformats.org/officeDocument/2006/relationships/image" Target="../media/image151.jpeg"/><Relationship Id="rId21" Type="http://schemas.openxmlformats.org/officeDocument/2006/relationships/image" Target="../media/image150.jpeg"/><Relationship Id="rId20" Type="http://schemas.openxmlformats.org/officeDocument/2006/relationships/image" Target="../media/image149.jpeg"/><Relationship Id="rId2" Type="http://schemas.openxmlformats.org/officeDocument/2006/relationships/image" Target="../media/image131.jpeg"/><Relationship Id="rId19" Type="http://schemas.openxmlformats.org/officeDocument/2006/relationships/image" Target="../media/image148.jpeg"/><Relationship Id="rId18" Type="http://schemas.openxmlformats.org/officeDocument/2006/relationships/image" Target="../media/image147.jpeg"/><Relationship Id="rId17" Type="http://schemas.openxmlformats.org/officeDocument/2006/relationships/image" Target="../media/image146.jpeg"/><Relationship Id="rId16" Type="http://schemas.openxmlformats.org/officeDocument/2006/relationships/image" Target="../media/image145.jpeg"/><Relationship Id="rId15" Type="http://schemas.openxmlformats.org/officeDocument/2006/relationships/image" Target="../media/image144.jpeg"/><Relationship Id="rId14" Type="http://schemas.openxmlformats.org/officeDocument/2006/relationships/image" Target="../media/image143.jpeg"/><Relationship Id="rId13" Type="http://schemas.openxmlformats.org/officeDocument/2006/relationships/image" Target="../media/image142.jpeg"/><Relationship Id="rId12" Type="http://schemas.openxmlformats.org/officeDocument/2006/relationships/image" Target="../media/image141.jpeg"/><Relationship Id="rId11" Type="http://schemas.openxmlformats.org/officeDocument/2006/relationships/image" Target="../media/image140.jpeg"/><Relationship Id="rId10" Type="http://schemas.openxmlformats.org/officeDocument/2006/relationships/image" Target="../media/image139.jpeg"/><Relationship Id="rId1" Type="http://schemas.openxmlformats.org/officeDocument/2006/relationships/image" Target="../media/image130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9.jpeg"/><Relationship Id="rId8" Type="http://schemas.openxmlformats.org/officeDocument/2006/relationships/image" Target="../media/image130.jpeg"/><Relationship Id="rId7" Type="http://schemas.openxmlformats.org/officeDocument/2006/relationships/image" Target="../media/image5.jpeg"/><Relationship Id="rId6" Type="http://schemas.openxmlformats.org/officeDocument/2006/relationships/image" Target="../media/image43.jpeg"/><Relationship Id="rId5" Type="http://schemas.openxmlformats.org/officeDocument/2006/relationships/image" Target="../media/image120.jpeg"/><Relationship Id="rId4" Type="http://schemas.openxmlformats.org/officeDocument/2006/relationships/image" Target="../media/image115.jpeg"/><Relationship Id="rId3" Type="http://schemas.openxmlformats.org/officeDocument/2006/relationships/image" Target="../media/image114.jpeg"/><Relationship Id="rId25" Type="http://schemas.openxmlformats.org/officeDocument/2006/relationships/image" Target="../media/image125.jpeg"/><Relationship Id="rId24" Type="http://schemas.openxmlformats.org/officeDocument/2006/relationships/image" Target="../media/image128.jpeg"/><Relationship Id="rId23" Type="http://schemas.openxmlformats.org/officeDocument/2006/relationships/image" Target="../media/image123.jpeg"/><Relationship Id="rId22" Type="http://schemas.openxmlformats.org/officeDocument/2006/relationships/image" Target="../media/image39.jpeg"/><Relationship Id="rId21" Type="http://schemas.openxmlformats.org/officeDocument/2006/relationships/image" Target="../media/image171.jpeg"/><Relationship Id="rId20" Type="http://schemas.openxmlformats.org/officeDocument/2006/relationships/image" Target="../media/image170.jpeg"/><Relationship Id="rId2" Type="http://schemas.openxmlformats.org/officeDocument/2006/relationships/image" Target="../media/image112.jpeg"/><Relationship Id="rId19" Type="http://schemas.openxmlformats.org/officeDocument/2006/relationships/image" Target="../media/image169.jpeg"/><Relationship Id="rId18" Type="http://schemas.openxmlformats.org/officeDocument/2006/relationships/image" Target="../media/image168.jpeg"/><Relationship Id="rId17" Type="http://schemas.openxmlformats.org/officeDocument/2006/relationships/image" Target="../media/image167.jpeg"/><Relationship Id="rId16" Type="http://schemas.openxmlformats.org/officeDocument/2006/relationships/image" Target="../media/image163.jpeg"/><Relationship Id="rId15" Type="http://schemas.openxmlformats.org/officeDocument/2006/relationships/image" Target="../media/image162.jpeg"/><Relationship Id="rId14" Type="http://schemas.openxmlformats.org/officeDocument/2006/relationships/image" Target="../media/image160.jpeg"/><Relationship Id="rId13" Type="http://schemas.openxmlformats.org/officeDocument/2006/relationships/image" Target="../media/image153.jpeg"/><Relationship Id="rId12" Type="http://schemas.openxmlformats.org/officeDocument/2006/relationships/image" Target="../media/image100.jpeg"/><Relationship Id="rId11" Type="http://schemas.openxmlformats.org/officeDocument/2006/relationships/image" Target="../media/image63.jpeg"/><Relationship Id="rId10" Type="http://schemas.openxmlformats.org/officeDocument/2006/relationships/image" Target="../media/image62.jpeg"/><Relationship Id="rId1" Type="http://schemas.openxmlformats.org/officeDocument/2006/relationships/image" Target="../media/image113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1.png"/><Relationship Id="rId8" Type="http://schemas.openxmlformats.org/officeDocument/2006/relationships/image" Target="../media/image180.png"/><Relationship Id="rId7" Type="http://schemas.openxmlformats.org/officeDocument/2006/relationships/image" Target="../media/image179.jpeg"/><Relationship Id="rId6" Type="http://schemas.openxmlformats.org/officeDocument/2006/relationships/image" Target="../media/image178.jpeg"/><Relationship Id="rId5" Type="http://schemas.openxmlformats.org/officeDocument/2006/relationships/image" Target="../media/image177.jpeg"/><Relationship Id="rId4" Type="http://schemas.openxmlformats.org/officeDocument/2006/relationships/image" Target="../media/image176.jpeg"/><Relationship Id="rId3" Type="http://schemas.openxmlformats.org/officeDocument/2006/relationships/image" Target="../media/image175.jpeg"/><Relationship Id="rId2" Type="http://schemas.openxmlformats.org/officeDocument/2006/relationships/image" Target="../media/image174.jpeg"/><Relationship Id="rId10" Type="http://schemas.openxmlformats.org/officeDocument/2006/relationships/image" Target="../media/image182.png"/><Relationship Id="rId1" Type="http://schemas.openxmlformats.org/officeDocument/2006/relationships/image" Target="../media/image118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7.jpeg"/><Relationship Id="rId8" Type="http://schemas.openxmlformats.org/officeDocument/2006/relationships/image" Target="../media/image41.jpeg"/><Relationship Id="rId7" Type="http://schemas.openxmlformats.org/officeDocument/2006/relationships/image" Target="../media/image186.jpeg"/><Relationship Id="rId6" Type="http://schemas.openxmlformats.org/officeDocument/2006/relationships/image" Target="../media/image185.jpeg"/><Relationship Id="rId5" Type="http://schemas.openxmlformats.org/officeDocument/2006/relationships/image" Target="../media/image184.jpeg"/><Relationship Id="rId44" Type="http://schemas.openxmlformats.org/officeDocument/2006/relationships/image" Target="../media/image221.jpeg"/><Relationship Id="rId43" Type="http://schemas.openxmlformats.org/officeDocument/2006/relationships/image" Target="../media/image220.jpeg"/><Relationship Id="rId42" Type="http://schemas.openxmlformats.org/officeDocument/2006/relationships/image" Target="../media/image219.jpeg"/><Relationship Id="rId41" Type="http://schemas.openxmlformats.org/officeDocument/2006/relationships/image" Target="../media/image218.jpeg"/><Relationship Id="rId40" Type="http://schemas.openxmlformats.org/officeDocument/2006/relationships/image" Target="../media/image217.jpeg"/><Relationship Id="rId4" Type="http://schemas.openxmlformats.org/officeDocument/2006/relationships/image" Target="../media/image183.jpeg"/><Relationship Id="rId39" Type="http://schemas.openxmlformats.org/officeDocument/2006/relationships/image" Target="../media/image216.jpeg"/><Relationship Id="rId38" Type="http://schemas.openxmlformats.org/officeDocument/2006/relationships/image" Target="../media/image215.jpeg"/><Relationship Id="rId37" Type="http://schemas.openxmlformats.org/officeDocument/2006/relationships/image" Target="../media/image214.jpeg"/><Relationship Id="rId36" Type="http://schemas.openxmlformats.org/officeDocument/2006/relationships/image" Target="../media/image213.jpeg"/><Relationship Id="rId35" Type="http://schemas.openxmlformats.org/officeDocument/2006/relationships/image" Target="../media/image212.jpeg"/><Relationship Id="rId34" Type="http://schemas.openxmlformats.org/officeDocument/2006/relationships/image" Target="../media/image211.jpeg"/><Relationship Id="rId33" Type="http://schemas.openxmlformats.org/officeDocument/2006/relationships/image" Target="../media/image210.jpeg"/><Relationship Id="rId32" Type="http://schemas.openxmlformats.org/officeDocument/2006/relationships/image" Target="../media/image209.jpeg"/><Relationship Id="rId31" Type="http://schemas.openxmlformats.org/officeDocument/2006/relationships/image" Target="../media/image208.jpeg"/><Relationship Id="rId30" Type="http://schemas.openxmlformats.org/officeDocument/2006/relationships/image" Target="../media/image207.jpeg"/><Relationship Id="rId3" Type="http://schemas.openxmlformats.org/officeDocument/2006/relationships/image" Target="../media/image170.jpeg"/><Relationship Id="rId29" Type="http://schemas.openxmlformats.org/officeDocument/2006/relationships/image" Target="../media/image206.jpeg"/><Relationship Id="rId28" Type="http://schemas.openxmlformats.org/officeDocument/2006/relationships/image" Target="../media/image205.jpeg"/><Relationship Id="rId27" Type="http://schemas.openxmlformats.org/officeDocument/2006/relationships/image" Target="../media/image204.jpeg"/><Relationship Id="rId26" Type="http://schemas.openxmlformats.org/officeDocument/2006/relationships/image" Target="../media/image203.jpeg"/><Relationship Id="rId25" Type="http://schemas.openxmlformats.org/officeDocument/2006/relationships/image" Target="../media/image202.jpeg"/><Relationship Id="rId24" Type="http://schemas.openxmlformats.org/officeDocument/2006/relationships/image" Target="../media/image201.jpeg"/><Relationship Id="rId23" Type="http://schemas.openxmlformats.org/officeDocument/2006/relationships/image" Target="../media/image200.jpeg"/><Relationship Id="rId22" Type="http://schemas.openxmlformats.org/officeDocument/2006/relationships/image" Target="../media/image199.jpeg"/><Relationship Id="rId21" Type="http://schemas.openxmlformats.org/officeDocument/2006/relationships/image" Target="../media/image198.jpeg"/><Relationship Id="rId20" Type="http://schemas.openxmlformats.org/officeDocument/2006/relationships/image" Target="../media/image197.jpeg"/><Relationship Id="rId2" Type="http://schemas.openxmlformats.org/officeDocument/2006/relationships/image" Target="../media/image169.jpeg"/><Relationship Id="rId19" Type="http://schemas.openxmlformats.org/officeDocument/2006/relationships/image" Target="../media/image196.jpeg"/><Relationship Id="rId18" Type="http://schemas.openxmlformats.org/officeDocument/2006/relationships/image" Target="../media/image195.jpeg"/><Relationship Id="rId17" Type="http://schemas.openxmlformats.org/officeDocument/2006/relationships/image" Target="../media/image194.jpeg"/><Relationship Id="rId16" Type="http://schemas.openxmlformats.org/officeDocument/2006/relationships/image" Target="../media/image193.jpeg"/><Relationship Id="rId15" Type="http://schemas.openxmlformats.org/officeDocument/2006/relationships/image" Target="../media/image192.jpeg"/><Relationship Id="rId14" Type="http://schemas.openxmlformats.org/officeDocument/2006/relationships/image" Target="../media/image191.jpeg"/><Relationship Id="rId13" Type="http://schemas.openxmlformats.org/officeDocument/2006/relationships/image" Target="../media/image190.jpeg"/><Relationship Id="rId12" Type="http://schemas.openxmlformats.org/officeDocument/2006/relationships/image" Target="../media/image189.jpeg"/><Relationship Id="rId11" Type="http://schemas.openxmlformats.org/officeDocument/2006/relationships/image" Target="../media/image188.png"/><Relationship Id="rId10" Type="http://schemas.openxmlformats.org/officeDocument/2006/relationships/image" Target="../media/image88.jpeg"/><Relationship Id="rId1" Type="http://schemas.openxmlformats.org/officeDocument/2006/relationships/image" Target="../media/image168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jpeg"/><Relationship Id="rId1" Type="http://schemas.openxmlformats.org/officeDocument/2006/relationships/image" Target="../media/image175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7.jpeg"/><Relationship Id="rId8" Type="http://schemas.openxmlformats.org/officeDocument/2006/relationships/image" Target="../media/image226.jpeg"/><Relationship Id="rId7" Type="http://schemas.openxmlformats.org/officeDocument/2006/relationships/image" Target="../media/image225.jpeg"/><Relationship Id="rId6" Type="http://schemas.openxmlformats.org/officeDocument/2006/relationships/image" Target="../media/image224.jpeg"/><Relationship Id="rId5" Type="http://schemas.openxmlformats.org/officeDocument/2006/relationships/image" Target="../media/image208.jpeg"/><Relationship Id="rId4" Type="http://schemas.openxmlformats.org/officeDocument/2006/relationships/image" Target="../media/image210.jpeg"/><Relationship Id="rId3" Type="http://schemas.openxmlformats.org/officeDocument/2006/relationships/image" Target="../media/image165.jpeg"/><Relationship Id="rId25" Type="http://schemas.openxmlformats.org/officeDocument/2006/relationships/image" Target="../media/image243.jpeg"/><Relationship Id="rId24" Type="http://schemas.openxmlformats.org/officeDocument/2006/relationships/image" Target="../media/image242.jpeg"/><Relationship Id="rId23" Type="http://schemas.openxmlformats.org/officeDocument/2006/relationships/image" Target="../media/image241.jpeg"/><Relationship Id="rId22" Type="http://schemas.openxmlformats.org/officeDocument/2006/relationships/image" Target="../media/image240.jpeg"/><Relationship Id="rId21" Type="http://schemas.openxmlformats.org/officeDocument/2006/relationships/image" Target="../media/image239.jpeg"/><Relationship Id="rId20" Type="http://schemas.openxmlformats.org/officeDocument/2006/relationships/image" Target="../media/image238.jpeg"/><Relationship Id="rId2" Type="http://schemas.openxmlformats.org/officeDocument/2006/relationships/image" Target="../media/image223.jpeg"/><Relationship Id="rId19" Type="http://schemas.openxmlformats.org/officeDocument/2006/relationships/image" Target="../media/image237.jpeg"/><Relationship Id="rId18" Type="http://schemas.openxmlformats.org/officeDocument/2006/relationships/image" Target="../media/image236.jpeg"/><Relationship Id="rId17" Type="http://schemas.openxmlformats.org/officeDocument/2006/relationships/image" Target="../media/image235.jpeg"/><Relationship Id="rId16" Type="http://schemas.openxmlformats.org/officeDocument/2006/relationships/image" Target="../media/image234.jpeg"/><Relationship Id="rId15" Type="http://schemas.openxmlformats.org/officeDocument/2006/relationships/image" Target="../media/image233.jpeg"/><Relationship Id="rId14" Type="http://schemas.openxmlformats.org/officeDocument/2006/relationships/image" Target="../media/image232.jpeg"/><Relationship Id="rId13" Type="http://schemas.openxmlformats.org/officeDocument/2006/relationships/image" Target="../media/image231.jpeg"/><Relationship Id="rId12" Type="http://schemas.openxmlformats.org/officeDocument/2006/relationships/image" Target="../media/image230.jpeg"/><Relationship Id="rId11" Type="http://schemas.openxmlformats.org/officeDocument/2006/relationships/image" Target="../media/image229.jpeg"/><Relationship Id="rId10" Type="http://schemas.openxmlformats.org/officeDocument/2006/relationships/image" Target="../media/image228.jpeg"/><Relationship Id="rId1" Type="http://schemas.openxmlformats.org/officeDocument/2006/relationships/image" Target="../media/image222.jpe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9.jpeg"/><Relationship Id="rId8" Type="http://schemas.openxmlformats.org/officeDocument/2006/relationships/image" Target="../media/image248.jpeg"/><Relationship Id="rId7" Type="http://schemas.openxmlformats.org/officeDocument/2006/relationships/image" Target="../media/image247.jpeg"/><Relationship Id="rId6" Type="http://schemas.openxmlformats.org/officeDocument/2006/relationships/image" Target="../media/image179.jpeg"/><Relationship Id="rId5" Type="http://schemas.openxmlformats.org/officeDocument/2006/relationships/image" Target="../media/image178.jpeg"/><Relationship Id="rId4" Type="http://schemas.openxmlformats.org/officeDocument/2006/relationships/image" Target="../media/image246.jpeg"/><Relationship Id="rId3" Type="http://schemas.openxmlformats.org/officeDocument/2006/relationships/image" Target="../media/image245.jpeg"/><Relationship Id="rId2" Type="http://schemas.openxmlformats.org/officeDocument/2006/relationships/image" Target="../media/image244.jpeg"/><Relationship Id="rId11" Type="http://schemas.openxmlformats.org/officeDocument/2006/relationships/image" Target="../media/image251.jpeg"/><Relationship Id="rId10" Type="http://schemas.openxmlformats.org/officeDocument/2006/relationships/image" Target="../media/image250.jpeg"/><Relationship Id="rId1" Type="http://schemas.openxmlformats.org/officeDocument/2006/relationships/image" Target="../media/image115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5.jpeg"/><Relationship Id="rId8" Type="http://schemas.openxmlformats.org/officeDocument/2006/relationships/image" Target="../media/image254.jpeg"/><Relationship Id="rId7" Type="http://schemas.openxmlformats.org/officeDocument/2006/relationships/image" Target="../media/image253.jpeg"/><Relationship Id="rId6" Type="http://schemas.openxmlformats.org/officeDocument/2006/relationships/image" Target="../media/image252.jpeg"/><Relationship Id="rId5" Type="http://schemas.openxmlformats.org/officeDocument/2006/relationships/image" Target="../media/image208.jpeg"/><Relationship Id="rId4" Type="http://schemas.openxmlformats.org/officeDocument/2006/relationships/image" Target="../media/image211.jpeg"/><Relationship Id="rId3" Type="http://schemas.openxmlformats.org/officeDocument/2006/relationships/image" Target="../media/image199.jpeg"/><Relationship Id="rId2" Type="http://schemas.openxmlformats.org/officeDocument/2006/relationships/image" Target="../media/image212.jpeg"/><Relationship Id="rId12" Type="http://schemas.openxmlformats.org/officeDocument/2006/relationships/image" Target="../media/image258.jpeg"/><Relationship Id="rId11" Type="http://schemas.openxmlformats.org/officeDocument/2006/relationships/image" Target="../media/image257.jpeg"/><Relationship Id="rId10" Type="http://schemas.openxmlformats.org/officeDocument/2006/relationships/image" Target="../media/image256.jpeg"/><Relationship Id="rId1" Type="http://schemas.openxmlformats.org/officeDocument/2006/relationships/image" Target="../media/image206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9.jpeg"/><Relationship Id="rId8" Type="http://schemas.openxmlformats.org/officeDocument/2006/relationships/image" Target="../media/image63.jpeg"/><Relationship Id="rId7" Type="http://schemas.openxmlformats.org/officeDocument/2006/relationships/image" Target="../media/image62.jpeg"/><Relationship Id="rId6" Type="http://schemas.openxmlformats.org/officeDocument/2006/relationships/image" Target="../media/image41.jpeg"/><Relationship Id="rId5" Type="http://schemas.openxmlformats.org/officeDocument/2006/relationships/image" Target="../media/image47.jpeg"/><Relationship Id="rId4" Type="http://schemas.openxmlformats.org/officeDocument/2006/relationships/image" Target="../media/image174.jpeg"/><Relationship Id="rId3" Type="http://schemas.openxmlformats.org/officeDocument/2006/relationships/image" Target="../media/image125.jpeg"/><Relationship Id="rId25" Type="http://schemas.openxmlformats.org/officeDocument/2006/relationships/image" Target="../media/image270.png"/><Relationship Id="rId24" Type="http://schemas.openxmlformats.org/officeDocument/2006/relationships/image" Target="../media/image269.png"/><Relationship Id="rId23" Type="http://schemas.openxmlformats.org/officeDocument/2006/relationships/image" Target="../media/image39.jpeg"/><Relationship Id="rId22" Type="http://schemas.openxmlformats.org/officeDocument/2006/relationships/image" Target="../media/image37.jpeg"/><Relationship Id="rId21" Type="http://schemas.openxmlformats.org/officeDocument/2006/relationships/image" Target="../media/image36.jpeg"/><Relationship Id="rId20" Type="http://schemas.openxmlformats.org/officeDocument/2006/relationships/image" Target="../media/image35.jpeg"/><Relationship Id="rId2" Type="http://schemas.openxmlformats.org/officeDocument/2006/relationships/image" Target="../media/image245.jpeg"/><Relationship Id="rId19" Type="http://schemas.openxmlformats.org/officeDocument/2006/relationships/image" Target="../media/image34.jpeg"/><Relationship Id="rId18" Type="http://schemas.openxmlformats.org/officeDocument/2006/relationships/image" Target="../media/image268.jpeg"/><Relationship Id="rId17" Type="http://schemas.openxmlformats.org/officeDocument/2006/relationships/image" Target="../media/image267.jpeg"/><Relationship Id="rId16" Type="http://schemas.openxmlformats.org/officeDocument/2006/relationships/image" Target="../media/image266.jpeg"/><Relationship Id="rId15" Type="http://schemas.openxmlformats.org/officeDocument/2006/relationships/image" Target="../media/image265.jpeg"/><Relationship Id="rId14" Type="http://schemas.openxmlformats.org/officeDocument/2006/relationships/image" Target="../media/image264.jpeg"/><Relationship Id="rId13" Type="http://schemas.openxmlformats.org/officeDocument/2006/relationships/image" Target="../media/image263.jpeg"/><Relationship Id="rId12" Type="http://schemas.openxmlformats.org/officeDocument/2006/relationships/image" Target="../media/image262.jpeg"/><Relationship Id="rId11" Type="http://schemas.openxmlformats.org/officeDocument/2006/relationships/image" Target="../media/image261.jpeg"/><Relationship Id="rId10" Type="http://schemas.openxmlformats.org/officeDocument/2006/relationships/image" Target="../media/image260.jpeg"/><Relationship Id="rId1" Type="http://schemas.openxmlformats.org/officeDocument/2006/relationships/image" Target="../media/image244.jpe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9.jpeg"/><Relationship Id="rId8" Type="http://schemas.openxmlformats.org/officeDocument/2006/relationships/image" Target="../media/image205.jpeg"/><Relationship Id="rId7" Type="http://schemas.openxmlformats.org/officeDocument/2006/relationships/image" Target="../media/image215.jpeg"/><Relationship Id="rId6" Type="http://schemas.openxmlformats.org/officeDocument/2006/relationships/image" Target="../media/image217.jpeg"/><Relationship Id="rId5" Type="http://schemas.openxmlformats.org/officeDocument/2006/relationships/image" Target="../media/image241.jpeg"/><Relationship Id="rId4" Type="http://schemas.openxmlformats.org/officeDocument/2006/relationships/image" Target="../media/image228.jpeg"/><Relationship Id="rId31" Type="http://schemas.openxmlformats.org/officeDocument/2006/relationships/image" Target="../media/image285.jpeg"/><Relationship Id="rId30" Type="http://schemas.openxmlformats.org/officeDocument/2006/relationships/image" Target="../media/image284.jpeg"/><Relationship Id="rId3" Type="http://schemas.openxmlformats.org/officeDocument/2006/relationships/image" Target="../media/image258.jpeg"/><Relationship Id="rId29" Type="http://schemas.openxmlformats.org/officeDocument/2006/relationships/image" Target="../media/image283.jpeg"/><Relationship Id="rId28" Type="http://schemas.openxmlformats.org/officeDocument/2006/relationships/image" Target="../media/image282.jpeg"/><Relationship Id="rId27" Type="http://schemas.openxmlformats.org/officeDocument/2006/relationships/image" Target="../media/image281.jpeg"/><Relationship Id="rId26" Type="http://schemas.openxmlformats.org/officeDocument/2006/relationships/image" Target="../media/image280.jpeg"/><Relationship Id="rId25" Type="http://schemas.openxmlformats.org/officeDocument/2006/relationships/image" Target="../media/image279.jpeg"/><Relationship Id="rId24" Type="http://schemas.openxmlformats.org/officeDocument/2006/relationships/image" Target="../media/image278.jpeg"/><Relationship Id="rId23" Type="http://schemas.openxmlformats.org/officeDocument/2006/relationships/image" Target="../media/image277.jpeg"/><Relationship Id="rId22" Type="http://schemas.openxmlformats.org/officeDocument/2006/relationships/image" Target="../media/image276.jpeg"/><Relationship Id="rId21" Type="http://schemas.openxmlformats.org/officeDocument/2006/relationships/image" Target="../media/image275.jpeg"/><Relationship Id="rId20" Type="http://schemas.openxmlformats.org/officeDocument/2006/relationships/image" Target="../media/image274.jpeg"/><Relationship Id="rId2" Type="http://schemas.openxmlformats.org/officeDocument/2006/relationships/image" Target="../media/image257.jpeg"/><Relationship Id="rId19" Type="http://schemas.openxmlformats.org/officeDocument/2006/relationships/image" Target="../media/image273.jpeg"/><Relationship Id="rId18" Type="http://schemas.openxmlformats.org/officeDocument/2006/relationships/image" Target="../media/image272.jpeg"/><Relationship Id="rId17" Type="http://schemas.openxmlformats.org/officeDocument/2006/relationships/image" Target="../media/image271.jpeg"/><Relationship Id="rId16" Type="http://schemas.openxmlformats.org/officeDocument/2006/relationships/image" Target="../media/image163.jpeg"/><Relationship Id="rId15" Type="http://schemas.openxmlformats.org/officeDocument/2006/relationships/image" Target="../media/image199.jpeg"/><Relationship Id="rId14" Type="http://schemas.openxmlformats.org/officeDocument/2006/relationships/image" Target="../media/image165.jpeg"/><Relationship Id="rId13" Type="http://schemas.openxmlformats.org/officeDocument/2006/relationships/image" Target="../media/image222.jpeg"/><Relationship Id="rId12" Type="http://schemas.openxmlformats.org/officeDocument/2006/relationships/image" Target="../media/image220.jpeg"/><Relationship Id="rId11" Type="http://schemas.openxmlformats.org/officeDocument/2006/relationships/image" Target="../media/image219.jpeg"/><Relationship Id="rId10" Type="http://schemas.openxmlformats.org/officeDocument/2006/relationships/image" Target="../media/image218.jpeg"/><Relationship Id="rId1" Type="http://schemas.openxmlformats.org/officeDocument/2006/relationships/image" Target="../media/image208.jpe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8.jpeg"/><Relationship Id="rId8" Type="http://schemas.openxmlformats.org/officeDocument/2006/relationships/image" Target="../media/image287.jpeg"/><Relationship Id="rId7" Type="http://schemas.openxmlformats.org/officeDocument/2006/relationships/image" Target="../media/image10.png"/><Relationship Id="rId6" Type="http://schemas.openxmlformats.org/officeDocument/2006/relationships/image" Target="../media/image51.jpeg"/><Relationship Id="rId5" Type="http://schemas.openxmlformats.org/officeDocument/2006/relationships/image" Target="../media/image124.jpeg"/><Relationship Id="rId40" Type="http://schemas.openxmlformats.org/officeDocument/2006/relationships/image" Target="../media/image301.jpeg"/><Relationship Id="rId4" Type="http://schemas.openxmlformats.org/officeDocument/2006/relationships/image" Target="../media/image98.jpeg"/><Relationship Id="rId39" Type="http://schemas.openxmlformats.org/officeDocument/2006/relationships/image" Target="../media/image300.jpeg"/><Relationship Id="rId38" Type="http://schemas.openxmlformats.org/officeDocument/2006/relationships/image" Target="../media/image200.jpeg"/><Relationship Id="rId37" Type="http://schemas.openxmlformats.org/officeDocument/2006/relationships/image" Target="../media/image199.jpeg"/><Relationship Id="rId36" Type="http://schemas.openxmlformats.org/officeDocument/2006/relationships/image" Target="../media/image299.jpeg"/><Relationship Id="rId35" Type="http://schemas.openxmlformats.org/officeDocument/2006/relationships/image" Target="../media/image298.jpeg"/><Relationship Id="rId34" Type="http://schemas.openxmlformats.org/officeDocument/2006/relationships/image" Target="../media/image119.jpeg"/><Relationship Id="rId33" Type="http://schemas.openxmlformats.org/officeDocument/2006/relationships/image" Target="../media/image9.jpeg"/><Relationship Id="rId32" Type="http://schemas.openxmlformats.org/officeDocument/2006/relationships/image" Target="../media/image8.jpeg"/><Relationship Id="rId31" Type="http://schemas.openxmlformats.org/officeDocument/2006/relationships/image" Target="../media/image297.jpeg"/><Relationship Id="rId30" Type="http://schemas.openxmlformats.org/officeDocument/2006/relationships/image" Target="../media/image296.jpeg"/><Relationship Id="rId3" Type="http://schemas.openxmlformats.org/officeDocument/2006/relationships/image" Target="../media/image99.jpeg"/><Relationship Id="rId29" Type="http://schemas.openxmlformats.org/officeDocument/2006/relationships/image" Target="../media/image295.jpeg"/><Relationship Id="rId28" Type="http://schemas.openxmlformats.org/officeDocument/2006/relationships/image" Target="../media/image294.png"/><Relationship Id="rId27" Type="http://schemas.openxmlformats.org/officeDocument/2006/relationships/image" Target="../media/image293.png"/><Relationship Id="rId26" Type="http://schemas.openxmlformats.org/officeDocument/2006/relationships/image" Target="../media/image285.jpeg"/><Relationship Id="rId25" Type="http://schemas.openxmlformats.org/officeDocument/2006/relationships/image" Target="../media/image292.png"/><Relationship Id="rId24" Type="http://schemas.openxmlformats.org/officeDocument/2006/relationships/image" Target="../media/image291.png"/><Relationship Id="rId23" Type="http://schemas.openxmlformats.org/officeDocument/2006/relationships/image" Target="../media/image173.jpeg"/><Relationship Id="rId22" Type="http://schemas.openxmlformats.org/officeDocument/2006/relationships/image" Target="../media/image94.jpeg"/><Relationship Id="rId21" Type="http://schemas.openxmlformats.org/officeDocument/2006/relationships/image" Target="../media/image290.jpeg"/><Relationship Id="rId20" Type="http://schemas.openxmlformats.org/officeDocument/2006/relationships/image" Target="../media/image52.jpeg"/><Relationship Id="rId2" Type="http://schemas.openxmlformats.org/officeDocument/2006/relationships/image" Target="../media/image5.jpeg"/><Relationship Id="rId19" Type="http://schemas.openxmlformats.org/officeDocument/2006/relationships/image" Target="../media/image61.jpeg"/><Relationship Id="rId18" Type="http://schemas.openxmlformats.org/officeDocument/2006/relationships/image" Target="../media/image44.jpeg"/><Relationship Id="rId17" Type="http://schemas.openxmlformats.org/officeDocument/2006/relationships/image" Target="../media/image88.jpeg"/><Relationship Id="rId16" Type="http://schemas.openxmlformats.org/officeDocument/2006/relationships/image" Target="../media/image41.jpeg"/><Relationship Id="rId15" Type="http://schemas.openxmlformats.org/officeDocument/2006/relationships/image" Target="../media/image16.jpeg"/><Relationship Id="rId14" Type="http://schemas.openxmlformats.org/officeDocument/2006/relationships/image" Target="../media/image102.jpeg"/><Relationship Id="rId13" Type="http://schemas.openxmlformats.org/officeDocument/2006/relationships/image" Target="../media/image289.jpeg"/><Relationship Id="rId12" Type="http://schemas.openxmlformats.org/officeDocument/2006/relationships/image" Target="../media/image69.jpeg"/><Relationship Id="rId11" Type="http://schemas.openxmlformats.org/officeDocument/2006/relationships/image" Target="../media/image33.jpeg"/><Relationship Id="rId10" Type="http://schemas.openxmlformats.org/officeDocument/2006/relationships/image" Target="../media/image118.jpeg"/><Relationship Id="rId1" Type="http://schemas.openxmlformats.org/officeDocument/2006/relationships/image" Target="../media/image286.pn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5.jpeg"/><Relationship Id="rId8" Type="http://schemas.openxmlformats.org/officeDocument/2006/relationships/image" Target="../media/image205.jpeg"/><Relationship Id="rId7" Type="http://schemas.openxmlformats.org/officeDocument/2006/relationships/image" Target="../media/image306.jpeg"/><Relationship Id="rId6" Type="http://schemas.openxmlformats.org/officeDocument/2006/relationships/image" Target="../media/image305.jpeg"/><Relationship Id="rId5" Type="http://schemas.openxmlformats.org/officeDocument/2006/relationships/image" Target="../media/image304.jpeg"/><Relationship Id="rId42" Type="http://schemas.openxmlformats.org/officeDocument/2006/relationships/image" Target="../media/image333.jpeg"/><Relationship Id="rId41" Type="http://schemas.openxmlformats.org/officeDocument/2006/relationships/image" Target="../media/image274.jpeg"/><Relationship Id="rId40" Type="http://schemas.openxmlformats.org/officeDocument/2006/relationships/image" Target="../media/image332.jpeg"/><Relationship Id="rId4" Type="http://schemas.openxmlformats.org/officeDocument/2006/relationships/image" Target="../media/image303.jpeg"/><Relationship Id="rId39" Type="http://schemas.openxmlformats.org/officeDocument/2006/relationships/image" Target="../media/image331.jpeg"/><Relationship Id="rId38" Type="http://schemas.openxmlformats.org/officeDocument/2006/relationships/image" Target="../media/image330.jpeg"/><Relationship Id="rId37" Type="http://schemas.openxmlformats.org/officeDocument/2006/relationships/image" Target="../media/image329.jpeg"/><Relationship Id="rId36" Type="http://schemas.openxmlformats.org/officeDocument/2006/relationships/image" Target="../media/image328.jpeg"/><Relationship Id="rId35" Type="http://schemas.openxmlformats.org/officeDocument/2006/relationships/image" Target="../media/image327.jpeg"/><Relationship Id="rId34" Type="http://schemas.openxmlformats.org/officeDocument/2006/relationships/image" Target="../media/image326.jpeg"/><Relationship Id="rId33" Type="http://schemas.openxmlformats.org/officeDocument/2006/relationships/image" Target="../media/image325.jpeg"/><Relationship Id="rId32" Type="http://schemas.openxmlformats.org/officeDocument/2006/relationships/image" Target="../media/image324.jpeg"/><Relationship Id="rId31" Type="http://schemas.openxmlformats.org/officeDocument/2006/relationships/image" Target="../media/image323.png"/><Relationship Id="rId30" Type="http://schemas.openxmlformats.org/officeDocument/2006/relationships/image" Target="../media/image322.jpeg"/><Relationship Id="rId3" Type="http://schemas.openxmlformats.org/officeDocument/2006/relationships/image" Target="../media/image302.jpeg"/><Relationship Id="rId29" Type="http://schemas.openxmlformats.org/officeDocument/2006/relationships/image" Target="../media/image321.jpeg"/><Relationship Id="rId28" Type="http://schemas.openxmlformats.org/officeDocument/2006/relationships/image" Target="../media/image320.jpeg"/><Relationship Id="rId27" Type="http://schemas.openxmlformats.org/officeDocument/2006/relationships/image" Target="../media/image319.jpeg"/><Relationship Id="rId26" Type="http://schemas.openxmlformats.org/officeDocument/2006/relationships/image" Target="../media/image318.jpeg"/><Relationship Id="rId25" Type="http://schemas.openxmlformats.org/officeDocument/2006/relationships/image" Target="../media/image317.jpeg"/><Relationship Id="rId24" Type="http://schemas.openxmlformats.org/officeDocument/2006/relationships/image" Target="../media/image316.jpeg"/><Relationship Id="rId23" Type="http://schemas.openxmlformats.org/officeDocument/2006/relationships/image" Target="../media/image315.jpeg"/><Relationship Id="rId22" Type="http://schemas.openxmlformats.org/officeDocument/2006/relationships/image" Target="../media/image314.jpeg"/><Relationship Id="rId21" Type="http://schemas.openxmlformats.org/officeDocument/2006/relationships/image" Target="../media/image313.jpeg"/><Relationship Id="rId20" Type="http://schemas.openxmlformats.org/officeDocument/2006/relationships/image" Target="../media/image312.jpeg"/><Relationship Id="rId2" Type="http://schemas.openxmlformats.org/officeDocument/2006/relationships/image" Target="../media/image212.jpeg"/><Relationship Id="rId19" Type="http://schemas.openxmlformats.org/officeDocument/2006/relationships/image" Target="../media/image311.jpeg"/><Relationship Id="rId18" Type="http://schemas.openxmlformats.org/officeDocument/2006/relationships/image" Target="../media/image272.jpeg"/><Relationship Id="rId17" Type="http://schemas.openxmlformats.org/officeDocument/2006/relationships/image" Target="../media/image226.jpeg"/><Relationship Id="rId16" Type="http://schemas.openxmlformats.org/officeDocument/2006/relationships/image" Target="../media/image206.jpeg"/><Relationship Id="rId15" Type="http://schemas.openxmlformats.org/officeDocument/2006/relationships/image" Target="../media/image310.jpeg"/><Relationship Id="rId14" Type="http://schemas.openxmlformats.org/officeDocument/2006/relationships/image" Target="../media/image309.jpeg"/><Relationship Id="rId13" Type="http://schemas.openxmlformats.org/officeDocument/2006/relationships/image" Target="../media/image308.jpeg"/><Relationship Id="rId12" Type="http://schemas.openxmlformats.org/officeDocument/2006/relationships/image" Target="../media/image307.jpeg"/><Relationship Id="rId11" Type="http://schemas.openxmlformats.org/officeDocument/2006/relationships/image" Target="../media/image213.jpeg"/><Relationship Id="rId10" Type="http://schemas.openxmlformats.org/officeDocument/2006/relationships/image" Target="../media/image210.jpeg"/><Relationship Id="rId1" Type="http://schemas.openxmlformats.org/officeDocument/2006/relationships/image" Target="../media/image208.jpe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6.jpeg"/><Relationship Id="rId8" Type="http://schemas.openxmlformats.org/officeDocument/2006/relationships/image" Target="../media/image176.jpeg"/><Relationship Id="rId7" Type="http://schemas.openxmlformats.org/officeDocument/2006/relationships/image" Target="../media/image335.jpeg"/><Relationship Id="rId6" Type="http://schemas.openxmlformats.org/officeDocument/2006/relationships/image" Target="../media/image41.jpeg"/><Relationship Id="rId5" Type="http://schemas.openxmlformats.org/officeDocument/2006/relationships/image" Target="../media/image334.jpeg"/><Relationship Id="rId4" Type="http://schemas.openxmlformats.org/officeDocument/2006/relationships/image" Target="../media/image203.jpeg"/><Relationship Id="rId3" Type="http://schemas.openxmlformats.org/officeDocument/2006/relationships/image" Target="../media/image198.jpeg"/><Relationship Id="rId28" Type="http://schemas.openxmlformats.org/officeDocument/2006/relationships/image" Target="../media/image355.png"/><Relationship Id="rId27" Type="http://schemas.openxmlformats.org/officeDocument/2006/relationships/image" Target="../media/image354.png"/><Relationship Id="rId26" Type="http://schemas.openxmlformats.org/officeDocument/2006/relationships/image" Target="../media/image353.png"/><Relationship Id="rId25" Type="http://schemas.openxmlformats.org/officeDocument/2006/relationships/image" Target="../media/image352.jpeg"/><Relationship Id="rId24" Type="http://schemas.openxmlformats.org/officeDocument/2006/relationships/image" Target="../media/image351.jpeg"/><Relationship Id="rId23" Type="http://schemas.openxmlformats.org/officeDocument/2006/relationships/image" Target="../media/image350.jpeg"/><Relationship Id="rId22" Type="http://schemas.openxmlformats.org/officeDocument/2006/relationships/image" Target="../media/image349.jpeg"/><Relationship Id="rId21" Type="http://schemas.openxmlformats.org/officeDocument/2006/relationships/image" Target="../media/image348.png"/><Relationship Id="rId20" Type="http://schemas.openxmlformats.org/officeDocument/2006/relationships/image" Target="../media/image347.jpeg"/><Relationship Id="rId2" Type="http://schemas.openxmlformats.org/officeDocument/2006/relationships/image" Target="../media/image44.jpeg"/><Relationship Id="rId19" Type="http://schemas.openxmlformats.org/officeDocument/2006/relationships/image" Target="../media/image346.jpeg"/><Relationship Id="rId18" Type="http://schemas.openxmlformats.org/officeDocument/2006/relationships/image" Target="../media/image345.jpeg"/><Relationship Id="rId17" Type="http://schemas.openxmlformats.org/officeDocument/2006/relationships/image" Target="../media/image344.jpeg"/><Relationship Id="rId16" Type="http://schemas.openxmlformats.org/officeDocument/2006/relationships/image" Target="../media/image343.jpeg"/><Relationship Id="rId15" Type="http://schemas.openxmlformats.org/officeDocument/2006/relationships/image" Target="../media/image342.jpeg"/><Relationship Id="rId14" Type="http://schemas.openxmlformats.org/officeDocument/2006/relationships/image" Target="../media/image341.jpeg"/><Relationship Id="rId13" Type="http://schemas.openxmlformats.org/officeDocument/2006/relationships/image" Target="../media/image340.jpeg"/><Relationship Id="rId12" Type="http://schemas.openxmlformats.org/officeDocument/2006/relationships/image" Target="../media/image339.jpeg"/><Relationship Id="rId11" Type="http://schemas.openxmlformats.org/officeDocument/2006/relationships/image" Target="../media/image338.jpeg"/><Relationship Id="rId10" Type="http://schemas.openxmlformats.org/officeDocument/2006/relationships/image" Target="../media/image337.jpeg"/><Relationship Id="rId1" Type="http://schemas.openxmlformats.org/officeDocument/2006/relationships/image" Target="../media/image124.jpe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4.jpeg"/><Relationship Id="rId8" Type="http://schemas.openxmlformats.org/officeDocument/2006/relationships/image" Target="../media/image363.jpeg"/><Relationship Id="rId7" Type="http://schemas.openxmlformats.org/officeDocument/2006/relationships/image" Target="../media/image362.jpeg"/><Relationship Id="rId6" Type="http://schemas.openxmlformats.org/officeDocument/2006/relationships/image" Target="../media/image361.png"/><Relationship Id="rId5" Type="http://schemas.openxmlformats.org/officeDocument/2006/relationships/image" Target="../media/image360.jpeg"/><Relationship Id="rId47" Type="http://schemas.openxmlformats.org/officeDocument/2006/relationships/image" Target="../media/image401.jpeg"/><Relationship Id="rId46" Type="http://schemas.openxmlformats.org/officeDocument/2006/relationships/image" Target="../media/image119.jpeg"/><Relationship Id="rId45" Type="http://schemas.openxmlformats.org/officeDocument/2006/relationships/image" Target="../media/image400.jpeg"/><Relationship Id="rId44" Type="http://schemas.openxmlformats.org/officeDocument/2006/relationships/image" Target="../media/image399.jpeg"/><Relationship Id="rId43" Type="http://schemas.openxmlformats.org/officeDocument/2006/relationships/image" Target="../media/image398.jpeg"/><Relationship Id="rId42" Type="http://schemas.openxmlformats.org/officeDocument/2006/relationships/image" Target="../media/image397.jpeg"/><Relationship Id="rId41" Type="http://schemas.openxmlformats.org/officeDocument/2006/relationships/image" Target="../media/image396.jpeg"/><Relationship Id="rId40" Type="http://schemas.openxmlformats.org/officeDocument/2006/relationships/image" Target="../media/image395.jpeg"/><Relationship Id="rId4" Type="http://schemas.openxmlformats.org/officeDocument/2006/relationships/image" Target="../media/image359.jpeg"/><Relationship Id="rId39" Type="http://schemas.openxmlformats.org/officeDocument/2006/relationships/image" Target="../media/image394.jpeg"/><Relationship Id="rId38" Type="http://schemas.openxmlformats.org/officeDocument/2006/relationships/image" Target="../media/image393.jpeg"/><Relationship Id="rId37" Type="http://schemas.openxmlformats.org/officeDocument/2006/relationships/image" Target="../media/image392.jpeg"/><Relationship Id="rId36" Type="http://schemas.openxmlformats.org/officeDocument/2006/relationships/image" Target="../media/image391.jpeg"/><Relationship Id="rId35" Type="http://schemas.openxmlformats.org/officeDocument/2006/relationships/image" Target="../media/image390.jpeg"/><Relationship Id="rId34" Type="http://schemas.openxmlformats.org/officeDocument/2006/relationships/image" Target="../media/image389.jpeg"/><Relationship Id="rId33" Type="http://schemas.openxmlformats.org/officeDocument/2006/relationships/image" Target="../media/image388.jpeg"/><Relationship Id="rId32" Type="http://schemas.openxmlformats.org/officeDocument/2006/relationships/image" Target="../media/image387.jpeg"/><Relationship Id="rId31" Type="http://schemas.openxmlformats.org/officeDocument/2006/relationships/image" Target="../media/image386.jpeg"/><Relationship Id="rId30" Type="http://schemas.openxmlformats.org/officeDocument/2006/relationships/image" Target="../media/image385.jpeg"/><Relationship Id="rId3" Type="http://schemas.openxmlformats.org/officeDocument/2006/relationships/image" Target="../media/image358.jpeg"/><Relationship Id="rId29" Type="http://schemas.openxmlformats.org/officeDocument/2006/relationships/image" Target="../media/image384.jpeg"/><Relationship Id="rId28" Type="http://schemas.openxmlformats.org/officeDocument/2006/relationships/image" Target="../media/image383.jpeg"/><Relationship Id="rId27" Type="http://schemas.openxmlformats.org/officeDocument/2006/relationships/image" Target="../media/image382.jpeg"/><Relationship Id="rId26" Type="http://schemas.openxmlformats.org/officeDocument/2006/relationships/image" Target="../media/image381.jpeg"/><Relationship Id="rId25" Type="http://schemas.openxmlformats.org/officeDocument/2006/relationships/image" Target="../media/image380.jpeg"/><Relationship Id="rId24" Type="http://schemas.openxmlformats.org/officeDocument/2006/relationships/image" Target="../media/image379.jpeg"/><Relationship Id="rId23" Type="http://schemas.openxmlformats.org/officeDocument/2006/relationships/image" Target="../media/image378.jpeg"/><Relationship Id="rId22" Type="http://schemas.openxmlformats.org/officeDocument/2006/relationships/image" Target="../media/image377.jpeg"/><Relationship Id="rId21" Type="http://schemas.openxmlformats.org/officeDocument/2006/relationships/image" Target="../media/image376.jpeg"/><Relationship Id="rId20" Type="http://schemas.openxmlformats.org/officeDocument/2006/relationships/image" Target="../media/image375.jpeg"/><Relationship Id="rId2" Type="http://schemas.openxmlformats.org/officeDocument/2006/relationships/image" Target="../media/image357.jpeg"/><Relationship Id="rId19" Type="http://schemas.openxmlformats.org/officeDocument/2006/relationships/image" Target="../media/image374.jpeg"/><Relationship Id="rId18" Type="http://schemas.openxmlformats.org/officeDocument/2006/relationships/image" Target="../media/image373.jpeg"/><Relationship Id="rId17" Type="http://schemas.openxmlformats.org/officeDocument/2006/relationships/image" Target="../media/image372.jpeg"/><Relationship Id="rId16" Type="http://schemas.openxmlformats.org/officeDocument/2006/relationships/image" Target="../media/image371.jpeg"/><Relationship Id="rId15" Type="http://schemas.openxmlformats.org/officeDocument/2006/relationships/image" Target="../media/image370.jpeg"/><Relationship Id="rId14" Type="http://schemas.openxmlformats.org/officeDocument/2006/relationships/image" Target="../media/image369.jpeg"/><Relationship Id="rId13" Type="http://schemas.openxmlformats.org/officeDocument/2006/relationships/image" Target="../media/image368.jpeg"/><Relationship Id="rId12" Type="http://schemas.openxmlformats.org/officeDocument/2006/relationships/image" Target="../media/image367.jpeg"/><Relationship Id="rId11" Type="http://schemas.openxmlformats.org/officeDocument/2006/relationships/image" Target="../media/image366.jpeg"/><Relationship Id="rId10" Type="http://schemas.openxmlformats.org/officeDocument/2006/relationships/image" Target="../media/image365.jpeg"/><Relationship Id="rId1" Type="http://schemas.openxmlformats.org/officeDocument/2006/relationships/image" Target="../media/image356.jpe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9.jpeg"/><Relationship Id="rId8" Type="http://schemas.openxmlformats.org/officeDocument/2006/relationships/image" Target="../media/image408.jpeg"/><Relationship Id="rId7" Type="http://schemas.openxmlformats.org/officeDocument/2006/relationships/image" Target="../media/image407.jpeg"/><Relationship Id="rId6" Type="http://schemas.openxmlformats.org/officeDocument/2006/relationships/image" Target="../media/image406.png"/><Relationship Id="rId5" Type="http://schemas.openxmlformats.org/officeDocument/2006/relationships/image" Target="../media/image405.png"/><Relationship Id="rId4" Type="http://schemas.openxmlformats.org/officeDocument/2006/relationships/image" Target="../media/image404.jpeg"/><Relationship Id="rId3" Type="http://schemas.openxmlformats.org/officeDocument/2006/relationships/image" Target="../media/image403.jpeg"/><Relationship Id="rId2" Type="http://schemas.openxmlformats.org/officeDocument/2006/relationships/image" Target="../media/image334.jpeg"/><Relationship Id="rId10" Type="http://schemas.openxmlformats.org/officeDocument/2006/relationships/image" Target="../media/image292.png"/><Relationship Id="rId1" Type="http://schemas.openxmlformats.org/officeDocument/2006/relationships/image" Target="../media/image402.jpe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9.jpeg"/><Relationship Id="rId8" Type="http://schemas.openxmlformats.org/officeDocument/2006/relationships/image" Target="../media/image205.jpeg"/><Relationship Id="rId7" Type="http://schemas.openxmlformats.org/officeDocument/2006/relationships/image" Target="../media/image300.jpeg"/><Relationship Id="rId6" Type="http://schemas.openxmlformats.org/officeDocument/2006/relationships/image" Target="../media/image200.jpeg"/><Relationship Id="rId5" Type="http://schemas.openxmlformats.org/officeDocument/2006/relationships/image" Target="../media/image199.jpeg"/><Relationship Id="rId4" Type="http://schemas.openxmlformats.org/officeDocument/2006/relationships/image" Target="../media/image228.jpeg"/><Relationship Id="rId36" Type="http://schemas.openxmlformats.org/officeDocument/2006/relationships/image" Target="../media/image432.jpeg"/><Relationship Id="rId35" Type="http://schemas.openxmlformats.org/officeDocument/2006/relationships/image" Target="../media/image431.jpeg"/><Relationship Id="rId34" Type="http://schemas.openxmlformats.org/officeDocument/2006/relationships/image" Target="../media/image430.jpeg"/><Relationship Id="rId33" Type="http://schemas.openxmlformats.org/officeDocument/2006/relationships/image" Target="../media/image429.jpeg"/><Relationship Id="rId32" Type="http://schemas.openxmlformats.org/officeDocument/2006/relationships/image" Target="../media/image428.jpeg"/><Relationship Id="rId31" Type="http://schemas.openxmlformats.org/officeDocument/2006/relationships/image" Target="../media/image427.jpeg"/><Relationship Id="rId30" Type="http://schemas.openxmlformats.org/officeDocument/2006/relationships/image" Target="../media/image426.jpeg"/><Relationship Id="rId3" Type="http://schemas.openxmlformats.org/officeDocument/2006/relationships/image" Target="../media/image276.jpeg"/><Relationship Id="rId29" Type="http://schemas.openxmlformats.org/officeDocument/2006/relationships/image" Target="../media/image425.jpeg"/><Relationship Id="rId28" Type="http://schemas.openxmlformats.org/officeDocument/2006/relationships/image" Target="../media/image424.jpeg"/><Relationship Id="rId27" Type="http://schemas.openxmlformats.org/officeDocument/2006/relationships/image" Target="../media/image423.jpeg"/><Relationship Id="rId26" Type="http://schemas.openxmlformats.org/officeDocument/2006/relationships/image" Target="../media/image422.jpeg"/><Relationship Id="rId25" Type="http://schemas.openxmlformats.org/officeDocument/2006/relationships/image" Target="../media/image421.jpeg"/><Relationship Id="rId24" Type="http://schemas.openxmlformats.org/officeDocument/2006/relationships/image" Target="../media/image420.jpeg"/><Relationship Id="rId23" Type="http://schemas.openxmlformats.org/officeDocument/2006/relationships/image" Target="../media/image419.jpeg"/><Relationship Id="rId22" Type="http://schemas.openxmlformats.org/officeDocument/2006/relationships/image" Target="../media/image418.jpeg"/><Relationship Id="rId21" Type="http://schemas.openxmlformats.org/officeDocument/2006/relationships/image" Target="../media/image417.jpeg"/><Relationship Id="rId20" Type="http://schemas.openxmlformats.org/officeDocument/2006/relationships/image" Target="../media/image416.jpeg"/><Relationship Id="rId2" Type="http://schemas.openxmlformats.org/officeDocument/2006/relationships/image" Target="../media/image322.jpeg"/><Relationship Id="rId19" Type="http://schemas.openxmlformats.org/officeDocument/2006/relationships/image" Target="../media/image415.jpeg"/><Relationship Id="rId18" Type="http://schemas.openxmlformats.org/officeDocument/2006/relationships/image" Target="../media/image414.jpeg"/><Relationship Id="rId17" Type="http://schemas.openxmlformats.org/officeDocument/2006/relationships/image" Target="../media/image413.jpeg"/><Relationship Id="rId16" Type="http://schemas.openxmlformats.org/officeDocument/2006/relationships/image" Target="../media/image412.jpeg"/><Relationship Id="rId15" Type="http://schemas.openxmlformats.org/officeDocument/2006/relationships/image" Target="../media/image411.jpeg"/><Relationship Id="rId14" Type="http://schemas.openxmlformats.org/officeDocument/2006/relationships/image" Target="../media/image410.jpeg"/><Relationship Id="rId13" Type="http://schemas.openxmlformats.org/officeDocument/2006/relationships/image" Target="../media/image310.jpeg"/><Relationship Id="rId12" Type="http://schemas.openxmlformats.org/officeDocument/2006/relationships/image" Target="../media/image41.jpeg"/><Relationship Id="rId11" Type="http://schemas.openxmlformats.org/officeDocument/2006/relationships/image" Target="../media/image272.jpeg"/><Relationship Id="rId10" Type="http://schemas.openxmlformats.org/officeDocument/2006/relationships/image" Target="../media/image219.jpeg"/><Relationship Id="rId1" Type="http://schemas.openxmlformats.org/officeDocument/2006/relationships/image" Target="../media/image332.jpe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80.png"/><Relationship Id="rId8" Type="http://schemas.openxmlformats.org/officeDocument/2006/relationships/image" Target="../media/image79.jpeg"/><Relationship Id="rId7" Type="http://schemas.openxmlformats.org/officeDocument/2006/relationships/image" Target="../media/image78.jpeg"/><Relationship Id="rId6" Type="http://schemas.openxmlformats.org/officeDocument/2006/relationships/image" Target="../media/image244.jpeg"/><Relationship Id="rId5" Type="http://schemas.openxmlformats.org/officeDocument/2006/relationships/image" Target="../media/image259.jpeg"/><Relationship Id="rId4" Type="http://schemas.openxmlformats.org/officeDocument/2006/relationships/image" Target="../media/image436.jpeg"/><Relationship Id="rId3" Type="http://schemas.openxmlformats.org/officeDocument/2006/relationships/image" Target="../media/image435.jpeg"/><Relationship Id="rId27" Type="http://schemas.openxmlformats.org/officeDocument/2006/relationships/image" Target="../media/image445.jpeg"/><Relationship Id="rId26" Type="http://schemas.openxmlformats.org/officeDocument/2006/relationships/image" Target="../media/image444.jpeg"/><Relationship Id="rId25" Type="http://schemas.openxmlformats.org/officeDocument/2006/relationships/image" Target="../media/image125.jpeg"/><Relationship Id="rId24" Type="http://schemas.openxmlformats.org/officeDocument/2006/relationships/image" Target="../media/image443.jpeg"/><Relationship Id="rId23" Type="http://schemas.openxmlformats.org/officeDocument/2006/relationships/image" Target="../media/image198.jpeg"/><Relationship Id="rId22" Type="http://schemas.openxmlformats.org/officeDocument/2006/relationships/image" Target="../media/image442.jpeg"/><Relationship Id="rId21" Type="http://schemas.openxmlformats.org/officeDocument/2006/relationships/image" Target="../media/image441.jpeg"/><Relationship Id="rId20" Type="http://schemas.openxmlformats.org/officeDocument/2006/relationships/image" Target="../media/image402.jpeg"/><Relationship Id="rId2" Type="http://schemas.openxmlformats.org/officeDocument/2006/relationships/image" Target="../media/image434.jpeg"/><Relationship Id="rId19" Type="http://schemas.openxmlformats.org/officeDocument/2006/relationships/image" Target="../media/image294.png"/><Relationship Id="rId18" Type="http://schemas.openxmlformats.org/officeDocument/2006/relationships/image" Target="../media/image440.jpeg"/><Relationship Id="rId17" Type="http://schemas.openxmlformats.org/officeDocument/2006/relationships/image" Target="../media/image439.jpeg"/><Relationship Id="rId16" Type="http://schemas.openxmlformats.org/officeDocument/2006/relationships/image" Target="../media/image299.jpeg"/><Relationship Id="rId15" Type="http://schemas.openxmlformats.org/officeDocument/2006/relationships/image" Target="../media/image310.jpeg"/><Relationship Id="rId14" Type="http://schemas.openxmlformats.org/officeDocument/2006/relationships/image" Target="../media/image438.jpeg"/><Relationship Id="rId13" Type="http://schemas.openxmlformats.org/officeDocument/2006/relationships/image" Target="../media/image437.jpeg"/><Relationship Id="rId12" Type="http://schemas.openxmlformats.org/officeDocument/2006/relationships/image" Target="../media/image83.png"/><Relationship Id="rId11" Type="http://schemas.openxmlformats.org/officeDocument/2006/relationships/image" Target="../media/image82.png"/><Relationship Id="rId10" Type="http://schemas.openxmlformats.org/officeDocument/2006/relationships/image" Target="../media/image81.png"/><Relationship Id="rId1" Type="http://schemas.openxmlformats.org/officeDocument/2006/relationships/image" Target="../media/image433.jpe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9.jpeg"/><Relationship Id="rId8" Type="http://schemas.openxmlformats.org/officeDocument/2006/relationships/image" Target="../media/image117.png"/><Relationship Id="rId7" Type="http://schemas.openxmlformats.org/officeDocument/2006/relationships/image" Target="../media/image116.png"/><Relationship Id="rId6" Type="http://schemas.openxmlformats.org/officeDocument/2006/relationships/image" Target="../media/image118.jpeg"/><Relationship Id="rId5" Type="http://schemas.openxmlformats.org/officeDocument/2006/relationships/image" Target="../media/image175.jpeg"/><Relationship Id="rId4" Type="http://schemas.openxmlformats.org/officeDocument/2006/relationships/image" Target="../media/image115.jpeg"/><Relationship Id="rId3" Type="http://schemas.openxmlformats.org/officeDocument/2006/relationships/image" Target="../media/image47.jpeg"/><Relationship Id="rId26" Type="http://schemas.openxmlformats.org/officeDocument/2006/relationships/image" Target="../media/image102.jpeg"/><Relationship Id="rId25" Type="http://schemas.openxmlformats.org/officeDocument/2006/relationships/image" Target="../media/image65.jpeg"/><Relationship Id="rId24" Type="http://schemas.openxmlformats.org/officeDocument/2006/relationships/image" Target="../media/image108.jpeg"/><Relationship Id="rId23" Type="http://schemas.openxmlformats.org/officeDocument/2006/relationships/image" Target="../media/image107.jpeg"/><Relationship Id="rId22" Type="http://schemas.openxmlformats.org/officeDocument/2006/relationships/image" Target="../media/image106.jpeg"/><Relationship Id="rId21" Type="http://schemas.openxmlformats.org/officeDocument/2006/relationships/image" Target="../media/image105.jpeg"/><Relationship Id="rId20" Type="http://schemas.openxmlformats.org/officeDocument/2006/relationships/image" Target="../media/image97.jpeg"/><Relationship Id="rId2" Type="http://schemas.openxmlformats.org/officeDocument/2006/relationships/image" Target="../media/image174.jpeg"/><Relationship Id="rId19" Type="http://schemas.openxmlformats.org/officeDocument/2006/relationships/image" Target="../media/image48.jpeg"/><Relationship Id="rId18" Type="http://schemas.openxmlformats.org/officeDocument/2006/relationships/image" Target="../media/image69.jpeg"/><Relationship Id="rId17" Type="http://schemas.openxmlformats.org/officeDocument/2006/relationships/image" Target="../media/image68.jpeg"/><Relationship Id="rId16" Type="http://schemas.openxmlformats.org/officeDocument/2006/relationships/image" Target="../media/image67.jpeg"/><Relationship Id="rId15" Type="http://schemas.openxmlformats.org/officeDocument/2006/relationships/image" Target="../media/image93.jpeg"/><Relationship Id="rId14" Type="http://schemas.openxmlformats.org/officeDocument/2006/relationships/image" Target="../media/image91.jpeg"/><Relationship Id="rId13" Type="http://schemas.openxmlformats.org/officeDocument/2006/relationships/image" Target="../media/image89.jpeg"/><Relationship Id="rId12" Type="http://schemas.openxmlformats.org/officeDocument/2006/relationships/image" Target="../media/image5.jpeg"/><Relationship Id="rId11" Type="http://schemas.openxmlformats.org/officeDocument/2006/relationships/image" Target="../media/image112.jpeg"/><Relationship Id="rId10" Type="http://schemas.openxmlformats.org/officeDocument/2006/relationships/image" Target="../media/image120.jpeg"/><Relationship Id="rId1" Type="http://schemas.openxmlformats.org/officeDocument/2006/relationships/image" Target="../media/image2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57152</xdr:colOff>
      <xdr:row>5</xdr:row>
      <xdr:rowOff>28574</xdr:rowOff>
    </xdr:from>
    <xdr:to>
      <xdr:col>1</xdr:col>
      <xdr:colOff>676276</xdr:colOff>
      <xdr:row>5</xdr:row>
      <xdr:rowOff>644707</xdr:rowOff>
    </xdr:to>
    <xdr:pic>
      <xdr:nvPicPr>
        <xdr:cNvPr id="5" name="图片 4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150" y="3456940"/>
          <a:ext cx="619125" cy="616585"/>
        </a:xfrm>
        <a:prstGeom prst="rect">
          <a:avLst/>
        </a:prstGeom>
      </xdr:spPr>
    </xdr:pic>
    <xdr:clientData/>
  </xdr:twoCellAnchor>
  <xdr:twoCellAnchor>
    <xdr:from>
      <xdr:col>1</xdr:col>
      <xdr:colOff>61913</xdr:colOff>
      <xdr:row>4</xdr:row>
      <xdr:rowOff>33339</xdr:rowOff>
    </xdr:from>
    <xdr:to>
      <xdr:col>1</xdr:col>
      <xdr:colOff>687586</xdr:colOff>
      <xdr:row>4</xdr:row>
      <xdr:rowOff>652463</xdr:rowOff>
    </xdr:to>
    <xdr:pic>
      <xdr:nvPicPr>
        <xdr:cNvPr id="7" name="图片 6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595" y="2776220"/>
          <a:ext cx="625475" cy="61912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6</xdr:row>
      <xdr:rowOff>19051</xdr:rowOff>
    </xdr:from>
    <xdr:to>
      <xdr:col>1</xdr:col>
      <xdr:colOff>666750</xdr:colOff>
      <xdr:row>6</xdr:row>
      <xdr:rowOff>683351</xdr:rowOff>
    </xdr:to>
    <xdr:pic>
      <xdr:nvPicPr>
        <xdr:cNvPr id="9" name="图片 8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6675" y="4133850"/>
          <a:ext cx="600075" cy="664210"/>
        </a:xfrm>
        <a:prstGeom prst="rect">
          <a:avLst/>
        </a:prstGeom>
      </xdr:spPr>
    </xdr:pic>
    <xdr:clientData/>
  </xdr:twoCellAnchor>
  <xdr:twoCellAnchor>
    <xdr:from>
      <xdr:col>1</xdr:col>
      <xdr:colOff>33338</xdr:colOff>
      <xdr:row>10</xdr:row>
      <xdr:rowOff>14287</xdr:rowOff>
    </xdr:from>
    <xdr:to>
      <xdr:col>1</xdr:col>
      <xdr:colOff>700088</xdr:colOff>
      <xdr:row>10</xdr:row>
      <xdr:rowOff>681037</xdr:rowOff>
    </xdr:to>
    <xdr:pic>
      <xdr:nvPicPr>
        <xdr:cNvPr id="11" name="图片 10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6871970"/>
          <a:ext cx="666750" cy="666750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7</xdr:row>
      <xdr:rowOff>23814</xdr:rowOff>
    </xdr:from>
    <xdr:to>
      <xdr:col>1</xdr:col>
      <xdr:colOff>690563</xdr:colOff>
      <xdr:row>7</xdr:row>
      <xdr:rowOff>676276</xdr:rowOff>
    </xdr:to>
    <xdr:pic>
      <xdr:nvPicPr>
        <xdr:cNvPr id="13" name="图片 12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0" y="4824095"/>
          <a:ext cx="652145" cy="652780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9</xdr:row>
      <xdr:rowOff>28575</xdr:rowOff>
    </xdr:from>
    <xdr:to>
      <xdr:col>1</xdr:col>
      <xdr:colOff>693470</xdr:colOff>
      <xdr:row>9</xdr:row>
      <xdr:rowOff>681038</xdr:rowOff>
    </xdr:to>
    <xdr:pic>
      <xdr:nvPicPr>
        <xdr:cNvPr id="15" name="图片 14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625" y="6200775"/>
          <a:ext cx="645795" cy="652145"/>
        </a:xfrm>
        <a:prstGeom prst="rect">
          <a:avLst/>
        </a:prstGeom>
      </xdr:spPr>
    </xdr:pic>
    <xdr:clientData/>
  </xdr:twoCellAnchor>
  <xdr:twoCellAnchor>
    <xdr:from>
      <xdr:col>1</xdr:col>
      <xdr:colOff>42863</xdr:colOff>
      <xdr:row>11</xdr:row>
      <xdr:rowOff>19050</xdr:rowOff>
    </xdr:from>
    <xdr:to>
      <xdr:col>1</xdr:col>
      <xdr:colOff>700088</xdr:colOff>
      <xdr:row>11</xdr:row>
      <xdr:rowOff>676275</xdr:rowOff>
    </xdr:to>
    <xdr:pic>
      <xdr:nvPicPr>
        <xdr:cNvPr id="19" name="图片 1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545" y="7562850"/>
          <a:ext cx="657225" cy="657225"/>
        </a:xfrm>
        <a:prstGeom prst="rect">
          <a:avLst/>
        </a:prstGeom>
      </xdr:spPr>
    </xdr:pic>
    <xdr:clientData/>
  </xdr:twoCellAnchor>
  <xdr:twoCellAnchor>
    <xdr:from>
      <xdr:col>1</xdr:col>
      <xdr:colOff>33339</xdr:colOff>
      <xdr:row>1</xdr:row>
      <xdr:rowOff>57152</xdr:rowOff>
    </xdr:from>
    <xdr:to>
      <xdr:col>1</xdr:col>
      <xdr:colOff>711395</xdr:colOff>
      <xdr:row>1</xdr:row>
      <xdr:rowOff>648950</xdr:rowOff>
    </xdr:to>
    <xdr:pic>
      <xdr:nvPicPr>
        <xdr:cNvPr id="21" name="图片 20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742950"/>
          <a:ext cx="678180" cy="591185"/>
        </a:xfrm>
        <a:prstGeom prst="rect">
          <a:avLst/>
        </a:prstGeom>
      </xdr:spPr>
    </xdr:pic>
    <xdr:clientData/>
  </xdr:twoCellAnchor>
  <xdr:twoCellAnchor>
    <xdr:from>
      <xdr:col>1</xdr:col>
      <xdr:colOff>26177</xdr:colOff>
      <xdr:row>2</xdr:row>
      <xdr:rowOff>40464</xdr:rowOff>
    </xdr:from>
    <xdr:to>
      <xdr:col>1</xdr:col>
      <xdr:colOff>720663</xdr:colOff>
      <xdr:row>2</xdr:row>
      <xdr:rowOff>657226</xdr:rowOff>
    </xdr:to>
    <xdr:pic>
      <xdr:nvPicPr>
        <xdr:cNvPr id="23" name="图片 22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035" y="1411605"/>
          <a:ext cx="694055" cy="617220"/>
        </a:xfrm>
        <a:prstGeom prst="rect">
          <a:avLst/>
        </a:prstGeom>
      </xdr:spPr>
    </xdr:pic>
    <xdr:clientData/>
  </xdr:twoCellAnchor>
  <xdr:twoCellAnchor>
    <xdr:from>
      <xdr:col>1</xdr:col>
      <xdr:colOff>42826</xdr:colOff>
      <xdr:row>3</xdr:row>
      <xdr:rowOff>23776</xdr:rowOff>
    </xdr:from>
    <xdr:to>
      <xdr:col>1</xdr:col>
      <xdr:colOff>704850</xdr:colOff>
      <xdr:row>4</xdr:row>
      <xdr:rowOff>0</xdr:rowOff>
    </xdr:to>
    <xdr:pic>
      <xdr:nvPicPr>
        <xdr:cNvPr id="25" name="图片 24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545" y="2080895"/>
          <a:ext cx="662305" cy="66230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8</xdr:row>
      <xdr:rowOff>23814</xdr:rowOff>
    </xdr:from>
    <xdr:to>
      <xdr:col>1</xdr:col>
      <xdr:colOff>704850</xdr:colOff>
      <xdr:row>8</xdr:row>
      <xdr:rowOff>678893</xdr:rowOff>
    </xdr:to>
    <xdr:pic>
      <xdr:nvPicPr>
        <xdr:cNvPr id="27" name="图片 26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575" y="5509895"/>
          <a:ext cx="676275" cy="655320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12</xdr:row>
      <xdr:rowOff>23814</xdr:rowOff>
    </xdr:from>
    <xdr:to>
      <xdr:col>1</xdr:col>
      <xdr:colOff>690564</xdr:colOff>
      <xdr:row>12</xdr:row>
      <xdr:rowOff>666752</xdr:rowOff>
    </xdr:to>
    <xdr:pic>
      <xdr:nvPicPr>
        <xdr:cNvPr id="3" name="图片 2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625" y="8253095"/>
          <a:ext cx="642620" cy="643255"/>
        </a:xfrm>
        <a:prstGeom prst="rect">
          <a:avLst/>
        </a:prstGeom>
      </xdr:spPr>
    </xdr:pic>
    <xdr:clientData/>
  </xdr:twoCellAnchor>
  <xdr:twoCellAnchor>
    <xdr:from>
      <xdr:col>1</xdr:col>
      <xdr:colOff>71437</xdr:colOff>
      <xdr:row>18</xdr:row>
      <xdr:rowOff>28575</xdr:rowOff>
    </xdr:from>
    <xdr:to>
      <xdr:col>1</xdr:col>
      <xdr:colOff>657225</xdr:colOff>
      <xdr:row>18</xdr:row>
      <xdr:rowOff>673698</xdr:rowOff>
    </xdr:to>
    <xdr:pic>
      <xdr:nvPicPr>
        <xdr:cNvPr id="4" name="图片 3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12372975"/>
          <a:ext cx="586105" cy="644525"/>
        </a:xfrm>
        <a:prstGeom prst="rect">
          <a:avLst/>
        </a:prstGeom>
      </xdr:spPr>
    </xdr:pic>
    <xdr:clientData/>
  </xdr:twoCellAnchor>
  <xdr:twoCellAnchor>
    <xdr:from>
      <xdr:col>1</xdr:col>
      <xdr:colOff>30937</xdr:colOff>
      <xdr:row>17</xdr:row>
      <xdr:rowOff>73798</xdr:rowOff>
    </xdr:from>
    <xdr:to>
      <xdr:col>1</xdr:col>
      <xdr:colOff>709419</xdr:colOff>
      <xdr:row>17</xdr:row>
      <xdr:rowOff>633411</xdr:rowOff>
    </xdr:to>
    <xdr:pic>
      <xdr:nvPicPr>
        <xdr:cNvPr id="10" name="图片 9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480" y="11732260"/>
          <a:ext cx="678815" cy="559435"/>
        </a:xfrm>
        <a:prstGeom prst="rect">
          <a:avLst/>
        </a:prstGeom>
      </xdr:spPr>
    </xdr:pic>
    <xdr:clientData/>
  </xdr:twoCellAnchor>
  <xdr:twoCellAnchor>
    <xdr:from>
      <xdr:col>1</xdr:col>
      <xdr:colOff>80963</xdr:colOff>
      <xdr:row>16</xdr:row>
      <xdr:rowOff>61913</xdr:rowOff>
    </xdr:from>
    <xdr:to>
      <xdr:col>1</xdr:col>
      <xdr:colOff>661988</xdr:colOff>
      <xdr:row>16</xdr:row>
      <xdr:rowOff>628650</xdr:rowOff>
    </xdr:to>
    <xdr:pic>
      <xdr:nvPicPr>
        <xdr:cNvPr id="14" name="图片 13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20" t="9291" r="7142" b="5715"/>
        <a:stretch>
          <a:fillRect/>
        </a:stretch>
      </xdr:blipFill>
      <xdr:spPr>
        <a:xfrm>
          <a:off x="1350645" y="11034395"/>
          <a:ext cx="581025" cy="567055"/>
        </a:xfrm>
        <a:prstGeom prst="rect">
          <a:avLst/>
        </a:prstGeom>
      </xdr:spPr>
    </xdr:pic>
    <xdr:clientData/>
  </xdr:twoCellAnchor>
  <xdr:twoCellAnchor>
    <xdr:from>
      <xdr:col>1</xdr:col>
      <xdr:colOff>140438</xdr:colOff>
      <xdr:row>15</xdr:row>
      <xdr:rowOff>49952</xdr:rowOff>
    </xdr:from>
    <xdr:to>
      <xdr:col>1</xdr:col>
      <xdr:colOff>595313</xdr:colOff>
      <xdr:row>15</xdr:row>
      <xdr:rowOff>657164</xdr:rowOff>
    </xdr:to>
    <xdr:pic>
      <xdr:nvPicPr>
        <xdr:cNvPr id="17" name="图片 16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335" y="10336530"/>
          <a:ext cx="454660" cy="607060"/>
        </a:xfrm>
        <a:prstGeom prst="rect">
          <a:avLst/>
        </a:prstGeom>
      </xdr:spPr>
    </xdr:pic>
    <xdr:clientData/>
  </xdr:twoCellAnchor>
  <xdr:twoCellAnchor>
    <xdr:from>
      <xdr:col>1</xdr:col>
      <xdr:colOff>176139</xdr:colOff>
      <xdr:row>14</xdr:row>
      <xdr:rowOff>14214</xdr:rowOff>
    </xdr:from>
    <xdr:to>
      <xdr:col>1</xdr:col>
      <xdr:colOff>545870</xdr:colOff>
      <xdr:row>14</xdr:row>
      <xdr:rowOff>671513</xdr:rowOff>
    </xdr:to>
    <xdr:pic>
      <xdr:nvPicPr>
        <xdr:cNvPr id="20" name="图片 19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895" y="9615170"/>
          <a:ext cx="369570" cy="657225"/>
        </a:xfrm>
        <a:prstGeom prst="rect">
          <a:avLst/>
        </a:prstGeom>
      </xdr:spPr>
    </xdr:pic>
    <xdr:clientData/>
  </xdr:twoCellAnchor>
  <xdr:twoCellAnchor>
    <xdr:from>
      <xdr:col>1</xdr:col>
      <xdr:colOff>188026</xdr:colOff>
      <xdr:row>13</xdr:row>
      <xdr:rowOff>30863</xdr:rowOff>
    </xdr:from>
    <xdr:to>
      <xdr:col>1</xdr:col>
      <xdr:colOff>542925</xdr:colOff>
      <xdr:row>13</xdr:row>
      <xdr:rowOff>661794</xdr:rowOff>
    </xdr:to>
    <xdr:pic>
      <xdr:nvPicPr>
        <xdr:cNvPr id="24" name="图片 23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960" y="8945880"/>
          <a:ext cx="354965" cy="631190"/>
        </a:xfrm>
        <a:prstGeom prst="rect">
          <a:avLst/>
        </a:prstGeom>
      </xdr:spPr>
    </xdr:pic>
    <xdr:clientData/>
  </xdr:twoCellAnchor>
  <xdr:twoCellAnchor>
    <xdr:from>
      <xdr:col>1</xdr:col>
      <xdr:colOff>30937</xdr:colOff>
      <xdr:row>17</xdr:row>
      <xdr:rowOff>90363</xdr:rowOff>
    </xdr:from>
    <xdr:to>
      <xdr:col>1</xdr:col>
      <xdr:colOff>709419</xdr:colOff>
      <xdr:row>17</xdr:row>
      <xdr:rowOff>649976</xdr:rowOff>
    </xdr:to>
    <xdr:pic>
      <xdr:nvPicPr>
        <xdr:cNvPr id="2" name="图片 1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480" y="11748770"/>
          <a:ext cx="678815" cy="559435"/>
        </a:xfrm>
        <a:prstGeom prst="rect">
          <a:avLst/>
        </a:prstGeom>
      </xdr:spPr>
    </xdr:pic>
    <xdr:clientData/>
  </xdr:twoCellAnchor>
  <xdr:twoCellAnchor>
    <xdr:from>
      <xdr:col>1</xdr:col>
      <xdr:colOff>80963</xdr:colOff>
      <xdr:row>16</xdr:row>
      <xdr:rowOff>78478</xdr:rowOff>
    </xdr:from>
    <xdr:to>
      <xdr:col>1</xdr:col>
      <xdr:colOff>661988</xdr:colOff>
      <xdr:row>16</xdr:row>
      <xdr:rowOff>645215</xdr:rowOff>
    </xdr:to>
    <xdr:pic>
      <xdr:nvPicPr>
        <xdr:cNvPr id="8" name="图片 7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20" t="9291" r="7142" b="5715"/>
        <a:stretch>
          <a:fillRect/>
        </a:stretch>
      </xdr:blipFill>
      <xdr:spPr>
        <a:xfrm>
          <a:off x="1350645" y="11050905"/>
          <a:ext cx="581025" cy="567055"/>
        </a:xfrm>
        <a:prstGeom prst="rect">
          <a:avLst/>
        </a:prstGeom>
      </xdr:spPr>
    </xdr:pic>
    <xdr:clientData/>
  </xdr:twoCellAnchor>
  <xdr:twoCellAnchor>
    <xdr:from>
      <xdr:col>1</xdr:col>
      <xdr:colOff>140438</xdr:colOff>
      <xdr:row>15</xdr:row>
      <xdr:rowOff>66517</xdr:rowOff>
    </xdr:from>
    <xdr:to>
      <xdr:col>1</xdr:col>
      <xdr:colOff>595313</xdr:colOff>
      <xdr:row>15</xdr:row>
      <xdr:rowOff>673729</xdr:rowOff>
    </xdr:to>
    <xdr:pic>
      <xdr:nvPicPr>
        <xdr:cNvPr id="12" name="图片 11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335" y="10353040"/>
          <a:ext cx="454660" cy="607060"/>
        </a:xfrm>
        <a:prstGeom prst="rect">
          <a:avLst/>
        </a:prstGeom>
      </xdr:spPr>
    </xdr:pic>
    <xdr:clientData/>
  </xdr:twoCellAnchor>
  <xdr:twoCellAnchor>
    <xdr:from>
      <xdr:col>1</xdr:col>
      <xdr:colOff>176139</xdr:colOff>
      <xdr:row>14</xdr:row>
      <xdr:rowOff>30779</xdr:rowOff>
    </xdr:from>
    <xdr:to>
      <xdr:col>1</xdr:col>
      <xdr:colOff>545870</xdr:colOff>
      <xdr:row>15</xdr:row>
      <xdr:rowOff>621</xdr:rowOff>
    </xdr:to>
    <xdr:pic>
      <xdr:nvPicPr>
        <xdr:cNvPr id="16" name="图片 15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895" y="9631680"/>
          <a:ext cx="369570" cy="655320"/>
        </a:xfrm>
        <a:prstGeom prst="rect">
          <a:avLst/>
        </a:prstGeom>
      </xdr:spPr>
    </xdr:pic>
    <xdr:clientData/>
  </xdr:twoCellAnchor>
  <xdr:twoCellAnchor>
    <xdr:from>
      <xdr:col>1</xdr:col>
      <xdr:colOff>188026</xdr:colOff>
      <xdr:row>13</xdr:row>
      <xdr:rowOff>47428</xdr:rowOff>
    </xdr:from>
    <xdr:to>
      <xdr:col>1</xdr:col>
      <xdr:colOff>542925</xdr:colOff>
      <xdr:row>13</xdr:row>
      <xdr:rowOff>678359</xdr:rowOff>
    </xdr:to>
    <xdr:pic>
      <xdr:nvPicPr>
        <xdr:cNvPr id="18" name="图片 17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960" y="8962390"/>
          <a:ext cx="354965" cy="631190"/>
        </a:xfrm>
        <a:prstGeom prst="rect">
          <a:avLst/>
        </a:prstGeom>
      </xdr:spPr>
    </xdr:pic>
    <xdr:clientData/>
  </xdr:twoCellAnchor>
  <xdr:twoCellAnchor>
    <xdr:from>
      <xdr:col>1</xdr:col>
      <xdr:colOff>28990</xdr:colOff>
      <xdr:row>19</xdr:row>
      <xdr:rowOff>12426</xdr:rowOff>
    </xdr:from>
    <xdr:to>
      <xdr:col>1</xdr:col>
      <xdr:colOff>714195</xdr:colOff>
      <xdr:row>19</xdr:row>
      <xdr:rowOff>667980</xdr:rowOff>
    </xdr:to>
    <xdr:pic>
      <xdr:nvPicPr>
        <xdr:cNvPr id="26" name="图片 25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575" y="13042265"/>
          <a:ext cx="685165" cy="655320"/>
        </a:xfrm>
        <a:prstGeom prst="rect">
          <a:avLst/>
        </a:prstGeom>
      </xdr:spPr>
    </xdr:pic>
    <xdr:clientData/>
  </xdr:twoCellAnchor>
  <xdr:twoCellAnchor>
    <xdr:from>
      <xdr:col>1</xdr:col>
      <xdr:colOff>42328</xdr:colOff>
      <xdr:row>20</xdr:row>
      <xdr:rowOff>16232</xdr:rowOff>
    </xdr:from>
    <xdr:to>
      <xdr:col>1</xdr:col>
      <xdr:colOff>695739</xdr:colOff>
      <xdr:row>20</xdr:row>
      <xdr:rowOff>671477</xdr:rowOff>
    </xdr:to>
    <xdr:pic>
      <xdr:nvPicPr>
        <xdr:cNvPr id="29" name="图片 28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" y="13731875"/>
          <a:ext cx="653415" cy="655320"/>
        </a:xfrm>
        <a:prstGeom prst="rect">
          <a:avLst/>
        </a:prstGeom>
      </xdr:spPr>
    </xdr:pic>
    <xdr:clientData/>
  </xdr:twoCellAnchor>
  <xdr:twoCellAnchor>
    <xdr:from>
      <xdr:col>1</xdr:col>
      <xdr:colOff>30815</xdr:colOff>
      <xdr:row>20</xdr:row>
      <xdr:rowOff>668578</xdr:rowOff>
    </xdr:from>
    <xdr:to>
      <xdr:col>1</xdr:col>
      <xdr:colOff>716020</xdr:colOff>
      <xdr:row>21</xdr:row>
      <xdr:rowOff>666326</xdr:rowOff>
    </xdr:to>
    <xdr:pic>
      <xdr:nvPicPr>
        <xdr:cNvPr id="31" name="图片 30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4231" b="4231"/>
        <a:stretch>
          <a:fillRect/>
        </a:stretch>
      </xdr:blipFill>
      <xdr:spPr>
        <a:xfrm>
          <a:off x="1300480" y="14384020"/>
          <a:ext cx="685165" cy="683895"/>
        </a:xfrm>
        <a:prstGeom prst="rect">
          <a:avLst/>
        </a:prstGeom>
      </xdr:spPr>
    </xdr:pic>
    <xdr:clientData/>
  </xdr:twoCellAnchor>
  <xdr:twoCellAnchor>
    <xdr:from>
      <xdr:col>1</xdr:col>
      <xdr:colOff>23447</xdr:colOff>
      <xdr:row>22</xdr:row>
      <xdr:rowOff>37272</xdr:rowOff>
    </xdr:from>
    <xdr:to>
      <xdr:col>1</xdr:col>
      <xdr:colOff>708652</xdr:colOff>
      <xdr:row>22</xdr:row>
      <xdr:rowOff>667240</xdr:rowOff>
    </xdr:to>
    <xdr:pic>
      <xdr:nvPicPr>
        <xdr:cNvPr id="33" name="图片 32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61"/>
        <a:stretch>
          <a:fillRect/>
        </a:stretch>
      </xdr:blipFill>
      <xdr:spPr>
        <a:xfrm>
          <a:off x="1292860" y="15124430"/>
          <a:ext cx="685165" cy="629920"/>
        </a:xfrm>
        <a:prstGeom prst="rect">
          <a:avLst/>
        </a:prstGeom>
      </xdr:spPr>
    </xdr:pic>
    <xdr:clientData/>
  </xdr:twoCellAnchor>
  <xdr:twoCellAnchor>
    <xdr:from>
      <xdr:col>1</xdr:col>
      <xdr:colOff>28500</xdr:colOff>
      <xdr:row>23</xdr:row>
      <xdr:rowOff>49209</xdr:rowOff>
    </xdr:from>
    <xdr:to>
      <xdr:col>1</xdr:col>
      <xdr:colOff>713705</xdr:colOff>
      <xdr:row>23</xdr:row>
      <xdr:rowOff>637763</xdr:rowOff>
    </xdr:to>
    <xdr:pic>
      <xdr:nvPicPr>
        <xdr:cNvPr id="35" name="图片 34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106"/>
        <a:stretch>
          <a:fillRect/>
        </a:stretch>
      </xdr:blipFill>
      <xdr:spPr>
        <a:xfrm>
          <a:off x="1297940" y="15822295"/>
          <a:ext cx="685165" cy="588645"/>
        </a:xfrm>
        <a:prstGeom prst="rect">
          <a:avLst/>
        </a:prstGeom>
      </xdr:spPr>
    </xdr:pic>
    <xdr:clientData/>
  </xdr:twoCellAnchor>
  <xdr:twoCellAnchor>
    <xdr:from>
      <xdr:col>1</xdr:col>
      <xdr:colOff>30328</xdr:colOff>
      <xdr:row>30</xdr:row>
      <xdr:rowOff>34467</xdr:rowOff>
    </xdr:from>
    <xdr:to>
      <xdr:col>1</xdr:col>
      <xdr:colOff>715533</xdr:colOff>
      <xdr:row>30</xdr:row>
      <xdr:rowOff>662608</xdr:rowOff>
    </xdr:to>
    <xdr:pic>
      <xdr:nvPicPr>
        <xdr:cNvPr id="39" name="图片 38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8328"/>
        <a:stretch>
          <a:fillRect/>
        </a:stretch>
      </xdr:blipFill>
      <xdr:spPr>
        <a:xfrm>
          <a:off x="1299845" y="20608290"/>
          <a:ext cx="685165" cy="628015"/>
        </a:xfrm>
        <a:prstGeom prst="rect">
          <a:avLst/>
        </a:prstGeom>
      </xdr:spPr>
    </xdr:pic>
    <xdr:clientData/>
  </xdr:twoCellAnchor>
  <xdr:twoCellAnchor>
    <xdr:from>
      <xdr:col>1</xdr:col>
      <xdr:colOff>31240</xdr:colOff>
      <xdr:row>25</xdr:row>
      <xdr:rowOff>53837</xdr:rowOff>
    </xdr:from>
    <xdr:to>
      <xdr:col>1</xdr:col>
      <xdr:colOff>716445</xdr:colOff>
      <xdr:row>25</xdr:row>
      <xdr:rowOff>650184</xdr:rowOff>
    </xdr:to>
    <xdr:pic>
      <xdr:nvPicPr>
        <xdr:cNvPr id="41" name="图片 40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68"/>
        <a:stretch>
          <a:fillRect/>
        </a:stretch>
      </xdr:blipFill>
      <xdr:spPr>
        <a:xfrm>
          <a:off x="1301115" y="17198340"/>
          <a:ext cx="685165" cy="596265"/>
        </a:xfrm>
        <a:prstGeom prst="rect">
          <a:avLst/>
        </a:prstGeom>
      </xdr:spPr>
    </xdr:pic>
    <xdr:clientData/>
  </xdr:twoCellAnchor>
  <xdr:twoCellAnchor>
    <xdr:from>
      <xdr:col>1</xdr:col>
      <xdr:colOff>28989</xdr:colOff>
      <xdr:row>24</xdr:row>
      <xdr:rowOff>70403</xdr:rowOff>
    </xdr:from>
    <xdr:to>
      <xdr:col>1</xdr:col>
      <xdr:colOff>703136</xdr:colOff>
      <xdr:row>24</xdr:row>
      <xdr:rowOff>629478</xdr:rowOff>
    </xdr:to>
    <xdr:pic>
      <xdr:nvPicPr>
        <xdr:cNvPr id="43" name="图片 42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575" y="16529050"/>
          <a:ext cx="674370" cy="559435"/>
        </a:xfrm>
        <a:prstGeom prst="rect">
          <a:avLst/>
        </a:prstGeom>
      </xdr:spPr>
    </xdr:pic>
    <xdr:clientData/>
  </xdr:twoCellAnchor>
  <xdr:twoCellAnchor>
    <xdr:from>
      <xdr:col>1</xdr:col>
      <xdr:colOff>33130</xdr:colOff>
      <xdr:row>26</xdr:row>
      <xdr:rowOff>20708</xdr:rowOff>
    </xdr:from>
    <xdr:to>
      <xdr:col>1</xdr:col>
      <xdr:colOff>695738</xdr:colOff>
      <xdr:row>26</xdr:row>
      <xdr:rowOff>683316</xdr:rowOff>
    </xdr:to>
    <xdr:pic>
      <xdr:nvPicPr>
        <xdr:cNvPr id="28" name="图片 27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03020" y="17851120"/>
          <a:ext cx="662305" cy="662940"/>
        </a:xfrm>
        <a:prstGeom prst="rect">
          <a:avLst/>
        </a:prstGeom>
      </xdr:spPr>
    </xdr:pic>
    <xdr:clientData/>
  </xdr:twoCellAnchor>
  <xdr:twoCellAnchor>
    <xdr:from>
      <xdr:col>1</xdr:col>
      <xdr:colOff>95253</xdr:colOff>
      <xdr:row>28</xdr:row>
      <xdr:rowOff>24850</xdr:rowOff>
    </xdr:from>
    <xdr:to>
      <xdr:col>1</xdr:col>
      <xdr:colOff>654327</xdr:colOff>
      <xdr:row>28</xdr:row>
      <xdr:rowOff>669839</xdr:rowOff>
    </xdr:to>
    <xdr:pic>
      <xdr:nvPicPr>
        <xdr:cNvPr id="22" name="图片 21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0" y="19227165"/>
          <a:ext cx="558800" cy="644525"/>
        </a:xfrm>
        <a:prstGeom prst="rect">
          <a:avLst/>
        </a:prstGeom>
      </xdr:spPr>
    </xdr:pic>
    <xdr:clientData/>
  </xdr:twoCellAnchor>
  <xdr:twoCellAnchor>
    <xdr:from>
      <xdr:col>1</xdr:col>
      <xdr:colOff>28991</xdr:colOff>
      <xdr:row>29</xdr:row>
      <xdr:rowOff>24847</xdr:rowOff>
    </xdr:from>
    <xdr:to>
      <xdr:col>1</xdr:col>
      <xdr:colOff>679175</xdr:colOff>
      <xdr:row>29</xdr:row>
      <xdr:rowOff>673940</xdr:rowOff>
    </xdr:to>
    <xdr:pic>
      <xdr:nvPicPr>
        <xdr:cNvPr id="32" name="图片 31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575" y="19912965"/>
          <a:ext cx="650240" cy="648970"/>
        </a:xfrm>
        <a:prstGeom prst="rect">
          <a:avLst/>
        </a:prstGeom>
      </xdr:spPr>
    </xdr:pic>
    <xdr:clientData/>
  </xdr:twoCellAnchor>
  <xdr:twoCellAnchor>
    <xdr:from>
      <xdr:col>1</xdr:col>
      <xdr:colOff>28991</xdr:colOff>
      <xdr:row>27</xdr:row>
      <xdr:rowOff>124239</xdr:rowOff>
    </xdr:from>
    <xdr:to>
      <xdr:col>1</xdr:col>
      <xdr:colOff>705771</xdr:colOff>
      <xdr:row>27</xdr:row>
      <xdr:rowOff>579783</xdr:rowOff>
    </xdr:to>
    <xdr:pic>
      <xdr:nvPicPr>
        <xdr:cNvPr id="36" name="图片 35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84"/>
        <a:stretch>
          <a:fillRect/>
        </a:stretch>
      </xdr:blipFill>
      <xdr:spPr>
        <a:xfrm>
          <a:off x="1298575" y="18640425"/>
          <a:ext cx="676910" cy="455930"/>
        </a:xfrm>
        <a:prstGeom prst="rect">
          <a:avLst/>
        </a:prstGeom>
      </xdr:spPr>
    </xdr:pic>
    <xdr:clientData/>
  </xdr:twoCellAnchor>
  <xdr:twoCellAnchor>
    <xdr:from>
      <xdr:col>1</xdr:col>
      <xdr:colOff>24848</xdr:colOff>
      <xdr:row>44</xdr:row>
      <xdr:rowOff>8283</xdr:rowOff>
    </xdr:from>
    <xdr:to>
      <xdr:col>1</xdr:col>
      <xdr:colOff>686872</xdr:colOff>
      <xdr:row>44</xdr:row>
      <xdr:rowOff>671963</xdr:rowOff>
    </xdr:to>
    <xdr:pic>
      <xdr:nvPicPr>
        <xdr:cNvPr id="6" name="图片 5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765" y="30183455"/>
          <a:ext cx="661670" cy="663575"/>
        </a:xfrm>
        <a:prstGeom prst="rect">
          <a:avLst/>
        </a:prstGeom>
      </xdr:spPr>
    </xdr:pic>
    <xdr:clientData/>
  </xdr:twoCellAnchor>
  <xdr:twoCellAnchor>
    <xdr:from>
      <xdr:col>1</xdr:col>
      <xdr:colOff>140804</xdr:colOff>
      <xdr:row>31</xdr:row>
      <xdr:rowOff>45554</xdr:rowOff>
    </xdr:from>
    <xdr:to>
      <xdr:col>1</xdr:col>
      <xdr:colOff>595679</xdr:colOff>
      <xdr:row>31</xdr:row>
      <xdr:rowOff>652766</xdr:rowOff>
    </xdr:to>
    <xdr:pic>
      <xdr:nvPicPr>
        <xdr:cNvPr id="30" name="图片 29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335" y="21304885"/>
          <a:ext cx="455295" cy="607060"/>
        </a:xfrm>
        <a:prstGeom prst="rect">
          <a:avLst/>
        </a:prstGeom>
      </xdr:spPr>
    </xdr:pic>
    <xdr:clientData/>
  </xdr:twoCellAnchor>
  <xdr:twoCellAnchor>
    <xdr:from>
      <xdr:col>1</xdr:col>
      <xdr:colOff>136543</xdr:colOff>
      <xdr:row>41</xdr:row>
      <xdr:rowOff>16865</xdr:rowOff>
    </xdr:from>
    <xdr:to>
      <xdr:col>1</xdr:col>
      <xdr:colOff>623495</xdr:colOff>
      <xdr:row>41</xdr:row>
      <xdr:rowOff>666134</xdr:rowOff>
    </xdr:to>
    <xdr:pic>
      <xdr:nvPicPr>
        <xdr:cNvPr id="40" name="图片 39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25245" y="28215590"/>
          <a:ext cx="648970" cy="487045"/>
        </a:xfrm>
        <a:prstGeom prst="rect">
          <a:avLst/>
        </a:prstGeom>
      </xdr:spPr>
    </xdr:pic>
    <xdr:clientData/>
  </xdr:twoCellAnchor>
  <xdr:twoCellAnchor>
    <xdr:from>
      <xdr:col>1</xdr:col>
      <xdr:colOff>42328</xdr:colOff>
      <xdr:row>32</xdr:row>
      <xdr:rowOff>25762</xdr:rowOff>
    </xdr:from>
    <xdr:to>
      <xdr:col>1</xdr:col>
      <xdr:colOff>708163</xdr:colOff>
      <xdr:row>32</xdr:row>
      <xdr:rowOff>667520</xdr:rowOff>
    </xdr:to>
    <xdr:pic>
      <xdr:nvPicPr>
        <xdr:cNvPr id="48" name="图片 47"/>
        <xdr:cNvPicPr>
          <a:picLocks noChangeAspect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" y="21971000"/>
          <a:ext cx="666115" cy="641985"/>
        </a:xfrm>
        <a:prstGeom prst="rect">
          <a:avLst/>
        </a:prstGeom>
      </xdr:spPr>
    </xdr:pic>
    <xdr:clientData/>
  </xdr:twoCellAnchor>
  <xdr:twoCellAnchor>
    <xdr:from>
      <xdr:col>1</xdr:col>
      <xdr:colOff>82826</xdr:colOff>
      <xdr:row>33</xdr:row>
      <xdr:rowOff>16564</xdr:rowOff>
    </xdr:from>
    <xdr:to>
      <xdr:col>1</xdr:col>
      <xdr:colOff>641902</xdr:colOff>
      <xdr:row>33</xdr:row>
      <xdr:rowOff>661556</xdr:rowOff>
    </xdr:to>
    <xdr:pic>
      <xdr:nvPicPr>
        <xdr:cNvPr id="50" name="图片 49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" y="22647910"/>
          <a:ext cx="558800" cy="644525"/>
        </a:xfrm>
        <a:prstGeom prst="rect">
          <a:avLst/>
        </a:prstGeom>
      </xdr:spPr>
    </xdr:pic>
    <xdr:clientData/>
  </xdr:twoCellAnchor>
  <xdr:twoCellAnchor>
    <xdr:from>
      <xdr:col>1</xdr:col>
      <xdr:colOff>24848</xdr:colOff>
      <xdr:row>34</xdr:row>
      <xdr:rowOff>28990</xdr:rowOff>
    </xdr:from>
    <xdr:to>
      <xdr:col>1</xdr:col>
      <xdr:colOff>710935</xdr:colOff>
      <xdr:row>34</xdr:row>
      <xdr:rowOff>654326</xdr:rowOff>
    </xdr:to>
    <xdr:pic>
      <xdr:nvPicPr>
        <xdr:cNvPr id="52" name="图片 51"/>
        <xdr:cNvPicPr>
          <a:picLocks noChangeAspect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765" y="23345775"/>
          <a:ext cx="685800" cy="625475"/>
        </a:xfrm>
        <a:prstGeom prst="rect">
          <a:avLst/>
        </a:prstGeom>
      </xdr:spPr>
    </xdr:pic>
    <xdr:clientData/>
  </xdr:twoCellAnchor>
  <xdr:twoCellAnchor>
    <xdr:from>
      <xdr:col>1</xdr:col>
      <xdr:colOff>21619</xdr:colOff>
      <xdr:row>35</xdr:row>
      <xdr:rowOff>17479</xdr:rowOff>
    </xdr:from>
    <xdr:to>
      <xdr:col>1</xdr:col>
      <xdr:colOff>699878</xdr:colOff>
      <xdr:row>35</xdr:row>
      <xdr:rowOff>677539</xdr:rowOff>
    </xdr:to>
    <xdr:pic>
      <xdr:nvPicPr>
        <xdr:cNvPr id="54" name="图片 53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90" y="24020145"/>
          <a:ext cx="678180" cy="659765"/>
        </a:xfrm>
        <a:prstGeom prst="rect">
          <a:avLst/>
        </a:prstGeom>
      </xdr:spPr>
    </xdr:pic>
    <xdr:clientData/>
  </xdr:twoCellAnchor>
  <xdr:twoCellAnchor>
    <xdr:from>
      <xdr:col>1</xdr:col>
      <xdr:colOff>55664</xdr:colOff>
      <xdr:row>36</xdr:row>
      <xdr:rowOff>26674</xdr:rowOff>
    </xdr:from>
    <xdr:to>
      <xdr:col>1</xdr:col>
      <xdr:colOff>690022</xdr:colOff>
      <xdr:row>36</xdr:row>
      <xdr:rowOff>662609</xdr:rowOff>
    </xdr:to>
    <xdr:pic>
      <xdr:nvPicPr>
        <xdr:cNvPr id="56" name="图片 55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245" y="24715470"/>
          <a:ext cx="634365" cy="635635"/>
        </a:xfrm>
        <a:prstGeom prst="rect">
          <a:avLst/>
        </a:prstGeom>
      </xdr:spPr>
    </xdr:pic>
    <xdr:clientData/>
  </xdr:twoCellAnchor>
  <xdr:twoCellAnchor>
    <xdr:from>
      <xdr:col>1</xdr:col>
      <xdr:colOff>40011</xdr:colOff>
      <xdr:row>37</xdr:row>
      <xdr:rowOff>19304</xdr:rowOff>
    </xdr:from>
    <xdr:to>
      <xdr:col>1</xdr:col>
      <xdr:colOff>699881</xdr:colOff>
      <xdr:row>37</xdr:row>
      <xdr:rowOff>656638</xdr:rowOff>
    </xdr:to>
    <xdr:pic>
      <xdr:nvPicPr>
        <xdr:cNvPr id="58" name="图片 57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005" y="25393650"/>
          <a:ext cx="659765" cy="637540"/>
        </a:xfrm>
        <a:prstGeom prst="rect">
          <a:avLst/>
        </a:prstGeom>
      </xdr:spPr>
    </xdr:pic>
    <xdr:clientData/>
  </xdr:twoCellAnchor>
  <xdr:twoCellAnchor>
    <xdr:from>
      <xdr:col>1</xdr:col>
      <xdr:colOff>32642</xdr:colOff>
      <xdr:row>38</xdr:row>
      <xdr:rowOff>32643</xdr:rowOff>
    </xdr:from>
    <xdr:to>
      <xdr:col>1</xdr:col>
      <xdr:colOff>709716</xdr:colOff>
      <xdr:row>38</xdr:row>
      <xdr:rowOff>650185</xdr:rowOff>
    </xdr:to>
    <xdr:pic>
      <xdr:nvPicPr>
        <xdr:cNvPr id="60" name="图片 59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385" y="26092785"/>
          <a:ext cx="676910" cy="617220"/>
        </a:xfrm>
        <a:prstGeom prst="rect">
          <a:avLst/>
        </a:prstGeom>
      </xdr:spPr>
    </xdr:pic>
    <xdr:clientData/>
  </xdr:twoCellAnchor>
  <xdr:twoCellAnchor>
    <xdr:from>
      <xdr:col>1</xdr:col>
      <xdr:colOff>33555</xdr:colOff>
      <xdr:row>39</xdr:row>
      <xdr:rowOff>58401</xdr:rowOff>
    </xdr:from>
    <xdr:to>
      <xdr:col>1</xdr:col>
      <xdr:colOff>704021</xdr:colOff>
      <xdr:row>39</xdr:row>
      <xdr:rowOff>646337</xdr:rowOff>
    </xdr:to>
    <xdr:pic>
      <xdr:nvPicPr>
        <xdr:cNvPr id="62" name="图片 61"/>
        <xdr:cNvPicPr>
          <a:picLocks noChangeAspect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26803985"/>
          <a:ext cx="670560" cy="588010"/>
        </a:xfrm>
        <a:prstGeom prst="rect">
          <a:avLst/>
        </a:prstGeom>
      </xdr:spPr>
    </xdr:pic>
    <xdr:clientData/>
  </xdr:twoCellAnchor>
  <xdr:twoCellAnchor>
    <xdr:from>
      <xdr:col>1</xdr:col>
      <xdr:colOff>20706</xdr:colOff>
      <xdr:row>43</xdr:row>
      <xdr:rowOff>91110</xdr:rowOff>
    </xdr:from>
    <xdr:to>
      <xdr:col>1</xdr:col>
      <xdr:colOff>716085</xdr:colOff>
      <xdr:row>43</xdr:row>
      <xdr:rowOff>592208</xdr:rowOff>
    </xdr:to>
    <xdr:pic>
      <xdr:nvPicPr>
        <xdr:cNvPr id="64" name="图片 63"/>
        <xdr:cNvPicPr>
          <a:picLocks noChangeAspect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320" y="29580205"/>
          <a:ext cx="695325" cy="501015"/>
        </a:xfrm>
        <a:prstGeom prst="rect">
          <a:avLst/>
        </a:prstGeom>
      </xdr:spPr>
    </xdr:pic>
    <xdr:clientData/>
  </xdr:twoCellAnchor>
  <xdr:twoCellAnchor>
    <xdr:from>
      <xdr:col>1</xdr:col>
      <xdr:colOff>115959</xdr:colOff>
      <xdr:row>40</xdr:row>
      <xdr:rowOff>28991</xdr:rowOff>
    </xdr:from>
    <xdr:to>
      <xdr:col>1</xdr:col>
      <xdr:colOff>571500</xdr:colOff>
      <xdr:row>40</xdr:row>
      <xdr:rowOff>680729</xdr:rowOff>
    </xdr:to>
    <xdr:pic>
      <xdr:nvPicPr>
        <xdr:cNvPr id="37" name="图片 36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441" t="206" r="11946" b="12261"/>
        <a:stretch>
          <a:fillRect/>
        </a:stretch>
      </xdr:blipFill>
      <xdr:spPr>
        <a:xfrm>
          <a:off x="1385570" y="27460575"/>
          <a:ext cx="455930" cy="652145"/>
        </a:xfrm>
        <a:prstGeom prst="rect">
          <a:avLst/>
        </a:prstGeom>
      </xdr:spPr>
    </xdr:pic>
    <xdr:clientData/>
  </xdr:twoCellAnchor>
  <xdr:twoCellAnchor>
    <xdr:from>
      <xdr:col>1</xdr:col>
      <xdr:colOff>157162</xdr:colOff>
      <xdr:row>42</xdr:row>
      <xdr:rowOff>26987</xdr:rowOff>
    </xdr:from>
    <xdr:to>
      <xdr:col>1</xdr:col>
      <xdr:colOff>585788</xdr:colOff>
      <xdr:row>42</xdr:row>
      <xdr:rowOff>670293</xdr:rowOff>
    </xdr:to>
    <xdr:pic>
      <xdr:nvPicPr>
        <xdr:cNvPr id="76" name="图片 75"/>
        <xdr:cNvPicPr>
          <a:picLocks noChangeAspect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37" r="7870" b="6716"/>
        <a:stretch>
          <a:fillRect/>
        </a:stretch>
      </xdr:blipFill>
      <xdr:spPr>
        <a:xfrm rot="5400000">
          <a:off x="1319530" y="28937585"/>
          <a:ext cx="643255" cy="428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23812</xdr:colOff>
      <xdr:row>1</xdr:row>
      <xdr:rowOff>33338</xdr:rowOff>
    </xdr:from>
    <xdr:to>
      <xdr:col>1</xdr:col>
      <xdr:colOff>711601</xdr:colOff>
      <xdr:row>1</xdr:row>
      <xdr:rowOff>657225</xdr:rowOff>
    </xdr:to>
    <xdr:pic>
      <xdr:nvPicPr>
        <xdr:cNvPr id="51" name="图片 50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15" y="485775"/>
          <a:ext cx="687705" cy="624205"/>
        </a:xfrm>
        <a:prstGeom prst="rect">
          <a:avLst/>
        </a:prstGeom>
      </xdr:spPr>
    </xdr:pic>
    <xdr:clientData/>
  </xdr:twoCellAnchor>
  <xdr:twoCellAnchor>
    <xdr:from>
      <xdr:col>1</xdr:col>
      <xdr:colOff>71437</xdr:colOff>
      <xdr:row>4</xdr:row>
      <xdr:rowOff>9527</xdr:rowOff>
    </xdr:from>
    <xdr:to>
      <xdr:col>1</xdr:col>
      <xdr:colOff>661988</xdr:colOff>
      <xdr:row>4</xdr:row>
      <xdr:rowOff>683017</xdr:rowOff>
    </xdr:to>
    <xdr:pic>
      <xdr:nvPicPr>
        <xdr:cNvPr id="52" name="图片 51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" y="2519680"/>
          <a:ext cx="590550" cy="673100"/>
        </a:xfrm>
        <a:prstGeom prst="rect">
          <a:avLst/>
        </a:prstGeom>
      </xdr:spPr>
    </xdr:pic>
    <xdr:clientData/>
  </xdr:twoCellAnchor>
  <xdr:twoCellAnchor>
    <xdr:from>
      <xdr:col>1</xdr:col>
      <xdr:colOff>71440</xdr:colOff>
      <xdr:row>2</xdr:row>
      <xdr:rowOff>14288</xdr:rowOff>
    </xdr:from>
    <xdr:to>
      <xdr:col>1</xdr:col>
      <xdr:colOff>652464</xdr:colOff>
      <xdr:row>2</xdr:row>
      <xdr:rowOff>667260</xdr:rowOff>
    </xdr:to>
    <xdr:pic>
      <xdr:nvPicPr>
        <xdr:cNvPr id="53" name="图片 52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" y="1152525"/>
          <a:ext cx="581025" cy="65278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3</xdr:row>
      <xdr:rowOff>23813</xdr:rowOff>
    </xdr:from>
    <xdr:to>
      <xdr:col>1</xdr:col>
      <xdr:colOff>661988</xdr:colOff>
      <xdr:row>3</xdr:row>
      <xdr:rowOff>668019</xdr:rowOff>
    </xdr:to>
    <xdr:pic>
      <xdr:nvPicPr>
        <xdr:cNvPr id="54" name="图片 53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670" y="1847850"/>
          <a:ext cx="604520" cy="643890"/>
        </a:xfrm>
        <a:prstGeom prst="rect">
          <a:avLst/>
        </a:prstGeom>
      </xdr:spPr>
    </xdr:pic>
    <xdr:clientData/>
  </xdr:twoCellAnchor>
  <xdr:twoCellAnchor>
    <xdr:from>
      <xdr:col>1</xdr:col>
      <xdr:colOff>71438</xdr:colOff>
      <xdr:row>5</xdr:row>
      <xdr:rowOff>47628</xdr:rowOff>
    </xdr:from>
    <xdr:to>
      <xdr:col>1</xdr:col>
      <xdr:colOff>656672</xdr:colOff>
      <xdr:row>5</xdr:row>
      <xdr:rowOff>652463</xdr:rowOff>
    </xdr:to>
    <xdr:pic>
      <xdr:nvPicPr>
        <xdr:cNvPr id="55" name="图片 54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" y="3243580"/>
          <a:ext cx="585470" cy="604520"/>
        </a:xfrm>
        <a:prstGeom prst="rect">
          <a:avLst/>
        </a:prstGeom>
      </xdr:spPr>
    </xdr:pic>
    <xdr:clientData/>
  </xdr:twoCellAnchor>
  <xdr:twoCellAnchor>
    <xdr:from>
      <xdr:col>1</xdr:col>
      <xdr:colOff>114301</xdr:colOff>
      <xdr:row>6</xdr:row>
      <xdr:rowOff>28105</xdr:rowOff>
    </xdr:from>
    <xdr:to>
      <xdr:col>1</xdr:col>
      <xdr:colOff>642938</xdr:colOff>
      <xdr:row>6</xdr:row>
      <xdr:rowOff>668159</xdr:rowOff>
    </xdr:to>
    <xdr:pic>
      <xdr:nvPicPr>
        <xdr:cNvPr id="56" name="图片 55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909695"/>
          <a:ext cx="528320" cy="640080"/>
        </a:xfrm>
        <a:prstGeom prst="rect">
          <a:avLst/>
        </a:prstGeom>
      </xdr:spPr>
    </xdr:pic>
    <xdr:clientData/>
  </xdr:twoCellAnchor>
  <xdr:twoCellAnchor>
    <xdr:from>
      <xdr:col>1</xdr:col>
      <xdr:colOff>28576</xdr:colOff>
      <xdr:row>7</xdr:row>
      <xdr:rowOff>19051</xdr:rowOff>
    </xdr:from>
    <xdr:to>
      <xdr:col>2</xdr:col>
      <xdr:colOff>9525</xdr:colOff>
      <xdr:row>7</xdr:row>
      <xdr:rowOff>659130</xdr:rowOff>
    </xdr:to>
    <xdr:pic>
      <xdr:nvPicPr>
        <xdr:cNvPr id="57" name="图片 56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" y="4586605"/>
          <a:ext cx="763270" cy="640080"/>
        </a:xfrm>
        <a:prstGeom prst="rect">
          <a:avLst/>
        </a:prstGeom>
      </xdr:spPr>
    </xdr:pic>
    <xdr:clientData/>
  </xdr:twoCellAnchor>
  <xdr:twoCellAnchor>
    <xdr:from>
      <xdr:col>1</xdr:col>
      <xdr:colOff>102989</xdr:colOff>
      <xdr:row>8</xdr:row>
      <xdr:rowOff>38102</xdr:rowOff>
    </xdr:from>
    <xdr:to>
      <xdr:col>1</xdr:col>
      <xdr:colOff>600076</xdr:colOff>
      <xdr:row>8</xdr:row>
      <xdr:rowOff>670500</xdr:rowOff>
    </xdr:to>
    <xdr:pic>
      <xdr:nvPicPr>
        <xdr:cNvPr id="58" name="图片 57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21" b="15618"/>
        <a:stretch>
          <a:fillRect/>
        </a:stretch>
      </xdr:blipFill>
      <xdr:spPr>
        <a:xfrm>
          <a:off x="834390" y="5291455"/>
          <a:ext cx="497205" cy="631825"/>
        </a:xfrm>
        <a:prstGeom prst="rect">
          <a:avLst/>
        </a:prstGeom>
      </xdr:spPr>
    </xdr:pic>
    <xdr:clientData/>
  </xdr:twoCellAnchor>
  <xdr:twoCellAnchor>
    <xdr:from>
      <xdr:col>1</xdr:col>
      <xdr:colOff>58564</xdr:colOff>
      <xdr:row>9</xdr:row>
      <xdr:rowOff>56030</xdr:rowOff>
    </xdr:from>
    <xdr:to>
      <xdr:col>1</xdr:col>
      <xdr:colOff>685205</xdr:colOff>
      <xdr:row>9</xdr:row>
      <xdr:rowOff>655554</xdr:rowOff>
    </xdr:to>
    <xdr:pic>
      <xdr:nvPicPr>
        <xdr:cNvPr id="2" name="图片 1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940" y="5995035"/>
          <a:ext cx="626745" cy="599440"/>
        </a:xfrm>
        <a:prstGeom prst="rect">
          <a:avLst/>
        </a:prstGeom>
      </xdr:spPr>
    </xdr:pic>
    <xdr:clientData/>
  </xdr:twoCellAnchor>
  <xdr:twoCellAnchor>
    <xdr:from>
      <xdr:col>1</xdr:col>
      <xdr:colOff>22413</xdr:colOff>
      <xdr:row>10</xdr:row>
      <xdr:rowOff>5604</xdr:rowOff>
    </xdr:from>
    <xdr:to>
      <xdr:col>1</xdr:col>
      <xdr:colOff>711574</xdr:colOff>
      <xdr:row>10</xdr:row>
      <xdr:rowOff>666750</xdr:rowOff>
    </xdr:to>
    <xdr:pic>
      <xdr:nvPicPr>
        <xdr:cNvPr id="4" name="图片 3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6630035"/>
          <a:ext cx="688975" cy="661670"/>
        </a:xfrm>
        <a:prstGeom prst="rect">
          <a:avLst/>
        </a:prstGeom>
      </xdr:spPr>
    </xdr:pic>
    <xdr:clientData/>
  </xdr:twoCellAnchor>
  <xdr:twoCellAnchor>
    <xdr:from>
      <xdr:col>1</xdr:col>
      <xdr:colOff>58564</xdr:colOff>
      <xdr:row>11</xdr:row>
      <xdr:rowOff>56030</xdr:rowOff>
    </xdr:from>
    <xdr:to>
      <xdr:col>1</xdr:col>
      <xdr:colOff>685205</xdr:colOff>
      <xdr:row>11</xdr:row>
      <xdr:rowOff>655554</xdr:rowOff>
    </xdr:to>
    <xdr:pic>
      <xdr:nvPicPr>
        <xdr:cNvPr id="3" name="图片 2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940" y="7366635"/>
          <a:ext cx="626745" cy="599440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13</xdr:row>
      <xdr:rowOff>23814</xdr:rowOff>
    </xdr:from>
    <xdr:to>
      <xdr:col>1</xdr:col>
      <xdr:colOff>690563</xdr:colOff>
      <xdr:row>13</xdr:row>
      <xdr:rowOff>676276</xdr:rowOff>
    </xdr:to>
    <xdr:pic>
      <xdr:nvPicPr>
        <xdr:cNvPr id="5" name="图片 4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0" y="8705850"/>
          <a:ext cx="652145" cy="652780"/>
        </a:xfrm>
        <a:prstGeom prst="rect">
          <a:avLst/>
        </a:prstGeom>
      </xdr:spPr>
    </xdr:pic>
    <xdr:clientData/>
  </xdr:twoCellAnchor>
  <xdr:twoCellAnchor>
    <xdr:from>
      <xdr:col>1</xdr:col>
      <xdr:colOff>22413</xdr:colOff>
      <xdr:row>16</xdr:row>
      <xdr:rowOff>5604</xdr:rowOff>
    </xdr:from>
    <xdr:to>
      <xdr:col>1</xdr:col>
      <xdr:colOff>711574</xdr:colOff>
      <xdr:row>16</xdr:row>
      <xdr:rowOff>666750</xdr:rowOff>
    </xdr:to>
    <xdr:pic>
      <xdr:nvPicPr>
        <xdr:cNvPr id="6" name="图片 5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10744835"/>
          <a:ext cx="688975" cy="661670"/>
        </a:xfrm>
        <a:prstGeom prst="rect">
          <a:avLst/>
        </a:prstGeom>
      </xdr:spPr>
    </xdr:pic>
    <xdr:clientData/>
  </xdr:twoCellAnchor>
  <xdr:twoCellAnchor>
    <xdr:from>
      <xdr:col>1</xdr:col>
      <xdr:colOff>52389</xdr:colOff>
      <xdr:row>18</xdr:row>
      <xdr:rowOff>42863</xdr:rowOff>
    </xdr:from>
    <xdr:to>
      <xdr:col>1</xdr:col>
      <xdr:colOff>671588</xdr:colOff>
      <xdr:row>18</xdr:row>
      <xdr:rowOff>662062</xdr:rowOff>
    </xdr:to>
    <xdr:pic>
      <xdr:nvPicPr>
        <xdr:cNvPr id="8" name="图片 7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90" y="12153900"/>
          <a:ext cx="619125" cy="619125"/>
        </a:xfrm>
        <a:prstGeom prst="rect">
          <a:avLst/>
        </a:prstGeom>
      </xdr:spPr>
    </xdr:pic>
    <xdr:clientData/>
  </xdr:twoCellAnchor>
  <xdr:twoCellAnchor>
    <xdr:from>
      <xdr:col>1</xdr:col>
      <xdr:colOff>64276</xdr:colOff>
      <xdr:row>17</xdr:row>
      <xdr:rowOff>7126</xdr:rowOff>
    </xdr:from>
    <xdr:to>
      <xdr:col>1</xdr:col>
      <xdr:colOff>683475</xdr:colOff>
      <xdr:row>17</xdr:row>
      <xdr:rowOff>626325</xdr:rowOff>
    </xdr:to>
    <xdr:pic>
      <xdr:nvPicPr>
        <xdr:cNvPr id="10" name="图片 9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55" y="11432540"/>
          <a:ext cx="619125" cy="619125"/>
        </a:xfrm>
        <a:prstGeom prst="rect">
          <a:avLst/>
        </a:prstGeom>
      </xdr:spPr>
    </xdr:pic>
    <xdr:clientData/>
  </xdr:twoCellAnchor>
  <xdr:twoCellAnchor>
    <xdr:from>
      <xdr:col>1</xdr:col>
      <xdr:colOff>52351</xdr:colOff>
      <xdr:row>20</xdr:row>
      <xdr:rowOff>33301</xdr:rowOff>
    </xdr:from>
    <xdr:to>
      <xdr:col>1</xdr:col>
      <xdr:colOff>671550</xdr:colOff>
      <xdr:row>20</xdr:row>
      <xdr:rowOff>652500</xdr:rowOff>
    </xdr:to>
    <xdr:pic>
      <xdr:nvPicPr>
        <xdr:cNvPr id="12" name="图片 11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90" y="13515975"/>
          <a:ext cx="619125" cy="619125"/>
        </a:xfrm>
        <a:prstGeom prst="rect">
          <a:avLst/>
        </a:prstGeom>
      </xdr:spPr>
    </xdr:pic>
    <xdr:clientData/>
  </xdr:twoCellAnchor>
  <xdr:twoCellAnchor>
    <xdr:from>
      <xdr:col>1</xdr:col>
      <xdr:colOff>59476</xdr:colOff>
      <xdr:row>19</xdr:row>
      <xdr:rowOff>35664</xdr:rowOff>
    </xdr:from>
    <xdr:to>
      <xdr:col>1</xdr:col>
      <xdr:colOff>678675</xdr:colOff>
      <xdr:row>19</xdr:row>
      <xdr:rowOff>654863</xdr:rowOff>
    </xdr:to>
    <xdr:pic>
      <xdr:nvPicPr>
        <xdr:cNvPr id="14" name="图片 13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12832715"/>
          <a:ext cx="619125" cy="619125"/>
        </a:xfrm>
        <a:prstGeom prst="rect">
          <a:avLst/>
        </a:prstGeom>
      </xdr:spPr>
    </xdr:pic>
    <xdr:clientData/>
  </xdr:twoCellAnchor>
  <xdr:twoCellAnchor>
    <xdr:from>
      <xdr:col>1</xdr:col>
      <xdr:colOff>57076</xdr:colOff>
      <xdr:row>14</xdr:row>
      <xdr:rowOff>33264</xdr:rowOff>
    </xdr:from>
    <xdr:to>
      <xdr:col>1</xdr:col>
      <xdr:colOff>676275</xdr:colOff>
      <xdr:row>14</xdr:row>
      <xdr:rowOff>652463</xdr:rowOff>
    </xdr:to>
    <xdr:pic>
      <xdr:nvPicPr>
        <xdr:cNvPr id="16" name="图片 15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035" y="9401175"/>
          <a:ext cx="619760" cy="619125"/>
        </a:xfrm>
        <a:prstGeom prst="rect">
          <a:avLst/>
        </a:prstGeom>
      </xdr:spPr>
    </xdr:pic>
    <xdr:clientData/>
  </xdr:twoCellAnchor>
  <xdr:twoCellAnchor>
    <xdr:from>
      <xdr:col>1</xdr:col>
      <xdr:colOff>61912</xdr:colOff>
      <xdr:row>15</xdr:row>
      <xdr:rowOff>47626</xdr:rowOff>
    </xdr:from>
    <xdr:to>
      <xdr:col>1</xdr:col>
      <xdr:colOff>638174</xdr:colOff>
      <xdr:row>15</xdr:row>
      <xdr:rowOff>623888</xdr:rowOff>
    </xdr:to>
    <xdr:pic>
      <xdr:nvPicPr>
        <xdr:cNvPr id="18" name="图片 17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15" y="10101580"/>
          <a:ext cx="575945" cy="575945"/>
        </a:xfrm>
        <a:prstGeom prst="rect">
          <a:avLst/>
        </a:prstGeom>
      </xdr:spPr>
    </xdr:pic>
    <xdr:clientData/>
  </xdr:twoCellAnchor>
  <xdr:twoCellAnchor>
    <xdr:from>
      <xdr:col>1</xdr:col>
      <xdr:colOff>24848</xdr:colOff>
      <xdr:row>21</xdr:row>
      <xdr:rowOff>28990</xdr:rowOff>
    </xdr:from>
    <xdr:to>
      <xdr:col>1</xdr:col>
      <xdr:colOff>710935</xdr:colOff>
      <xdr:row>21</xdr:row>
      <xdr:rowOff>654326</xdr:rowOff>
    </xdr:to>
    <xdr:pic>
      <xdr:nvPicPr>
        <xdr:cNvPr id="7" name="图片 6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85" y="14197330"/>
          <a:ext cx="685800" cy="625475"/>
        </a:xfrm>
        <a:prstGeom prst="rect">
          <a:avLst/>
        </a:prstGeom>
      </xdr:spPr>
    </xdr:pic>
    <xdr:clientData/>
  </xdr:twoCellAnchor>
  <xdr:twoCellAnchor>
    <xdr:from>
      <xdr:col>1</xdr:col>
      <xdr:colOff>21619</xdr:colOff>
      <xdr:row>22</xdr:row>
      <xdr:rowOff>17479</xdr:rowOff>
    </xdr:from>
    <xdr:to>
      <xdr:col>1</xdr:col>
      <xdr:colOff>699878</xdr:colOff>
      <xdr:row>22</xdr:row>
      <xdr:rowOff>677539</xdr:rowOff>
    </xdr:to>
    <xdr:pic>
      <xdr:nvPicPr>
        <xdr:cNvPr id="9" name="图片 8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10" y="14871700"/>
          <a:ext cx="678180" cy="659765"/>
        </a:xfrm>
        <a:prstGeom prst="rect">
          <a:avLst/>
        </a:prstGeom>
      </xdr:spPr>
    </xdr:pic>
    <xdr:clientData/>
  </xdr:twoCellAnchor>
  <xdr:twoCellAnchor>
    <xdr:from>
      <xdr:col>1</xdr:col>
      <xdr:colOff>55664</xdr:colOff>
      <xdr:row>23</xdr:row>
      <xdr:rowOff>26674</xdr:rowOff>
    </xdr:from>
    <xdr:to>
      <xdr:col>1</xdr:col>
      <xdr:colOff>690022</xdr:colOff>
      <xdr:row>23</xdr:row>
      <xdr:rowOff>662609</xdr:rowOff>
    </xdr:to>
    <xdr:pic>
      <xdr:nvPicPr>
        <xdr:cNvPr id="11" name="图片 10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15567025"/>
          <a:ext cx="634365" cy="635635"/>
        </a:xfrm>
        <a:prstGeom prst="rect">
          <a:avLst/>
        </a:prstGeom>
      </xdr:spPr>
    </xdr:pic>
    <xdr:clientData/>
  </xdr:twoCellAnchor>
  <xdr:twoCellAnchor>
    <xdr:from>
      <xdr:col>1</xdr:col>
      <xdr:colOff>40011</xdr:colOff>
      <xdr:row>24</xdr:row>
      <xdr:rowOff>19304</xdr:rowOff>
    </xdr:from>
    <xdr:to>
      <xdr:col>1</xdr:col>
      <xdr:colOff>699881</xdr:colOff>
      <xdr:row>24</xdr:row>
      <xdr:rowOff>656638</xdr:rowOff>
    </xdr:to>
    <xdr:pic>
      <xdr:nvPicPr>
        <xdr:cNvPr id="13" name="图片 12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16245205"/>
          <a:ext cx="659765" cy="637540"/>
        </a:xfrm>
        <a:prstGeom prst="rect">
          <a:avLst/>
        </a:prstGeom>
      </xdr:spPr>
    </xdr:pic>
    <xdr:clientData/>
  </xdr:twoCellAnchor>
  <xdr:twoCellAnchor>
    <xdr:from>
      <xdr:col>1</xdr:col>
      <xdr:colOff>32642</xdr:colOff>
      <xdr:row>25</xdr:row>
      <xdr:rowOff>32643</xdr:rowOff>
    </xdr:from>
    <xdr:to>
      <xdr:col>1</xdr:col>
      <xdr:colOff>709716</xdr:colOff>
      <xdr:row>25</xdr:row>
      <xdr:rowOff>650185</xdr:rowOff>
    </xdr:to>
    <xdr:pic>
      <xdr:nvPicPr>
        <xdr:cNvPr id="15" name="图片 14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05" y="16944340"/>
          <a:ext cx="676910" cy="617220"/>
        </a:xfrm>
        <a:prstGeom prst="rect">
          <a:avLst/>
        </a:prstGeom>
      </xdr:spPr>
    </xdr:pic>
    <xdr:clientData/>
  </xdr:twoCellAnchor>
  <xdr:twoCellAnchor>
    <xdr:from>
      <xdr:col>1</xdr:col>
      <xdr:colOff>33555</xdr:colOff>
      <xdr:row>26</xdr:row>
      <xdr:rowOff>58401</xdr:rowOff>
    </xdr:from>
    <xdr:to>
      <xdr:col>1</xdr:col>
      <xdr:colOff>704021</xdr:colOff>
      <xdr:row>26</xdr:row>
      <xdr:rowOff>646337</xdr:rowOff>
    </xdr:to>
    <xdr:pic>
      <xdr:nvPicPr>
        <xdr:cNvPr id="17" name="图片 16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540" y="17655540"/>
          <a:ext cx="670560" cy="588010"/>
        </a:xfrm>
        <a:prstGeom prst="rect">
          <a:avLst/>
        </a:prstGeom>
      </xdr:spPr>
    </xdr:pic>
    <xdr:clientData/>
  </xdr:twoCellAnchor>
  <xdr:twoCellAnchor>
    <xdr:from>
      <xdr:col>1</xdr:col>
      <xdr:colOff>38105</xdr:colOff>
      <xdr:row>28</xdr:row>
      <xdr:rowOff>9527</xdr:rowOff>
    </xdr:from>
    <xdr:to>
      <xdr:col>1</xdr:col>
      <xdr:colOff>704854</xdr:colOff>
      <xdr:row>28</xdr:row>
      <xdr:rowOff>676276</xdr:rowOff>
    </xdr:to>
    <xdr:pic>
      <xdr:nvPicPr>
        <xdr:cNvPr id="20" name="图片 19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0" y="18978880"/>
          <a:ext cx="666750" cy="666750"/>
        </a:xfrm>
        <a:prstGeom prst="rect">
          <a:avLst/>
        </a:prstGeom>
      </xdr:spPr>
    </xdr:pic>
    <xdr:clientData/>
  </xdr:twoCellAnchor>
  <xdr:twoCellAnchor>
    <xdr:from>
      <xdr:col>1</xdr:col>
      <xdr:colOff>38103</xdr:colOff>
      <xdr:row>29</xdr:row>
      <xdr:rowOff>80968</xdr:rowOff>
    </xdr:from>
    <xdr:to>
      <xdr:col>1</xdr:col>
      <xdr:colOff>694427</xdr:colOff>
      <xdr:row>29</xdr:row>
      <xdr:rowOff>542930</xdr:rowOff>
    </xdr:to>
    <xdr:pic>
      <xdr:nvPicPr>
        <xdr:cNvPr id="21" name="图片 20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90" t="15875" r="13350" b="29886"/>
        <a:stretch>
          <a:fillRect/>
        </a:stretch>
      </xdr:blipFill>
      <xdr:spPr>
        <a:xfrm>
          <a:off x="769620" y="19735800"/>
          <a:ext cx="655955" cy="462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112270</xdr:colOff>
      <xdr:row>30</xdr:row>
      <xdr:rowOff>33338</xdr:rowOff>
    </xdr:from>
    <xdr:to>
      <xdr:col>1</xdr:col>
      <xdr:colOff>571501</xdr:colOff>
      <xdr:row>30</xdr:row>
      <xdr:rowOff>651445</xdr:rowOff>
    </xdr:to>
    <xdr:pic>
      <xdr:nvPicPr>
        <xdr:cNvPr id="24" name="图片 23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57" b="10133"/>
        <a:stretch>
          <a:fillRect/>
        </a:stretch>
      </xdr:blipFill>
      <xdr:spPr>
        <a:xfrm>
          <a:off x="843280" y="20373975"/>
          <a:ext cx="459740" cy="617855"/>
        </a:xfrm>
        <a:prstGeom prst="rect">
          <a:avLst/>
        </a:prstGeom>
      </xdr:spPr>
    </xdr:pic>
    <xdr:clientData/>
  </xdr:twoCellAnchor>
  <xdr:twoCellAnchor>
    <xdr:from>
      <xdr:col>1</xdr:col>
      <xdr:colOff>180978</xdr:colOff>
      <xdr:row>32</xdr:row>
      <xdr:rowOff>19053</xdr:rowOff>
    </xdr:from>
    <xdr:to>
      <xdr:col>1</xdr:col>
      <xdr:colOff>566741</xdr:colOff>
      <xdr:row>32</xdr:row>
      <xdr:rowOff>647703</xdr:rowOff>
    </xdr:to>
    <xdr:pic>
      <xdr:nvPicPr>
        <xdr:cNvPr id="97" name="图片 96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95" y="21731605"/>
          <a:ext cx="385445" cy="628650"/>
        </a:xfrm>
        <a:prstGeom prst="rect">
          <a:avLst/>
        </a:prstGeom>
      </xdr:spPr>
    </xdr:pic>
    <xdr:clientData/>
  </xdr:twoCellAnchor>
  <xdr:twoCellAnchor>
    <xdr:from>
      <xdr:col>1</xdr:col>
      <xdr:colOff>178586</xdr:colOff>
      <xdr:row>33</xdr:row>
      <xdr:rowOff>59520</xdr:rowOff>
    </xdr:from>
    <xdr:to>
      <xdr:col>1</xdr:col>
      <xdr:colOff>549625</xdr:colOff>
      <xdr:row>33</xdr:row>
      <xdr:rowOff>609607</xdr:rowOff>
    </xdr:to>
    <xdr:pic>
      <xdr:nvPicPr>
        <xdr:cNvPr id="98" name="图片 97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955" y="22457410"/>
          <a:ext cx="370840" cy="550545"/>
        </a:xfrm>
        <a:prstGeom prst="rect">
          <a:avLst/>
        </a:prstGeom>
      </xdr:spPr>
    </xdr:pic>
    <xdr:clientData/>
  </xdr:twoCellAnchor>
  <xdr:twoCellAnchor>
    <xdr:from>
      <xdr:col>1</xdr:col>
      <xdr:colOff>28576</xdr:colOff>
      <xdr:row>51</xdr:row>
      <xdr:rowOff>19051</xdr:rowOff>
    </xdr:from>
    <xdr:to>
      <xdr:col>2</xdr:col>
      <xdr:colOff>9525</xdr:colOff>
      <xdr:row>51</xdr:row>
      <xdr:rowOff>659130</xdr:rowOff>
    </xdr:to>
    <xdr:pic>
      <xdr:nvPicPr>
        <xdr:cNvPr id="99" name="图片 9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" y="34761805"/>
          <a:ext cx="763270" cy="640080"/>
        </a:xfrm>
        <a:prstGeom prst="rect">
          <a:avLst/>
        </a:prstGeom>
      </xdr:spPr>
    </xdr:pic>
    <xdr:clientData/>
  </xdr:twoCellAnchor>
  <xdr:twoCellAnchor>
    <xdr:from>
      <xdr:col>1</xdr:col>
      <xdr:colOff>119073</xdr:colOff>
      <xdr:row>52</xdr:row>
      <xdr:rowOff>38105</xdr:rowOff>
    </xdr:from>
    <xdr:to>
      <xdr:col>1</xdr:col>
      <xdr:colOff>600086</xdr:colOff>
      <xdr:row>52</xdr:row>
      <xdr:rowOff>671517</xdr:rowOff>
    </xdr:to>
    <xdr:pic>
      <xdr:nvPicPr>
        <xdr:cNvPr id="100" name="图片 99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265" y="35466655"/>
          <a:ext cx="481330" cy="633095"/>
        </a:xfrm>
        <a:prstGeom prst="rect">
          <a:avLst/>
        </a:prstGeom>
      </xdr:spPr>
    </xdr:pic>
    <xdr:clientData/>
  </xdr:twoCellAnchor>
  <xdr:twoCellAnchor>
    <xdr:from>
      <xdr:col>1</xdr:col>
      <xdr:colOff>99976</xdr:colOff>
      <xdr:row>97</xdr:row>
      <xdr:rowOff>28576</xdr:rowOff>
    </xdr:from>
    <xdr:to>
      <xdr:col>1</xdr:col>
      <xdr:colOff>635280</xdr:colOff>
      <xdr:row>97</xdr:row>
      <xdr:rowOff>661987</xdr:rowOff>
    </xdr:to>
    <xdr:pic>
      <xdr:nvPicPr>
        <xdr:cNvPr id="101" name="图片 100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38" b="7393"/>
        <a:stretch>
          <a:fillRect/>
        </a:stretch>
      </xdr:blipFill>
      <xdr:spPr>
        <a:xfrm>
          <a:off x="831215" y="66318130"/>
          <a:ext cx="535305" cy="633095"/>
        </a:xfrm>
        <a:prstGeom prst="rect">
          <a:avLst/>
        </a:prstGeom>
      </xdr:spPr>
    </xdr:pic>
    <xdr:clientData/>
  </xdr:twoCellAnchor>
  <xdr:twoCellAnchor>
    <xdr:from>
      <xdr:col>1</xdr:col>
      <xdr:colOff>114301</xdr:colOff>
      <xdr:row>76</xdr:row>
      <xdr:rowOff>28105</xdr:rowOff>
    </xdr:from>
    <xdr:to>
      <xdr:col>1</xdr:col>
      <xdr:colOff>642938</xdr:colOff>
      <xdr:row>76</xdr:row>
      <xdr:rowOff>668159</xdr:rowOff>
    </xdr:to>
    <xdr:pic>
      <xdr:nvPicPr>
        <xdr:cNvPr id="102" name="图片 101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1915695"/>
          <a:ext cx="528320" cy="640080"/>
        </a:xfrm>
        <a:prstGeom prst="rect">
          <a:avLst/>
        </a:prstGeom>
      </xdr:spPr>
    </xdr:pic>
    <xdr:clientData/>
  </xdr:twoCellAnchor>
  <xdr:twoCellAnchor>
    <xdr:from>
      <xdr:col>1</xdr:col>
      <xdr:colOff>115959</xdr:colOff>
      <xdr:row>34</xdr:row>
      <xdr:rowOff>28991</xdr:rowOff>
    </xdr:from>
    <xdr:to>
      <xdr:col>1</xdr:col>
      <xdr:colOff>571500</xdr:colOff>
      <xdr:row>34</xdr:row>
      <xdr:rowOff>680729</xdr:rowOff>
    </xdr:to>
    <xdr:pic>
      <xdr:nvPicPr>
        <xdr:cNvPr id="103" name="图片 102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441" t="206" r="11946" b="12261"/>
        <a:stretch>
          <a:fillRect/>
        </a:stretch>
      </xdr:blipFill>
      <xdr:spPr>
        <a:xfrm>
          <a:off x="847090" y="23112730"/>
          <a:ext cx="455930" cy="652145"/>
        </a:xfrm>
        <a:prstGeom prst="rect">
          <a:avLst/>
        </a:prstGeom>
      </xdr:spPr>
    </xdr:pic>
    <xdr:clientData/>
  </xdr:twoCellAnchor>
  <xdr:twoCellAnchor>
    <xdr:from>
      <xdr:col>1</xdr:col>
      <xdr:colOff>140804</xdr:colOff>
      <xdr:row>35</xdr:row>
      <xdr:rowOff>45554</xdr:rowOff>
    </xdr:from>
    <xdr:to>
      <xdr:col>1</xdr:col>
      <xdr:colOff>595679</xdr:colOff>
      <xdr:row>35</xdr:row>
      <xdr:rowOff>652766</xdr:rowOff>
    </xdr:to>
    <xdr:pic>
      <xdr:nvPicPr>
        <xdr:cNvPr id="104" name="图片 103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855" y="23815040"/>
          <a:ext cx="455295" cy="60706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70</xdr:row>
      <xdr:rowOff>0</xdr:rowOff>
    </xdr:from>
    <xdr:to>
      <xdr:col>1</xdr:col>
      <xdr:colOff>700091</xdr:colOff>
      <xdr:row>70</xdr:row>
      <xdr:rowOff>661987</xdr:rowOff>
    </xdr:to>
    <xdr:pic>
      <xdr:nvPicPr>
        <xdr:cNvPr id="105" name="图片 104"/>
        <xdr:cNvPicPr>
          <a:picLocks noChangeAspect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0" y="47772955"/>
          <a:ext cx="661670" cy="66167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74</xdr:row>
      <xdr:rowOff>71433</xdr:rowOff>
    </xdr:from>
    <xdr:to>
      <xdr:col>1</xdr:col>
      <xdr:colOff>719138</xdr:colOff>
      <xdr:row>74</xdr:row>
      <xdr:rowOff>623884</xdr:rowOff>
    </xdr:to>
    <xdr:pic>
      <xdr:nvPicPr>
        <xdr:cNvPr id="106" name="图片 105"/>
        <xdr:cNvPicPr>
          <a:picLocks noChangeAspect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9" t="18486" r="6758" b="34745"/>
        <a:stretch>
          <a:fillRect/>
        </a:stretch>
      </xdr:blipFill>
      <xdr:spPr>
        <a:xfrm>
          <a:off x="755015" y="50587275"/>
          <a:ext cx="695325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33340</xdr:colOff>
      <xdr:row>72</xdr:row>
      <xdr:rowOff>76200</xdr:rowOff>
    </xdr:from>
    <xdr:to>
      <xdr:col>1</xdr:col>
      <xdr:colOff>709614</xdr:colOff>
      <xdr:row>72</xdr:row>
      <xdr:rowOff>628650</xdr:rowOff>
    </xdr:to>
    <xdr:pic>
      <xdr:nvPicPr>
        <xdr:cNvPr id="107" name="图片 106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98" t="20994" r="8917" b="37020"/>
        <a:stretch>
          <a:fillRect/>
        </a:stretch>
      </xdr:blipFill>
      <xdr:spPr>
        <a:xfrm>
          <a:off x="764540" y="49220755"/>
          <a:ext cx="676275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19052</xdr:colOff>
      <xdr:row>73</xdr:row>
      <xdr:rowOff>33338</xdr:rowOff>
    </xdr:from>
    <xdr:to>
      <xdr:col>1</xdr:col>
      <xdr:colOff>728663</xdr:colOff>
      <xdr:row>73</xdr:row>
      <xdr:rowOff>642938</xdr:rowOff>
    </xdr:to>
    <xdr:pic>
      <xdr:nvPicPr>
        <xdr:cNvPr id="108" name="图片 107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" t="16661" r="4697" b="35354"/>
        <a:stretch>
          <a:fillRect/>
        </a:stretch>
      </xdr:blipFill>
      <xdr:spPr>
        <a:xfrm>
          <a:off x="750570" y="49863375"/>
          <a:ext cx="70929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5604</xdr:colOff>
      <xdr:row>70</xdr:row>
      <xdr:rowOff>39221</xdr:rowOff>
    </xdr:from>
    <xdr:to>
      <xdr:col>2</xdr:col>
      <xdr:colOff>2033</xdr:colOff>
      <xdr:row>70</xdr:row>
      <xdr:rowOff>655545</xdr:rowOff>
    </xdr:to>
    <xdr:pic>
      <xdr:nvPicPr>
        <xdr:cNvPr id="109" name="图片 108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47811690"/>
          <a:ext cx="779145" cy="616585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53</xdr:row>
      <xdr:rowOff>89646</xdr:rowOff>
    </xdr:from>
    <xdr:to>
      <xdr:col>1</xdr:col>
      <xdr:colOff>700367</xdr:colOff>
      <xdr:row>53</xdr:row>
      <xdr:rowOff>610720</xdr:rowOff>
    </xdr:to>
    <xdr:pic>
      <xdr:nvPicPr>
        <xdr:cNvPr id="110" name="图片 109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55" t="15862" r="9655" b="20000"/>
        <a:stretch>
          <a:fillRect/>
        </a:stretch>
      </xdr:blipFill>
      <xdr:spPr>
        <a:xfrm>
          <a:off x="775970" y="36203890"/>
          <a:ext cx="655320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</xdr:colOff>
      <xdr:row>54</xdr:row>
      <xdr:rowOff>145675</xdr:rowOff>
    </xdr:from>
    <xdr:to>
      <xdr:col>1</xdr:col>
      <xdr:colOff>705970</xdr:colOff>
      <xdr:row>54</xdr:row>
      <xdr:rowOff>593911</xdr:rowOff>
    </xdr:to>
    <xdr:pic>
      <xdr:nvPicPr>
        <xdr:cNvPr id="111" name="图片 110"/>
        <xdr:cNvPicPr>
          <a:picLocks noChangeAspect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5" t="26889" r="2682" b="24885"/>
        <a:stretch>
          <a:fillRect/>
        </a:stretch>
      </xdr:blipFill>
      <xdr:spPr>
        <a:xfrm>
          <a:off x="770255" y="36945570"/>
          <a:ext cx="666750" cy="448310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56</xdr:row>
      <xdr:rowOff>16808</xdr:rowOff>
    </xdr:from>
    <xdr:to>
      <xdr:col>1</xdr:col>
      <xdr:colOff>632624</xdr:colOff>
      <xdr:row>56</xdr:row>
      <xdr:rowOff>666749</xdr:rowOff>
    </xdr:to>
    <xdr:pic>
      <xdr:nvPicPr>
        <xdr:cNvPr id="112" name="图片 111"/>
        <xdr:cNvPicPr>
          <a:picLocks noChangeAspect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09" t="9432" r="16952" b="9365"/>
        <a:stretch>
          <a:fillRect/>
        </a:stretch>
      </xdr:blipFill>
      <xdr:spPr>
        <a:xfrm>
          <a:off x="831850" y="38188265"/>
          <a:ext cx="532130" cy="649605"/>
        </a:xfrm>
        <a:prstGeom prst="rect">
          <a:avLst/>
        </a:prstGeom>
      </xdr:spPr>
    </xdr:pic>
    <xdr:clientData/>
  </xdr:twoCellAnchor>
  <xdr:twoCellAnchor editAs="oneCell">
    <xdr:from>
      <xdr:col>1</xdr:col>
      <xdr:colOff>5603</xdr:colOff>
      <xdr:row>57</xdr:row>
      <xdr:rowOff>72839</xdr:rowOff>
    </xdr:from>
    <xdr:to>
      <xdr:col>2</xdr:col>
      <xdr:colOff>2264</xdr:colOff>
      <xdr:row>57</xdr:row>
      <xdr:rowOff>621926</xdr:rowOff>
    </xdr:to>
    <xdr:pic>
      <xdr:nvPicPr>
        <xdr:cNvPr id="113" name="图片 112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38929945"/>
          <a:ext cx="779145" cy="54927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11207</xdr:colOff>
      <xdr:row>58</xdr:row>
      <xdr:rowOff>145678</xdr:rowOff>
    </xdr:from>
    <xdr:to>
      <xdr:col>1</xdr:col>
      <xdr:colOff>725139</xdr:colOff>
      <xdr:row>58</xdr:row>
      <xdr:rowOff>571500</xdr:rowOff>
    </xdr:to>
    <xdr:pic>
      <xdr:nvPicPr>
        <xdr:cNvPr id="114" name="图片 113"/>
        <xdr:cNvPicPr>
          <a:picLocks noChangeAspect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315" y="39688770"/>
          <a:ext cx="713740" cy="4260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59</xdr:row>
      <xdr:rowOff>50427</xdr:rowOff>
    </xdr:from>
    <xdr:to>
      <xdr:col>1</xdr:col>
      <xdr:colOff>723129</xdr:colOff>
      <xdr:row>59</xdr:row>
      <xdr:rowOff>649941</xdr:rowOff>
    </xdr:to>
    <xdr:pic>
      <xdr:nvPicPr>
        <xdr:cNvPr id="115" name="图片 114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315" y="40279320"/>
          <a:ext cx="711835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5603</xdr:colOff>
      <xdr:row>60</xdr:row>
      <xdr:rowOff>44824</xdr:rowOff>
    </xdr:from>
    <xdr:to>
      <xdr:col>1</xdr:col>
      <xdr:colOff>717526</xdr:colOff>
      <xdr:row>60</xdr:row>
      <xdr:rowOff>644338</xdr:rowOff>
    </xdr:to>
    <xdr:pic>
      <xdr:nvPicPr>
        <xdr:cNvPr id="116" name="图片 115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40959405"/>
          <a:ext cx="711835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162487</xdr:colOff>
      <xdr:row>55</xdr:row>
      <xdr:rowOff>33618</xdr:rowOff>
    </xdr:from>
    <xdr:to>
      <xdr:col>1</xdr:col>
      <xdr:colOff>565899</xdr:colOff>
      <xdr:row>55</xdr:row>
      <xdr:rowOff>670753</xdr:rowOff>
    </xdr:to>
    <xdr:pic>
      <xdr:nvPicPr>
        <xdr:cNvPr id="117" name="图片 116"/>
        <xdr:cNvPicPr>
          <a:picLocks noChangeAspect="1"/>
        </xdr:cNvPicPr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445" y="37518975"/>
          <a:ext cx="403860" cy="637540"/>
        </a:xfrm>
        <a:prstGeom prst="rect">
          <a:avLst/>
        </a:prstGeom>
      </xdr:spPr>
    </xdr:pic>
    <xdr:clientData/>
  </xdr:twoCellAnchor>
  <xdr:twoCellAnchor editAs="oneCell">
    <xdr:from>
      <xdr:col>1</xdr:col>
      <xdr:colOff>56030</xdr:colOff>
      <xdr:row>68</xdr:row>
      <xdr:rowOff>5603</xdr:rowOff>
    </xdr:from>
    <xdr:to>
      <xdr:col>1</xdr:col>
      <xdr:colOff>683559</xdr:colOff>
      <xdr:row>68</xdr:row>
      <xdr:rowOff>673977</xdr:rowOff>
    </xdr:to>
    <xdr:pic>
      <xdr:nvPicPr>
        <xdr:cNvPr id="118" name="图片 117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46406435"/>
          <a:ext cx="627380" cy="668655"/>
        </a:xfrm>
        <a:prstGeom prst="rect">
          <a:avLst/>
        </a:prstGeom>
      </xdr:spPr>
    </xdr:pic>
    <xdr:clientData/>
  </xdr:twoCellAnchor>
  <xdr:twoCellAnchor editAs="oneCell">
    <xdr:from>
      <xdr:col>1</xdr:col>
      <xdr:colOff>84045</xdr:colOff>
      <xdr:row>67</xdr:row>
      <xdr:rowOff>28015</xdr:rowOff>
    </xdr:from>
    <xdr:to>
      <xdr:col>1</xdr:col>
      <xdr:colOff>644339</xdr:colOff>
      <xdr:row>67</xdr:row>
      <xdr:rowOff>657690</xdr:rowOff>
    </xdr:to>
    <xdr:pic>
      <xdr:nvPicPr>
        <xdr:cNvPr id="119" name="图片 118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" y="45743495"/>
          <a:ext cx="560070" cy="62928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22413</xdr:colOff>
      <xdr:row>63</xdr:row>
      <xdr:rowOff>0</xdr:rowOff>
    </xdr:from>
    <xdr:to>
      <xdr:col>1</xdr:col>
      <xdr:colOff>715343</xdr:colOff>
      <xdr:row>63</xdr:row>
      <xdr:rowOff>676800</xdr:rowOff>
    </xdr:to>
    <xdr:pic>
      <xdr:nvPicPr>
        <xdr:cNvPr id="120" name="图片 119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42972355"/>
          <a:ext cx="692785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50427</xdr:colOff>
      <xdr:row>64</xdr:row>
      <xdr:rowOff>22412</xdr:rowOff>
    </xdr:from>
    <xdr:to>
      <xdr:col>1</xdr:col>
      <xdr:colOff>693404</xdr:colOff>
      <xdr:row>64</xdr:row>
      <xdr:rowOff>670412</xdr:rowOff>
    </xdr:to>
    <xdr:pic>
      <xdr:nvPicPr>
        <xdr:cNvPr id="121" name="图片 120"/>
        <xdr:cNvPicPr>
          <a:picLocks noChangeAspect="1"/>
        </xdr:cNvPicPr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685" y="43680380"/>
          <a:ext cx="64262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65</xdr:row>
      <xdr:rowOff>5603</xdr:rowOff>
    </xdr:from>
    <xdr:to>
      <xdr:col>1</xdr:col>
      <xdr:colOff>644145</xdr:colOff>
      <xdr:row>65</xdr:row>
      <xdr:rowOff>682403</xdr:rowOff>
    </xdr:to>
    <xdr:pic>
      <xdr:nvPicPr>
        <xdr:cNvPr id="122" name="图片 121"/>
        <xdr:cNvPicPr>
          <a:picLocks noChangeAspect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44349035"/>
          <a:ext cx="565785" cy="6769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66</xdr:row>
      <xdr:rowOff>5603</xdr:rowOff>
    </xdr:from>
    <xdr:to>
      <xdr:col>1</xdr:col>
      <xdr:colOff>634714</xdr:colOff>
      <xdr:row>66</xdr:row>
      <xdr:rowOff>682403</xdr:rowOff>
    </xdr:to>
    <xdr:pic>
      <xdr:nvPicPr>
        <xdr:cNvPr id="123" name="图片 122"/>
        <xdr:cNvPicPr>
          <a:picLocks noChangeAspect="1"/>
        </xdr:cNvPicPr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" y="45034835"/>
          <a:ext cx="539115" cy="676910"/>
        </a:xfrm>
        <a:prstGeom prst="rect">
          <a:avLst/>
        </a:prstGeom>
      </xdr:spPr>
    </xdr:pic>
    <xdr:clientData/>
  </xdr:twoCellAnchor>
  <xdr:twoCellAnchor editAs="oneCell">
    <xdr:from>
      <xdr:col>1</xdr:col>
      <xdr:colOff>162488</xdr:colOff>
      <xdr:row>69</xdr:row>
      <xdr:rowOff>22412</xdr:rowOff>
    </xdr:from>
    <xdr:to>
      <xdr:col>1</xdr:col>
      <xdr:colOff>553963</xdr:colOff>
      <xdr:row>69</xdr:row>
      <xdr:rowOff>670412</xdr:rowOff>
    </xdr:to>
    <xdr:pic>
      <xdr:nvPicPr>
        <xdr:cNvPr id="124" name="图片 123"/>
        <xdr:cNvPicPr>
          <a:picLocks noChangeAspect="1"/>
        </xdr:cNvPicPr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445" y="47109380"/>
          <a:ext cx="391795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61</xdr:row>
      <xdr:rowOff>39221</xdr:rowOff>
    </xdr:from>
    <xdr:to>
      <xdr:col>1</xdr:col>
      <xdr:colOff>728382</xdr:colOff>
      <xdr:row>61</xdr:row>
      <xdr:rowOff>651221</xdr:rowOff>
    </xdr:to>
    <xdr:pic>
      <xdr:nvPicPr>
        <xdr:cNvPr id="125" name="图片 124"/>
        <xdr:cNvPicPr>
          <a:picLocks noChangeAspect="1"/>
        </xdr:cNvPicPr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41639490"/>
          <a:ext cx="706120" cy="612140"/>
        </a:xfrm>
        <a:prstGeom prst="rect">
          <a:avLst/>
        </a:prstGeom>
      </xdr:spPr>
    </xdr:pic>
    <xdr:clientData/>
  </xdr:twoCellAnchor>
  <xdr:oneCellAnchor>
    <xdr:from>
      <xdr:col>1</xdr:col>
      <xdr:colOff>22412</xdr:colOff>
      <xdr:row>62</xdr:row>
      <xdr:rowOff>39221</xdr:rowOff>
    </xdr:from>
    <xdr:ext cx="705970" cy="612000"/>
    <xdr:pic>
      <xdr:nvPicPr>
        <xdr:cNvPr id="126" name="图片 125"/>
        <xdr:cNvPicPr>
          <a:picLocks noChangeAspect="1"/>
        </xdr:cNvPicPr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42325290"/>
          <a:ext cx="706120" cy="612140"/>
        </a:xfrm>
        <a:prstGeom prst="rect">
          <a:avLst/>
        </a:prstGeom>
      </xdr:spPr>
    </xdr:pic>
    <xdr:clientData/>
  </xdr:oneCellAnchor>
  <xdr:twoCellAnchor editAs="oneCell">
    <xdr:from>
      <xdr:col>1</xdr:col>
      <xdr:colOff>44824</xdr:colOff>
      <xdr:row>71</xdr:row>
      <xdr:rowOff>16809</xdr:rowOff>
    </xdr:from>
    <xdr:to>
      <xdr:col>1</xdr:col>
      <xdr:colOff>692824</xdr:colOff>
      <xdr:row>71</xdr:row>
      <xdr:rowOff>664809</xdr:rowOff>
    </xdr:to>
    <xdr:pic>
      <xdr:nvPicPr>
        <xdr:cNvPr id="127" name="图片 126"/>
        <xdr:cNvPicPr>
          <a:picLocks noChangeAspect="1"/>
        </xdr:cNvPicPr>
      </xdr:nvPicPr>
      <xdr:blipFill>
        <a:blip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" y="48475265"/>
          <a:ext cx="648335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22413</xdr:colOff>
      <xdr:row>75</xdr:row>
      <xdr:rowOff>33618</xdr:rowOff>
    </xdr:from>
    <xdr:to>
      <xdr:col>2</xdr:col>
      <xdr:colOff>560</xdr:colOff>
      <xdr:row>75</xdr:row>
      <xdr:rowOff>649941</xdr:rowOff>
    </xdr:to>
    <xdr:pic>
      <xdr:nvPicPr>
        <xdr:cNvPr id="128" name="图片 127"/>
        <xdr:cNvPicPr>
          <a:picLocks noChangeAspect="1"/>
        </xdr:cNvPicPr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72" t="14452" r="13065" b="19291"/>
        <a:stretch>
          <a:fillRect/>
        </a:stretch>
      </xdr:blipFill>
      <xdr:spPr>
        <a:xfrm>
          <a:off x="753745" y="51234975"/>
          <a:ext cx="760095" cy="616585"/>
        </a:xfrm>
        <a:prstGeom prst="rect">
          <a:avLst/>
        </a:prstGeom>
      </xdr:spPr>
    </xdr:pic>
    <xdr:clientData/>
  </xdr:twoCellAnchor>
  <xdr:twoCellAnchor editAs="oneCell">
    <xdr:from>
      <xdr:col>1</xdr:col>
      <xdr:colOff>39219</xdr:colOff>
      <xdr:row>36</xdr:row>
      <xdr:rowOff>61632</xdr:rowOff>
    </xdr:from>
    <xdr:to>
      <xdr:col>1</xdr:col>
      <xdr:colOff>707816</xdr:colOff>
      <xdr:row>36</xdr:row>
      <xdr:rowOff>627529</xdr:rowOff>
    </xdr:to>
    <xdr:pic>
      <xdr:nvPicPr>
        <xdr:cNvPr id="129" name="图片 128"/>
        <xdr:cNvPicPr>
          <a:picLocks noChangeAspect="1"/>
        </xdr:cNvPicPr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69" t="8578" r="3548" b="13567"/>
        <a:stretch>
          <a:fillRect/>
        </a:stretch>
      </xdr:blipFill>
      <xdr:spPr>
        <a:xfrm>
          <a:off x="770255" y="24517350"/>
          <a:ext cx="668655" cy="56578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37</xdr:row>
      <xdr:rowOff>5603</xdr:rowOff>
    </xdr:from>
    <xdr:to>
      <xdr:col>1</xdr:col>
      <xdr:colOff>717176</xdr:colOff>
      <xdr:row>37</xdr:row>
      <xdr:rowOff>666749</xdr:rowOff>
    </xdr:to>
    <xdr:pic>
      <xdr:nvPicPr>
        <xdr:cNvPr id="130" name="图片 129"/>
        <xdr:cNvPicPr>
          <a:picLocks noChangeAspect="1"/>
        </xdr:cNvPicPr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25146635"/>
          <a:ext cx="694690" cy="661035"/>
        </a:xfrm>
        <a:prstGeom prst="rect">
          <a:avLst/>
        </a:prstGeom>
      </xdr:spPr>
    </xdr:pic>
    <xdr:clientData/>
  </xdr:twoCellAnchor>
  <xdr:twoCellAnchor editAs="oneCell">
    <xdr:from>
      <xdr:col>1</xdr:col>
      <xdr:colOff>106457</xdr:colOff>
      <xdr:row>38</xdr:row>
      <xdr:rowOff>5603</xdr:rowOff>
    </xdr:from>
    <xdr:to>
      <xdr:col>1</xdr:col>
      <xdr:colOff>606519</xdr:colOff>
      <xdr:row>38</xdr:row>
      <xdr:rowOff>672352</xdr:rowOff>
    </xdr:to>
    <xdr:pic>
      <xdr:nvPicPr>
        <xdr:cNvPr id="131" name="图片 130"/>
        <xdr:cNvPicPr>
          <a:picLocks noChangeAspect="1"/>
        </xdr:cNvPicPr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565" y="25832435"/>
          <a:ext cx="50038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</xdr:row>
      <xdr:rowOff>16809</xdr:rowOff>
    </xdr:from>
    <xdr:to>
      <xdr:col>1</xdr:col>
      <xdr:colOff>726544</xdr:colOff>
      <xdr:row>39</xdr:row>
      <xdr:rowOff>672352</xdr:rowOff>
    </xdr:to>
    <xdr:pic>
      <xdr:nvPicPr>
        <xdr:cNvPr id="132" name="图片 131"/>
        <xdr:cNvPicPr>
          <a:picLocks noChangeAspect="1"/>
        </xdr:cNvPicPr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559"/>
        <a:stretch>
          <a:fillRect/>
        </a:stretch>
      </xdr:blipFill>
      <xdr:spPr>
        <a:xfrm>
          <a:off x="742315" y="26529665"/>
          <a:ext cx="715645" cy="65532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42</xdr:row>
      <xdr:rowOff>5604</xdr:rowOff>
    </xdr:from>
    <xdr:to>
      <xdr:col>1</xdr:col>
      <xdr:colOff>657133</xdr:colOff>
      <xdr:row>42</xdr:row>
      <xdr:rowOff>661147</xdr:rowOff>
    </xdr:to>
    <xdr:pic>
      <xdr:nvPicPr>
        <xdr:cNvPr id="133" name="图片 132"/>
        <xdr:cNvPicPr>
          <a:picLocks noChangeAspect="1"/>
        </xdr:cNvPicPr>
      </xdr:nvPicPr>
      <xdr:blipFill>
        <a:blip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" y="28575635"/>
          <a:ext cx="567055" cy="655955"/>
        </a:xfrm>
        <a:prstGeom prst="rect">
          <a:avLst/>
        </a:prstGeom>
      </xdr:spPr>
    </xdr:pic>
    <xdr:clientData/>
  </xdr:twoCellAnchor>
  <xdr:twoCellAnchor editAs="oneCell">
    <xdr:from>
      <xdr:col>1</xdr:col>
      <xdr:colOff>33620</xdr:colOff>
      <xdr:row>48</xdr:row>
      <xdr:rowOff>44824</xdr:rowOff>
    </xdr:from>
    <xdr:to>
      <xdr:col>1</xdr:col>
      <xdr:colOff>717177</xdr:colOff>
      <xdr:row>48</xdr:row>
      <xdr:rowOff>633132</xdr:rowOff>
    </xdr:to>
    <xdr:pic>
      <xdr:nvPicPr>
        <xdr:cNvPr id="134" name="图片 133"/>
        <xdr:cNvPicPr>
          <a:picLocks noChangeAspect="1"/>
        </xdr:cNvPicPr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540" y="32729805"/>
          <a:ext cx="683895" cy="58864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28015</xdr:colOff>
      <xdr:row>49</xdr:row>
      <xdr:rowOff>39221</xdr:rowOff>
    </xdr:from>
    <xdr:to>
      <xdr:col>1</xdr:col>
      <xdr:colOff>717177</xdr:colOff>
      <xdr:row>49</xdr:row>
      <xdr:rowOff>627529</xdr:rowOff>
    </xdr:to>
    <xdr:pic>
      <xdr:nvPicPr>
        <xdr:cNvPr id="135" name="图片 134"/>
        <xdr:cNvPicPr>
          <a:picLocks noChangeAspect="1"/>
        </xdr:cNvPicPr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60" y="33409890"/>
          <a:ext cx="688975" cy="58864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50</xdr:row>
      <xdr:rowOff>56030</xdr:rowOff>
    </xdr:from>
    <xdr:to>
      <xdr:col>1</xdr:col>
      <xdr:colOff>717177</xdr:colOff>
      <xdr:row>50</xdr:row>
      <xdr:rowOff>644338</xdr:rowOff>
    </xdr:to>
    <xdr:pic>
      <xdr:nvPicPr>
        <xdr:cNvPr id="136" name="图片 135"/>
        <xdr:cNvPicPr>
          <a:picLocks noChangeAspect="1"/>
        </xdr:cNvPicPr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34112835"/>
          <a:ext cx="694690" cy="588010"/>
        </a:xfrm>
        <a:prstGeom prst="rect">
          <a:avLst/>
        </a:prstGeom>
      </xdr:spPr>
    </xdr:pic>
    <xdr:clientData/>
  </xdr:twoCellAnchor>
  <xdr:twoCellAnchor editAs="oneCell">
    <xdr:from>
      <xdr:col>1</xdr:col>
      <xdr:colOff>61633</xdr:colOff>
      <xdr:row>77</xdr:row>
      <xdr:rowOff>33618</xdr:rowOff>
    </xdr:from>
    <xdr:to>
      <xdr:col>1</xdr:col>
      <xdr:colOff>673633</xdr:colOff>
      <xdr:row>77</xdr:row>
      <xdr:rowOff>645618</xdr:rowOff>
    </xdr:to>
    <xdr:pic>
      <xdr:nvPicPr>
        <xdr:cNvPr id="137" name="图片 136"/>
        <xdr:cNvPicPr>
          <a:picLocks noChangeAspect="1"/>
        </xdr:cNvPicPr>
      </xdr:nvPicPr>
      <xdr:blipFill>
        <a:blip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15" y="52606575"/>
          <a:ext cx="61150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72839</xdr:colOff>
      <xdr:row>78</xdr:row>
      <xdr:rowOff>39221</xdr:rowOff>
    </xdr:from>
    <xdr:to>
      <xdr:col>1</xdr:col>
      <xdr:colOff>668419</xdr:colOff>
      <xdr:row>78</xdr:row>
      <xdr:rowOff>651221</xdr:rowOff>
    </xdr:to>
    <xdr:pic>
      <xdr:nvPicPr>
        <xdr:cNvPr id="138" name="图片 137"/>
        <xdr:cNvPicPr>
          <a:picLocks noChangeAspect="1"/>
        </xdr:cNvPicPr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" y="53298090"/>
          <a:ext cx="59563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83</xdr:row>
      <xdr:rowOff>39221</xdr:rowOff>
    </xdr:from>
    <xdr:to>
      <xdr:col>1</xdr:col>
      <xdr:colOff>728172</xdr:colOff>
      <xdr:row>83</xdr:row>
      <xdr:rowOff>651221</xdr:rowOff>
    </xdr:to>
    <xdr:pic>
      <xdr:nvPicPr>
        <xdr:cNvPr id="139" name="图片 138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56727090"/>
          <a:ext cx="70548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92</xdr:row>
      <xdr:rowOff>44824</xdr:rowOff>
    </xdr:from>
    <xdr:to>
      <xdr:col>1</xdr:col>
      <xdr:colOff>626824</xdr:colOff>
      <xdr:row>92</xdr:row>
      <xdr:rowOff>656824</xdr:rowOff>
    </xdr:to>
    <xdr:pic>
      <xdr:nvPicPr>
        <xdr:cNvPr id="140" name="图片 139"/>
        <xdr:cNvPicPr>
          <a:picLocks noChangeAspect="1"/>
        </xdr:cNvPicPr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" y="62905005"/>
          <a:ext cx="53721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78443</xdr:colOff>
      <xdr:row>98</xdr:row>
      <xdr:rowOff>39221</xdr:rowOff>
    </xdr:from>
    <xdr:to>
      <xdr:col>1</xdr:col>
      <xdr:colOff>670610</xdr:colOff>
      <xdr:row>98</xdr:row>
      <xdr:rowOff>651221</xdr:rowOff>
    </xdr:to>
    <xdr:pic>
      <xdr:nvPicPr>
        <xdr:cNvPr id="141" name="图片 140"/>
        <xdr:cNvPicPr>
          <a:picLocks noChangeAspect="1"/>
        </xdr:cNvPicPr>
      </xdr:nvPicPr>
      <xdr:blipFill>
        <a:blip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67014090"/>
          <a:ext cx="59245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95252</xdr:colOff>
      <xdr:row>99</xdr:row>
      <xdr:rowOff>39221</xdr:rowOff>
    </xdr:from>
    <xdr:to>
      <xdr:col>1</xdr:col>
      <xdr:colOff>626051</xdr:colOff>
      <xdr:row>99</xdr:row>
      <xdr:rowOff>651221</xdr:rowOff>
    </xdr:to>
    <xdr:pic>
      <xdr:nvPicPr>
        <xdr:cNvPr id="142" name="图片 141"/>
        <xdr:cNvPicPr>
          <a:picLocks noChangeAspect="1"/>
        </xdr:cNvPicPr>
      </xdr:nvPicPr>
      <xdr:blipFill>
        <a:blip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" y="67699890"/>
          <a:ext cx="53022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100</xdr:row>
      <xdr:rowOff>22412</xdr:rowOff>
    </xdr:from>
    <xdr:to>
      <xdr:col>1</xdr:col>
      <xdr:colOff>720206</xdr:colOff>
      <xdr:row>100</xdr:row>
      <xdr:rowOff>670412</xdr:rowOff>
    </xdr:to>
    <xdr:pic>
      <xdr:nvPicPr>
        <xdr:cNvPr id="143" name="图片 142"/>
        <xdr:cNvPicPr>
          <a:picLocks noChangeAspect="1"/>
        </xdr:cNvPicPr>
      </xdr:nvPicPr>
      <xdr:blipFill>
        <a:blip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68369180"/>
          <a:ext cx="697865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16809</xdr:colOff>
      <xdr:row>40</xdr:row>
      <xdr:rowOff>179296</xdr:rowOff>
    </xdr:from>
    <xdr:to>
      <xdr:col>2</xdr:col>
      <xdr:colOff>5602</xdr:colOff>
      <xdr:row>40</xdr:row>
      <xdr:rowOff>519287</xdr:rowOff>
    </xdr:to>
    <xdr:pic>
      <xdr:nvPicPr>
        <xdr:cNvPr id="144" name="图片 143"/>
        <xdr:cNvPicPr>
          <a:picLocks noChangeAspect="1"/>
        </xdr:cNvPicPr>
      </xdr:nvPicPr>
      <xdr:blipFill>
        <a:blip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55" t="34024" r="8043" b="25089"/>
        <a:stretch>
          <a:fillRect/>
        </a:stretch>
      </xdr:blipFill>
      <xdr:spPr>
        <a:xfrm>
          <a:off x="748030" y="27378025"/>
          <a:ext cx="770890" cy="339725"/>
        </a:xfrm>
        <a:prstGeom prst="rect">
          <a:avLst/>
        </a:prstGeom>
      </xdr:spPr>
    </xdr:pic>
    <xdr:clientData/>
  </xdr:twoCellAnchor>
  <xdr:twoCellAnchor editAs="oneCell">
    <xdr:from>
      <xdr:col>1</xdr:col>
      <xdr:colOff>39221</xdr:colOff>
      <xdr:row>41</xdr:row>
      <xdr:rowOff>184899</xdr:rowOff>
    </xdr:from>
    <xdr:to>
      <xdr:col>1</xdr:col>
      <xdr:colOff>723422</xdr:colOff>
      <xdr:row>41</xdr:row>
      <xdr:rowOff>459443</xdr:rowOff>
    </xdr:to>
    <xdr:pic>
      <xdr:nvPicPr>
        <xdr:cNvPr id="145" name="图片 144"/>
        <xdr:cNvPicPr>
          <a:picLocks noChangeAspect="1"/>
        </xdr:cNvPicPr>
      </xdr:nvPicPr>
      <xdr:blipFill>
        <a:blip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8" t="37671" r="9098" b="28118"/>
        <a:stretch>
          <a:fillRect/>
        </a:stretch>
      </xdr:blipFill>
      <xdr:spPr>
        <a:xfrm>
          <a:off x="770255" y="28069540"/>
          <a:ext cx="684530" cy="274320"/>
        </a:xfrm>
        <a:prstGeom prst="rect">
          <a:avLst/>
        </a:prstGeom>
      </xdr:spPr>
    </xdr:pic>
    <xdr:clientData/>
  </xdr:twoCellAnchor>
  <xdr:oneCellAnchor>
    <xdr:from>
      <xdr:col>1</xdr:col>
      <xdr:colOff>22412</xdr:colOff>
      <xdr:row>101</xdr:row>
      <xdr:rowOff>22412</xdr:rowOff>
    </xdr:from>
    <xdr:ext cx="697794" cy="648000"/>
    <xdr:pic>
      <xdr:nvPicPr>
        <xdr:cNvPr id="146" name="图片 145"/>
        <xdr:cNvPicPr>
          <a:picLocks noChangeAspect="1"/>
        </xdr:cNvPicPr>
      </xdr:nvPicPr>
      <xdr:blipFill>
        <a:blip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69054980"/>
          <a:ext cx="697865" cy="647700"/>
        </a:xfrm>
        <a:prstGeom prst="rect">
          <a:avLst/>
        </a:prstGeom>
      </xdr:spPr>
    </xdr:pic>
    <xdr:clientData/>
  </xdr:oneCellAnchor>
  <xdr:twoCellAnchor editAs="oneCell">
    <xdr:from>
      <xdr:col>1</xdr:col>
      <xdr:colOff>61633</xdr:colOff>
      <xdr:row>80</xdr:row>
      <xdr:rowOff>39220</xdr:rowOff>
    </xdr:from>
    <xdr:to>
      <xdr:col>1</xdr:col>
      <xdr:colOff>676107</xdr:colOff>
      <xdr:row>80</xdr:row>
      <xdr:rowOff>651220</xdr:rowOff>
    </xdr:to>
    <xdr:pic>
      <xdr:nvPicPr>
        <xdr:cNvPr id="148" name="图片 147"/>
        <xdr:cNvPicPr>
          <a:picLocks noChangeAspect="1"/>
        </xdr:cNvPicPr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15" y="54669690"/>
          <a:ext cx="61404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70279</xdr:colOff>
      <xdr:row>79</xdr:row>
      <xdr:rowOff>42265</xdr:rowOff>
    </xdr:from>
    <xdr:to>
      <xdr:col>1</xdr:col>
      <xdr:colOff>665373</xdr:colOff>
      <xdr:row>79</xdr:row>
      <xdr:rowOff>654265</xdr:rowOff>
    </xdr:to>
    <xdr:pic>
      <xdr:nvPicPr>
        <xdr:cNvPr id="149" name="图片 148"/>
        <xdr:cNvPicPr>
          <a:picLocks noChangeAspect="1"/>
        </xdr:cNvPicPr>
      </xdr:nvPicPr>
      <xdr:blipFill>
        <a:blip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70" y="53987065"/>
          <a:ext cx="59499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40986</xdr:colOff>
      <xdr:row>82</xdr:row>
      <xdr:rowOff>40984</xdr:rowOff>
    </xdr:from>
    <xdr:to>
      <xdr:col>1</xdr:col>
      <xdr:colOff>709503</xdr:colOff>
      <xdr:row>82</xdr:row>
      <xdr:rowOff>652984</xdr:rowOff>
    </xdr:to>
    <xdr:pic>
      <xdr:nvPicPr>
        <xdr:cNvPr id="150" name="图片 149"/>
        <xdr:cNvPicPr>
          <a:picLocks noChangeAspect="1"/>
        </xdr:cNvPicPr>
      </xdr:nvPicPr>
      <xdr:blipFill>
        <a:blip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160" y="56043195"/>
          <a:ext cx="66865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56514</xdr:colOff>
      <xdr:row>81</xdr:row>
      <xdr:rowOff>39705</xdr:rowOff>
    </xdr:from>
    <xdr:to>
      <xdr:col>1</xdr:col>
      <xdr:colOff>674988</xdr:colOff>
      <xdr:row>81</xdr:row>
      <xdr:rowOff>651705</xdr:rowOff>
    </xdr:to>
    <xdr:pic>
      <xdr:nvPicPr>
        <xdr:cNvPr id="151" name="图片 150"/>
        <xdr:cNvPicPr>
          <a:picLocks noChangeAspect="1"/>
        </xdr:cNvPicPr>
      </xdr:nvPicPr>
      <xdr:blipFill>
        <a:blip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55356125"/>
          <a:ext cx="61849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93</xdr:row>
      <xdr:rowOff>39221</xdr:rowOff>
    </xdr:from>
    <xdr:to>
      <xdr:col>1</xdr:col>
      <xdr:colOff>626824</xdr:colOff>
      <xdr:row>93</xdr:row>
      <xdr:rowOff>651221</xdr:rowOff>
    </xdr:to>
    <xdr:pic>
      <xdr:nvPicPr>
        <xdr:cNvPr id="152" name="图片 151"/>
        <xdr:cNvPicPr>
          <a:picLocks noChangeAspect="1"/>
        </xdr:cNvPicPr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" y="63585090"/>
          <a:ext cx="53721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94</xdr:row>
      <xdr:rowOff>39221</xdr:rowOff>
    </xdr:from>
    <xdr:to>
      <xdr:col>1</xdr:col>
      <xdr:colOff>626824</xdr:colOff>
      <xdr:row>94</xdr:row>
      <xdr:rowOff>651221</xdr:rowOff>
    </xdr:to>
    <xdr:pic>
      <xdr:nvPicPr>
        <xdr:cNvPr id="153" name="图片 152"/>
        <xdr:cNvPicPr>
          <a:picLocks noChangeAspect="1"/>
        </xdr:cNvPicPr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" y="64270890"/>
          <a:ext cx="53721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95</xdr:row>
      <xdr:rowOff>39221</xdr:rowOff>
    </xdr:from>
    <xdr:to>
      <xdr:col>1</xdr:col>
      <xdr:colOff>626824</xdr:colOff>
      <xdr:row>95</xdr:row>
      <xdr:rowOff>651221</xdr:rowOff>
    </xdr:to>
    <xdr:pic>
      <xdr:nvPicPr>
        <xdr:cNvPr id="154" name="图片 153"/>
        <xdr:cNvPicPr>
          <a:picLocks noChangeAspect="1"/>
        </xdr:cNvPicPr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" y="64956690"/>
          <a:ext cx="53721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96</xdr:row>
      <xdr:rowOff>39221</xdr:rowOff>
    </xdr:from>
    <xdr:to>
      <xdr:col>1</xdr:col>
      <xdr:colOff>626824</xdr:colOff>
      <xdr:row>96</xdr:row>
      <xdr:rowOff>651221</xdr:rowOff>
    </xdr:to>
    <xdr:pic>
      <xdr:nvPicPr>
        <xdr:cNvPr id="155" name="图片 154"/>
        <xdr:cNvPicPr>
          <a:picLocks noChangeAspect="1"/>
        </xdr:cNvPicPr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" y="65642490"/>
          <a:ext cx="537210" cy="612140"/>
        </a:xfrm>
        <a:prstGeom prst="rect">
          <a:avLst/>
        </a:prstGeom>
      </xdr:spPr>
    </xdr:pic>
    <xdr:clientData/>
  </xdr:twoCellAnchor>
  <xdr:oneCellAnchor>
    <xdr:from>
      <xdr:col>1</xdr:col>
      <xdr:colOff>22412</xdr:colOff>
      <xdr:row>84</xdr:row>
      <xdr:rowOff>39221</xdr:rowOff>
    </xdr:from>
    <xdr:ext cx="705760" cy="612000"/>
    <xdr:pic>
      <xdr:nvPicPr>
        <xdr:cNvPr id="156" name="图片 155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57412890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22412</xdr:colOff>
      <xdr:row>85</xdr:row>
      <xdr:rowOff>39221</xdr:rowOff>
    </xdr:from>
    <xdr:ext cx="705760" cy="612000"/>
    <xdr:pic>
      <xdr:nvPicPr>
        <xdr:cNvPr id="157" name="图片 156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58098690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22412</xdr:colOff>
      <xdr:row>86</xdr:row>
      <xdr:rowOff>39221</xdr:rowOff>
    </xdr:from>
    <xdr:ext cx="705760" cy="612000"/>
    <xdr:pic>
      <xdr:nvPicPr>
        <xdr:cNvPr id="158" name="图片 157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58784490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22412</xdr:colOff>
      <xdr:row>87</xdr:row>
      <xdr:rowOff>39221</xdr:rowOff>
    </xdr:from>
    <xdr:ext cx="705760" cy="612000"/>
    <xdr:pic>
      <xdr:nvPicPr>
        <xdr:cNvPr id="159" name="图片 158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59470290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22412</xdr:colOff>
      <xdr:row>88</xdr:row>
      <xdr:rowOff>39221</xdr:rowOff>
    </xdr:from>
    <xdr:ext cx="705760" cy="612000"/>
    <xdr:pic>
      <xdr:nvPicPr>
        <xdr:cNvPr id="160" name="图片 159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60156090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22412</xdr:colOff>
      <xdr:row>89</xdr:row>
      <xdr:rowOff>39221</xdr:rowOff>
    </xdr:from>
    <xdr:ext cx="705760" cy="612000"/>
    <xdr:pic>
      <xdr:nvPicPr>
        <xdr:cNvPr id="161" name="图片 160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60841890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22412</xdr:colOff>
      <xdr:row>90</xdr:row>
      <xdr:rowOff>39221</xdr:rowOff>
    </xdr:from>
    <xdr:ext cx="705760" cy="612000"/>
    <xdr:pic>
      <xdr:nvPicPr>
        <xdr:cNvPr id="162" name="图片 161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61527690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22412</xdr:colOff>
      <xdr:row>91</xdr:row>
      <xdr:rowOff>39221</xdr:rowOff>
    </xdr:from>
    <xdr:ext cx="705760" cy="612000"/>
    <xdr:pic>
      <xdr:nvPicPr>
        <xdr:cNvPr id="163" name="图片 162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62213490"/>
          <a:ext cx="705485" cy="612140"/>
        </a:xfrm>
        <a:prstGeom prst="rect">
          <a:avLst/>
        </a:prstGeom>
      </xdr:spPr>
    </xdr:pic>
    <xdr:clientData/>
  </xdr:oneCellAnchor>
  <xdr:twoCellAnchor editAs="oneCell">
    <xdr:from>
      <xdr:col>1</xdr:col>
      <xdr:colOff>95257</xdr:colOff>
      <xdr:row>102</xdr:row>
      <xdr:rowOff>42867</xdr:rowOff>
    </xdr:from>
    <xdr:to>
      <xdr:col>1</xdr:col>
      <xdr:colOff>648088</xdr:colOff>
      <xdr:row>102</xdr:row>
      <xdr:rowOff>654867</xdr:rowOff>
    </xdr:to>
    <xdr:pic>
      <xdr:nvPicPr>
        <xdr:cNvPr id="25" name="图片 24"/>
        <xdr:cNvPicPr>
          <a:picLocks noChangeAspect="1"/>
        </xdr:cNvPicPr>
      </xdr:nvPicPr>
      <xdr:blipFill>
        <a:blip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" y="69761100"/>
          <a:ext cx="55245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190505</xdr:colOff>
      <xdr:row>104</xdr:row>
      <xdr:rowOff>38104</xdr:rowOff>
    </xdr:from>
    <xdr:to>
      <xdr:col>1</xdr:col>
      <xdr:colOff>646802</xdr:colOff>
      <xdr:row>104</xdr:row>
      <xdr:rowOff>650104</xdr:rowOff>
    </xdr:to>
    <xdr:pic>
      <xdr:nvPicPr>
        <xdr:cNvPr id="23" name="图片 22"/>
        <xdr:cNvPicPr>
          <a:picLocks noChangeAspect="1"/>
        </xdr:cNvPicPr>
      </xdr:nvPicPr>
      <xdr:blipFill>
        <a:blip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" y="71128255"/>
          <a:ext cx="455930" cy="611505"/>
        </a:xfrm>
        <a:prstGeom prst="rect">
          <a:avLst/>
        </a:prstGeom>
      </xdr:spPr>
    </xdr:pic>
    <xdr:clientData/>
  </xdr:twoCellAnchor>
  <xdr:twoCellAnchor editAs="oneCell">
    <xdr:from>
      <xdr:col>1</xdr:col>
      <xdr:colOff>185743</xdr:colOff>
      <xdr:row>103</xdr:row>
      <xdr:rowOff>33341</xdr:rowOff>
    </xdr:from>
    <xdr:to>
      <xdr:col>1</xdr:col>
      <xdr:colOff>592651</xdr:colOff>
      <xdr:row>103</xdr:row>
      <xdr:rowOff>645341</xdr:rowOff>
    </xdr:to>
    <xdr:pic>
      <xdr:nvPicPr>
        <xdr:cNvPr id="27" name="图片 26"/>
        <xdr:cNvPicPr>
          <a:picLocks noChangeAspect="1"/>
        </xdr:cNvPicPr>
      </xdr:nvPicPr>
      <xdr:blipFill>
        <a:blip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940" y="70437375"/>
          <a:ext cx="40703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43</xdr:row>
      <xdr:rowOff>42862</xdr:rowOff>
    </xdr:from>
    <xdr:to>
      <xdr:col>1</xdr:col>
      <xdr:colOff>665500</xdr:colOff>
      <xdr:row>43</xdr:row>
      <xdr:rowOff>661986</xdr:rowOff>
    </xdr:to>
    <xdr:pic>
      <xdr:nvPicPr>
        <xdr:cNvPr id="26" name="图片 25"/>
        <xdr:cNvPicPr>
          <a:picLocks noChangeAspect="1"/>
        </xdr:cNvPicPr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292" t="22960"/>
        <a:stretch>
          <a:fillRect/>
        </a:stretch>
      </xdr:blipFill>
      <xdr:spPr>
        <a:xfrm rot="10800000">
          <a:off x="902970" y="29298900"/>
          <a:ext cx="494030" cy="619125"/>
        </a:xfrm>
        <a:prstGeom prst="rect">
          <a:avLst/>
        </a:prstGeom>
      </xdr:spPr>
    </xdr:pic>
    <xdr:clientData/>
  </xdr:twoCellAnchor>
  <xdr:oneCellAnchor>
    <xdr:from>
      <xdr:col>1</xdr:col>
      <xdr:colOff>112270</xdr:colOff>
      <xdr:row>44</xdr:row>
      <xdr:rowOff>33338</xdr:rowOff>
    </xdr:from>
    <xdr:ext cx="459231" cy="618107"/>
    <xdr:pic>
      <xdr:nvPicPr>
        <xdr:cNvPr id="28" name="图片 27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57" b="10133"/>
        <a:stretch>
          <a:fillRect/>
        </a:stretch>
      </xdr:blipFill>
      <xdr:spPr>
        <a:xfrm>
          <a:off x="843280" y="29975175"/>
          <a:ext cx="459740" cy="617855"/>
        </a:xfrm>
        <a:prstGeom prst="rect">
          <a:avLst/>
        </a:prstGeom>
      </xdr:spPr>
    </xdr:pic>
    <xdr:clientData/>
  </xdr:oneCellAnchor>
  <xdr:oneCellAnchor>
    <xdr:from>
      <xdr:col>1</xdr:col>
      <xdr:colOff>39219</xdr:colOff>
      <xdr:row>45</xdr:row>
      <xdr:rowOff>61632</xdr:rowOff>
    </xdr:from>
    <xdr:ext cx="668597" cy="565897"/>
    <xdr:pic>
      <xdr:nvPicPr>
        <xdr:cNvPr id="19" name="图片 18"/>
        <xdr:cNvPicPr>
          <a:picLocks noChangeAspect="1"/>
        </xdr:cNvPicPr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69" t="8578" r="3548" b="13567"/>
        <a:stretch>
          <a:fillRect/>
        </a:stretch>
      </xdr:blipFill>
      <xdr:spPr>
        <a:xfrm>
          <a:off x="770255" y="30689550"/>
          <a:ext cx="668655" cy="565785"/>
        </a:xfrm>
        <a:prstGeom prst="rect">
          <a:avLst/>
        </a:prstGeom>
      </xdr:spPr>
    </xdr:pic>
    <xdr:clientData/>
  </xdr:oneCellAnchor>
  <xdr:oneCellAnchor>
    <xdr:from>
      <xdr:col>1</xdr:col>
      <xdr:colOff>22412</xdr:colOff>
      <xdr:row>46</xdr:row>
      <xdr:rowOff>5603</xdr:rowOff>
    </xdr:from>
    <xdr:ext cx="694764" cy="661146"/>
    <xdr:pic>
      <xdr:nvPicPr>
        <xdr:cNvPr id="29" name="图片 28"/>
        <xdr:cNvPicPr>
          <a:picLocks noChangeAspect="1"/>
        </xdr:cNvPicPr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45" y="31318835"/>
          <a:ext cx="694690" cy="66103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119074</xdr:colOff>
      <xdr:row>19</xdr:row>
      <xdr:rowOff>42867</xdr:rowOff>
    </xdr:from>
    <xdr:to>
      <xdr:col>1</xdr:col>
      <xdr:colOff>566114</xdr:colOff>
      <xdr:row>19</xdr:row>
      <xdr:rowOff>655007</xdr:rowOff>
    </xdr:to>
    <xdr:pic>
      <xdr:nvPicPr>
        <xdr:cNvPr id="97" name="图片 96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265" y="12839700"/>
          <a:ext cx="447040" cy="612140"/>
        </a:xfrm>
        <a:prstGeom prst="rect">
          <a:avLst/>
        </a:prstGeom>
      </xdr:spPr>
    </xdr:pic>
    <xdr:clientData/>
  </xdr:twoCellAnchor>
  <xdr:twoCellAnchor>
    <xdr:from>
      <xdr:col>1</xdr:col>
      <xdr:colOff>131445</xdr:colOff>
      <xdr:row>20</xdr:row>
      <xdr:rowOff>38100</xdr:rowOff>
    </xdr:from>
    <xdr:to>
      <xdr:col>1</xdr:col>
      <xdr:colOff>625475</xdr:colOff>
      <xdr:row>20</xdr:row>
      <xdr:rowOff>657225</xdr:rowOff>
    </xdr:to>
    <xdr:pic>
      <xdr:nvPicPr>
        <xdr:cNvPr id="105" name="图片 10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292" t="22960"/>
        <a:stretch>
          <a:fillRect/>
        </a:stretch>
      </xdr:blipFill>
      <xdr:spPr>
        <a:xfrm rot="10800000">
          <a:off x="862965" y="13521055"/>
          <a:ext cx="494030" cy="619125"/>
        </a:xfrm>
        <a:prstGeom prst="rect">
          <a:avLst/>
        </a:prstGeom>
      </xdr:spPr>
    </xdr:pic>
    <xdr:clientData/>
  </xdr:twoCellAnchor>
  <xdr:twoCellAnchor>
    <xdr:from>
      <xdr:col>1</xdr:col>
      <xdr:colOff>55245</xdr:colOff>
      <xdr:row>18</xdr:row>
      <xdr:rowOff>9525</xdr:rowOff>
    </xdr:from>
    <xdr:to>
      <xdr:col>1</xdr:col>
      <xdr:colOff>740410</xdr:colOff>
      <xdr:row>18</xdr:row>
      <xdr:rowOff>664845</xdr:rowOff>
    </xdr:to>
    <xdr:pic>
      <xdr:nvPicPr>
        <xdr:cNvPr id="106" name="图片 10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12120880"/>
          <a:ext cx="685165" cy="655320"/>
        </a:xfrm>
        <a:prstGeom prst="rect">
          <a:avLst/>
        </a:prstGeom>
      </xdr:spPr>
    </xdr:pic>
    <xdr:clientData/>
  </xdr:twoCellAnchor>
  <xdr:twoCellAnchor>
    <xdr:from>
      <xdr:col>1</xdr:col>
      <xdr:colOff>163830</xdr:colOff>
      <xdr:row>14</xdr:row>
      <xdr:rowOff>85725</xdr:rowOff>
    </xdr:from>
    <xdr:to>
      <xdr:col>1</xdr:col>
      <xdr:colOff>596265</xdr:colOff>
      <xdr:row>14</xdr:row>
      <xdr:rowOff>583565</xdr:rowOff>
    </xdr:to>
    <xdr:pic>
      <xdr:nvPicPr>
        <xdr:cNvPr id="2" name="图片 1" descr="满小饱肥汁米线"/>
        <xdr:cNvPicPr>
          <a:picLocks noChangeAspect="1"/>
        </xdr:cNvPicPr>
      </xdr:nvPicPr>
      <xdr:blipFill>
        <a:blip r:embed="rId4"/>
        <a:srcRect t="16193" b="19223"/>
        <a:stretch>
          <a:fillRect/>
        </a:stretch>
      </xdr:blipFill>
      <xdr:spPr>
        <a:xfrm>
          <a:off x="895350" y="9453880"/>
          <a:ext cx="432435" cy="497840"/>
        </a:xfrm>
        <a:prstGeom prst="rect">
          <a:avLst/>
        </a:prstGeom>
      </xdr:spPr>
    </xdr:pic>
    <xdr:clientData/>
  </xdr:twoCellAnchor>
  <xdr:twoCellAnchor>
    <xdr:from>
      <xdr:col>1</xdr:col>
      <xdr:colOff>74295</xdr:colOff>
      <xdr:row>3</xdr:row>
      <xdr:rowOff>42862</xdr:rowOff>
    </xdr:from>
    <xdr:to>
      <xdr:col>1</xdr:col>
      <xdr:colOff>704215</xdr:colOff>
      <xdr:row>3</xdr:row>
      <xdr:rowOff>674687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05815" y="1866900"/>
          <a:ext cx="629920" cy="63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102870</xdr:colOff>
      <xdr:row>4</xdr:row>
      <xdr:rowOff>57150</xdr:rowOff>
    </xdr:from>
    <xdr:to>
      <xdr:col>1</xdr:col>
      <xdr:colOff>683895</xdr:colOff>
      <xdr:row>4</xdr:row>
      <xdr:rowOff>639445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34390" y="2567305"/>
          <a:ext cx="581025" cy="58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106680</xdr:colOff>
      <xdr:row>5</xdr:row>
      <xdr:rowOff>38100</xdr:rowOff>
    </xdr:from>
    <xdr:to>
      <xdr:col>1</xdr:col>
      <xdr:colOff>727710</xdr:colOff>
      <xdr:row>5</xdr:row>
      <xdr:rowOff>659130</xdr:rowOff>
    </xdr:to>
    <xdr:pic>
      <xdr:nvPicPr>
        <xdr:cNvPr id="5" name="图片 4" descr="麻辣王子地道辣条110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38200" y="3234055"/>
          <a:ext cx="621030" cy="621030"/>
        </a:xfrm>
        <a:prstGeom prst="rect">
          <a:avLst/>
        </a:prstGeom>
      </xdr:spPr>
    </xdr:pic>
    <xdr:clientData/>
  </xdr:twoCellAnchor>
  <xdr:twoCellAnchor>
    <xdr:from>
      <xdr:col>1</xdr:col>
      <xdr:colOff>97155</xdr:colOff>
      <xdr:row>6</xdr:row>
      <xdr:rowOff>38100</xdr:rowOff>
    </xdr:from>
    <xdr:to>
      <xdr:col>1</xdr:col>
      <xdr:colOff>696595</xdr:colOff>
      <xdr:row>6</xdr:row>
      <xdr:rowOff>637540</xdr:rowOff>
    </xdr:to>
    <xdr:pic>
      <xdr:nvPicPr>
        <xdr:cNvPr id="6" name="图片 5" descr="李海龙麻辣烫微辣387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8675" y="3919855"/>
          <a:ext cx="599440" cy="599440"/>
        </a:xfrm>
        <a:prstGeom prst="rect">
          <a:avLst/>
        </a:prstGeom>
      </xdr:spPr>
    </xdr:pic>
    <xdr:clientData/>
  </xdr:twoCellAnchor>
  <xdr:twoCellAnchor>
    <xdr:from>
      <xdr:col>1</xdr:col>
      <xdr:colOff>116205</xdr:colOff>
      <xdr:row>15</xdr:row>
      <xdr:rowOff>57150</xdr:rowOff>
    </xdr:from>
    <xdr:to>
      <xdr:col>1</xdr:col>
      <xdr:colOff>655955</xdr:colOff>
      <xdr:row>15</xdr:row>
      <xdr:rowOff>596900</xdr:rowOff>
    </xdr:to>
    <xdr:pic>
      <xdr:nvPicPr>
        <xdr:cNvPr id="7" name="图片 6" descr="爱尝去骨凤爪青柠味88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47725" y="10111105"/>
          <a:ext cx="539750" cy="539750"/>
        </a:xfrm>
        <a:prstGeom prst="rect">
          <a:avLst/>
        </a:prstGeom>
      </xdr:spPr>
    </xdr:pic>
    <xdr:clientData/>
  </xdr:twoCellAnchor>
  <xdr:twoCellAnchor>
    <xdr:from>
      <xdr:col>1</xdr:col>
      <xdr:colOff>36195</xdr:colOff>
      <xdr:row>17</xdr:row>
      <xdr:rowOff>28575</xdr:rowOff>
    </xdr:from>
    <xdr:to>
      <xdr:col>1</xdr:col>
      <xdr:colOff>723900</xdr:colOff>
      <xdr:row>17</xdr:row>
      <xdr:rowOff>652780</xdr:rowOff>
    </xdr:to>
    <xdr:pic>
      <xdr:nvPicPr>
        <xdr:cNvPr id="8" name="图片 7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715" y="11454130"/>
          <a:ext cx="687705" cy="624205"/>
        </a:xfrm>
        <a:prstGeom prst="rect">
          <a:avLst/>
        </a:prstGeom>
      </xdr:spPr>
    </xdr:pic>
    <xdr:clientData/>
  </xdr:twoCellAnchor>
  <xdr:twoCellAnchor>
    <xdr:from>
      <xdr:col>1</xdr:col>
      <xdr:colOff>64770</xdr:colOff>
      <xdr:row>22</xdr:row>
      <xdr:rowOff>19050</xdr:rowOff>
    </xdr:from>
    <xdr:to>
      <xdr:col>1</xdr:col>
      <xdr:colOff>716915</xdr:colOff>
      <xdr:row>22</xdr:row>
      <xdr:rowOff>671830</xdr:rowOff>
    </xdr:to>
    <xdr:pic>
      <xdr:nvPicPr>
        <xdr:cNvPr id="9" name="图片 8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" y="14873605"/>
          <a:ext cx="652145" cy="65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</xdr:colOff>
      <xdr:row>1</xdr:row>
      <xdr:rowOff>38100</xdr:rowOff>
    </xdr:from>
    <xdr:to>
      <xdr:col>1</xdr:col>
      <xdr:colOff>695960</xdr:colOff>
      <xdr:row>1</xdr:row>
      <xdr:rowOff>617855</xdr:rowOff>
    </xdr:to>
    <xdr:pic>
      <xdr:nvPicPr>
        <xdr:cNvPr id="10" name="图片 9" descr="充电宝白色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47725" y="490855"/>
          <a:ext cx="579755" cy="579755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2</xdr:row>
      <xdr:rowOff>57150</xdr:rowOff>
    </xdr:from>
    <xdr:to>
      <xdr:col>1</xdr:col>
      <xdr:colOff>678180</xdr:colOff>
      <xdr:row>2</xdr:row>
      <xdr:rowOff>638175</xdr:rowOff>
    </xdr:to>
    <xdr:pic>
      <xdr:nvPicPr>
        <xdr:cNvPr id="11" name="图片 10" descr="充电宝黑色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28675" y="1195705"/>
          <a:ext cx="581025" cy="581025"/>
        </a:xfrm>
        <a:prstGeom prst="rect">
          <a:avLst/>
        </a:prstGeom>
      </xdr:spPr>
    </xdr:pic>
    <xdr:clientData/>
  </xdr:twoCellAnchor>
  <xdr:twoCellAnchor>
    <xdr:from>
      <xdr:col>1</xdr:col>
      <xdr:colOff>93345</xdr:colOff>
      <xdr:row>16</xdr:row>
      <xdr:rowOff>47625</xdr:rowOff>
    </xdr:from>
    <xdr:to>
      <xdr:col>1</xdr:col>
      <xdr:colOff>633095</xdr:colOff>
      <xdr:row>16</xdr:row>
      <xdr:rowOff>587375</xdr:rowOff>
    </xdr:to>
    <xdr:pic>
      <xdr:nvPicPr>
        <xdr:cNvPr id="12" name="图片 11" descr="爱尝去骨凤爪青柠味88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865" y="10787380"/>
          <a:ext cx="539750" cy="539750"/>
        </a:xfrm>
        <a:prstGeom prst="rect">
          <a:avLst/>
        </a:prstGeom>
      </xdr:spPr>
    </xdr:pic>
    <xdr:clientData/>
  </xdr:twoCellAnchor>
  <xdr:twoCellAnchor>
    <xdr:from>
      <xdr:col>1</xdr:col>
      <xdr:colOff>55245</xdr:colOff>
      <xdr:row>8</xdr:row>
      <xdr:rowOff>47625</xdr:rowOff>
    </xdr:from>
    <xdr:to>
      <xdr:col>1</xdr:col>
      <xdr:colOff>742950</xdr:colOff>
      <xdr:row>8</xdr:row>
      <xdr:rowOff>671830</xdr:rowOff>
    </xdr:to>
    <xdr:pic>
      <xdr:nvPicPr>
        <xdr:cNvPr id="13" name="图片 12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5300980"/>
          <a:ext cx="687705" cy="624205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21</xdr:row>
      <xdr:rowOff>0</xdr:rowOff>
    </xdr:from>
    <xdr:to>
      <xdr:col>1</xdr:col>
      <xdr:colOff>581660</xdr:colOff>
      <xdr:row>21</xdr:row>
      <xdr:rowOff>659130</xdr:rowOff>
    </xdr:to>
    <xdr:pic>
      <xdr:nvPicPr>
        <xdr:cNvPr id="14" name="图片 13" descr="凡米耳温枪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19150" y="14168755"/>
          <a:ext cx="494030" cy="659130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</xdr:colOff>
      <xdr:row>11</xdr:row>
      <xdr:rowOff>19050</xdr:rowOff>
    </xdr:from>
    <xdr:to>
      <xdr:col>1</xdr:col>
      <xdr:colOff>638810</xdr:colOff>
      <xdr:row>11</xdr:row>
      <xdr:rowOff>654685</xdr:rowOff>
    </xdr:to>
    <xdr:pic>
      <xdr:nvPicPr>
        <xdr:cNvPr id="15" name="图片 14" descr="拖鞋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47725" y="7329805"/>
          <a:ext cx="522605" cy="635635"/>
        </a:xfrm>
        <a:prstGeom prst="rect">
          <a:avLst/>
        </a:prstGeom>
      </xdr:spPr>
    </xdr:pic>
    <xdr:clientData/>
  </xdr:twoCellAnchor>
  <xdr:twoCellAnchor editAs="oneCell">
    <xdr:from>
      <xdr:col>1</xdr:col>
      <xdr:colOff>259080</xdr:colOff>
      <xdr:row>23</xdr:row>
      <xdr:rowOff>47625</xdr:rowOff>
    </xdr:from>
    <xdr:to>
      <xdr:col>1</xdr:col>
      <xdr:colOff>594360</xdr:colOff>
      <xdr:row>23</xdr:row>
      <xdr:rowOff>643890</xdr:rowOff>
    </xdr:to>
    <xdr:pic>
      <xdr:nvPicPr>
        <xdr:cNvPr id="16" name="图片 15" descr="老李五香翅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90600" y="15587980"/>
          <a:ext cx="335280" cy="596265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7</xdr:row>
      <xdr:rowOff>19050</xdr:rowOff>
    </xdr:from>
    <xdr:to>
      <xdr:col>1</xdr:col>
      <xdr:colOff>723900</xdr:colOff>
      <xdr:row>7</xdr:row>
      <xdr:rowOff>678815</xdr:rowOff>
    </xdr:to>
    <xdr:pic>
      <xdr:nvPicPr>
        <xdr:cNvPr id="17" name="图片 16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" y="4586605"/>
          <a:ext cx="678180" cy="65976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10</xdr:row>
      <xdr:rowOff>28575</xdr:rowOff>
    </xdr:from>
    <xdr:to>
      <xdr:col>1</xdr:col>
      <xdr:colOff>694055</xdr:colOff>
      <xdr:row>10</xdr:row>
      <xdr:rowOff>657225</xdr:rowOff>
    </xdr:to>
    <xdr:pic>
      <xdr:nvPicPr>
        <xdr:cNvPr id="18" name="图片 17" descr="飘零大叔盐焗味鹌鹑蛋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66775" y="6653530"/>
          <a:ext cx="558800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9</xdr:row>
      <xdr:rowOff>9525</xdr:rowOff>
    </xdr:from>
    <xdr:to>
      <xdr:col>1</xdr:col>
      <xdr:colOff>725805</xdr:colOff>
      <xdr:row>9</xdr:row>
      <xdr:rowOff>666750</xdr:rowOff>
    </xdr:to>
    <xdr:pic>
      <xdr:nvPicPr>
        <xdr:cNvPr id="19" name="图片 18" descr="飘零大叔藤椒牛肉条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00100" y="5948680"/>
          <a:ext cx="657225" cy="657225"/>
        </a:xfrm>
        <a:prstGeom prst="rect">
          <a:avLst/>
        </a:prstGeom>
      </xdr:spPr>
    </xdr:pic>
    <xdr:clientData/>
  </xdr:twoCellAnchor>
  <xdr:twoCellAnchor>
    <xdr:from>
      <xdr:col>1</xdr:col>
      <xdr:colOff>83820</xdr:colOff>
      <xdr:row>24</xdr:row>
      <xdr:rowOff>38100</xdr:rowOff>
    </xdr:from>
    <xdr:to>
      <xdr:col>1</xdr:col>
      <xdr:colOff>754380</xdr:colOff>
      <xdr:row>24</xdr:row>
      <xdr:rowOff>626110</xdr:rowOff>
    </xdr:to>
    <xdr:pic>
      <xdr:nvPicPr>
        <xdr:cNvPr id="20" name="图片 19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" y="16264255"/>
          <a:ext cx="670560" cy="588010"/>
        </a:xfrm>
        <a:prstGeom prst="rect">
          <a:avLst/>
        </a:prstGeom>
      </xdr:spPr>
    </xdr:pic>
    <xdr:clientData/>
  </xdr:twoCellAnchor>
  <xdr:twoCellAnchor>
    <xdr:from>
      <xdr:col>1</xdr:col>
      <xdr:colOff>116205</xdr:colOff>
      <xdr:row>12</xdr:row>
      <xdr:rowOff>57150</xdr:rowOff>
    </xdr:from>
    <xdr:to>
      <xdr:col>1</xdr:col>
      <xdr:colOff>655955</xdr:colOff>
      <xdr:row>12</xdr:row>
      <xdr:rowOff>596900</xdr:rowOff>
    </xdr:to>
    <xdr:pic>
      <xdr:nvPicPr>
        <xdr:cNvPr id="21" name="图片 20" descr="爱尝去骨凤爪青柠味88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47725" y="8053705"/>
          <a:ext cx="539750" cy="539750"/>
        </a:xfrm>
        <a:prstGeom prst="rect">
          <a:avLst/>
        </a:prstGeom>
      </xdr:spPr>
    </xdr:pic>
    <xdr:clientData/>
  </xdr:twoCellAnchor>
  <xdr:twoCellAnchor>
    <xdr:from>
      <xdr:col>1</xdr:col>
      <xdr:colOff>93345</xdr:colOff>
      <xdr:row>13</xdr:row>
      <xdr:rowOff>47625</xdr:rowOff>
    </xdr:from>
    <xdr:to>
      <xdr:col>1</xdr:col>
      <xdr:colOff>633095</xdr:colOff>
      <xdr:row>13</xdr:row>
      <xdr:rowOff>587375</xdr:rowOff>
    </xdr:to>
    <xdr:pic>
      <xdr:nvPicPr>
        <xdr:cNvPr id="22" name="图片 21" descr="爱尝去骨凤爪青柠味88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865" y="8729980"/>
          <a:ext cx="539750" cy="53975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</xdr:colOff>
      <xdr:row>25</xdr:row>
      <xdr:rowOff>19050</xdr:rowOff>
    </xdr:from>
    <xdr:to>
      <xdr:col>1</xdr:col>
      <xdr:colOff>715645</xdr:colOff>
      <xdr:row>25</xdr:row>
      <xdr:rowOff>675640</xdr:rowOff>
    </xdr:to>
    <xdr:pic>
      <xdr:nvPicPr>
        <xdr:cNvPr id="23" name="图片 22" descr="裙带菜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90575" y="16931005"/>
          <a:ext cx="656590" cy="656590"/>
        </a:xfrm>
        <a:prstGeom prst="rect">
          <a:avLst/>
        </a:prstGeom>
      </xdr:spPr>
    </xdr:pic>
    <xdr:clientData/>
  </xdr:twoCellAnchor>
  <xdr:twoCellAnchor editAs="oneCell">
    <xdr:from>
      <xdr:col>0</xdr:col>
      <xdr:colOff>728345</xdr:colOff>
      <xdr:row>27</xdr:row>
      <xdr:rowOff>466725</xdr:rowOff>
    </xdr:from>
    <xdr:to>
      <xdr:col>3</xdr:col>
      <xdr:colOff>447040</xdr:colOff>
      <xdr:row>36</xdr:row>
      <xdr:rowOff>438150</xdr:rowOff>
    </xdr:to>
    <xdr:pic>
      <xdr:nvPicPr>
        <xdr:cNvPr id="24" name="图片 23" descr="海运费250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28345" y="18750280"/>
          <a:ext cx="3437255" cy="6143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93980</xdr:colOff>
      <xdr:row>66</xdr:row>
      <xdr:rowOff>52070</xdr:rowOff>
    </xdr:from>
    <xdr:to>
      <xdr:col>1</xdr:col>
      <xdr:colOff>684530</xdr:colOff>
      <xdr:row>66</xdr:row>
      <xdr:rowOff>648335</xdr:rowOff>
    </xdr:to>
    <xdr:pic>
      <xdr:nvPicPr>
        <xdr:cNvPr id="13" name="图片 12" descr="20W氮化镓快充卵石灰1.5米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5500" y="45081825"/>
          <a:ext cx="590550" cy="596265"/>
        </a:xfrm>
        <a:prstGeom prst="rect">
          <a:avLst/>
        </a:prstGeom>
      </xdr:spPr>
    </xdr:pic>
    <xdr:clientData/>
  </xdr:twoCellAnchor>
  <xdr:twoCellAnchor editAs="oneCell">
    <xdr:from>
      <xdr:col>1</xdr:col>
      <xdr:colOff>93980</xdr:colOff>
      <xdr:row>6</xdr:row>
      <xdr:rowOff>38100</xdr:rowOff>
    </xdr:from>
    <xdr:to>
      <xdr:col>1</xdr:col>
      <xdr:colOff>684530</xdr:colOff>
      <xdr:row>6</xdr:row>
      <xdr:rowOff>628650</xdr:rowOff>
    </xdr:to>
    <xdr:pic>
      <xdr:nvPicPr>
        <xdr:cNvPr id="14" name="图片 13" descr="泡泡玛特MOLLY粉公主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5500" y="391985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94615</xdr:colOff>
      <xdr:row>1</xdr:row>
      <xdr:rowOff>57150</xdr:rowOff>
    </xdr:from>
    <xdr:to>
      <xdr:col>1</xdr:col>
      <xdr:colOff>684530</xdr:colOff>
      <xdr:row>1</xdr:row>
      <xdr:rowOff>647065</xdr:rowOff>
    </xdr:to>
    <xdr:pic>
      <xdr:nvPicPr>
        <xdr:cNvPr id="15" name="图片 14" descr="泡泡玛特MOLLY蓝公主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6135" y="509905"/>
          <a:ext cx="589915" cy="589915"/>
        </a:xfrm>
        <a:prstGeom prst="rect">
          <a:avLst/>
        </a:prstGeom>
      </xdr:spPr>
    </xdr:pic>
    <xdr:clientData/>
  </xdr:twoCellAnchor>
  <xdr:twoCellAnchor editAs="oneCell">
    <xdr:from>
      <xdr:col>1</xdr:col>
      <xdr:colOff>89535</xdr:colOff>
      <xdr:row>2</xdr:row>
      <xdr:rowOff>38100</xdr:rowOff>
    </xdr:from>
    <xdr:to>
      <xdr:col>1</xdr:col>
      <xdr:colOff>689610</xdr:colOff>
      <xdr:row>2</xdr:row>
      <xdr:rowOff>638810</xdr:rowOff>
    </xdr:to>
    <xdr:pic>
      <xdr:nvPicPr>
        <xdr:cNvPr id="16" name="图片 15" descr="泡泡玛特ZIMOMO旅行家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1055" y="1176655"/>
          <a:ext cx="600075" cy="60071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</xdr:colOff>
      <xdr:row>3</xdr:row>
      <xdr:rowOff>28575</xdr:rowOff>
    </xdr:from>
    <xdr:to>
      <xdr:col>1</xdr:col>
      <xdr:colOff>699135</xdr:colOff>
      <xdr:row>3</xdr:row>
      <xdr:rowOff>647700</xdr:rowOff>
    </xdr:to>
    <xdr:pic>
      <xdr:nvPicPr>
        <xdr:cNvPr id="17" name="图片 16" descr="泡泡玛特LABUBU冒险家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11530" y="185293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</xdr:col>
      <xdr:colOff>93980</xdr:colOff>
      <xdr:row>4</xdr:row>
      <xdr:rowOff>38100</xdr:rowOff>
    </xdr:from>
    <xdr:to>
      <xdr:col>1</xdr:col>
      <xdr:colOff>684530</xdr:colOff>
      <xdr:row>4</xdr:row>
      <xdr:rowOff>628650</xdr:rowOff>
    </xdr:to>
    <xdr:pic>
      <xdr:nvPicPr>
        <xdr:cNvPr id="18" name="图片 17" descr="泡泡玛特SATRY RORY经典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5500" y="254825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85090</xdr:colOff>
      <xdr:row>5</xdr:row>
      <xdr:rowOff>47625</xdr:rowOff>
    </xdr:from>
    <xdr:to>
      <xdr:col>1</xdr:col>
      <xdr:colOff>694055</xdr:colOff>
      <xdr:row>5</xdr:row>
      <xdr:rowOff>657225</xdr:rowOff>
    </xdr:to>
    <xdr:pic>
      <xdr:nvPicPr>
        <xdr:cNvPr id="19" name="图片 18" descr="泡泡玛特SKULLPANDA寻梦者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16610" y="3243580"/>
          <a:ext cx="60896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93980</xdr:colOff>
      <xdr:row>7</xdr:row>
      <xdr:rowOff>47625</xdr:rowOff>
    </xdr:from>
    <xdr:to>
      <xdr:col>1</xdr:col>
      <xdr:colOff>685165</xdr:colOff>
      <xdr:row>7</xdr:row>
      <xdr:rowOff>638810</xdr:rowOff>
    </xdr:to>
    <xdr:pic>
      <xdr:nvPicPr>
        <xdr:cNvPr id="20" name="图片 19" descr="编织袋滑板Molly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5500" y="4615180"/>
          <a:ext cx="591185" cy="59118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8</xdr:row>
      <xdr:rowOff>47625</xdr:rowOff>
    </xdr:from>
    <xdr:to>
      <xdr:col>1</xdr:col>
      <xdr:colOff>689610</xdr:colOff>
      <xdr:row>8</xdr:row>
      <xdr:rowOff>648335</xdr:rowOff>
    </xdr:to>
    <xdr:pic>
      <xdr:nvPicPr>
        <xdr:cNvPr id="21" name="图片 20" descr="编织袋香蕉Labu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0420" y="5300980"/>
          <a:ext cx="600710" cy="600710"/>
        </a:xfrm>
        <a:prstGeom prst="rect">
          <a:avLst/>
        </a:prstGeom>
      </xdr:spPr>
    </xdr:pic>
    <xdr:clientData/>
  </xdr:twoCellAnchor>
  <xdr:twoCellAnchor editAs="oneCell">
    <xdr:from>
      <xdr:col>1</xdr:col>
      <xdr:colOff>109220</xdr:colOff>
      <xdr:row>67</xdr:row>
      <xdr:rowOff>57150</xdr:rowOff>
    </xdr:from>
    <xdr:to>
      <xdr:col>1</xdr:col>
      <xdr:colOff>669290</xdr:colOff>
      <xdr:row>67</xdr:row>
      <xdr:rowOff>617220</xdr:rowOff>
    </xdr:to>
    <xdr:pic>
      <xdr:nvPicPr>
        <xdr:cNvPr id="22" name="图片 21" descr="泡泡玛特冰箱贴12款每套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40740" y="45772705"/>
          <a:ext cx="560070" cy="560070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9</xdr:row>
      <xdr:rowOff>38100</xdr:rowOff>
    </xdr:from>
    <xdr:to>
      <xdr:col>1</xdr:col>
      <xdr:colOff>704215</xdr:colOff>
      <xdr:row>9</xdr:row>
      <xdr:rowOff>668655</xdr:rowOff>
    </xdr:to>
    <xdr:pic>
      <xdr:nvPicPr>
        <xdr:cNvPr id="31" name="图片 30" descr="假日度假拉布布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05815" y="5977255"/>
          <a:ext cx="629920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13</xdr:row>
      <xdr:rowOff>35560</xdr:rowOff>
    </xdr:from>
    <xdr:to>
      <xdr:col>1</xdr:col>
      <xdr:colOff>705485</xdr:colOff>
      <xdr:row>13</xdr:row>
      <xdr:rowOff>666115</xdr:rowOff>
    </xdr:to>
    <xdr:pic>
      <xdr:nvPicPr>
        <xdr:cNvPr id="32" name="图片 31" descr="粉色拉布布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05180" y="871791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17</xdr:row>
      <xdr:rowOff>23495</xdr:rowOff>
    </xdr:from>
    <xdr:to>
      <xdr:col>1</xdr:col>
      <xdr:colOff>705485</xdr:colOff>
      <xdr:row>17</xdr:row>
      <xdr:rowOff>654050</xdr:rowOff>
    </xdr:to>
    <xdr:pic>
      <xdr:nvPicPr>
        <xdr:cNvPr id="33" name="图片 32" descr="环绕五颜六色拉布布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05180" y="11449050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21</xdr:row>
      <xdr:rowOff>30480</xdr:rowOff>
    </xdr:from>
    <xdr:to>
      <xdr:col>1</xdr:col>
      <xdr:colOff>705485</xdr:colOff>
      <xdr:row>21</xdr:row>
      <xdr:rowOff>661035</xdr:rowOff>
    </xdr:to>
    <xdr:pic>
      <xdr:nvPicPr>
        <xdr:cNvPr id="34" name="图片 33" descr="棕色拉布布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05180" y="1419923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25</xdr:row>
      <xdr:rowOff>27940</xdr:rowOff>
    </xdr:from>
    <xdr:to>
      <xdr:col>1</xdr:col>
      <xdr:colOff>705485</xdr:colOff>
      <xdr:row>25</xdr:row>
      <xdr:rowOff>658495</xdr:rowOff>
    </xdr:to>
    <xdr:pic>
      <xdr:nvPicPr>
        <xdr:cNvPr id="35" name="图片 34" descr="满屏方格拉布布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05180" y="1693989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29</xdr:row>
      <xdr:rowOff>25400</xdr:rowOff>
    </xdr:from>
    <xdr:to>
      <xdr:col>1</xdr:col>
      <xdr:colOff>705485</xdr:colOff>
      <xdr:row>29</xdr:row>
      <xdr:rowOff>655955</xdr:rowOff>
    </xdr:to>
    <xdr:pic>
      <xdr:nvPicPr>
        <xdr:cNvPr id="36" name="图片 35" descr="睡觉拉布布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05180" y="1968055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33</xdr:row>
      <xdr:rowOff>32385</xdr:rowOff>
    </xdr:from>
    <xdr:to>
      <xdr:col>1</xdr:col>
      <xdr:colOff>704850</xdr:colOff>
      <xdr:row>33</xdr:row>
      <xdr:rowOff>662940</xdr:rowOff>
    </xdr:to>
    <xdr:pic>
      <xdr:nvPicPr>
        <xdr:cNvPr id="37" name="图片 36" descr="方格一只拉布布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" y="22430740"/>
          <a:ext cx="63055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37</xdr:row>
      <xdr:rowOff>20320</xdr:rowOff>
    </xdr:from>
    <xdr:to>
      <xdr:col>1</xdr:col>
      <xdr:colOff>704850</xdr:colOff>
      <xdr:row>37</xdr:row>
      <xdr:rowOff>650875</xdr:rowOff>
    </xdr:to>
    <xdr:pic>
      <xdr:nvPicPr>
        <xdr:cNvPr id="38" name="图片 37" descr="黄色拉布布眼镜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05815" y="25161875"/>
          <a:ext cx="63055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10</xdr:row>
      <xdr:rowOff>28575</xdr:rowOff>
    </xdr:from>
    <xdr:to>
      <xdr:col>1</xdr:col>
      <xdr:colOff>704215</xdr:colOff>
      <xdr:row>10</xdr:row>
      <xdr:rowOff>659130</xdr:rowOff>
    </xdr:to>
    <xdr:pic>
      <xdr:nvPicPr>
        <xdr:cNvPr id="39" name="图片 38" descr="假日度假拉布布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05815" y="6653530"/>
          <a:ext cx="629920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11</xdr:row>
      <xdr:rowOff>9525</xdr:rowOff>
    </xdr:from>
    <xdr:to>
      <xdr:col>1</xdr:col>
      <xdr:colOff>704215</xdr:colOff>
      <xdr:row>11</xdr:row>
      <xdr:rowOff>640080</xdr:rowOff>
    </xdr:to>
    <xdr:pic>
      <xdr:nvPicPr>
        <xdr:cNvPr id="40" name="图片 39" descr="假日度假拉布布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05815" y="7320280"/>
          <a:ext cx="629920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12</xdr:row>
      <xdr:rowOff>28575</xdr:rowOff>
    </xdr:from>
    <xdr:to>
      <xdr:col>1</xdr:col>
      <xdr:colOff>704215</xdr:colOff>
      <xdr:row>12</xdr:row>
      <xdr:rowOff>659130</xdr:rowOff>
    </xdr:to>
    <xdr:pic>
      <xdr:nvPicPr>
        <xdr:cNvPr id="41" name="图片 40" descr="假日度假拉布布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05815" y="8025130"/>
          <a:ext cx="629920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14</xdr:row>
      <xdr:rowOff>38100</xdr:rowOff>
    </xdr:from>
    <xdr:to>
      <xdr:col>1</xdr:col>
      <xdr:colOff>705485</xdr:colOff>
      <xdr:row>14</xdr:row>
      <xdr:rowOff>668655</xdr:rowOff>
    </xdr:to>
    <xdr:pic>
      <xdr:nvPicPr>
        <xdr:cNvPr id="42" name="图片 41" descr="粉色拉布布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05180" y="940625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15</xdr:row>
      <xdr:rowOff>38100</xdr:rowOff>
    </xdr:from>
    <xdr:to>
      <xdr:col>1</xdr:col>
      <xdr:colOff>705485</xdr:colOff>
      <xdr:row>15</xdr:row>
      <xdr:rowOff>668655</xdr:rowOff>
    </xdr:to>
    <xdr:pic>
      <xdr:nvPicPr>
        <xdr:cNvPr id="43" name="图片 42" descr="粉色拉布布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05180" y="1009205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16</xdr:row>
      <xdr:rowOff>38100</xdr:rowOff>
    </xdr:from>
    <xdr:to>
      <xdr:col>1</xdr:col>
      <xdr:colOff>705485</xdr:colOff>
      <xdr:row>16</xdr:row>
      <xdr:rowOff>668655</xdr:rowOff>
    </xdr:to>
    <xdr:pic>
      <xdr:nvPicPr>
        <xdr:cNvPr id="44" name="图片 43" descr="粉色拉布布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05180" y="1077785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18</xdr:row>
      <xdr:rowOff>19050</xdr:rowOff>
    </xdr:from>
    <xdr:to>
      <xdr:col>1</xdr:col>
      <xdr:colOff>705485</xdr:colOff>
      <xdr:row>18</xdr:row>
      <xdr:rowOff>649605</xdr:rowOff>
    </xdr:to>
    <xdr:pic>
      <xdr:nvPicPr>
        <xdr:cNvPr id="45" name="图片 44" descr="环绕五颜六色拉布布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05180" y="1213040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19</xdr:row>
      <xdr:rowOff>19050</xdr:rowOff>
    </xdr:from>
    <xdr:to>
      <xdr:col>1</xdr:col>
      <xdr:colOff>705485</xdr:colOff>
      <xdr:row>19</xdr:row>
      <xdr:rowOff>649605</xdr:rowOff>
    </xdr:to>
    <xdr:pic>
      <xdr:nvPicPr>
        <xdr:cNvPr id="46" name="图片 45" descr="环绕五颜六色拉布布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05180" y="1281620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20</xdr:row>
      <xdr:rowOff>19050</xdr:rowOff>
    </xdr:from>
    <xdr:to>
      <xdr:col>1</xdr:col>
      <xdr:colOff>705485</xdr:colOff>
      <xdr:row>20</xdr:row>
      <xdr:rowOff>649605</xdr:rowOff>
    </xdr:to>
    <xdr:pic>
      <xdr:nvPicPr>
        <xdr:cNvPr id="49" name="图片 48" descr="环绕五颜六色拉布布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05180" y="1350200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22</xdr:row>
      <xdr:rowOff>9525</xdr:rowOff>
    </xdr:from>
    <xdr:to>
      <xdr:col>1</xdr:col>
      <xdr:colOff>705485</xdr:colOff>
      <xdr:row>22</xdr:row>
      <xdr:rowOff>640080</xdr:rowOff>
    </xdr:to>
    <xdr:pic>
      <xdr:nvPicPr>
        <xdr:cNvPr id="50" name="图片 49" descr="棕色拉布布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05180" y="14864080"/>
          <a:ext cx="631825" cy="630555"/>
        </a:xfrm>
        <a:prstGeom prst="rect">
          <a:avLst/>
        </a:prstGeom>
      </xdr:spPr>
    </xdr:pic>
    <xdr:clientData/>
  </xdr:twoCellAnchor>
  <xdr:twoCellAnchor>
    <xdr:from>
      <xdr:col>1</xdr:col>
      <xdr:colOff>73660</xdr:colOff>
      <xdr:row>23</xdr:row>
      <xdr:rowOff>9525</xdr:rowOff>
    </xdr:from>
    <xdr:to>
      <xdr:col>1</xdr:col>
      <xdr:colOff>705485</xdr:colOff>
      <xdr:row>24</xdr:row>
      <xdr:rowOff>639445</xdr:rowOff>
    </xdr:to>
    <xdr:grpSp>
      <xdr:nvGrpSpPr>
        <xdr:cNvPr id="53" name="组合 52"/>
        <xdr:cNvGrpSpPr/>
      </xdr:nvGrpSpPr>
      <xdr:grpSpPr>
        <a:xfrm>
          <a:off x="805180" y="15549880"/>
          <a:ext cx="631825" cy="1315720"/>
          <a:chOff x="3492" y="26610"/>
          <a:chExt cx="998" cy="2072"/>
        </a:xfrm>
      </xdr:grpSpPr>
      <xdr:pic>
        <xdr:nvPicPr>
          <xdr:cNvPr id="51" name="图片 50" descr="棕色拉布布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3492" y="26610"/>
            <a:ext cx="998" cy="993"/>
          </a:xfrm>
          <a:prstGeom prst="rect">
            <a:avLst/>
          </a:prstGeom>
        </xdr:spPr>
      </xdr:pic>
      <xdr:pic>
        <xdr:nvPicPr>
          <xdr:cNvPr id="52" name="图片 51" descr="棕色拉布布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3492" y="27690"/>
            <a:ext cx="998" cy="99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73660</xdr:colOff>
      <xdr:row>26</xdr:row>
      <xdr:rowOff>28575</xdr:rowOff>
    </xdr:from>
    <xdr:to>
      <xdr:col>1</xdr:col>
      <xdr:colOff>705485</xdr:colOff>
      <xdr:row>26</xdr:row>
      <xdr:rowOff>659130</xdr:rowOff>
    </xdr:to>
    <xdr:pic>
      <xdr:nvPicPr>
        <xdr:cNvPr id="54" name="图片 53" descr="满屏方格拉布布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05180" y="17626330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27</xdr:row>
      <xdr:rowOff>19050</xdr:rowOff>
    </xdr:from>
    <xdr:to>
      <xdr:col>1</xdr:col>
      <xdr:colOff>705485</xdr:colOff>
      <xdr:row>27</xdr:row>
      <xdr:rowOff>649605</xdr:rowOff>
    </xdr:to>
    <xdr:pic>
      <xdr:nvPicPr>
        <xdr:cNvPr id="55" name="图片 54" descr="满屏方格拉布布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05180" y="1830260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28</xdr:row>
      <xdr:rowOff>28575</xdr:rowOff>
    </xdr:from>
    <xdr:to>
      <xdr:col>1</xdr:col>
      <xdr:colOff>705485</xdr:colOff>
      <xdr:row>28</xdr:row>
      <xdr:rowOff>659130</xdr:rowOff>
    </xdr:to>
    <xdr:pic>
      <xdr:nvPicPr>
        <xdr:cNvPr id="56" name="图片 55" descr="满屏方格拉布布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05180" y="18997930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30</xdr:row>
      <xdr:rowOff>19050</xdr:rowOff>
    </xdr:from>
    <xdr:to>
      <xdr:col>1</xdr:col>
      <xdr:colOff>705485</xdr:colOff>
      <xdr:row>30</xdr:row>
      <xdr:rowOff>649605</xdr:rowOff>
    </xdr:to>
    <xdr:pic>
      <xdr:nvPicPr>
        <xdr:cNvPr id="59" name="图片 58" descr="睡觉拉布布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05180" y="2036000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31</xdr:row>
      <xdr:rowOff>19050</xdr:rowOff>
    </xdr:from>
    <xdr:to>
      <xdr:col>1</xdr:col>
      <xdr:colOff>705485</xdr:colOff>
      <xdr:row>31</xdr:row>
      <xdr:rowOff>649605</xdr:rowOff>
    </xdr:to>
    <xdr:pic>
      <xdr:nvPicPr>
        <xdr:cNvPr id="60" name="图片 59" descr="睡觉拉布布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05180" y="2104580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32</xdr:row>
      <xdr:rowOff>19050</xdr:rowOff>
    </xdr:from>
    <xdr:to>
      <xdr:col>1</xdr:col>
      <xdr:colOff>705485</xdr:colOff>
      <xdr:row>32</xdr:row>
      <xdr:rowOff>649605</xdr:rowOff>
    </xdr:to>
    <xdr:pic>
      <xdr:nvPicPr>
        <xdr:cNvPr id="61" name="图片 60" descr="睡觉拉布布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05180" y="21731605"/>
          <a:ext cx="63182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34</xdr:row>
      <xdr:rowOff>28575</xdr:rowOff>
    </xdr:from>
    <xdr:to>
      <xdr:col>1</xdr:col>
      <xdr:colOff>704850</xdr:colOff>
      <xdr:row>34</xdr:row>
      <xdr:rowOff>659130</xdr:rowOff>
    </xdr:to>
    <xdr:pic>
      <xdr:nvPicPr>
        <xdr:cNvPr id="62" name="图片 61" descr="方格一只拉布布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" y="23112730"/>
          <a:ext cx="63055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35</xdr:row>
      <xdr:rowOff>19050</xdr:rowOff>
    </xdr:from>
    <xdr:to>
      <xdr:col>1</xdr:col>
      <xdr:colOff>704850</xdr:colOff>
      <xdr:row>35</xdr:row>
      <xdr:rowOff>649605</xdr:rowOff>
    </xdr:to>
    <xdr:pic>
      <xdr:nvPicPr>
        <xdr:cNvPr id="63" name="图片 62" descr="方格一只拉布布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" y="23789005"/>
          <a:ext cx="63055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36</xdr:row>
      <xdr:rowOff>19050</xdr:rowOff>
    </xdr:from>
    <xdr:to>
      <xdr:col>1</xdr:col>
      <xdr:colOff>704850</xdr:colOff>
      <xdr:row>36</xdr:row>
      <xdr:rowOff>649605</xdr:rowOff>
    </xdr:to>
    <xdr:pic>
      <xdr:nvPicPr>
        <xdr:cNvPr id="64" name="图片 63" descr="方格一只拉布布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" y="24474805"/>
          <a:ext cx="63055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38</xdr:row>
      <xdr:rowOff>28575</xdr:rowOff>
    </xdr:from>
    <xdr:to>
      <xdr:col>1</xdr:col>
      <xdr:colOff>704850</xdr:colOff>
      <xdr:row>38</xdr:row>
      <xdr:rowOff>659130</xdr:rowOff>
    </xdr:to>
    <xdr:pic>
      <xdr:nvPicPr>
        <xdr:cNvPr id="77" name="图片 76" descr="黄色拉布布眼镜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05815" y="25855930"/>
          <a:ext cx="63055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39</xdr:row>
      <xdr:rowOff>19050</xdr:rowOff>
    </xdr:from>
    <xdr:to>
      <xdr:col>1</xdr:col>
      <xdr:colOff>704850</xdr:colOff>
      <xdr:row>39</xdr:row>
      <xdr:rowOff>649605</xdr:rowOff>
    </xdr:to>
    <xdr:pic>
      <xdr:nvPicPr>
        <xdr:cNvPr id="78" name="图片 77" descr="黄色拉布布眼镜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05815" y="26532205"/>
          <a:ext cx="63055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40</xdr:row>
      <xdr:rowOff>28575</xdr:rowOff>
    </xdr:from>
    <xdr:to>
      <xdr:col>1</xdr:col>
      <xdr:colOff>704850</xdr:colOff>
      <xdr:row>40</xdr:row>
      <xdr:rowOff>659130</xdr:rowOff>
    </xdr:to>
    <xdr:pic>
      <xdr:nvPicPr>
        <xdr:cNvPr id="79" name="图片 78" descr="黄色拉布布眼镜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05815" y="27227530"/>
          <a:ext cx="63055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</xdr:colOff>
      <xdr:row>41</xdr:row>
      <xdr:rowOff>28575</xdr:rowOff>
    </xdr:from>
    <xdr:to>
      <xdr:col>1</xdr:col>
      <xdr:colOff>726440</xdr:colOff>
      <xdr:row>41</xdr:row>
      <xdr:rowOff>639445</xdr:rowOff>
    </xdr:to>
    <xdr:pic>
      <xdr:nvPicPr>
        <xdr:cNvPr id="81" name="图片 80" descr="便签夹拉布布A款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47725" y="27913330"/>
          <a:ext cx="610235" cy="6108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104140</xdr:colOff>
      <xdr:row>42</xdr:row>
      <xdr:rowOff>26035</xdr:rowOff>
    </xdr:from>
    <xdr:to>
      <xdr:col>1</xdr:col>
      <xdr:colOff>715010</xdr:colOff>
      <xdr:row>42</xdr:row>
      <xdr:rowOff>636905</xdr:rowOff>
    </xdr:to>
    <xdr:pic>
      <xdr:nvPicPr>
        <xdr:cNvPr id="82" name="图片 81" descr="便签夹拉布布C款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35660" y="28596590"/>
          <a:ext cx="610870" cy="61087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43</xdr:row>
      <xdr:rowOff>52070</xdr:rowOff>
    </xdr:from>
    <xdr:to>
      <xdr:col>1</xdr:col>
      <xdr:colOff>713740</xdr:colOff>
      <xdr:row>43</xdr:row>
      <xdr:rowOff>662940</xdr:rowOff>
    </xdr:to>
    <xdr:pic>
      <xdr:nvPicPr>
        <xdr:cNvPr id="83" name="图片 82" descr="便签夹拉布布E款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33120" y="29308425"/>
          <a:ext cx="612140" cy="61087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44</xdr:row>
      <xdr:rowOff>30480</xdr:rowOff>
    </xdr:from>
    <xdr:to>
      <xdr:col>1</xdr:col>
      <xdr:colOff>711200</xdr:colOff>
      <xdr:row>44</xdr:row>
      <xdr:rowOff>641350</xdr:rowOff>
    </xdr:to>
    <xdr:pic>
      <xdr:nvPicPr>
        <xdr:cNvPr id="84" name="图片 83" descr="便签夹拉布布F款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30580" y="29972635"/>
          <a:ext cx="612140" cy="61087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45</xdr:row>
      <xdr:rowOff>38100</xdr:rowOff>
    </xdr:from>
    <xdr:to>
      <xdr:col>1</xdr:col>
      <xdr:colOff>687070</xdr:colOff>
      <xdr:row>45</xdr:row>
      <xdr:rowOff>637540</xdr:rowOff>
    </xdr:to>
    <xdr:pic>
      <xdr:nvPicPr>
        <xdr:cNvPr id="85" name="图片 84" descr="UNO拉布布纸牌桌游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9150" y="30666055"/>
          <a:ext cx="599440" cy="599440"/>
        </a:xfrm>
        <a:prstGeom prst="rect">
          <a:avLst/>
        </a:prstGeom>
      </xdr:spPr>
    </xdr:pic>
    <xdr:clientData/>
  </xdr:twoCellAnchor>
  <xdr:twoCellAnchor>
    <xdr:from>
      <xdr:col>1</xdr:col>
      <xdr:colOff>64770</xdr:colOff>
      <xdr:row>63</xdr:row>
      <xdr:rowOff>19050</xdr:rowOff>
    </xdr:from>
    <xdr:to>
      <xdr:col>1</xdr:col>
      <xdr:colOff>742950</xdr:colOff>
      <xdr:row>63</xdr:row>
      <xdr:rowOff>678815</xdr:rowOff>
    </xdr:to>
    <xdr:pic>
      <xdr:nvPicPr>
        <xdr:cNvPr id="86" name="图片 85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" y="42991405"/>
          <a:ext cx="678180" cy="659765"/>
        </a:xfrm>
        <a:prstGeom prst="rect">
          <a:avLst/>
        </a:prstGeom>
      </xdr:spPr>
    </xdr:pic>
    <xdr:clientData/>
  </xdr:twoCellAnchor>
  <xdr:twoCellAnchor>
    <xdr:from>
      <xdr:col>1</xdr:col>
      <xdr:colOff>71755</xdr:colOff>
      <xdr:row>64</xdr:row>
      <xdr:rowOff>38100</xdr:rowOff>
    </xdr:from>
    <xdr:to>
      <xdr:col>1</xdr:col>
      <xdr:colOff>706120</xdr:colOff>
      <xdr:row>64</xdr:row>
      <xdr:rowOff>673735</xdr:rowOff>
    </xdr:to>
    <xdr:pic>
      <xdr:nvPicPr>
        <xdr:cNvPr id="87" name="图片 86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275" y="43696255"/>
          <a:ext cx="634365" cy="635635"/>
        </a:xfrm>
        <a:prstGeom prst="rect">
          <a:avLst/>
        </a:prstGeom>
      </xdr:spPr>
    </xdr:pic>
    <xdr:clientData/>
  </xdr:twoCellAnchor>
  <xdr:twoCellAnchor>
    <xdr:from>
      <xdr:col>1</xdr:col>
      <xdr:colOff>56515</xdr:colOff>
      <xdr:row>65</xdr:row>
      <xdr:rowOff>30480</xdr:rowOff>
    </xdr:from>
    <xdr:to>
      <xdr:col>1</xdr:col>
      <xdr:colOff>716280</xdr:colOff>
      <xdr:row>65</xdr:row>
      <xdr:rowOff>668020</xdr:rowOff>
    </xdr:to>
    <xdr:pic>
      <xdr:nvPicPr>
        <xdr:cNvPr id="88" name="图片 87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035" y="44374435"/>
          <a:ext cx="659765" cy="63754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52</xdr:row>
      <xdr:rowOff>28575</xdr:rowOff>
    </xdr:from>
    <xdr:to>
      <xdr:col>1</xdr:col>
      <xdr:colOff>619760</xdr:colOff>
      <xdr:row>52</xdr:row>
      <xdr:rowOff>646430</xdr:rowOff>
    </xdr:to>
    <xdr:pic>
      <xdr:nvPicPr>
        <xdr:cNvPr id="89" name="图片 88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57" b="10133"/>
        <a:stretch>
          <a:fillRect/>
        </a:stretch>
      </xdr:blipFill>
      <xdr:spPr>
        <a:xfrm>
          <a:off x="891540" y="35457130"/>
          <a:ext cx="459740" cy="617855"/>
        </a:xfrm>
        <a:prstGeom prst="rect">
          <a:avLst/>
        </a:prstGeom>
      </xdr:spPr>
    </xdr:pic>
    <xdr:clientData/>
  </xdr:twoCellAnchor>
  <xdr:twoCellAnchor>
    <xdr:from>
      <xdr:col>1</xdr:col>
      <xdr:colOff>210185</xdr:colOff>
      <xdr:row>77</xdr:row>
      <xdr:rowOff>38100</xdr:rowOff>
    </xdr:from>
    <xdr:to>
      <xdr:col>1</xdr:col>
      <xdr:colOff>595630</xdr:colOff>
      <xdr:row>77</xdr:row>
      <xdr:rowOff>666750</xdr:rowOff>
    </xdr:to>
    <xdr:pic>
      <xdr:nvPicPr>
        <xdr:cNvPr id="90" name="图片 89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705" y="52611655"/>
          <a:ext cx="385445" cy="628650"/>
        </a:xfrm>
        <a:prstGeom prst="rect">
          <a:avLst/>
        </a:prstGeom>
      </xdr:spPr>
    </xdr:pic>
    <xdr:clientData/>
  </xdr:twoCellAnchor>
  <xdr:twoCellAnchor>
    <xdr:from>
      <xdr:col>1</xdr:col>
      <xdr:colOff>207645</xdr:colOff>
      <xdr:row>78</xdr:row>
      <xdr:rowOff>78105</xdr:rowOff>
    </xdr:from>
    <xdr:to>
      <xdr:col>1</xdr:col>
      <xdr:colOff>578485</xdr:colOff>
      <xdr:row>78</xdr:row>
      <xdr:rowOff>628650</xdr:rowOff>
    </xdr:to>
    <xdr:pic>
      <xdr:nvPicPr>
        <xdr:cNvPr id="91" name="图片 90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" y="53337460"/>
          <a:ext cx="370840" cy="550545"/>
        </a:xfrm>
        <a:prstGeom prst="rect">
          <a:avLst/>
        </a:prstGeom>
      </xdr:spPr>
    </xdr:pic>
    <xdr:clientData/>
  </xdr:twoCellAnchor>
  <xdr:twoCellAnchor>
    <xdr:from>
      <xdr:col>1</xdr:col>
      <xdr:colOff>150495</xdr:colOff>
      <xdr:row>53</xdr:row>
      <xdr:rowOff>9525</xdr:rowOff>
    </xdr:from>
    <xdr:to>
      <xdr:col>1</xdr:col>
      <xdr:colOff>606425</xdr:colOff>
      <xdr:row>53</xdr:row>
      <xdr:rowOff>661670</xdr:rowOff>
    </xdr:to>
    <xdr:pic>
      <xdr:nvPicPr>
        <xdr:cNvPr id="92" name="图片 91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441" t="206" r="11946" b="12261"/>
        <a:stretch>
          <a:fillRect/>
        </a:stretch>
      </xdr:blipFill>
      <xdr:spPr>
        <a:xfrm>
          <a:off x="882015" y="36123880"/>
          <a:ext cx="455930" cy="652145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54</xdr:row>
      <xdr:rowOff>26035</xdr:rowOff>
    </xdr:from>
    <xdr:to>
      <xdr:col>1</xdr:col>
      <xdr:colOff>630555</xdr:colOff>
      <xdr:row>54</xdr:row>
      <xdr:rowOff>633095</xdr:rowOff>
    </xdr:to>
    <xdr:pic>
      <xdr:nvPicPr>
        <xdr:cNvPr id="93" name="图片 92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780" y="36826190"/>
          <a:ext cx="455295" cy="607060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55</xdr:row>
      <xdr:rowOff>42545</xdr:rowOff>
    </xdr:from>
    <xdr:to>
      <xdr:col>1</xdr:col>
      <xdr:colOff>742315</xdr:colOff>
      <xdr:row>55</xdr:row>
      <xdr:rowOff>608330</xdr:rowOff>
    </xdr:to>
    <xdr:pic>
      <xdr:nvPicPr>
        <xdr:cNvPr id="94" name="图片 93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69" t="8578" r="3548" b="13567"/>
        <a:stretch>
          <a:fillRect/>
        </a:stretch>
      </xdr:blipFill>
      <xdr:spPr>
        <a:xfrm>
          <a:off x="805180" y="37528500"/>
          <a:ext cx="668655" cy="56578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</xdr:colOff>
      <xdr:row>56</xdr:row>
      <xdr:rowOff>14605</xdr:rowOff>
    </xdr:from>
    <xdr:to>
      <xdr:col>1</xdr:col>
      <xdr:colOff>749935</xdr:colOff>
      <xdr:row>56</xdr:row>
      <xdr:rowOff>675640</xdr:rowOff>
    </xdr:to>
    <xdr:pic>
      <xdr:nvPicPr>
        <xdr:cNvPr id="95" name="图片 94"/>
        <xdr:cNvPicPr>
          <a:picLocks noChangeAspect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38186360"/>
          <a:ext cx="694690" cy="66103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</xdr:colOff>
      <xdr:row>57</xdr:row>
      <xdr:rowOff>9525</xdr:rowOff>
    </xdr:from>
    <xdr:to>
      <xdr:col>1</xdr:col>
      <xdr:colOff>732790</xdr:colOff>
      <xdr:row>57</xdr:row>
      <xdr:rowOff>664845</xdr:rowOff>
    </xdr:to>
    <xdr:pic>
      <xdr:nvPicPr>
        <xdr:cNvPr id="96" name="图片 95"/>
        <xdr:cNvPicPr>
          <a:picLocks noChangeAspect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559"/>
        <a:stretch>
          <a:fillRect/>
        </a:stretch>
      </xdr:blipFill>
      <xdr:spPr>
        <a:xfrm>
          <a:off x="748665" y="38867080"/>
          <a:ext cx="715645" cy="655320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79</xdr:row>
      <xdr:rowOff>47625</xdr:rowOff>
    </xdr:from>
    <xdr:to>
      <xdr:col>1</xdr:col>
      <xdr:colOff>676275</xdr:colOff>
      <xdr:row>79</xdr:row>
      <xdr:rowOff>659765</xdr:rowOff>
    </xdr:to>
    <xdr:pic>
      <xdr:nvPicPr>
        <xdr:cNvPr id="97" name="图片 96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" y="53992780"/>
          <a:ext cx="59245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68</xdr:row>
      <xdr:rowOff>47625</xdr:rowOff>
    </xdr:from>
    <xdr:to>
      <xdr:col>1</xdr:col>
      <xdr:colOff>695960</xdr:colOff>
      <xdr:row>68</xdr:row>
      <xdr:rowOff>636905</xdr:rowOff>
    </xdr:to>
    <xdr:pic>
      <xdr:nvPicPr>
        <xdr:cNvPr id="98" name="图片 97" descr="Labubu亚克力一字夹全套6个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38200" y="46448980"/>
          <a:ext cx="589280" cy="58928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50</xdr:row>
      <xdr:rowOff>47625</xdr:rowOff>
    </xdr:from>
    <xdr:to>
      <xdr:col>1</xdr:col>
      <xdr:colOff>695960</xdr:colOff>
      <xdr:row>50</xdr:row>
      <xdr:rowOff>659130</xdr:rowOff>
    </xdr:to>
    <xdr:pic>
      <xdr:nvPicPr>
        <xdr:cNvPr id="99" name="图片 98" descr="UNO游戏纸牌（MARIO）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17245" y="34104580"/>
          <a:ext cx="610235" cy="611505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49</xdr:row>
      <xdr:rowOff>45085</xdr:rowOff>
    </xdr:from>
    <xdr:to>
      <xdr:col>1</xdr:col>
      <xdr:colOff>693420</xdr:colOff>
      <xdr:row>49</xdr:row>
      <xdr:rowOff>656590</xdr:rowOff>
    </xdr:to>
    <xdr:pic>
      <xdr:nvPicPr>
        <xdr:cNvPr id="100" name="图片 99" descr="UNO游戏纸牌（LABUBU）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15340" y="33416240"/>
          <a:ext cx="609600" cy="611505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</xdr:colOff>
      <xdr:row>48</xdr:row>
      <xdr:rowOff>33020</xdr:rowOff>
    </xdr:from>
    <xdr:to>
      <xdr:col>1</xdr:col>
      <xdr:colOff>690880</xdr:colOff>
      <xdr:row>48</xdr:row>
      <xdr:rowOff>644525</xdr:rowOff>
    </xdr:to>
    <xdr:pic>
      <xdr:nvPicPr>
        <xdr:cNvPr id="101" name="图片 100" descr="UNO游戏纸牌（海绵宝宝）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12800" y="32718375"/>
          <a:ext cx="609600" cy="611505"/>
        </a:xfrm>
        <a:prstGeom prst="rect">
          <a:avLst/>
        </a:prstGeom>
      </xdr:spPr>
    </xdr:pic>
    <xdr:clientData/>
  </xdr:twoCellAnchor>
  <xdr:twoCellAnchor editAs="oneCell">
    <xdr:from>
      <xdr:col>1</xdr:col>
      <xdr:colOff>78740</xdr:colOff>
      <xdr:row>47</xdr:row>
      <xdr:rowOff>40005</xdr:rowOff>
    </xdr:from>
    <xdr:to>
      <xdr:col>1</xdr:col>
      <xdr:colOff>688340</xdr:colOff>
      <xdr:row>47</xdr:row>
      <xdr:rowOff>651510</xdr:rowOff>
    </xdr:to>
    <xdr:pic>
      <xdr:nvPicPr>
        <xdr:cNvPr id="102" name="图片 101" descr="UNO游戏纸牌（SARIO）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10260" y="32039560"/>
          <a:ext cx="609600" cy="61150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46</xdr:row>
      <xdr:rowOff>46990</xdr:rowOff>
    </xdr:from>
    <xdr:to>
      <xdr:col>1</xdr:col>
      <xdr:colOff>695325</xdr:colOff>
      <xdr:row>46</xdr:row>
      <xdr:rowOff>658495</xdr:rowOff>
    </xdr:to>
    <xdr:pic>
      <xdr:nvPicPr>
        <xdr:cNvPr id="103" name="图片 102" descr="UNO游戏纸牌（Hello Kitty）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17245" y="31360745"/>
          <a:ext cx="609600" cy="611505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</xdr:colOff>
      <xdr:row>51</xdr:row>
      <xdr:rowOff>57150</xdr:rowOff>
    </xdr:from>
    <xdr:to>
      <xdr:col>1</xdr:col>
      <xdr:colOff>696595</xdr:colOff>
      <xdr:row>51</xdr:row>
      <xdr:rowOff>628650</xdr:rowOff>
    </xdr:to>
    <xdr:pic>
      <xdr:nvPicPr>
        <xdr:cNvPr id="104" name="图片 103" descr="Labubu便利貼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857250" y="34799905"/>
          <a:ext cx="570865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69</xdr:row>
      <xdr:rowOff>57150</xdr:rowOff>
    </xdr:from>
    <xdr:to>
      <xdr:col>1</xdr:col>
      <xdr:colOff>669290</xdr:colOff>
      <xdr:row>69</xdr:row>
      <xdr:rowOff>639445</xdr:rowOff>
    </xdr:to>
    <xdr:pic>
      <xdr:nvPicPr>
        <xdr:cNvPr id="105" name="图片 104" descr="蜡笔小新免撕垃圾袋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19150" y="47144305"/>
          <a:ext cx="581660" cy="582295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59</xdr:row>
      <xdr:rowOff>47625</xdr:rowOff>
    </xdr:from>
    <xdr:to>
      <xdr:col>1</xdr:col>
      <xdr:colOff>688340</xdr:colOff>
      <xdr:row>59</xdr:row>
      <xdr:rowOff>648970</xdr:rowOff>
    </xdr:to>
    <xdr:pic>
      <xdr:nvPicPr>
        <xdr:cNvPr id="106" name="图片 105" descr="海绵宝宝洗碗百洁布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19150" y="40276780"/>
          <a:ext cx="600710" cy="601345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70</xdr:row>
      <xdr:rowOff>38100</xdr:rowOff>
    </xdr:from>
    <xdr:to>
      <xdr:col>1</xdr:col>
      <xdr:colOff>687705</xdr:colOff>
      <xdr:row>70</xdr:row>
      <xdr:rowOff>619760</xdr:rowOff>
    </xdr:to>
    <xdr:pic>
      <xdr:nvPicPr>
        <xdr:cNvPr id="107" name="图片 106" descr="Labubu印花手帕纸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838200" y="47811055"/>
          <a:ext cx="58102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71</xdr:row>
      <xdr:rowOff>76200</xdr:rowOff>
    </xdr:from>
    <xdr:to>
      <xdr:col>1</xdr:col>
      <xdr:colOff>639445</xdr:colOff>
      <xdr:row>71</xdr:row>
      <xdr:rowOff>619125</xdr:rowOff>
    </xdr:to>
    <xdr:pic>
      <xdr:nvPicPr>
        <xdr:cNvPr id="108" name="图片 107" descr="芥末味夏威夷果仁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828675" y="48534955"/>
          <a:ext cx="54229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62</xdr:row>
      <xdr:rowOff>47625</xdr:rowOff>
    </xdr:from>
    <xdr:to>
      <xdr:col>1</xdr:col>
      <xdr:colOff>677545</xdr:colOff>
      <xdr:row>62</xdr:row>
      <xdr:rowOff>647065</xdr:rowOff>
    </xdr:to>
    <xdr:pic>
      <xdr:nvPicPr>
        <xdr:cNvPr id="109" name="图片 108" descr="洽洽麻辣味辣条味瓜子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09625" y="42334180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60</xdr:row>
      <xdr:rowOff>19050</xdr:rowOff>
    </xdr:from>
    <xdr:to>
      <xdr:col>1</xdr:col>
      <xdr:colOff>697230</xdr:colOff>
      <xdr:row>60</xdr:row>
      <xdr:rowOff>648335</xdr:rowOff>
    </xdr:to>
    <xdr:pic>
      <xdr:nvPicPr>
        <xdr:cNvPr id="110" name="图片 109" descr="吴氏素干煸鱿鱼丝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800100" y="40934005"/>
          <a:ext cx="628650" cy="62928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61</xdr:row>
      <xdr:rowOff>57150</xdr:rowOff>
    </xdr:from>
    <xdr:to>
      <xdr:col>1</xdr:col>
      <xdr:colOff>659130</xdr:colOff>
      <xdr:row>61</xdr:row>
      <xdr:rowOff>648335</xdr:rowOff>
    </xdr:to>
    <xdr:pic>
      <xdr:nvPicPr>
        <xdr:cNvPr id="111" name="图片 110" descr="汾煌雪梅20g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00100" y="41657905"/>
          <a:ext cx="590550" cy="591185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72</xdr:row>
      <xdr:rowOff>66675</xdr:rowOff>
    </xdr:from>
    <xdr:to>
      <xdr:col>1</xdr:col>
      <xdr:colOff>648335</xdr:colOff>
      <xdr:row>72</xdr:row>
      <xdr:rowOff>617855</xdr:rowOff>
    </xdr:to>
    <xdr:pic>
      <xdr:nvPicPr>
        <xdr:cNvPr id="113" name="图片 112" descr="Hellokity痘痘贴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828675" y="49211230"/>
          <a:ext cx="551180" cy="551180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73</xdr:row>
      <xdr:rowOff>57150</xdr:rowOff>
    </xdr:from>
    <xdr:to>
      <xdr:col>1</xdr:col>
      <xdr:colOff>677545</xdr:colOff>
      <xdr:row>73</xdr:row>
      <xdr:rowOff>637540</xdr:rowOff>
    </xdr:to>
    <xdr:pic>
      <xdr:nvPicPr>
        <xdr:cNvPr id="114" name="图片 113" descr="米卡博蒸汽眼罩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828675" y="49887505"/>
          <a:ext cx="580390" cy="58039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74</xdr:row>
      <xdr:rowOff>38100</xdr:rowOff>
    </xdr:from>
    <xdr:to>
      <xdr:col>1</xdr:col>
      <xdr:colOff>668655</xdr:colOff>
      <xdr:row>74</xdr:row>
      <xdr:rowOff>619760</xdr:rowOff>
    </xdr:to>
    <xdr:pic>
      <xdr:nvPicPr>
        <xdr:cNvPr id="115" name="图片 114" descr="马桶贴3对（芭蕾兔）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819150" y="50554255"/>
          <a:ext cx="58102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75</xdr:row>
      <xdr:rowOff>38100</xdr:rowOff>
    </xdr:from>
    <xdr:to>
      <xdr:col>1</xdr:col>
      <xdr:colOff>696595</xdr:colOff>
      <xdr:row>75</xdr:row>
      <xdr:rowOff>647700</xdr:rowOff>
    </xdr:to>
    <xdr:pic>
      <xdr:nvPicPr>
        <xdr:cNvPr id="116" name="图片 115" descr="蜡笔小新创口贴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19150" y="51240055"/>
          <a:ext cx="60896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</xdr:colOff>
      <xdr:row>76</xdr:row>
      <xdr:rowOff>47625</xdr:rowOff>
    </xdr:from>
    <xdr:to>
      <xdr:col>1</xdr:col>
      <xdr:colOff>669290</xdr:colOff>
      <xdr:row>76</xdr:row>
      <xdr:rowOff>601345</xdr:rowOff>
    </xdr:to>
    <xdr:pic>
      <xdr:nvPicPr>
        <xdr:cNvPr id="117" name="图片 116" descr="蜡笔小新一次性口罩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847725" y="51935380"/>
          <a:ext cx="553085" cy="55372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58</xdr:row>
      <xdr:rowOff>47625</xdr:rowOff>
    </xdr:from>
    <xdr:to>
      <xdr:col>1</xdr:col>
      <xdr:colOff>695960</xdr:colOff>
      <xdr:row>58</xdr:row>
      <xdr:rowOff>666750</xdr:rowOff>
    </xdr:to>
    <xdr:pic>
      <xdr:nvPicPr>
        <xdr:cNvPr id="118" name="图片 117" descr="有友筋骨棒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809625" y="39590980"/>
          <a:ext cx="617855" cy="61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172720</xdr:colOff>
      <xdr:row>80</xdr:row>
      <xdr:rowOff>48895</xdr:rowOff>
    </xdr:from>
    <xdr:to>
      <xdr:col>1</xdr:col>
      <xdr:colOff>598170</xdr:colOff>
      <xdr:row>80</xdr:row>
      <xdr:rowOff>640080</xdr:rowOff>
    </xdr:to>
    <xdr:pic>
      <xdr:nvPicPr>
        <xdr:cNvPr id="2" name="图片 1" descr="公牛插座英标转国标"/>
        <xdr:cNvPicPr>
          <a:picLocks noChangeAspect="1"/>
        </xdr:cNvPicPr>
      </xdr:nvPicPr>
      <xdr:blipFill>
        <a:blip r:embed="rId56"/>
        <a:srcRect t="21972"/>
        <a:stretch>
          <a:fillRect/>
        </a:stretch>
      </xdr:blipFill>
      <xdr:spPr>
        <a:xfrm rot="10800000">
          <a:off x="904240" y="54679850"/>
          <a:ext cx="425450" cy="5911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119074</xdr:colOff>
      <xdr:row>7</xdr:row>
      <xdr:rowOff>42867</xdr:rowOff>
    </xdr:from>
    <xdr:to>
      <xdr:col>1</xdr:col>
      <xdr:colOff>566114</xdr:colOff>
      <xdr:row>7</xdr:row>
      <xdr:rowOff>655007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265" y="4610100"/>
          <a:ext cx="447040" cy="612140"/>
        </a:xfrm>
        <a:prstGeom prst="rect">
          <a:avLst/>
        </a:prstGeom>
      </xdr:spPr>
    </xdr:pic>
    <xdr:clientData/>
  </xdr:twoCellAnchor>
  <xdr:twoCellAnchor>
    <xdr:from>
      <xdr:col>1</xdr:col>
      <xdr:colOff>131445</xdr:colOff>
      <xdr:row>8</xdr:row>
      <xdr:rowOff>38100</xdr:rowOff>
    </xdr:from>
    <xdr:to>
      <xdr:col>1</xdr:col>
      <xdr:colOff>625475</xdr:colOff>
      <xdr:row>8</xdr:row>
      <xdr:rowOff>657225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292" t="22960"/>
        <a:stretch>
          <a:fillRect/>
        </a:stretch>
      </xdr:blipFill>
      <xdr:spPr>
        <a:xfrm rot="10800000">
          <a:off x="862965" y="5291455"/>
          <a:ext cx="494030" cy="619125"/>
        </a:xfrm>
        <a:prstGeom prst="rect">
          <a:avLst/>
        </a:prstGeom>
      </xdr:spPr>
    </xdr:pic>
    <xdr:clientData/>
  </xdr:twoCellAnchor>
  <xdr:twoCellAnchor>
    <xdr:from>
      <xdr:col>1</xdr:col>
      <xdr:colOff>55245</xdr:colOff>
      <xdr:row>6</xdr:row>
      <xdr:rowOff>9525</xdr:rowOff>
    </xdr:from>
    <xdr:to>
      <xdr:col>1</xdr:col>
      <xdr:colOff>740410</xdr:colOff>
      <xdr:row>6</xdr:row>
      <xdr:rowOff>664845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3891280"/>
          <a:ext cx="685165" cy="655320"/>
        </a:xfrm>
        <a:prstGeom prst="rect">
          <a:avLst/>
        </a:prstGeom>
      </xdr:spPr>
    </xdr:pic>
    <xdr:clientData/>
  </xdr:twoCellAnchor>
  <xdr:twoCellAnchor>
    <xdr:from>
      <xdr:col>1</xdr:col>
      <xdr:colOff>163830</xdr:colOff>
      <xdr:row>1</xdr:row>
      <xdr:rowOff>85725</xdr:rowOff>
    </xdr:from>
    <xdr:to>
      <xdr:col>1</xdr:col>
      <xdr:colOff>596265</xdr:colOff>
      <xdr:row>1</xdr:row>
      <xdr:rowOff>583565</xdr:rowOff>
    </xdr:to>
    <xdr:pic>
      <xdr:nvPicPr>
        <xdr:cNvPr id="5" name="图片 4" descr="满小饱肥汁米线"/>
        <xdr:cNvPicPr>
          <a:picLocks noChangeAspect="1"/>
        </xdr:cNvPicPr>
      </xdr:nvPicPr>
      <xdr:blipFill>
        <a:blip r:embed="rId4"/>
        <a:srcRect t="16193" b="19223"/>
        <a:stretch>
          <a:fillRect/>
        </a:stretch>
      </xdr:blipFill>
      <xdr:spPr>
        <a:xfrm>
          <a:off x="895350" y="538480"/>
          <a:ext cx="432435" cy="497840"/>
        </a:xfrm>
        <a:prstGeom prst="rect">
          <a:avLst/>
        </a:prstGeom>
      </xdr:spPr>
    </xdr:pic>
    <xdr:clientData/>
  </xdr:twoCellAnchor>
  <xdr:twoCellAnchor>
    <xdr:from>
      <xdr:col>1</xdr:col>
      <xdr:colOff>116205</xdr:colOff>
      <xdr:row>3</xdr:row>
      <xdr:rowOff>57150</xdr:rowOff>
    </xdr:from>
    <xdr:to>
      <xdr:col>1</xdr:col>
      <xdr:colOff>655955</xdr:colOff>
      <xdr:row>3</xdr:row>
      <xdr:rowOff>596900</xdr:rowOff>
    </xdr:to>
    <xdr:pic>
      <xdr:nvPicPr>
        <xdr:cNvPr id="10" name="图片 9" descr="爱尝去骨凤爪青柠味88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47725" y="1881505"/>
          <a:ext cx="539750" cy="539750"/>
        </a:xfrm>
        <a:prstGeom prst="rect">
          <a:avLst/>
        </a:prstGeom>
      </xdr:spPr>
    </xdr:pic>
    <xdr:clientData/>
  </xdr:twoCellAnchor>
  <xdr:twoCellAnchor>
    <xdr:from>
      <xdr:col>1</xdr:col>
      <xdr:colOff>36195</xdr:colOff>
      <xdr:row>5</xdr:row>
      <xdr:rowOff>28575</xdr:rowOff>
    </xdr:from>
    <xdr:to>
      <xdr:col>1</xdr:col>
      <xdr:colOff>723900</xdr:colOff>
      <xdr:row>5</xdr:row>
      <xdr:rowOff>652780</xdr:rowOff>
    </xdr:to>
    <xdr:pic>
      <xdr:nvPicPr>
        <xdr:cNvPr id="11" name="图片 10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715" y="3224530"/>
          <a:ext cx="687705" cy="624205"/>
        </a:xfrm>
        <a:prstGeom prst="rect">
          <a:avLst/>
        </a:prstGeom>
      </xdr:spPr>
    </xdr:pic>
    <xdr:clientData/>
  </xdr:twoCellAnchor>
  <xdr:twoCellAnchor>
    <xdr:from>
      <xdr:col>1</xdr:col>
      <xdr:colOff>64770</xdr:colOff>
      <xdr:row>9</xdr:row>
      <xdr:rowOff>19050</xdr:rowOff>
    </xdr:from>
    <xdr:to>
      <xdr:col>1</xdr:col>
      <xdr:colOff>716915</xdr:colOff>
      <xdr:row>9</xdr:row>
      <xdr:rowOff>671830</xdr:rowOff>
    </xdr:to>
    <xdr:pic>
      <xdr:nvPicPr>
        <xdr:cNvPr id="12" name="图片 11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" y="5958205"/>
          <a:ext cx="652145" cy="652780"/>
        </a:xfrm>
        <a:prstGeom prst="rect">
          <a:avLst/>
        </a:prstGeom>
      </xdr:spPr>
    </xdr:pic>
    <xdr:clientData/>
  </xdr:twoCellAnchor>
  <xdr:twoCellAnchor>
    <xdr:from>
      <xdr:col>1</xdr:col>
      <xdr:colOff>93345</xdr:colOff>
      <xdr:row>4</xdr:row>
      <xdr:rowOff>47625</xdr:rowOff>
    </xdr:from>
    <xdr:to>
      <xdr:col>1</xdr:col>
      <xdr:colOff>633095</xdr:colOff>
      <xdr:row>4</xdr:row>
      <xdr:rowOff>587375</xdr:rowOff>
    </xdr:to>
    <xdr:pic>
      <xdr:nvPicPr>
        <xdr:cNvPr id="15" name="图片 14" descr="爱尝去骨凤爪青柠味88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4865" y="2557780"/>
          <a:ext cx="539750" cy="539750"/>
        </a:xfrm>
        <a:prstGeom prst="rect">
          <a:avLst/>
        </a:prstGeom>
      </xdr:spPr>
    </xdr:pic>
    <xdr:clientData/>
  </xdr:twoCellAnchor>
  <xdr:twoCellAnchor editAs="oneCell">
    <xdr:from>
      <xdr:col>1</xdr:col>
      <xdr:colOff>93980</xdr:colOff>
      <xdr:row>13</xdr:row>
      <xdr:rowOff>52070</xdr:rowOff>
    </xdr:from>
    <xdr:to>
      <xdr:col>1</xdr:col>
      <xdr:colOff>684530</xdr:colOff>
      <xdr:row>13</xdr:row>
      <xdr:rowOff>648335</xdr:rowOff>
    </xdr:to>
    <xdr:pic>
      <xdr:nvPicPr>
        <xdr:cNvPr id="34" name="图片 33" descr="20W氮化镓快充卵石灰1.5米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5500" y="8734425"/>
          <a:ext cx="590550" cy="596265"/>
        </a:xfrm>
        <a:prstGeom prst="rect">
          <a:avLst/>
        </a:prstGeom>
      </xdr:spPr>
    </xdr:pic>
    <xdr:clientData/>
  </xdr:twoCellAnchor>
  <xdr:twoCellAnchor editAs="oneCell">
    <xdr:from>
      <xdr:col>1</xdr:col>
      <xdr:colOff>109220</xdr:colOff>
      <xdr:row>14</xdr:row>
      <xdr:rowOff>57150</xdr:rowOff>
    </xdr:from>
    <xdr:to>
      <xdr:col>1</xdr:col>
      <xdr:colOff>669290</xdr:colOff>
      <xdr:row>14</xdr:row>
      <xdr:rowOff>617220</xdr:rowOff>
    </xdr:to>
    <xdr:pic>
      <xdr:nvPicPr>
        <xdr:cNvPr id="35" name="图片 34" descr="泡泡玛特冰箱贴12款每套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40740" y="9425305"/>
          <a:ext cx="560070" cy="560070"/>
        </a:xfrm>
        <a:prstGeom prst="rect">
          <a:avLst/>
        </a:prstGeom>
      </xdr:spPr>
    </xdr:pic>
    <xdr:clientData/>
  </xdr:twoCellAnchor>
  <xdr:twoCellAnchor>
    <xdr:from>
      <xdr:col>1</xdr:col>
      <xdr:colOff>210185</xdr:colOff>
      <xdr:row>26</xdr:row>
      <xdr:rowOff>38100</xdr:rowOff>
    </xdr:from>
    <xdr:to>
      <xdr:col>1</xdr:col>
      <xdr:colOff>595630</xdr:colOff>
      <xdr:row>26</xdr:row>
      <xdr:rowOff>666750</xdr:rowOff>
    </xdr:to>
    <xdr:pic>
      <xdr:nvPicPr>
        <xdr:cNvPr id="39" name="图片 38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705" y="17635855"/>
          <a:ext cx="385445" cy="628650"/>
        </a:xfrm>
        <a:prstGeom prst="rect">
          <a:avLst/>
        </a:prstGeom>
      </xdr:spPr>
    </xdr:pic>
    <xdr:clientData/>
  </xdr:twoCellAnchor>
  <xdr:twoCellAnchor>
    <xdr:from>
      <xdr:col>1</xdr:col>
      <xdr:colOff>207645</xdr:colOff>
      <xdr:row>27</xdr:row>
      <xdr:rowOff>78105</xdr:rowOff>
    </xdr:from>
    <xdr:to>
      <xdr:col>1</xdr:col>
      <xdr:colOff>578485</xdr:colOff>
      <xdr:row>27</xdr:row>
      <xdr:rowOff>628650</xdr:rowOff>
    </xdr:to>
    <xdr:pic>
      <xdr:nvPicPr>
        <xdr:cNvPr id="40" name="图片 39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" y="18361660"/>
          <a:ext cx="370840" cy="550545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24</xdr:row>
      <xdr:rowOff>47625</xdr:rowOff>
    </xdr:from>
    <xdr:to>
      <xdr:col>1</xdr:col>
      <xdr:colOff>676275</xdr:colOff>
      <xdr:row>24</xdr:row>
      <xdr:rowOff>659765</xdr:rowOff>
    </xdr:to>
    <xdr:pic>
      <xdr:nvPicPr>
        <xdr:cNvPr id="41" name="图片 40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" y="16273780"/>
          <a:ext cx="59245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15</xdr:row>
      <xdr:rowOff>47625</xdr:rowOff>
    </xdr:from>
    <xdr:to>
      <xdr:col>1</xdr:col>
      <xdr:colOff>695960</xdr:colOff>
      <xdr:row>15</xdr:row>
      <xdr:rowOff>636905</xdr:rowOff>
    </xdr:to>
    <xdr:pic>
      <xdr:nvPicPr>
        <xdr:cNvPr id="42" name="图片 41" descr="Labubu亚克力一字夹全套6个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38200" y="10101580"/>
          <a:ext cx="589280" cy="58928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16</xdr:row>
      <xdr:rowOff>57150</xdr:rowOff>
    </xdr:from>
    <xdr:to>
      <xdr:col>1</xdr:col>
      <xdr:colOff>669290</xdr:colOff>
      <xdr:row>16</xdr:row>
      <xdr:rowOff>639445</xdr:rowOff>
    </xdr:to>
    <xdr:pic>
      <xdr:nvPicPr>
        <xdr:cNvPr id="43" name="图片 42" descr="蜡笔小新免撕垃圾袋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19150" y="10796905"/>
          <a:ext cx="581660" cy="582295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17</xdr:row>
      <xdr:rowOff>38100</xdr:rowOff>
    </xdr:from>
    <xdr:to>
      <xdr:col>1</xdr:col>
      <xdr:colOff>687705</xdr:colOff>
      <xdr:row>17</xdr:row>
      <xdr:rowOff>619760</xdr:rowOff>
    </xdr:to>
    <xdr:pic>
      <xdr:nvPicPr>
        <xdr:cNvPr id="44" name="图片 43" descr="Labubu印花手帕纸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38200" y="11463655"/>
          <a:ext cx="58102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25</xdr:row>
      <xdr:rowOff>76200</xdr:rowOff>
    </xdr:from>
    <xdr:to>
      <xdr:col>1</xdr:col>
      <xdr:colOff>639445</xdr:colOff>
      <xdr:row>25</xdr:row>
      <xdr:rowOff>619125</xdr:rowOff>
    </xdr:to>
    <xdr:pic>
      <xdr:nvPicPr>
        <xdr:cNvPr id="45" name="图片 44" descr="芥末味夏威夷果仁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28675" y="16988155"/>
          <a:ext cx="54229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18</xdr:row>
      <xdr:rowOff>66675</xdr:rowOff>
    </xdr:from>
    <xdr:to>
      <xdr:col>1</xdr:col>
      <xdr:colOff>648335</xdr:colOff>
      <xdr:row>18</xdr:row>
      <xdr:rowOff>617855</xdr:rowOff>
    </xdr:to>
    <xdr:pic>
      <xdr:nvPicPr>
        <xdr:cNvPr id="46" name="图片 45" descr="Hellokity痘痘贴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8675" y="12178030"/>
          <a:ext cx="551180" cy="551180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19</xdr:row>
      <xdr:rowOff>57150</xdr:rowOff>
    </xdr:from>
    <xdr:to>
      <xdr:col>1</xdr:col>
      <xdr:colOff>677545</xdr:colOff>
      <xdr:row>19</xdr:row>
      <xdr:rowOff>637540</xdr:rowOff>
    </xdr:to>
    <xdr:pic>
      <xdr:nvPicPr>
        <xdr:cNvPr id="47" name="图片 46" descr="米卡博蒸汽眼罩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28675" y="12854305"/>
          <a:ext cx="580390" cy="58039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20</xdr:row>
      <xdr:rowOff>38100</xdr:rowOff>
    </xdr:from>
    <xdr:to>
      <xdr:col>1</xdr:col>
      <xdr:colOff>668655</xdr:colOff>
      <xdr:row>20</xdr:row>
      <xdr:rowOff>619760</xdr:rowOff>
    </xdr:to>
    <xdr:pic>
      <xdr:nvPicPr>
        <xdr:cNvPr id="48" name="图片 47" descr="马桶贴3对（芭蕾兔）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19150" y="13521055"/>
          <a:ext cx="58102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21</xdr:row>
      <xdr:rowOff>38100</xdr:rowOff>
    </xdr:from>
    <xdr:to>
      <xdr:col>1</xdr:col>
      <xdr:colOff>696595</xdr:colOff>
      <xdr:row>21</xdr:row>
      <xdr:rowOff>647700</xdr:rowOff>
    </xdr:to>
    <xdr:pic>
      <xdr:nvPicPr>
        <xdr:cNvPr id="49" name="图片 48" descr="蜡笔小新创口贴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19150" y="14206855"/>
          <a:ext cx="60896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</xdr:colOff>
      <xdr:row>22</xdr:row>
      <xdr:rowOff>47625</xdr:rowOff>
    </xdr:from>
    <xdr:to>
      <xdr:col>1</xdr:col>
      <xdr:colOff>669290</xdr:colOff>
      <xdr:row>22</xdr:row>
      <xdr:rowOff>601345</xdr:rowOff>
    </xdr:to>
    <xdr:pic>
      <xdr:nvPicPr>
        <xdr:cNvPr id="50" name="图片 49" descr="蜡笔小新一次性口罩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47725" y="14902180"/>
          <a:ext cx="553085" cy="553720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10</xdr:row>
      <xdr:rowOff>47625</xdr:rowOff>
    </xdr:from>
    <xdr:to>
      <xdr:col>1</xdr:col>
      <xdr:colOff>716280</xdr:colOff>
      <xdr:row>10</xdr:row>
      <xdr:rowOff>635635</xdr:rowOff>
    </xdr:to>
    <xdr:pic>
      <xdr:nvPicPr>
        <xdr:cNvPr id="8" name="图片 7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" y="6672580"/>
          <a:ext cx="670560" cy="588010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163830</xdr:colOff>
      <xdr:row>11</xdr:row>
      <xdr:rowOff>38100</xdr:rowOff>
    </xdr:from>
    <xdr:to>
      <xdr:col>1</xdr:col>
      <xdr:colOff>622935</xdr:colOff>
      <xdr:row>11</xdr:row>
      <xdr:rowOff>650240</xdr:rowOff>
    </xdr:to>
    <xdr:pic>
      <xdr:nvPicPr>
        <xdr:cNvPr id="13" name="图片 12" descr="凡米耳温枪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95350" y="7348855"/>
          <a:ext cx="459105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2</xdr:row>
      <xdr:rowOff>19050</xdr:rowOff>
    </xdr:from>
    <xdr:to>
      <xdr:col>1</xdr:col>
      <xdr:colOff>715645</xdr:colOff>
      <xdr:row>2</xdr:row>
      <xdr:rowOff>647700</xdr:rowOff>
    </xdr:to>
    <xdr:pic>
      <xdr:nvPicPr>
        <xdr:cNvPr id="16" name="图片 15" descr="裙带菜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19150" y="1157605"/>
          <a:ext cx="628015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</xdr:colOff>
      <xdr:row>12</xdr:row>
      <xdr:rowOff>19050</xdr:rowOff>
    </xdr:from>
    <xdr:to>
      <xdr:col>1</xdr:col>
      <xdr:colOff>599440</xdr:colOff>
      <xdr:row>12</xdr:row>
      <xdr:rowOff>676275</xdr:rowOff>
    </xdr:to>
    <xdr:pic>
      <xdr:nvPicPr>
        <xdr:cNvPr id="17" name="图片 16" descr="老李五香翅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62025" y="8015605"/>
          <a:ext cx="368935" cy="657225"/>
        </a:xfrm>
        <a:prstGeom prst="rect">
          <a:avLst/>
        </a:prstGeom>
      </xdr:spPr>
    </xdr:pic>
    <xdr:clientData/>
  </xdr:twoCellAnchor>
  <xdr:twoCellAnchor>
    <xdr:from>
      <xdr:col>1</xdr:col>
      <xdr:colOff>131445</xdr:colOff>
      <xdr:row>23</xdr:row>
      <xdr:rowOff>38100</xdr:rowOff>
    </xdr:from>
    <xdr:to>
      <xdr:col>1</xdr:col>
      <xdr:colOff>625475</xdr:colOff>
      <xdr:row>23</xdr:row>
      <xdr:rowOff>657225</xdr:rowOff>
    </xdr:to>
    <xdr:pic>
      <xdr:nvPicPr>
        <xdr:cNvPr id="18" name="图片 17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292" t="22960"/>
        <a:stretch>
          <a:fillRect/>
        </a:stretch>
      </xdr:blipFill>
      <xdr:spPr>
        <a:xfrm rot="10800000">
          <a:off x="862965" y="15578455"/>
          <a:ext cx="494030" cy="619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88900</xdr:colOff>
      <xdr:row>2</xdr:row>
      <xdr:rowOff>47625</xdr:rowOff>
    </xdr:from>
    <xdr:to>
      <xdr:col>1</xdr:col>
      <xdr:colOff>688340</xdr:colOff>
      <xdr:row>2</xdr:row>
      <xdr:rowOff>652145</xdr:rowOff>
    </xdr:to>
    <xdr:pic>
      <xdr:nvPicPr>
        <xdr:cNvPr id="27" name="图片 26" descr="麻辣王子地道辣条110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27075" y="1186180"/>
          <a:ext cx="599440" cy="604520"/>
        </a:xfrm>
        <a:prstGeom prst="rect">
          <a:avLst/>
        </a:prstGeom>
      </xdr:spPr>
    </xdr:pic>
    <xdr:clientData/>
  </xdr:twoCellAnchor>
  <xdr:twoCellAnchor editAs="oneCell">
    <xdr:from>
      <xdr:col>1</xdr:col>
      <xdr:colOff>208915</xdr:colOff>
      <xdr:row>3</xdr:row>
      <xdr:rowOff>38100</xdr:rowOff>
    </xdr:from>
    <xdr:to>
      <xdr:col>1</xdr:col>
      <xdr:colOff>568325</xdr:colOff>
      <xdr:row>3</xdr:row>
      <xdr:rowOff>677545</xdr:rowOff>
    </xdr:to>
    <xdr:pic>
      <xdr:nvPicPr>
        <xdr:cNvPr id="28" name="图片 27" descr="三只松鼠蜀香牛肉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7090" y="1862455"/>
          <a:ext cx="359410" cy="6394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4</xdr:row>
      <xdr:rowOff>9525</xdr:rowOff>
    </xdr:from>
    <xdr:to>
      <xdr:col>1</xdr:col>
      <xdr:colOff>640080</xdr:colOff>
      <xdr:row>4</xdr:row>
      <xdr:rowOff>638175</xdr:rowOff>
    </xdr:to>
    <xdr:pic>
      <xdr:nvPicPr>
        <xdr:cNvPr id="29" name="图片 28" descr="温州鸭舌"/>
        <xdr:cNvPicPr>
          <a:picLocks noChangeAspect="1"/>
        </xdr:cNvPicPr>
      </xdr:nvPicPr>
      <xdr:blipFill>
        <a:blip r:embed="rId3"/>
        <a:srcRect t="18478" r="1859" b="9783"/>
        <a:stretch>
          <a:fillRect/>
        </a:stretch>
      </xdr:blipFill>
      <xdr:spPr>
        <a:xfrm>
          <a:off x="775335" y="2519680"/>
          <a:ext cx="502920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93980</xdr:colOff>
      <xdr:row>5</xdr:row>
      <xdr:rowOff>57150</xdr:rowOff>
    </xdr:from>
    <xdr:to>
      <xdr:col>1</xdr:col>
      <xdr:colOff>683260</xdr:colOff>
      <xdr:row>5</xdr:row>
      <xdr:rowOff>647065</xdr:rowOff>
    </xdr:to>
    <xdr:pic>
      <xdr:nvPicPr>
        <xdr:cNvPr id="2" name="图片 1" descr="百草味去骨鸭掌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2155" y="3253105"/>
          <a:ext cx="589280" cy="589915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6</xdr:row>
      <xdr:rowOff>47625</xdr:rowOff>
    </xdr:from>
    <xdr:to>
      <xdr:col>1</xdr:col>
      <xdr:colOff>693420</xdr:colOff>
      <xdr:row>6</xdr:row>
      <xdr:rowOff>657860</xdr:rowOff>
    </xdr:to>
    <xdr:pic>
      <xdr:nvPicPr>
        <xdr:cNvPr id="3" name="图片 2" descr="美斯特折叠电蚊拍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1995" y="3929380"/>
          <a:ext cx="609600" cy="610235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7</xdr:row>
      <xdr:rowOff>28575</xdr:rowOff>
    </xdr:from>
    <xdr:to>
      <xdr:col>1</xdr:col>
      <xdr:colOff>698500</xdr:colOff>
      <xdr:row>7</xdr:row>
      <xdr:rowOff>648335</xdr:rowOff>
    </xdr:to>
    <xdr:pic>
      <xdr:nvPicPr>
        <xdr:cNvPr id="4" name="图片 3" descr="风扇白色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7550" y="4596130"/>
          <a:ext cx="619125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8</xdr:row>
      <xdr:rowOff>38100</xdr:rowOff>
    </xdr:from>
    <xdr:to>
      <xdr:col>1</xdr:col>
      <xdr:colOff>688340</xdr:colOff>
      <xdr:row>8</xdr:row>
      <xdr:rowOff>637540</xdr:rowOff>
    </xdr:to>
    <xdr:pic>
      <xdr:nvPicPr>
        <xdr:cNvPr id="5" name="图片 4" descr="风扇灰紫色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27075" y="5291455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13</xdr:row>
      <xdr:rowOff>38100</xdr:rowOff>
    </xdr:from>
    <xdr:to>
      <xdr:col>1</xdr:col>
      <xdr:colOff>741045</xdr:colOff>
      <xdr:row>14</xdr:row>
      <xdr:rowOff>10160</xdr:rowOff>
    </xdr:to>
    <xdr:pic>
      <xdr:nvPicPr>
        <xdr:cNvPr id="9" name="ID_9EBE4B865C2A47A7AC545E6A526E5E0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465" y="8720455"/>
          <a:ext cx="706755" cy="65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14</xdr:row>
      <xdr:rowOff>57785</xdr:rowOff>
    </xdr:from>
    <xdr:to>
      <xdr:col>1</xdr:col>
      <xdr:colOff>747395</xdr:colOff>
      <xdr:row>15</xdr:row>
      <xdr:rowOff>46990</xdr:rowOff>
    </xdr:to>
    <xdr:pic>
      <xdr:nvPicPr>
        <xdr:cNvPr id="10" name="ID_0DF6AAD207814158BC9395097D03627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6750" y="9425940"/>
          <a:ext cx="718820" cy="67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15</xdr:row>
      <xdr:rowOff>49530</xdr:rowOff>
    </xdr:from>
    <xdr:to>
      <xdr:col>1</xdr:col>
      <xdr:colOff>749300</xdr:colOff>
      <xdr:row>16</xdr:row>
      <xdr:rowOff>43180</xdr:rowOff>
    </xdr:to>
    <xdr:pic>
      <xdr:nvPicPr>
        <xdr:cNvPr id="11" name="ID_E954B4CE4C644142886E0EA1DF71077B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6115" y="10103485"/>
          <a:ext cx="721360" cy="679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87630</xdr:colOff>
      <xdr:row>2</xdr:row>
      <xdr:rowOff>57150</xdr:rowOff>
    </xdr:from>
    <xdr:to>
      <xdr:col>1</xdr:col>
      <xdr:colOff>668020</xdr:colOff>
      <xdr:row>2</xdr:row>
      <xdr:rowOff>637540</xdr:rowOff>
    </xdr:to>
    <xdr:pic>
      <xdr:nvPicPr>
        <xdr:cNvPr id="77" name="图片 76" descr="米卡博蒸汽眼罩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9150" y="1195705"/>
          <a:ext cx="580390" cy="580390"/>
        </a:xfrm>
        <a:prstGeom prst="rect">
          <a:avLst/>
        </a:prstGeom>
      </xdr:spPr>
    </xdr:pic>
    <xdr:clientData/>
  </xdr:twoCellAnchor>
  <xdr:twoCellAnchor editAs="oneCell">
    <xdr:from>
      <xdr:col>1</xdr:col>
      <xdr:colOff>86995</xdr:colOff>
      <xdr:row>3</xdr:row>
      <xdr:rowOff>38100</xdr:rowOff>
    </xdr:from>
    <xdr:to>
      <xdr:col>1</xdr:col>
      <xdr:colOff>668020</xdr:colOff>
      <xdr:row>3</xdr:row>
      <xdr:rowOff>619760</xdr:rowOff>
    </xdr:to>
    <xdr:pic>
      <xdr:nvPicPr>
        <xdr:cNvPr id="78" name="图片 77" descr="马桶贴3对（芭蕾兔）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18515" y="1862455"/>
          <a:ext cx="58102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73025</xdr:colOff>
      <xdr:row>4</xdr:row>
      <xdr:rowOff>38100</xdr:rowOff>
    </xdr:from>
    <xdr:to>
      <xdr:col>1</xdr:col>
      <xdr:colOff>681990</xdr:colOff>
      <xdr:row>4</xdr:row>
      <xdr:rowOff>647700</xdr:rowOff>
    </xdr:to>
    <xdr:pic>
      <xdr:nvPicPr>
        <xdr:cNvPr id="79" name="图片 78" descr="蜡笔小新创口贴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4545" y="2548255"/>
          <a:ext cx="60896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88265</xdr:colOff>
      <xdr:row>5</xdr:row>
      <xdr:rowOff>28575</xdr:rowOff>
    </xdr:from>
    <xdr:to>
      <xdr:col>1</xdr:col>
      <xdr:colOff>667385</xdr:colOff>
      <xdr:row>5</xdr:row>
      <xdr:rowOff>607695</xdr:rowOff>
    </xdr:to>
    <xdr:pic>
      <xdr:nvPicPr>
        <xdr:cNvPr id="2" name="图片 1" descr="欧亿资蓬松夹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19785" y="322453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</xdr:colOff>
      <xdr:row>6</xdr:row>
      <xdr:rowOff>38100</xdr:rowOff>
    </xdr:from>
    <xdr:to>
      <xdr:col>1</xdr:col>
      <xdr:colOff>692785</xdr:colOff>
      <xdr:row>6</xdr:row>
      <xdr:rowOff>668655</xdr:rowOff>
    </xdr:to>
    <xdr:pic>
      <xdr:nvPicPr>
        <xdr:cNvPr id="3" name="图片 2" descr="蜡笔小新透明雨伞手动款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385" y="3919855"/>
          <a:ext cx="629920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96520</xdr:colOff>
      <xdr:row>7</xdr:row>
      <xdr:rowOff>85725</xdr:rowOff>
    </xdr:from>
    <xdr:to>
      <xdr:col>1</xdr:col>
      <xdr:colOff>658495</xdr:colOff>
      <xdr:row>7</xdr:row>
      <xdr:rowOff>648335</xdr:rowOff>
    </xdr:to>
    <xdr:pic>
      <xdr:nvPicPr>
        <xdr:cNvPr id="4" name="图片 3" descr="吸收双层干发帽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8040" y="4653280"/>
          <a:ext cx="561975" cy="56261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8</xdr:row>
      <xdr:rowOff>57150</xdr:rowOff>
    </xdr:from>
    <xdr:to>
      <xdr:col>1</xdr:col>
      <xdr:colOff>676910</xdr:colOff>
      <xdr:row>8</xdr:row>
      <xdr:rowOff>655955</xdr:rowOff>
    </xdr:to>
    <xdr:pic>
      <xdr:nvPicPr>
        <xdr:cNvPr id="5" name="图片 4" descr="Hellokity晴雨伞手动款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09625" y="5310505"/>
          <a:ext cx="598805" cy="598805"/>
        </a:xfrm>
        <a:prstGeom prst="rect">
          <a:avLst/>
        </a:prstGeom>
      </xdr:spPr>
    </xdr:pic>
    <xdr:clientData/>
  </xdr:twoCellAnchor>
  <xdr:twoCellAnchor>
    <xdr:from>
      <xdr:col>1</xdr:col>
      <xdr:colOff>150495</xdr:colOff>
      <xdr:row>24</xdr:row>
      <xdr:rowOff>9525</xdr:rowOff>
    </xdr:from>
    <xdr:to>
      <xdr:col>1</xdr:col>
      <xdr:colOff>606425</xdr:colOff>
      <xdr:row>24</xdr:row>
      <xdr:rowOff>661670</xdr:rowOff>
    </xdr:to>
    <xdr:pic>
      <xdr:nvPicPr>
        <xdr:cNvPr id="7" name="图片 6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441" t="206" r="11946" b="12261"/>
        <a:stretch>
          <a:fillRect/>
        </a:stretch>
      </xdr:blipFill>
      <xdr:spPr>
        <a:xfrm>
          <a:off x="882015" y="16235680"/>
          <a:ext cx="455930" cy="65214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23</xdr:row>
      <xdr:rowOff>38100</xdr:rowOff>
    </xdr:from>
    <xdr:to>
      <xdr:col>1</xdr:col>
      <xdr:colOff>695960</xdr:colOff>
      <xdr:row>23</xdr:row>
      <xdr:rowOff>646430</xdr:rowOff>
    </xdr:to>
    <xdr:pic>
      <xdr:nvPicPr>
        <xdr:cNvPr id="8" name="图片 7" descr="双汇玉米肠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0100" y="15578455"/>
          <a:ext cx="627380" cy="608330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25</xdr:row>
      <xdr:rowOff>42545</xdr:rowOff>
    </xdr:from>
    <xdr:to>
      <xdr:col>1</xdr:col>
      <xdr:colOff>742315</xdr:colOff>
      <xdr:row>25</xdr:row>
      <xdr:rowOff>608330</xdr:rowOff>
    </xdr:to>
    <xdr:pic>
      <xdr:nvPicPr>
        <xdr:cNvPr id="9" name="图片 8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69" t="8578" r="3548" b="13567"/>
        <a:stretch>
          <a:fillRect/>
        </a:stretch>
      </xdr:blipFill>
      <xdr:spPr>
        <a:xfrm>
          <a:off x="805180" y="16954500"/>
          <a:ext cx="668655" cy="56578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9</xdr:row>
      <xdr:rowOff>47625</xdr:rowOff>
    </xdr:from>
    <xdr:to>
      <xdr:col>1</xdr:col>
      <xdr:colOff>685165</xdr:colOff>
      <xdr:row>9</xdr:row>
      <xdr:rowOff>654050</xdr:rowOff>
    </xdr:to>
    <xdr:pic>
      <xdr:nvPicPr>
        <xdr:cNvPr id="10" name="图片 9" descr="Mistine小黄帽防晒乳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09625" y="5986780"/>
          <a:ext cx="607060" cy="60642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10</xdr:row>
      <xdr:rowOff>19050</xdr:rowOff>
    </xdr:from>
    <xdr:to>
      <xdr:col>1</xdr:col>
      <xdr:colOff>697865</xdr:colOff>
      <xdr:row>10</xdr:row>
      <xdr:rowOff>639445</xdr:rowOff>
    </xdr:to>
    <xdr:pic>
      <xdr:nvPicPr>
        <xdr:cNvPr id="11" name="图片 10" descr="BABI防晒喷雾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09625" y="6644005"/>
          <a:ext cx="619760" cy="6203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</xdr:row>
      <xdr:rowOff>28575</xdr:rowOff>
    </xdr:from>
    <xdr:to>
      <xdr:col>1</xdr:col>
      <xdr:colOff>675640</xdr:colOff>
      <xdr:row>19</xdr:row>
      <xdr:rowOff>650875</xdr:rowOff>
    </xdr:to>
    <xdr:pic>
      <xdr:nvPicPr>
        <xdr:cNvPr id="12" name="图片 11" descr="健能增强型冰凉贴"/>
        <xdr:cNvPicPr>
          <a:picLocks noChangeAspect="1"/>
        </xdr:cNvPicPr>
      </xdr:nvPicPr>
      <xdr:blipFill>
        <a:blip r:embed="rId13"/>
        <a:srcRect l="37264" t="19982" r="-225" b="12663"/>
        <a:stretch>
          <a:fillRect/>
        </a:stretch>
      </xdr:blipFill>
      <xdr:spPr>
        <a:xfrm>
          <a:off x="826770" y="12825730"/>
          <a:ext cx="580390" cy="622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15</xdr:row>
      <xdr:rowOff>28575</xdr:rowOff>
    </xdr:from>
    <xdr:to>
      <xdr:col>1</xdr:col>
      <xdr:colOff>748030</xdr:colOff>
      <xdr:row>15</xdr:row>
      <xdr:rowOff>612140</xdr:rowOff>
    </xdr:to>
    <xdr:pic>
      <xdr:nvPicPr>
        <xdr:cNvPr id="13" name="图片 12" descr="幸福小狗冰垫坐垫"/>
        <xdr:cNvPicPr>
          <a:picLocks noChangeAspect="1"/>
        </xdr:cNvPicPr>
      </xdr:nvPicPr>
      <xdr:blipFill>
        <a:blip r:embed="rId14"/>
        <a:srcRect l="7945" t="19097" r="3508" b="11383"/>
        <a:stretch>
          <a:fillRect/>
        </a:stretch>
      </xdr:blipFill>
      <xdr:spPr>
        <a:xfrm>
          <a:off x="742950" y="10082530"/>
          <a:ext cx="736600" cy="58356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21</xdr:row>
      <xdr:rowOff>28575</xdr:rowOff>
    </xdr:from>
    <xdr:to>
      <xdr:col>1</xdr:col>
      <xdr:colOff>716915</xdr:colOff>
      <xdr:row>21</xdr:row>
      <xdr:rowOff>668020</xdr:rowOff>
    </xdr:to>
    <xdr:pic>
      <xdr:nvPicPr>
        <xdr:cNvPr id="14" name="图片 13" descr="EO灭菌独立绵柔毛巾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09625" y="14197330"/>
          <a:ext cx="638810" cy="639445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20</xdr:row>
      <xdr:rowOff>28575</xdr:rowOff>
    </xdr:from>
    <xdr:to>
      <xdr:col>1</xdr:col>
      <xdr:colOff>696595</xdr:colOff>
      <xdr:row>20</xdr:row>
      <xdr:rowOff>637540</xdr:rowOff>
    </xdr:to>
    <xdr:pic>
      <xdr:nvPicPr>
        <xdr:cNvPr id="15" name="图片 14" descr="EO灭菌独立绵柔浴巾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19150" y="13511530"/>
          <a:ext cx="608965" cy="60896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</xdr:colOff>
      <xdr:row>13</xdr:row>
      <xdr:rowOff>19050</xdr:rowOff>
    </xdr:from>
    <xdr:to>
      <xdr:col>1</xdr:col>
      <xdr:colOff>706755</xdr:colOff>
      <xdr:row>13</xdr:row>
      <xdr:rowOff>676910</xdr:rowOff>
    </xdr:to>
    <xdr:pic>
      <xdr:nvPicPr>
        <xdr:cNvPr id="16" name="图片 15" descr="四合一防护必备2盒装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81050" y="8701405"/>
          <a:ext cx="657225" cy="65786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</xdr:row>
      <xdr:rowOff>28575</xdr:rowOff>
    </xdr:from>
    <xdr:to>
      <xdr:col>1</xdr:col>
      <xdr:colOff>756285</xdr:colOff>
      <xdr:row>11</xdr:row>
      <xdr:rowOff>652780</xdr:rowOff>
    </xdr:to>
    <xdr:pic>
      <xdr:nvPicPr>
        <xdr:cNvPr id="17" name="图片 16" descr="碘伏+酒精棉签"/>
        <xdr:cNvPicPr>
          <a:picLocks noChangeAspect="1"/>
        </xdr:cNvPicPr>
      </xdr:nvPicPr>
      <xdr:blipFill>
        <a:blip r:embed="rId18"/>
        <a:srcRect l="8344" t="5055" r="4583" b="18325"/>
        <a:stretch>
          <a:fillRect/>
        </a:stretch>
      </xdr:blipFill>
      <xdr:spPr>
        <a:xfrm>
          <a:off x="779145" y="7339330"/>
          <a:ext cx="708660" cy="6242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</xdr:colOff>
      <xdr:row>12</xdr:row>
      <xdr:rowOff>19050</xdr:rowOff>
    </xdr:from>
    <xdr:to>
      <xdr:col>1</xdr:col>
      <xdr:colOff>726440</xdr:colOff>
      <xdr:row>12</xdr:row>
      <xdr:rowOff>677545</xdr:rowOff>
    </xdr:to>
    <xdr:pic>
      <xdr:nvPicPr>
        <xdr:cNvPr id="18" name="图片 17" descr="一次性防滑拖鞋"/>
        <xdr:cNvPicPr>
          <a:picLocks noChangeAspect="1"/>
        </xdr:cNvPicPr>
      </xdr:nvPicPr>
      <xdr:blipFill>
        <a:blip r:embed="rId19"/>
        <a:srcRect l="-3801" t="17962" r="10253"/>
        <a:stretch>
          <a:fillRect/>
        </a:stretch>
      </xdr:blipFill>
      <xdr:spPr>
        <a:xfrm>
          <a:off x="735330" y="8015605"/>
          <a:ext cx="722630" cy="65849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14</xdr:row>
      <xdr:rowOff>38100</xdr:rowOff>
    </xdr:from>
    <xdr:to>
      <xdr:col>1</xdr:col>
      <xdr:colOff>686435</xdr:colOff>
      <xdr:row>14</xdr:row>
      <xdr:rowOff>655955</xdr:rowOff>
    </xdr:to>
    <xdr:pic>
      <xdr:nvPicPr>
        <xdr:cNvPr id="19" name="图片 18" descr="天一角桶装牛肉干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00100" y="9406255"/>
          <a:ext cx="617855" cy="61785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16</xdr:row>
      <xdr:rowOff>19050</xdr:rowOff>
    </xdr:from>
    <xdr:to>
      <xdr:col>1</xdr:col>
      <xdr:colOff>687070</xdr:colOff>
      <xdr:row>16</xdr:row>
      <xdr:rowOff>628015</xdr:rowOff>
    </xdr:to>
    <xdr:pic>
      <xdr:nvPicPr>
        <xdr:cNvPr id="20" name="图片 19" descr="有友泡椒凤爪80g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09625" y="10758805"/>
          <a:ext cx="608965" cy="60896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</xdr:row>
      <xdr:rowOff>47625</xdr:rowOff>
    </xdr:from>
    <xdr:to>
      <xdr:col>1</xdr:col>
      <xdr:colOff>579755</xdr:colOff>
      <xdr:row>17</xdr:row>
      <xdr:rowOff>638175</xdr:rowOff>
    </xdr:to>
    <xdr:pic>
      <xdr:nvPicPr>
        <xdr:cNvPr id="21" name="图片 20" descr="有友鸡脚筋 山椒味"/>
        <xdr:cNvPicPr>
          <a:picLocks noChangeAspect="1"/>
        </xdr:cNvPicPr>
      </xdr:nvPicPr>
      <xdr:blipFill>
        <a:blip r:embed="rId22"/>
        <a:srcRect l="21105" t="4625" r="21005" b="15750"/>
        <a:stretch>
          <a:fillRect/>
        </a:stretch>
      </xdr:blipFill>
      <xdr:spPr>
        <a:xfrm>
          <a:off x="883920" y="11473180"/>
          <a:ext cx="427355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18</xdr:row>
      <xdr:rowOff>19050</xdr:rowOff>
    </xdr:from>
    <xdr:to>
      <xdr:col>1</xdr:col>
      <xdr:colOff>595630</xdr:colOff>
      <xdr:row>19</xdr:row>
      <xdr:rowOff>0</xdr:rowOff>
    </xdr:to>
    <xdr:pic>
      <xdr:nvPicPr>
        <xdr:cNvPr id="22" name="图片 21" descr="有友鸡脚筋 盐焗味"/>
        <xdr:cNvPicPr>
          <a:picLocks noChangeAspect="1"/>
        </xdr:cNvPicPr>
      </xdr:nvPicPr>
      <xdr:blipFill>
        <a:blip r:embed="rId23"/>
        <a:srcRect l="24481" t="5500" r="26257" b="20500"/>
        <a:stretch>
          <a:fillRect/>
        </a:stretch>
      </xdr:blipFill>
      <xdr:spPr>
        <a:xfrm>
          <a:off x="883920" y="12130405"/>
          <a:ext cx="44323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26</xdr:row>
      <xdr:rowOff>19050</xdr:rowOff>
    </xdr:from>
    <xdr:to>
      <xdr:col>1</xdr:col>
      <xdr:colOff>704215</xdr:colOff>
      <xdr:row>26</xdr:row>
      <xdr:rowOff>633095</xdr:rowOff>
    </xdr:to>
    <xdr:pic>
      <xdr:nvPicPr>
        <xdr:cNvPr id="6" name="图片 5" descr="小熊迷你养生壶"/>
        <xdr:cNvPicPr>
          <a:picLocks noChangeAspect="1"/>
        </xdr:cNvPicPr>
      </xdr:nvPicPr>
      <xdr:blipFill>
        <a:blip r:embed="rId24"/>
        <a:srcRect b="24239"/>
        <a:stretch>
          <a:fillRect/>
        </a:stretch>
      </xdr:blipFill>
      <xdr:spPr>
        <a:xfrm>
          <a:off x="819150" y="17616805"/>
          <a:ext cx="616585" cy="6140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22</xdr:row>
      <xdr:rowOff>38100</xdr:rowOff>
    </xdr:from>
    <xdr:to>
      <xdr:col>1</xdr:col>
      <xdr:colOff>642620</xdr:colOff>
      <xdr:row>22</xdr:row>
      <xdr:rowOff>631825</xdr:rowOff>
    </xdr:to>
    <xdr:pic>
      <xdr:nvPicPr>
        <xdr:cNvPr id="23" name="图片 22" descr="POPMART可口可乐系列搪胶脸盲盒整端6个装"/>
        <xdr:cNvPicPr>
          <a:picLocks noChangeAspect="1"/>
        </xdr:cNvPicPr>
      </xdr:nvPicPr>
      <xdr:blipFill>
        <a:blip r:embed="rId25"/>
        <a:srcRect l="14511" t="5477" r="14537" b="30527"/>
        <a:stretch>
          <a:fillRect/>
        </a:stretch>
      </xdr:blipFill>
      <xdr:spPr>
        <a:xfrm>
          <a:off x="874395" y="14892655"/>
          <a:ext cx="499745" cy="5937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27</xdr:row>
      <xdr:rowOff>28575</xdr:rowOff>
    </xdr:from>
    <xdr:to>
      <xdr:col>1</xdr:col>
      <xdr:colOff>695325</xdr:colOff>
      <xdr:row>27</xdr:row>
      <xdr:rowOff>647700</xdr:rowOff>
    </xdr:to>
    <xdr:pic>
      <xdr:nvPicPr>
        <xdr:cNvPr id="24" name="图片 23" descr="麻辣王子辣条微麻微辣"/>
        <xdr:cNvPicPr>
          <a:picLocks noChangeAspect="1"/>
        </xdr:cNvPicPr>
      </xdr:nvPicPr>
      <xdr:blipFill>
        <a:blip r:embed="rId26"/>
        <a:srcRect l="19045" t="15619" r="24940" b="39757"/>
        <a:stretch>
          <a:fillRect/>
        </a:stretch>
      </xdr:blipFill>
      <xdr:spPr>
        <a:xfrm>
          <a:off x="836295" y="18312130"/>
          <a:ext cx="590550" cy="619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28</xdr:row>
      <xdr:rowOff>38100</xdr:rowOff>
    </xdr:from>
    <xdr:to>
      <xdr:col>1</xdr:col>
      <xdr:colOff>656590</xdr:colOff>
      <xdr:row>28</xdr:row>
      <xdr:rowOff>651510</xdr:rowOff>
    </xdr:to>
    <xdr:pic>
      <xdr:nvPicPr>
        <xdr:cNvPr id="25" name="图片 24" descr="麻辣王子辣条很麻很辣"/>
        <xdr:cNvPicPr>
          <a:picLocks noChangeAspect="1"/>
        </xdr:cNvPicPr>
      </xdr:nvPicPr>
      <xdr:blipFill>
        <a:blip r:embed="rId27"/>
        <a:srcRect l="20512" t="13387" r="25340" b="41684"/>
        <a:stretch>
          <a:fillRect/>
        </a:stretch>
      </xdr:blipFill>
      <xdr:spPr>
        <a:xfrm>
          <a:off x="826770" y="19007455"/>
          <a:ext cx="561340" cy="61341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29</xdr:row>
      <xdr:rowOff>9525</xdr:rowOff>
    </xdr:from>
    <xdr:to>
      <xdr:col>1</xdr:col>
      <xdr:colOff>721360</xdr:colOff>
      <xdr:row>29</xdr:row>
      <xdr:rowOff>658495</xdr:rowOff>
    </xdr:to>
    <xdr:pic>
      <xdr:nvPicPr>
        <xdr:cNvPr id="26" name="图片 25" descr="星球杯桶装50杯"/>
        <xdr:cNvPicPr>
          <a:picLocks noChangeAspect="1"/>
        </xdr:cNvPicPr>
      </xdr:nvPicPr>
      <xdr:blipFill>
        <a:blip r:embed="rId28"/>
        <a:srcRect b="24442"/>
        <a:stretch>
          <a:fillRect/>
        </a:stretch>
      </xdr:blipFill>
      <xdr:spPr>
        <a:xfrm>
          <a:off x="800100" y="19664680"/>
          <a:ext cx="652780" cy="648970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40</xdr:row>
      <xdr:rowOff>19050</xdr:rowOff>
    </xdr:from>
    <xdr:to>
      <xdr:col>1</xdr:col>
      <xdr:colOff>725170</xdr:colOff>
      <xdr:row>40</xdr:row>
      <xdr:rowOff>647700</xdr:rowOff>
    </xdr:to>
    <xdr:pic>
      <xdr:nvPicPr>
        <xdr:cNvPr id="27" name="图片 26" descr="毛湘德香菇丝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28675" y="27218005"/>
          <a:ext cx="628015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30</xdr:row>
      <xdr:rowOff>9525</xdr:rowOff>
    </xdr:from>
    <xdr:to>
      <xdr:col>1</xdr:col>
      <xdr:colOff>725805</xdr:colOff>
      <xdr:row>30</xdr:row>
      <xdr:rowOff>638810</xdr:rowOff>
    </xdr:to>
    <xdr:pic>
      <xdr:nvPicPr>
        <xdr:cNvPr id="28" name="图片 27" descr="贵州麻辣土豆片"/>
        <xdr:cNvPicPr>
          <a:picLocks noChangeAspect="1"/>
        </xdr:cNvPicPr>
      </xdr:nvPicPr>
      <xdr:blipFill>
        <a:blip r:embed="rId30"/>
        <a:srcRect b="12000"/>
        <a:stretch>
          <a:fillRect/>
        </a:stretch>
      </xdr:blipFill>
      <xdr:spPr>
        <a:xfrm>
          <a:off x="742950" y="20350480"/>
          <a:ext cx="714375" cy="62928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31</xdr:row>
      <xdr:rowOff>66675</xdr:rowOff>
    </xdr:from>
    <xdr:to>
      <xdr:col>1</xdr:col>
      <xdr:colOff>760095</xdr:colOff>
      <xdr:row>31</xdr:row>
      <xdr:rowOff>617855</xdr:rowOff>
    </xdr:to>
    <xdr:pic>
      <xdr:nvPicPr>
        <xdr:cNvPr id="29" name="图片 28" descr="缺牙齿素牛肉"/>
        <xdr:cNvPicPr>
          <a:picLocks noChangeAspect="1"/>
        </xdr:cNvPicPr>
      </xdr:nvPicPr>
      <xdr:blipFill>
        <a:blip r:embed="rId31"/>
        <a:srcRect l="2351" t="2500" r="2501" b="22875"/>
        <a:stretch>
          <a:fillRect/>
        </a:stretch>
      </xdr:blipFill>
      <xdr:spPr>
        <a:xfrm>
          <a:off x="788670" y="21093430"/>
          <a:ext cx="702945" cy="55118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32</xdr:row>
      <xdr:rowOff>28575</xdr:rowOff>
    </xdr:from>
    <xdr:to>
      <xdr:col>1</xdr:col>
      <xdr:colOff>664845</xdr:colOff>
      <xdr:row>32</xdr:row>
      <xdr:rowOff>657225</xdr:rowOff>
    </xdr:to>
    <xdr:pic>
      <xdr:nvPicPr>
        <xdr:cNvPr id="30" name="图片 29" descr="霸王丝爆辣辣条"/>
        <xdr:cNvPicPr>
          <a:picLocks noChangeAspect="1"/>
        </xdr:cNvPicPr>
      </xdr:nvPicPr>
      <xdr:blipFill>
        <a:blip r:embed="rId32"/>
        <a:srcRect l="20112" t="1014" r="20272" b="25456"/>
        <a:stretch>
          <a:fillRect/>
        </a:stretch>
      </xdr:blipFill>
      <xdr:spPr>
        <a:xfrm>
          <a:off x="817245" y="21741130"/>
          <a:ext cx="579120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33</xdr:row>
      <xdr:rowOff>19050</xdr:rowOff>
    </xdr:from>
    <xdr:to>
      <xdr:col>1</xdr:col>
      <xdr:colOff>696595</xdr:colOff>
      <xdr:row>33</xdr:row>
      <xdr:rowOff>628650</xdr:rowOff>
    </xdr:to>
    <xdr:pic>
      <xdr:nvPicPr>
        <xdr:cNvPr id="31" name="图片 30" descr="南京板鸭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819150" y="22417405"/>
          <a:ext cx="60896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34</xdr:row>
      <xdr:rowOff>28575</xdr:rowOff>
    </xdr:from>
    <xdr:to>
      <xdr:col>1</xdr:col>
      <xdr:colOff>725170</xdr:colOff>
      <xdr:row>34</xdr:row>
      <xdr:rowOff>647065</xdr:rowOff>
    </xdr:to>
    <xdr:pic>
      <xdr:nvPicPr>
        <xdr:cNvPr id="32" name="图片 31" descr="小俊男水煮鱼味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38200" y="23112730"/>
          <a:ext cx="618490" cy="6184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</xdr:row>
      <xdr:rowOff>19050</xdr:rowOff>
    </xdr:from>
    <xdr:to>
      <xdr:col>1</xdr:col>
      <xdr:colOff>607695</xdr:colOff>
      <xdr:row>35</xdr:row>
      <xdr:rowOff>645160</xdr:rowOff>
    </xdr:to>
    <xdr:pic>
      <xdr:nvPicPr>
        <xdr:cNvPr id="33" name="图片 32" descr="彬彬旺牛板筋"/>
        <xdr:cNvPicPr>
          <a:picLocks noChangeAspect="1"/>
        </xdr:cNvPicPr>
      </xdr:nvPicPr>
      <xdr:blipFill>
        <a:blip r:embed="rId35"/>
        <a:srcRect l="49991" t="10701" b="16951"/>
        <a:stretch>
          <a:fillRect/>
        </a:stretch>
      </xdr:blipFill>
      <xdr:spPr>
        <a:xfrm>
          <a:off x="883920" y="23789005"/>
          <a:ext cx="455295" cy="62611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36</xdr:row>
      <xdr:rowOff>28575</xdr:rowOff>
    </xdr:from>
    <xdr:to>
      <xdr:col>1</xdr:col>
      <xdr:colOff>680085</xdr:colOff>
      <xdr:row>36</xdr:row>
      <xdr:rowOff>619125</xdr:rowOff>
    </xdr:to>
    <xdr:pic>
      <xdr:nvPicPr>
        <xdr:cNvPr id="34" name="图片 33" descr="流口水酸奶棒棒糖"/>
        <xdr:cNvPicPr>
          <a:picLocks noChangeAspect="1"/>
        </xdr:cNvPicPr>
      </xdr:nvPicPr>
      <xdr:blipFill>
        <a:blip r:embed="rId36"/>
        <a:srcRect b="24239"/>
        <a:stretch>
          <a:fillRect/>
        </a:stretch>
      </xdr:blipFill>
      <xdr:spPr>
        <a:xfrm>
          <a:off x="819150" y="24484330"/>
          <a:ext cx="592455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</xdr:colOff>
      <xdr:row>37</xdr:row>
      <xdr:rowOff>57150</xdr:rowOff>
    </xdr:from>
    <xdr:to>
      <xdr:col>1</xdr:col>
      <xdr:colOff>710565</xdr:colOff>
      <xdr:row>37</xdr:row>
      <xdr:rowOff>648335</xdr:rowOff>
    </xdr:to>
    <xdr:pic>
      <xdr:nvPicPr>
        <xdr:cNvPr id="35" name="图片 34" descr="琥珀牛羊配"/>
        <xdr:cNvPicPr>
          <a:picLocks noChangeAspect="1"/>
        </xdr:cNvPicPr>
      </xdr:nvPicPr>
      <xdr:blipFill>
        <a:blip r:embed="rId37"/>
        <a:srcRect b="24341"/>
        <a:stretch>
          <a:fillRect/>
        </a:stretch>
      </xdr:blipFill>
      <xdr:spPr>
        <a:xfrm>
          <a:off x="847725" y="25198705"/>
          <a:ext cx="594360" cy="59118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38</xdr:row>
      <xdr:rowOff>66675</xdr:rowOff>
    </xdr:from>
    <xdr:to>
      <xdr:col>1</xdr:col>
      <xdr:colOff>570230</xdr:colOff>
      <xdr:row>38</xdr:row>
      <xdr:rowOff>627380</xdr:rowOff>
    </xdr:to>
    <xdr:pic>
      <xdr:nvPicPr>
        <xdr:cNvPr id="36" name="图片 35" descr="泡泡胶"/>
        <xdr:cNvPicPr>
          <a:picLocks noChangeAspect="1"/>
        </xdr:cNvPicPr>
      </xdr:nvPicPr>
      <xdr:blipFill>
        <a:blip r:embed="rId38"/>
        <a:srcRect l="1040" t="4158" r="38277" b="25963"/>
        <a:stretch>
          <a:fillRect/>
        </a:stretch>
      </xdr:blipFill>
      <xdr:spPr>
        <a:xfrm>
          <a:off x="931545" y="25894030"/>
          <a:ext cx="370205" cy="56070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</xdr:colOff>
      <xdr:row>41</xdr:row>
      <xdr:rowOff>57150</xdr:rowOff>
    </xdr:from>
    <xdr:to>
      <xdr:col>1</xdr:col>
      <xdr:colOff>726440</xdr:colOff>
      <xdr:row>41</xdr:row>
      <xdr:rowOff>638810</xdr:rowOff>
    </xdr:to>
    <xdr:pic>
      <xdr:nvPicPr>
        <xdr:cNvPr id="37" name="图片 36" descr="佳达拖肥椰果肉"/>
        <xdr:cNvPicPr>
          <a:picLocks noChangeAspect="1"/>
        </xdr:cNvPicPr>
      </xdr:nvPicPr>
      <xdr:blipFill>
        <a:blip r:embed="rId39"/>
        <a:srcRect b="34686"/>
        <a:stretch>
          <a:fillRect/>
        </a:stretch>
      </xdr:blipFill>
      <xdr:spPr>
        <a:xfrm>
          <a:off x="781050" y="27941905"/>
          <a:ext cx="676910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42</xdr:row>
      <xdr:rowOff>28575</xdr:rowOff>
    </xdr:from>
    <xdr:to>
      <xdr:col>1</xdr:col>
      <xdr:colOff>679450</xdr:colOff>
      <xdr:row>42</xdr:row>
      <xdr:rowOff>638175</xdr:rowOff>
    </xdr:to>
    <xdr:pic>
      <xdr:nvPicPr>
        <xdr:cNvPr id="39" name="图片 38" descr="乐潮酸妞软糖"/>
        <xdr:cNvPicPr>
          <a:picLocks noChangeAspect="1"/>
        </xdr:cNvPicPr>
      </xdr:nvPicPr>
      <xdr:blipFill>
        <a:blip r:embed="rId40"/>
        <a:srcRect b="24138"/>
        <a:stretch>
          <a:fillRect/>
        </a:stretch>
      </xdr:blipFill>
      <xdr:spPr>
        <a:xfrm>
          <a:off x="800100" y="28599130"/>
          <a:ext cx="61087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39</xdr:row>
      <xdr:rowOff>9525</xdr:rowOff>
    </xdr:from>
    <xdr:to>
      <xdr:col>1</xdr:col>
      <xdr:colOff>681355</xdr:colOff>
      <xdr:row>39</xdr:row>
      <xdr:rowOff>619125</xdr:rowOff>
    </xdr:to>
    <xdr:pic>
      <xdr:nvPicPr>
        <xdr:cNvPr id="40" name="图片 39" descr="琼宇神雕侠侣辣条"/>
        <xdr:cNvPicPr>
          <a:picLocks noChangeAspect="1"/>
        </xdr:cNvPicPr>
      </xdr:nvPicPr>
      <xdr:blipFill>
        <a:blip r:embed="rId41"/>
        <a:srcRect b="24341"/>
        <a:stretch>
          <a:fillRect/>
        </a:stretch>
      </xdr:blipFill>
      <xdr:spPr>
        <a:xfrm>
          <a:off x="800100" y="26522680"/>
          <a:ext cx="61277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43</xdr:row>
      <xdr:rowOff>47625</xdr:rowOff>
    </xdr:from>
    <xdr:to>
      <xdr:col>1</xdr:col>
      <xdr:colOff>666750</xdr:colOff>
      <xdr:row>43</xdr:row>
      <xdr:rowOff>635635</xdr:rowOff>
    </xdr:to>
    <xdr:pic>
      <xdr:nvPicPr>
        <xdr:cNvPr id="38" name="图片 37" descr="茶颜悦色面包丁"/>
        <xdr:cNvPicPr>
          <a:picLocks noChangeAspect="1"/>
        </xdr:cNvPicPr>
      </xdr:nvPicPr>
      <xdr:blipFill>
        <a:blip r:embed="rId42"/>
        <a:srcRect b="24037"/>
        <a:stretch>
          <a:fillRect/>
        </a:stretch>
      </xdr:blipFill>
      <xdr:spPr>
        <a:xfrm>
          <a:off x="809625" y="29303980"/>
          <a:ext cx="588645" cy="58801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44</xdr:row>
      <xdr:rowOff>47625</xdr:rowOff>
    </xdr:from>
    <xdr:to>
      <xdr:col>1</xdr:col>
      <xdr:colOff>700405</xdr:colOff>
      <xdr:row>44</xdr:row>
      <xdr:rowOff>638810</xdr:rowOff>
    </xdr:to>
    <xdr:pic>
      <xdr:nvPicPr>
        <xdr:cNvPr id="41" name="图片 40" descr="茶颜悦色玉米粒"/>
        <xdr:cNvPicPr>
          <a:picLocks noChangeAspect="1"/>
        </xdr:cNvPicPr>
      </xdr:nvPicPr>
      <xdr:blipFill>
        <a:blip r:embed="rId43"/>
        <a:srcRect b="24341"/>
        <a:stretch>
          <a:fillRect/>
        </a:stretch>
      </xdr:blipFill>
      <xdr:spPr>
        <a:xfrm>
          <a:off x="838200" y="29989780"/>
          <a:ext cx="593725" cy="59118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45</xdr:row>
      <xdr:rowOff>38100</xdr:rowOff>
    </xdr:from>
    <xdr:to>
      <xdr:col>1</xdr:col>
      <xdr:colOff>673735</xdr:colOff>
      <xdr:row>45</xdr:row>
      <xdr:rowOff>630555</xdr:rowOff>
    </xdr:to>
    <xdr:pic>
      <xdr:nvPicPr>
        <xdr:cNvPr id="42" name="图片 41" descr="茶颜悦色芥末虾片"/>
        <xdr:cNvPicPr>
          <a:picLocks noChangeAspect="1"/>
        </xdr:cNvPicPr>
      </xdr:nvPicPr>
      <xdr:blipFill>
        <a:blip r:embed="rId44"/>
        <a:srcRect b="24341"/>
        <a:stretch>
          <a:fillRect/>
        </a:stretch>
      </xdr:blipFill>
      <xdr:spPr>
        <a:xfrm>
          <a:off x="809625" y="30666055"/>
          <a:ext cx="595630" cy="5924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137160</xdr:colOff>
      <xdr:row>2</xdr:row>
      <xdr:rowOff>9525</xdr:rowOff>
    </xdr:from>
    <xdr:to>
      <xdr:col>1</xdr:col>
      <xdr:colOff>640080</xdr:colOff>
      <xdr:row>2</xdr:row>
      <xdr:rowOff>638175</xdr:rowOff>
    </xdr:to>
    <xdr:pic>
      <xdr:nvPicPr>
        <xdr:cNvPr id="12" name="图片 11" descr="温州鸭舌"/>
        <xdr:cNvPicPr>
          <a:picLocks noChangeAspect="1"/>
        </xdr:cNvPicPr>
      </xdr:nvPicPr>
      <xdr:blipFill>
        <a:blip r:embed="rId1"/>
        <a:srcRect t="18478" r="1859" b="9783"/>
        <a:stretch>
          <a:fillRect/>
        </a:stretch>
      </xdr:blipFill>
      <xdr:spPr>
        <a:xfrm>
          <a:off x="813435" y="1148080"/>
          <a:ext cx="502920" cy="628650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3</xdr:row>
      <xdr:rowOff>38100</xdr:rowOff>
    </xdr:from>
    <xdr:to>
      <xdr:col>1</xdr:col>
      <xdr:colOff>727710</xdr:colOff>
      <xdr:row>3</xdr:row>
      <xdr:rowOff>659130</xdr:rowOff>
    </xdr:to>
    <xdr:pic>
      <xdr:nvPicPr>
        <xdr:cNvPr id="3" name="图片 2" descr="麻辣王子地道辣条110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2955" y="1862455"/>
          <a:ext cx="621030" cy="621030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4</xdr:row>
      <xdr:rowOff>38100</xdr:rowOff>
    </xdr:from>
    <xdr:to>
      <xdr:col>1</xdr:col>
      <xdr:colOff>727710</xdr:colOff>
      <xdr:row>4</xdr:row>
      <xdr:rowOff>659130</xdr:rowOff>
    </xdr:to>
    <xdr:pic>
      <xdr:nvPicPr>
        <xdr:cNvPr id="4" name="图片 3" descr="麻辣王子地道辣条110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2955" y="2548255"/>
          <a:ext cx="621030" cy="62103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125730</xdr:colOff>
      <xdr:row>2</xdr:row>
      <xdr:rowOff>57150</xdr:rowOff>
    </xdr:from>
    <xdr:to>
      <xdr:col>1</xdr:col>
      <xdr:colOff>610870</xdr:colOff>
      <xdr:row>2</xdr:row>
      <xdr:rowOff>650875</xdr:rowOff>
    </xdr:to>
    <xdr:pic>
      <xdr:nvPicPr>
        <xdr:cNvPr id="3" name="图片 2" descr="川味麻辣肠"/>
        <xdr:cNvPicPr>
          <a:picLocks noChangeAspect="1"/>
        </xdr:cNvPicPr>
      </xdr:nvPicPr>
      <xdr:blipFill>
        <a:blip r:embed="rId1"/>
        <a:srcRect r="14250" b="21998"/>
        <a:stretch>
          <a:fillRect/>
        </a:stretch>
      </xdr:blipFill>
      <xdr:spPr>
        <a:xfrm>
          <a:off x="857250" y="1195705"/>
          <a:ext cx="485140" cy="59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3</xdr:row>
      <xdr:rowOff>27940</xdr:rowOff>
    </xdr:from>
    <xdr:to>
      <xdr:col>1</xdr:col>
      <xdr:colOff>697865</xdr:colOff>
      <xdr:row>3</xdr:row>
      <xdr:rowOff>648335</xdr:rowOff>
    </xdr:to>
    <xdr:pic>
      <xdr:nvPicPr>
        <xdr:cNvPr id="4" name="图片 3" descr="广式佳悦腊肠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9625" y="1852295"/>
          <a:ext cx="619760" cy="62039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5</xdr:row>
      <xdr:rowOff>19050</xdr:rowOff>
    </xdr:from>
    <xdr:to>
      <xdr:col>1</xdr:col>
      <xdr:colOff>697230</xdr:colOff>
      <xdr:row>5</xdr:row>
      <xdr:rowOff>648335</xdr:rowOff>
    </xdr:to>
    <xdr:pic>
      <xdr:nvPicPr>
        <xdr:cNvPr id="2" name="图片 1" descr="吴氏素干煸鱿鱼丝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0100" y="3215005"/>
          <a:ext cx="628650" cy="629285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6</xdr:row>
      <xdr:rowOff>19050</xdr:rowOff>
    </xdr:from>
    <xdr:to>
      <xdr:col>1</xdr:col>
      <xdr:colOff>696595</xdr:colOff>
      <xdr:row>6</xdr:row>
      <xdr:rowOff>628650</xdr:rowOff>
    </xdr:to>
    <xdr:pic>
      <xdr:nvPicPr>
        <xdr:cNvPr id="5" name="图片 4" descr="南京板鸭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19150" y="3900805"/>
          <a:ext cx="60896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</xdr:row>
      <xdr:rowOff>66675</xdr:rowOff>
    </xdr:from>
    <xdr:to>
      <xdr:col>1</xdr:col>
      <xdr:colOff>760095</xdr:colOff>
      <xdr:row>7</xdr:row>
      <xdr:rowOff>617855</xdr:rowOff>
    </xdr:to>
    <xdr:pic>
      <xdr:nvPicPr>
        <xdr:cNvPr id="6" name="图片 5" descr="缺牙齿素牛肉"/>
        <xdr:cNvPicPr>
          <a:picLocks noChangeAspect="1"/>
        </xdr:cNvPicPr>
      </xdr:nvPicPr>
      <xdr:blipFill>
        <a:blip r:embed="rId5"/>
        <a:srcRect l="2351" t="2500" r="2501" b="22875"/>
        <a:stretch>
          <a:fillRect/>
        </a:stretch>
      </xdr:blipFill>
      <xdr:spPr>
        <a:xfrm>
          <a:off x="788670" y="4634230"/>
          <a:ext cx="702945" cy="551180"/>
        </a:xfrm>
        <a:prstGeom prst="rect">
          <a:avLst/>
        </a:prstGeom>
      </xdr:spPr>
    </xdr:pic>
    <xdr:clientData/>
  </xdr:twoCellAnchor>
  <xdr:twoCellAnchor editAs="oneCell">
    <xdr:from>
      <xdr:col>1</xdr:col>
      <xdr:colOff>96520</xdr:colOff>
      <xdr:row>26</xdr:row>
      <xdr:rowOff>28575</xdr:rowOff>
    </xdr:from>
    <xdr:to>
      <xdr:col>1</xdr:col>
      <xdr:colOff>732790</xdr:colOff>
      <xdr:row>26</xdr:row>
      <xdr:rowOff>665480</xdr:rowOff>
    </xdr:to>
    <xdr:pic>
      <xdr:nvPicPr>
        <xdr:cNvPr id="7" name="图片 6" descr="小米充电器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8040" y="17626330"/>
          <a:ext cx="636270" cy="63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27</xdr:row>
      <xdr:rowOff>67945</xdr:rowOff>
    </xdr:from>
    <xdr:to>
      <xdr:col>1</xdr:col>
      <xdr:colOff>615315</xdr:colOff>
      <xdr:row>27</xdr:row>
      <xdr:rowOff>648970</xdr:rowOff>
    </xdr:to>
    <xdr:pic>
      <xdr:nvPicPr>
        <xdr:cNvPr id="8" name="图片 7" descr="即食鳕鱼片"/>
        <xdr:cNvPicPr>
          <a:picLocks noChangeAspect="1"/>
        </xdr:cNvPicPr>
      </xdr:nvPicPr>
      <xdr:blipFill>
        <a:blip r:embed="rId7"/>
        <a:srcRect b="18756"/>
        <a:stretch>
          <a:fillRect/>
        </a:stretch>
      </xdr:blipFill>
      <xdr:spPr>
        <a:xfrm>
          <a:off x="852170" y="18351500"/>
          <a:ext cx="494665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132715</xdr:colOff>
      <xdr:row>22</xdr:row>
      <xdr:rowOff>34290</xdr:rowOff>
    </xdr:from>
    <xdr:to>
      <xdr:col>1</xdr:col>
      <xdr:colOff>624840</xdr:colOff>
      <xdr:row>22</xdr:row>
      <xdr:rowOff>669925</xdr:rowOff>
    </xdr:to>
    <xdr:pic>
      <xdr:nvPicPr>
        <xdr:cNvPr id="9" name="图片 8" descr="50和天下槟榔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4235" y="14888845"/>
          <a:ext cx="492125" cy="63563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</xdr:row>
      <xdr:rowOff>59690</xdr:rowOff>
    </xdr:from>
    <xdr:to>
      <xdr:col>1</xdr:col>
      <xdr:colOff>709930</xdr:colOff>
      <xdr:row>14</xdr:row>
      <xdr:rowOff>647700</xdr:rowOff>
    </xdr:to>
    <xdr:pic>
      <xdr:nvPicPr>
        <xdr:cNvPr id="10" name="图片 9" descr="友臣牛油果吐司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55345" y="9427845"/>
          <a:ext cx="586105" cy="588010"/>
        </a:xfrm>
        <a:prstGeom prst="rect">
          <a:avLst/>
        </a:prstGeom>
      </xdr:spPr>
    </xdr:pic>
    <xdr:clientData/>
  </xdr:twoCellAnchor>
  <xdr:twoCellAnchor editAs="oneCell">
    <xdr:from>
      <xdr:col>1</xdr:col>
      <xdr:colOff>99695</xdr:colOff>
      <xdr:row>13</xdr:row>
      <xdr:rowOff>33655</xdr:rowOff>
    </xdr:from>
    <xdr:to>
      <xdr:col>1</xdr:col>
      <xdr:colOff>699135</xdr:colOff>
      <xdr:row>13</xdr:row>
      <xdr:rowOff>633095</xdr:rowOff>
    </xdr:to>
    <xdr:pic>
      <xdr:nvPicPr>
        <xdr:cNvPr id="11" name="图片 10" descr="友臣五黑面包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31215" y="8716010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81915</xdr:colOff>
      <xdr:row>15</xdr:row>
      <xdr:rowOff>40640</xdr:rowOff>
    </xdr:from>
    <xdr:to>
      <xdr:col>1</xdr:col>
      <xdr:colOff>702945</xdr:colOff>
      <xdr:row>15</xdr:row>
      <xdr:rowOff>662305</xdr:rowOff>
    </xdr:to>
    <xdr:pic>
      <xdr:nvPicPr>
        <xdr:cNvPr id="12" name="图片 11" descr="友臣蛋黄酥紫薯味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13435" y="10094595"/>
          <a:ext cx="621030" cy="621665"/>
        </a:xfrm>
        <a:prstGeom prst="rect">
          <a:avLst/>
        </a:prstGeom>
      </xdr:spPr>
    </xdr:pic>
    <xdr:clientData/>
  </xdr:twoCellAnchor>
  <xdr:twoCellAnchor editAs="oneCell">
    <xdr:from>
      <xdr:col>1</xdr:col>
      <xdr:colOff>98425</xdr:colOff>
      <xdr:row>12</xdr:row>
      <xdr:rowOff>45720</xdr:rowOff>
    </xdr:from>
    <xdr:to>
      <xdr:col>1</xdr:col>
      <xdr:colOff>682625</xdr:colOff>
      <xdr:row>12</xdr:row>
      <xdr:rowOff>633730</xdr:rowOff>
    </xdr:to>
    <xdr:pic>
      <xdr:nvPicPr>
        <xdr:cNvPr id="13" name="图片 12" descr="友臣芋泥三明治450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29945" y="8042275"/>
          <a:ext cx="584200" cy="588010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104140</xdr:colOff>
      <xdr:row>9</xdr:row>
      <xdr:rowOff>75565</xdr:rowOff>
    </xdr:from>
    <xdr:to>
      <xdr:col>1</xdr:col>
      <xdr:colOff>676910</xdr:colOff>
      <xdr:row>9</xdr:row>
      <xdr:rowOff>647065</xdr:rowOff>
    </xdr:to>
    <xdr:pic>
      <xdr:nvPicPr>
        <xdr:cNvPr id="14" name="图片 13" descr="巧克力星球杯200小杯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35660" y="6014720"/>
          <a:ext cx="57277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97790</xdr:colOff>
      <xdr:row>18</xdr:row>
      <xdr:rowOff>33655</xdr:rowOff>
    </xdr:from>
    <xdr:to>
      <xdr:col>1</xdr:col>
      <xdr:colOff>718820</xdr:colOff>
      <xdr:row>18</xdr:row>
      <xdr:rowOff>653415</xdr:rowOff>
    </xdr:to>
    <xdr:pic>
      <xdr:nvPicPr>
        <xdr:cNvPr id="15" name="图片 14" descr="欧亿姿睡眠耳塞 粉+绿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29310" y="12145010"/>
          <a:ext cx="621030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67945</xdr:colOff>
      <xdr:row>8</xdr:row>
      <xdr:rowOff>41275</xdr:rowOff>
    </xdr:from>
    <xdr:to>
      <xdr:col>1</xdr:col>
      <xdr:colOff>671195</xdr:colOff>
      <xdr:row>8</xdr:row>
      <xdr:rowOff>643890</xdr:rowOff>
    </xdr:to>
    <xdr:pic>
      <xdr:nvPicPr>
        <xdr:cNvPr id="16" name="图片 15" descr="流口水软糖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99465" y="5294630"/>
          <a:ext cx="603250" cy="60261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23</xdr:row>
      <xdr:rowOff>24765</xdr:rowOff>
    </xdr:from>
    <xdr:to>
      <xdr:col>1</xdr:col>
      <xdr:colOff>695960</xdr:colOff>
      <xdr:row>23</xdr:row>
      <xdr:rowOff>657225</xdr:rowOff>
    </xdr:to>
    <xdr:pic>
      <xdr:nvPicPr>
        <xdr:cNvPr id="17" name="图片 16" descr="泡泡玛特坐坐派对搪胶毛绒盲盒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95020" y="15565120"/>
          <a:ext cx="632460" cy="632460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</xdr:colOff>
      <xdr:row>24</xdr:row>
      <xdr:rowOff>49530</xdr:rowOff>
    </xdr:from>
    <xdr:to>
      <xdr:col>1</xdr:col>
      <xdr:colOff>683260</xdr:colOff>
      <xdr:row>24</xdr:row>
      <xdr:rowOff>659765</xdr:rowOff>
    </xdr:to>
    <xdr:pic>
      <xdr:nvPicPr>
        <xdr:cNvPr id="18" name="图片 17" descr="泡泡玛特拉布布慵懒瑜伽系列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" y="16275685"/>
          <a:ext cx="608965" cy="610235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25</xdr:row>
      <xdr:rowOff>31115</xdr:rowOff>
    </xdr:from>
    <xdr:to>
      <xdr:col>1</xdr:col>
      <xdr:colOff>705485</xdr:colOff>
      <xdr:row>25</xdr:row>
      <xdr:rowOff>652145</xdr:rowOff>
    </xdr:to>
    <xdr:pic>
      <xdr:nvPicPr>
        <xdr:cNvPr id="19" name="图片 18" descr="泡泡玛特可口可乐搪胶盲盒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14705" y="16943070"/>
          <a:ext cx="622300" cy="62103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19</xdr:row>
      <xdr:rowOff>20955</xdr:rowOff>
    </xdr:from>
    <xdr:to>
      <xdr:col>1</xdr:col>
      <xdr:colOff>714375</xdr:colOff>
      <xdr:row>19</xdr:row>
      <xdr:rowOff>659765</xdr:rowOff>
    </xdr:to>
    <xdr:pic>
      <xdr:nvPicPr>
        <xdr:cNvPr id="20" name="图片 19" descr="小米成人牙刷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09625" y="12818110"/>
          <a:ext cx="636270" cy="638810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</xdr:colOff>
      <xdr:row>21</xdr:row>
      <xdr:rowOff>27305</xdr:rowOff>
    </xdr:from>
    <xdr:to>
      <xdr:col>1</xdr:col>
      <xdr:colOff>698500</xdr:colOff>
      <xdr:row>21</xdr:row>
      <xdr:rowOff>634365</xdr:rowOff>
    </xdr:to>
    <xdr:pic>
      <xdr:nvPicPr>
        <xdr:cNvPr id="21" name="图片 20" descr="小米米家剃须刀S200 灰色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24230" y="14196060"/>
          <a:ext cx="605790" cy="60706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</xdr:colOff>
      <xdr:row>17</xdr:row>
      <xdr:rowOff>35560</xdr:rowOff>
    </xdr:from>
    <xdr:to>
      <xdr:col>1</xdr:col>
      <xdr:colOff>666750</xdr:colOff>
      <xdr:row>17</xdr:row>
      <xdr:rowOff>642620</xdr:rowOff>
    </xdr:to>
    <xdr:pic>
      <xdr:nvPicPr>
        <xdr:cNvPr id="22" name="图片 21" descr="m豆饼干马桶按压器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90575" y="11461115"/>
          <a:ext cx="607695" cy="607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118745</xdr:colOff>
      <xdr:row>4</xdr:row>
      <xdr:rowOff>39370</xdr:rowOff>
    </xdr:from>
    <xdr:to>
      <xdr:col>1</xdr:col>
      <xdr:colOff>690245</xdr:colOff>
      <xdr:row>4</xdr:row>
      <xdr:rowOff>610235</xdr:rowOff>
    </xdr:to>
    <xdr:pic>
      <xdr:nvPicPr>
        <xdr:cNvPr id="23" name="图片 22" descr="冈本避孕套30片001激薄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50265" y="2549525"/>
          <a:ext cx="571500" cy="57086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16</xdr:row>
      <xdr:rowOff>22860</xdr:rowOff>
    </xdr:from>
    <xdr:to>
      <xdr:col>1</xdr:col>
      <xdr:colOff>696595</xdr:colOff>
      <xdr:row>16</xdr:row>
      <xdr:rowOff>641985</xdr:rowOff>
    </xdr:to>
    <xdr:pic>
      <xdr:nvPicPr>
        <xdr:cNvPr id="24" name="图片 23" descr="友臣网红奶酪千层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05180" y="10762615"/>
          <a:ext cx="622935" cy="619125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10</xdr:row>
      <xdr:rowOff>50800</xdr:rowOff>
    </xdr:from>
    <xdr:to>
      <xdr:col>1</xdr:col>
      <xdr:colOff>683260</xdr:colOff>
      <xdr:row>10</xdr:row>
      <xdr:rowOff>653415</xdr:rowOff>
    </xdr:to>
    <xdr:pic>
      <xdr:nvPicPr>
        <xdr:cNvPr id="25" name="图片 24" descr="拉布布痘痘贴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14705" y="6675755"/>
          <a:ext cx="600075" cy="602615"/>
        </a:xfrm>
        <a:prstGeom prst="rect">
          <a:avLst/>
        </a:prstGeom>
      </xdr:spPr>
    </xdr:pic>
    <xdr:clientData/>
  </xdr:twoCellAnchor>
  <xdr:twoCellAnchor editAs="oneCell">
    <xdr:from>
      <xdr:col>1</xdr:col>
      <xdr:colOff>80645</xdr:colOff>
      <xdr:row>20</xdr:row>
      <xdr:rowOff>30480</xdr:rowOff>
    </xdr:from>
    <xdr:to>
      <xdr:col>1</xdr:col>
      <xdr:colOff>716915</xdr:colOff>
      <xdr:row>20</xdr:row>
      <xdr:rowOff>669290</xdr:rowOff>
    </xdr:to>
    <xdr:pic>
      <xdr:nvPicPr>
        <xdr:cNvPr id="26" name="图片 25" descr="小米成人牙刷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12165" y="13513435"/>
          <a:ext cx="636270" cy="638810"/>
        </a:xfrm>
        <a:prstGeom prst="rect">
          <a:avLst/>
        </a:prstGeom>
      </xdr:spPr>
    </xdr:pic>
    <xdr:clientData/>
  </xdr:twoCellAnchor>
  <xdr:twoCellAnchor editAs="oneCell">
    <xdr:from>
      <xdr:col>1</xdr:col>
      <xdr:colOff>75565</xdr:colOff>
      <xdr:row>11</xdr:row>
      <xdr:rowOff>60325</xdr:rowOff>
    </xdr:from>
    <xdr:to>
      <xdr:col>1</xdr:col>
      <xdr:colOff>681990</xdr:colOff>
      <xdr:row>11</xdr:row>
      <xdr:rowOff>668020</xdr:rowOff>
    </xdr:to>
    <xdr:pic>
      <xdr:nvPicPr>
        <xdr:cNvPr id="27" name="图片 26" descr="友臣肉松海苔面包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07085" y="7371080"/>
          <a:ext cx="606425" cy="6076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142875</xdr:colOff>
      <xdr:row>2</xdr:row>
      <xdr:rowOff>38100</xdr:rowOff>
    </xdr:from>
    <xdr:to>
      <xdr:col>1</xdr:col>
      <xdr:colOff>619125</xdr:colOff>
      <xdr:row>2</xdr:row>
      <xdr:rowOff>658495</xdr:rowOff>
    </xdr:to>
    <xdr:pic>
      <xdr:nvPicPr>
        <xdr:cNvPr id="5" name="图片 4" descr="满小饱肥汁米线"/>
        <xdr:cNvPicPr>
          <a:picLocks noChangeAspect="1"/>
        </xdr:cNvPicPr>
      </xdr:nvPicPr>
      <xdr:blipFill>
        <a:blip r:embed="rId1"/>
        <a:srcRect t="9194" r="-467" b="17250"/>
        <a:stretch>
          <a:fillRect/>
        </a:stretch>
      </xdr:blipFill>
      <xdr:spPr>
        <a:xfrm>
          <a:off x="800100" y="1176655"/>
          <a:ext cx="476250" cy="62039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</xdr:row>
      <xdr:rowOff>57150</xdr:rowOff>
    </xdr:from>
    <xdr:to>
      <xdr:col>1</xdr:col>
      <xdr:colOff>617220</xdr:colOff>
      <xdr:row>3</xdr:row>
      <xdr:rowOff>663575</xdr:rowOff>
    </xdr:to>
    <xdr:pic>
      <xdr:nvPicPr>
        <xdr:cNvPr id="6" name="图片 5" descr="田园猎手爆汁香肠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2950" y="1881505"/>
          <a:ext cx="531495" cy="6064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</xdr:row>
      <xdr:rowOff>57150</xdr:rowOff>
    </xdr:from>
    <xdr:to>
      <xdr:col>1</xdr:col>
      <xdr:colOff>732790</xdr:colOff>
      <xdr:row>4</xdr:row>
      <xdr:rowOff>641350</xdr:rowOff>
    </xdr:to>
    <xdr:pic>
      <xdr:nvPicPr>
        <xdr:cNvPr id="7" name="图片 6" descr="双汇火旋风刻花香肠"/>
        <xdr:cNvPicPr>
          <a:picLocks noChangeAspect="1"/>
        </xdr:cNvPicPr>
      </xdr:nvPicPr>
      <xdr:blipFill>
        <a:blip r:embed="rId3"/>
        <a:srcRect l="2375" t="8125" r="3000" b="20875"/>
        <a:stretch>
          <a:fillRect/>
        </a:stretch>
      </xdr:blipFill>
      <xdr:spPr>
        <a:xfrm>
          <a:off x="685800" y="2567305"/>
          <a:ext cx="704215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</xdr:row>
      <xdr:rowOff>95250</xdr:rowOff>
    </xdr:from>
    <xdr:to>
      <xdr:col>1</xdr:col>
      <xdr:colOff>692150</xdr:colOff>
      <xdr:row>5</xdr:row>
      <xdr:rowOff>645160</xdr:rowOff>
    </xdr:to>
    <xdr:pic>
      <xdr:nvPicPr>
        <xdr:cNvPr id="8" name="图片 7" descr="飘零大叔曲酒烤香肠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2950" y="3291205"/>
          <a:ext cx="606425" cy="54991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6</xdr:row>
      <xdr:rowOff>28575</xdr:rowOff>
    </xdr:from>
    <xdr:to>
      <xdr:col>1</xdr:col>
      <xdr:colOff>698500</xdr:colOff>
      <xdr:row>6</xdr:row>
      <xdr:rowOff>648335</xdr:rowOff>
    </xdr:to>
    <xdr:pic>
      <xdr:nvPicPr>
        <xdr:cNvPr id="2" name="图片 1" descr="风扇白色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6600" y="3910330"/>
          <a:ext cx="619125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</xdr:row>
      <xdr:rowOff>38100</xdr:rowOff>
    </xdr:from>
    <xdr:to>
      <xdr:col>1</xdr:col>
      <xdr:colOff>688340</xdr:colOff>
      <xdr:row>7</xdr:row>
      <xdr:rowOff>637540</xdr:rowOff>
    </xdr:to>
    <xdr:pic>
      <xdr:nvPicPr>
        <xdr:cNvPr id="3" name="图片 2" descr="风扇灰紫色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46125" y="4605655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</xdr:row>
      <xdr:rowOff>57150</xdr:rowOff>
    </xdr:from>
    <xdr:to>
      <xdr:col>1</xdr:col>
      <xdr:colOff>700405</xdr:colOff>
      <xdr:row>12</xdr:row>
      <xdr:rowOff>641985</xdr:rowOff>
    </xdr:to>
    <xdr:pic>
      <xdr:nvPicPr>
        <xdr:cNvPr id="4" name="图片 3" descr="可录音提醒神器（绿色）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1525" y="8053705"/>
          <a:ext cx="586105" cy="584835"/>
        </a:xfrm>
        <a:prstGeom prst="rect">
          <a:avLst/>
        </a:prstGeom>
      </xdr:spPr>
    </xdr:pic>
    <xdr:clientData/>
  </xdr:twoCellAnchor>
  <xdr:twoCellAnchor editAs="oneCell">
    <xdr:from>
      <xdr:col>1</xdr:col>
      <xdr:colOff>121285</xdr:colOff>
      <xdr:row>11</xdr:row>
      <xdr:rowOff>73660</xdr:rowOff>
    </xdr:from>
    <xdr:to>
      <xdr:col>1</xdr:col>
      <xdr:colOff>670560</xdr:colOff>
      <xdr:row>11</xdr:row>
      <xdr:rowOff>619760</xdr:rowOff>
    </xdr:to>
    <xdr:pic>
      <xdr:nvPicPr>
        <xdr:cNvPr id="10" name="图片 9" descr="可录音提醒神器（白色）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8510" y="7384415"/>
          <a:ext cx="549275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19050</xdr:rowOff>
    </xdr:from>
    <xdr:to>
      <xdr:col>1</xdr:col>
      <xdr:colOff>679450</xdr:colOff>
      <xdr:row>8</xdr:row>
      <xdr:rowOff>647700</xdr:rowOff>
    </xdr:to>
    <xdr:pic>
      <xdr:nvPicPr>
        <xdr:cNvPr id="11" name="图片 10" descr="创普手持喷码枪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3425" y="5272405"/>
          <a:ext cx="603250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</xdr:row>
      <xdr:rowOff>28575</xdr:rowOff>
    </xdr:from>
    <xdr:to>
      <xdr:col>1</xdr:col>
      <xdr:colOff>649605</xdr:colOff>
      <xdr:row>9</xdr:row>
      <xdr:rowOff>635000</xdr:rowOff>
    </xdr:to>
    <xdr:pic>
      <xdr:nvPicPr>
        <xdr:cNvPr id="12" name="图片 11" descr="家乐桂花红烧酱调味料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81050" y="5967730"/>
          <a:ext cx="525780" cy="60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102235</xdr:colOff>
      <xdr:row>10</xdr:row>
      <xdr:rowOff>83185</xdr:rowOff>
    </xdr:from>
    <xdr:to>
      <xdr:col>1</xdr:col>
      <xdr:colOff>659130</xdr:colOff>
      <xdr:row>10</xdr:row>
      <xdr:rowOff>645160</xdr:rowOff>
    </xdr:to>
    <xdr:pic>
      <xdr:nvPicPr>
        <xdr:cNvPr id="13" name="图片 12" descr="家乐陈皮糖醋酱调味料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59460" y="6708140"/>
          <a:ext cx="556895" cy="5619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97155</xdr:colOff>
      <xdr:row>2</xdr:row>
      <xdr:rowOff>19050</xdr:rowOff>
    </xdr:from>
    <xdr:to>
      <xdr:col>1</xdr:col>
      <xdr:colOff>725170</xdr:colOff>
      <xdr:row>2</xdr:row>
      <xdr:rowOff>647700</xdr:rowOff>
    </xdr:to>
    <xdr:pic>
      <xdr:nvPicPr>
        <xdr:cNvPr id="7" name="图片 6" descr="毛湘德香菇丝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6280" y="1157605"/>
          <a:ext cx="628015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</xdr:row>
      <xdr:rowOff>19050</xdr:rowOff>
    </xdr:from>
    <xdr:to>
      <xdr:col>1</xdr:col>
      <xdr:colOff>607695</xdr:colOff>
      <xdr:row>3</xdr:row>
      <xdr:rowOff>645160</xdr:rowOff>
    </xdr:to>
    <xdr:pic>
      <xdr:nvPicPr>
        <xdr:cNvPr id="8" name="图片 7" descr="彬彬旺牛板筋"/>
        <xdr:cNvPicPr>
          <a:picLocks noChangeAspect="1"/>
        </xdr:cNvPicPr>
      </xdr:nvPicPr>
      <xdr:blipFill>
        <a:blip r:embed="rId2"/>
        <a:srcRect l="49991" t="10701" b="16951"/>
        <a:stretch>
          <a:fillRect/>
        </a:stretch>
      </xdr:blipFill>
      <xdr:spPr>
        <a:xfrm>
          <a:off x="771525" y="1843405"/>
          <a:ext cx="455295" cy="6261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</xdr:row>
      <xdr:rowOff>47625</xdr:rowOff>
    </xdr:from>
    <xdr:to>
      <xdr:col>1</xdr:col>
      <xdr:colOff>579755</xdr:colOff>
      <xdr:row>4</xdr:row>
      <xdr:rowOff>638175</xdr:rowOff>
    </xdr:to>
    <xdr:pic>
      <xdr:nvPicPr>
        <xdr:cNvPr id="9" name="图片 8" descr="有友鸡脚筋 山椒味"/>
        <xdr:cNvPicPr>
          <a:picLocks noChangeAspect="1"/>
        </xdr:cNvPicPr>
      </xdr:nvPicPr>
      <xdr:blipFill>
        <a:blip r:embed="rId3"/>
        <a:srcRect l="21105" t="4625" r="21005" b="15750"/>
        <a:stretch>
          <a:fillRect/>
        </a:stretch>
      </xdr:blipFill>
      <xdr:spPr>
        <a:xfrm>
          <a:off x="771525" y="2557780"/>
          <a:ext cx="427355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</xdr:row>
      <xdr:rowOff>28575</xdr:rowOff>
    </xdr:from>
    <xdr:to>
      <xdr:col>1</xdr:col>
      <xdr:colOff>725170</xdr:colOff>
      <xdr:row>5</xdr:row>
      <xdr:rowOff>647065</xdr:rowOff>
    </xdr:to>
    <xdr:pic>
      <xdr:nvPicPr>
        <xdr:cNvPr id="2" name="图片 1" descr="小俊男水煮鱼味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5805" y="3224530"/>
          <a:ext cx="618490" cy="6184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</xdr:row>
      <xdr:rowOff>66675</xdr:rowOff>
    </xdr:from>
    <xdr:to>
      <xdr:col>1</xdr:col>
      <xdr:colOff>760095</xdr:colOff>
      <xdr:row>10</xdr:row>
      <xdr:rowOff>617855</xdr:rowOff>
    </xdr:to>
    <xdr:pic>
      <xdr:nvPicPr>
        <xdr:cNvPr id="3" name="图片 2" descr="缺牙齿素牛肉"/>
        <xdr:cNvPicPr>
          <a:picLocks noChangeAspect="1"/>
        </xdr:cNvPicPr>
      </xdr:nvPicPr>
      <xdr:blipFill>
        <a:blip r:embed="rId5"/>
        <a:srcRect l="2351" t="2500" r="2501" b="22875"/>
        <a:stretch>
          <a:fillRect/>
        </a:stretch>
      </xdr:blipFill>
      <xdr:spPr>
        <a:xfrm>
          <a:off x="676275" y="6691630"/>
          <a:ext cx="702945" cy="551180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11</xdr:row>
      <xdr:rowOff>19050</xdr:rowOff>
    </xdr:from>
    <xdr:to>
      <xdr:col>1</xdr:col>
      <xdr:colOff>725170</xdr:colOff>
      <xdr:row>11</xdr:row>
      <xdr:rowOff>647700</xdr:rowOff>
    </xdr:to>
    <xdr:pic>
      <xdr:nvPicPr>
        <xdr:cNvPr id="4" name="图片 3" descr="毛湘德香菇丝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6280" y="7329805"/>
          <a:ext cx="628015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</xdr:row>
      <xdr:rowOff>19050</xdr:rowOff>
    </xdr:from>
    <xdr:to>
      <xdr:col>1</xdr:col>
      <xdr:colOff>607695</xdr:colOff>
      <xdr:row>12</xdr:row>
      <xdr:rowOff>645160</xdr:rowOff>
    </xdr:to>
    <xdr:pic>
      <xdr:nvPicPr>
        <xdr:cNvPr id="5" name="图片 4" descr="彬彬旺牛板筋"/>
        <xdr:cNvPicPr>
          <a:picLocks noChangeAspect="1"/>
        </xdr:cNvPicPr>
      </xdr:nvPicPr>
      <xdr:blipFill>
        <a:blip r:embed="rId2"/>
        <a:srcRect l="49991" t="10701" b="16951"/>
        <a:stretch>
          <a:fillRect/>
        </a:stretch>
      </xdr:blipFill>
      <xdr:spPr>
        <a:xfrm>
          <a:off x="771525" y="8015605"/>
          <a:ext cx="455295" cy="62611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</xdr:row>
      <xdr:rowOff>47625</xdr:rowOff>
    </xdr:from>
    <xdr:to>
      <xdr:col>1</xdr:col>
      <xdr:colOff>706755</xdr:colOff>
      <xdr:row>13</xdr:row>
      <xdr:rowOff>657225</xdr:rowOff>
    </xdr:to>
    <xdr:pic>
      <xdr:nvPicPr>
        <xdr:cNvPr id="6" name="图片 5" descr="泡椒臭干子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4850" y="8729980"/>
          <a:ext cx="62103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9</xdr:row>
      <xdr:rowOff>83185</xdr:rowOff>
    </xdr:from>
    <xdr:to>
      <xdr:col>1</xdr:col>
      <xdr:colOff>704215</xdr:colOff>
      <xdr:row>9</xdr:row>
      <xdr:rowOff>624205</xdr:rowOff>
    </xdr:to>
    <xdr:pic>
      <xdr:nvPicPr>
        <xdr:cNvPr id="10" name="图片 9" descr="大黄油猫酪饼干原味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02310" y="6022340"/>
          <a:ext cx="621030" cy="541020"/>
        </a:xfrm>
        <a:prstGeom prst="rect">
          <a:avLst/>
        </a:prstGeom>
      </xdr:spPr>
    </xdr:pic>
    <xdr:clientData/>
  </xdr:twoCellAnchor>
  <xdr:twoCellAnchor editAs="oneCell">
    <xdr:from>
      <xdr:col>1</xdr:col>
      <xdr:colOff>90170</xdr:colOff>
      <xdr:row>7</xdr:row>
      <xdr:rowOff>52070</xdr:rowOff>
    </xdr:from>
    <xdr:to>
      <xdr:col>1</xdr:col>
      <xdr:colOff>707390</xdr:colOff>
      <xdr:row>7</xdr:row>
      <xdr:rowOff>672465</xdr:rowOff>
    </xdr:to>
    <xdr:pic>
      <xdr:nvPicPr>
        <xdr:cNvPr id="11" name="图片 10" descr="黄鹏飞虾拉蛋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9295" y="4619625"/>
          <a:ext cx="617220" cy="620395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6</xdr:row>
      <xdr:rowOff>49530</xdr:rowOff>
    </xdr:from>
    <xdr:to>
      <xdr:col>1</xdr:col>
      <xdr:colOff>709930</xdr:colOff>
      <xdr:row>6</xdr:row>
      <xdr:rowOff>661670</xdr:rowOff>
    </xdr:to>
    <xdr:pic>
      <xdr:nvPicPr>
        <xdr:cNvPr id="12" name="图片 11" descr="辣如颜黑金辣丝辣条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6755" y="3931285"/>
          <a:ext cx="62230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8</xdr:row>
      <xdr:rowOff>62865</xdr:rowOff>
    </xdr:from>
    <xdr:to>
      <xdr:col>1</xdr:col>
      <xdr:colOff>662305</xdr:colOff>
      <xdr:row>8</xdr:row>
      <xdr:rowOff>662305</xdr:rowOff>
    </xdr:to>
    <xdr:pic>
      <xdr:nvPicPr>
        <xdr:cNvPr id="13" name="图片 12" descr="新家园烤馍锅巴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8025" y="5316220"/>
          <a:ext cx="573405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14</xdr:row>
      <xdr:rowOff>38100</xdr:rowOff>
    </xdr:from>
    <xdr:to>
      <xdr:col>1</xdr:col>
      <xdr:colOff>686435</xdr:colOff>
      <xdr:row>14</xdr:row>
      <xdr:rowOff>657860</xdr:rowOff>
    </xdr:to>
    <xdr:pic>
      <xdr:nvPicPr>
        <xdr:cNvPr id="14" name="图片 13" descr="清油麻辣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9406255"/>
          <a:ext cx="619760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</xdr:row>
      <xdr:rowOff>19050</xdr:rowOff>
    </xdr:from>
    <xdr:to>
      <xdr:col>1</xdr:col>
      <xdr:colOff>695960</xdr:colOff>
      <xdr:row>15</xdr:row>
      <xdr:rowOff>638810</xdr:rowOff>
    </xdr:to>
    <xdr:pic>
      <xdr:nvPicPr>
        <xdr:cNvPr id="15" name="图片 14" descr="川香牛油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5325" y="10073005"/>
          <a:ext cx="619760" cy="6197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85725</xdr:colOff>
      <xdr:row>3</xdr:row>
      <xdr:rowOff>57150</xdr:rowOff>
    </xdr:from>
    <xdr:to>
      <xdr:col>1</xdr:col>
      <xdr:colOff>617220</xdr:colOff>
      <xdr:row>3</xdr:row>
      <xdr:rowOff>663575</xdr:rowOff>
    </xdr:to>
    <xdr:pic>
      <xdr:nvPicPr>
        <xdr:cNvPr id="3" name="图片 2" descr="田园猎手爆汁香肠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0" y="1881505"/>
          <a:ext cx="531495" cy="6064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</xdr:row>
      <xdr:rowOff>57150</xdr:rowOff>
    </xdr:from>
    <xdr:to>
      <xdr:col>1</xdr:col>
      <xdr:colOff>732790</xdr:colOff>
      <xdr:row>4</xdr:row>
      <xdr:rowOff>641350</xdr:rowOff>
    </xdr:to>
    <xdr:pic>
      <xdr:nvPicPr>
        <xdr:cNvPr id="4" name="图片 3" descr="双汇火旋风刻花香肠"/>
        <xdr:cNvPicPr>
          <a:picLocks noChangeAspect="1"/>
        </xdr:cNvPicPr>
      </xdr:nvPicPr>
      <xdr:blipFill>
        <a:blip r:embed="rId2"/>
        <a:srcRect l="2375" t="8125" r="3000" b="20875"/>
        <a:stretch>
          <a:fillRect/>
        </a:stretch>
      </xdr:blipFill>
      <xdr:spPr>
        <a:xfrm>
          <a:off x="704850" y="2567305"/>
          <a:ext cx="704215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259080</xdr:colOff>
      <xdr:row>6</xdr:row>
      <xdr:rowOff>47625</xdr:rowOff>
    </xdr:from>
    <xdr:to>
      <xdr:col>1</xdr:col>
      <xdr:colOff>594360</xdr:colOff>
      <xdr:row>6</xdr:row>
      <xdr:rowOff>643890</xdr:rowOff>
    </xdr:to>
    <xdr:pic>
      <xdr:nvPicPr>
        <xdr:cNvPr id="13" name="图片 12" descr="老李五香翅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5355" y="3929380"/>
          <a:ext cx="335280" cy="596265"/>
        </a:xfrm>
        <a:prstGeom prst="rect">
          <a:avLst/>
        </a:prstGeom>
      </xdr:spPr>
    </xdr:pic>
    <xdr:clientData/>
  </xdr:twoCellAnchor>
  <xdr:twoCellAnchor editAs="oneCell">
    <xdr:from>
      <xdr:col>1</xdr:col>
      <xdr:colOff>208915</xdr:colOff>
      <xdr:row>2</xdr:row>
      <xdr:rowOff>38100</xdr:rowOff>
    </xdr:from>
    <xdr:to>
      <xdr:col>1</xdr:col>
      <xdr:colOff>568325</xdr:colOff>
      <xdr:row>2</xdr:row>
      <xdr:rowOff>677545</xdr:rowOff>
    </xdr:to>
    <xdr:pic>
      <xdr:nvPicPr>
        <xdr:cNvPr id="14" name="图片 13" descr="三只松鼠蜀香牛肉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85190" y="1176655"/>
          <a:ext cx="359410" cy="639445"/>
        </a:xfrm>
        <a:prstGeom prst="rect">
          <a:avLst/>
        </a:prstGeom>
      </xdr:spPr>
    </xdr:pic>
    <xdr:clientData/>
  </xdr:twoCellAnchor>
  <xdr:twoCellAnchor>
    <xdr:from>
      <xdr:col>1</xdr:col>
      <xdr:colOff>71438</xdr:colOff>
      <xdr:row>7</xdr:row>
      <xdr:rowOff>47628</xdr:rowOff>
    </xdr:from>
    <xdr:to>
      <xdr:col>1</xdr:col>
      <xdr:colOff>656672</xdr:colOff>
      <xdr:row>7</xdr:row>
      <xdr:rowOff>652463</xdr:rowOff>
    </xdr:to>
    <xdr:pic>
      <xdr:nvPicPr>
        <xdr:cNvPr id="15" name="图片 14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395" y="4615180"/>
          <a:ext cx="585470" cy="604520"/>
        </a:xfrm>
        <a:prstGeom prst="rect">
          <a:avLst/>
        </a:prstGeom>
      </xdr:spPr>
    </xdr:pic>
    <xdr:clientData/>
  </xdr:twoCellAnchor>
  <xdr:twoCellAnchor>
    <xdr:from>
      <xdr:col>1</xdr:col>
      <xdr:colOff>115959</xdr:colOff>
      <xdr:row>5</xdr:row>
      <xdr:rowOff>28991</xdr:rowOff>
    </xdr:from>
    <xdr:to>
      <xdr:col>1</xdr:col>
      <xdr:colOff>571500</xdr:colOff>
      <xdr:row>5</xdr:row>
      <xdr:rowOff>680729</xdr:rowOff>
    </xdr:to>
    <xdr:pic>
      <xdr:nvPicPr>
        <xdr:cNvPr id="16" name="图片 15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441" t="206" r="11946" b="12261"/>
        <a:stretch>
          <a:fillRect/>
        </a:stretch>
      </xdr:blipFill>
      <xdr:spPr>
        <a:xfrm>
          <a:off x="791845" y="3224530"/>
          <a:ext cx="455930" cy="652145"/>
        </a:xfrm>
        <a:prstGeom prst="rect">
          <a:avLst/>
        </a:prstGeom>
      </xdr:spPr>
    </xdr:pic>
    <xdr:clientData/>
  </xdr:twoCellAnchor>
  <xdr:twoCellAnchor>
    <xdr:from>
      <xdr:col>1</xdr:col>
      <xdr:colOff>200660</xdr:colOff>
      <xdr:row>8</xdr:row>
      <xdr:rowOff>39370</xdr:rowOff>
    </xdr:from>
    <xdr:to>
      <xdr:col>1</xdr:col>
      <xdr:colOff>586105</xdr:colOff>
      <xdr:row>8</xdr:row>
      <xdr:rowOff>668020</xdr:rowOff>
    </xdr:to>
    <xdr:pic>
      <xdr:nvPicPr>
        <xdr:cNvPr id="2" name="图片 1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935" y="5292725"/>
          <a:ext cx="385445" cy="628650"/>
        </a:xfrm>
        <a:prstGeom prst="rect">
          <a:avLst/>
        </a:prstGeom>
      </xdr:spPr>
    </xdr:pic>
    <xdr:clientData/>
  </xdr:twoCellAnchor>
  <xdr:twoCellAnchor>
    <xdr:from>
      <xdr:col>1</xdr:col>
      <xdr:colOff>198120</xdr:colOff>
      <xdr:row>9</xdr:row>
      <xdr:rowOff>69215</xdr:rowOff>
    </xdr:from>
    <xdr:to>
      <xdr:col>1</xdr:col>
      <xdr:colOff>568960</xdr:colOff>
      <xdr:row>9</xdr:row>
      <xdr:rowOff>619760</xdr:rowOff>
    </xdr:to>
    <xdr:pic>
      <xdr:nvPicPr>
        <xdr:cNvPr id="5" name="图片 4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395" y="6008370"/>
          <a:ext cx="370840" cy="5505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</xdr:row>
      <xdr:rowOff>39370</xdr:rowOff>
    </xdr:from>
    <xdr:to>
      <xdr:col>1</xdr:col>
      <xdr:colOff>702310</xdr:colOff>
      <xdr:row>10</xdr:row>
      <xdr:rowOff>642620</xdr:rowOff>
    </xdr:to>
    <xdr:pic>
      <xdr:nvPicPr>
        <xdr:cNvPr id="6" name="图片 5" descr="王小卤武汉黑鸭味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71525" y="6664325"/>
          <a:ext cx="607060" cy="603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14</xdr:row>
      <xdr:rowOff>28575</xdr:rowOff>
    </xdr:from>
    <xdr:to>
      <xdr:col>1</xdr:col>
      <xdr:colOff>688340</xdr:colOff>
      <xdr:row>14</xdr:row>
      <xdr:rowOff>635635</xdr:rowOff>
    </xdr:to>
    <xdr:pic>
      <xdr:nvPicPr>
        <xdr:cNvPr id="7" name="图片 6" descr="苹果快充线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55650" y="9396730"/>
          <a:ext cx="608965" cy="607060"/>
        </a:xfrm>
        <a:prstGeom prst="rect">
          <a:avLst/>
        </a:prstGeom>
      </xdr:spPr>
    </xdr:pic>
    <xdr:clientData/>
  </xdr:twoCellAnchor>
  <xdr:twoCellAnchor editAs="oneCell">
    <xdr:from>
      <xdr:col>1</xdr:col>
      <xdr:colOff>125095</xdr:colOff>
      <xdr:row>17</xdr:row>
      <xdr:rowOff>64135</xdr:rowOff>
    </xdr:from>
    <xdr:to>
      <xdr:col>1</xdr:col>
      <xdr:colOff>709930</xdr:colOff>
      <xdr:row>17</xdr:row>
      <xdr:rowOff>648970</xdr:rowOff>
    </xdr:to>
    <xdr:pic>
      <xdr:nvPicPr>
        <xdr:cNvPr id="8" name="图片 7" descr="加湿冷风扇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01370" y="11489690"/>
          <a:ext cx="584835" cy="584835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</xdr:colOff>
      <xdr:row>18</xdr:row>
      <xdr:rowOff>59055</xdr:rowOff>
    </xdr:from>
    <xdr:to>
      <xdr:col>1</xdr:col>
      <xdr:colOff>781685</xdr:colOff>
      <xdr:row>18</xdr:row>
      <xdr:rowOff>624840</xdr:rowOff>
    </xdr:to>
    <xdr:pic>
      <xdr:nvPicPr>
        <xdr:cNvPr id="9" name="图片 8" descr="可替换擦桌板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4055" y="12170410"/>
          <a:ext cx="763905" cy="56578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</xdr:row>
      <xdr:rowOff>46990</xdr:rowOff>
    </xdr:from>
    <xdr:to>
      <xdr:col>1</xdr:col>
      <xdr:colOff>744855</xdr:colOff>
      <xdr:row>13</xdr:row>
      <xdr:rowOff>681355</xdr:rowOff>
    </xdr:to>
    <xdr:pic>
      <xdr:nvPicPr>
        <xdr:cNvPr id="10" name="图片 9" descr="四件套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23900" y="8729345"/>
          <a:ext cx="697230" cy="634365"/>
        </a:xfrm>
        <a:prstGeom prst="rect">
          <a:avLst/>
        </a:prstGeom>
      </xdr:spPr>
    </xdr:pic>
    <xdr:clientData/>
  </xdr:twoCellAnchor>
  <xdr:twoCellAnchor editAs="oneCell">
    <xdr:from>
      <xdr:col>1</xdr:col>
      <xdr:colOff>111760</xdr:colOff>
      <xdr:row>12</xdr:row>
      <xdr:rowOff>15875</xdr:rowOff>
    </xdr:from>
    <xdr:to>
      <xdr:col>1</xdr:col>
      <xdr:colOff>635000</xdr:colOff>
      <xdr:row>12</xdr:row>
      <xdr:rowOff>628650</xdr:rowOff>
    </xdr:to>
    <xdr:pic>
      <xdr:nvPicPr>
        <xdr:cNvPr id="11" name="图片 10" descr="床笠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88035" y="8012430"/>
          <a:ext cx="523240" cy="612775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</xdr:colOff>
      <xdr:row>11</xdr:row>
      <xdr:rowOff>71120</xdr:rowOff>
    </xdr:from>
    <xdr:to>
      <xdr:col>1</xdr:col>
      <xdr:colOff>750570</xdr:colOff>
      <xdr:row>11</xdr:row>
      <xdr:rowOff>594360</xdr:rowOff>
    </xdr:to>
    <xdr:pic>
      <xdr:nvPicPr>
        <xdr:cNvPr id="12" name="图片 11" descr="四件套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28345" y="7381875"/>
          <a:ext cx="698500" cy="52324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103505</xdr:colOff>
      <xdr:row>15</xdr:row>
      <xdr:rowOff>18415</xdr:rowOff>
    </xdr:from>
    <xdr:to>
      <xdr:col>1</xdr:col>
      <xdr:colOff>723265</xdr:colOff>
      <xdr:row>15</xdr:row>
      <xdr:rowOff>639445</xdr:rowOff>
    </xdr:to>
    <xdr:pic>
      <xdr:nvPicPr>
        <xdr:cNvPr id="17" name="图片 16" descr="一字夹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9780" y="10072370"/>
          <a:ext cx="619760" cy="621030"/>
        </a:xfrm>
        <a:prstGeom prst="rect">
          <a:avLst/>
        </a:prstGeom>
      </xdr:spPr>
    </xdr:pic>
    <xdr:clientData/>
  </xdr:twoCellAnchor>
  <xdr:twoCellAnchor editAs="oneCell">
    <xdr:from>
      <xdr:col>1</xdr:col>
      <xdr:colOff>113030</xdr:colOff>
      <xdr:row>16</xdr:row>
      <xdr:rowOff>65405</xdr:rowOff>
    </xdr:from>
    <xdr:to>
      <xdr:col>1</xdr:col>
      <xdr:colOff>647700</xdr:colOff>
      <xdr:row>16</xdr:row>
      <xdr:rowOff>600075</xdr:rowOff>
    </xdr:to>
    <xdr:pic>
      <xdr:nvPicPr>
        <xdr:cNvPr id="23" name="图片 22" descr="耳勺六件套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89305" y="10805160"/>
          <a:ext cx="534670" cy="534670"/>
        </a:xfrm>
        <a:prstGeom prst="rect">
          <a:avLst/>
        </a:prstGeom>
      </xdr:spPr>
    </xdr:pic>
    <xdr:clientData/>
  </xdr:twoCellAnchor>
  <xdr:twoCellAnchor>
    <xdr:from>
      <xdr:col>1</xdr:col>
      <xdr:colOff>200660</xdr:colOff>
      <xdr:row>28</xdr:row>
      <xdr:rowOff>39370</xdr:rowOff>
    </xdr:from>
    <xdr:to>
      <xdr:col>1</xdr:col>
      <xdr:colOff>586105</xdr:colOff>
      <xdr:row>28</xdr:row>
      <xdr:rowOff>668020</xdr:rowOff>
    </xdr:to>
    <xdr:pic>
      <xdr:nvPicPr>
        <xdr:cNvPr id="25" name="图片 24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935" y="19008725"/>
          <a:ext cx="385445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23</xdr:row>
      <xdr:rowOff>26035</xdr:rowOff>
    </xdr:from>
    <xdr:to>
      <xdr:col>1</xdr:col>
      <xdr:colOff>695325</xdr:colOff>
      <xdr:row>23</xdr:row>
      <xdr:rowOff>663575</xdr:rowOff>
    </xdr:to>
    <xdr:pic>
      <xdr:nvPicPr>
        <xdr:cNvPr id="26" name="图片 25" descr="029几分之几果干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22325" y="15566390"/>
          <a:ext cx="549275" cy="637540"/>
        </a:xfrm>
        <a:prstGeom prst="rect">
          <a:avLst/>
        </a:prstGeom>
      </xdr:spPr>
    </xdr:pic>
    <xdr:clientData/>
  </xdr:twoCellAnchor>
  <xdr:twoCellAnchor>
    <xdr:from>
      <xdr:col>1</xdr:col>
      <xdr:colOff>78105</xdr:colOff>
      <xdr:row>24</xdr:row>
      <xdr:rowOff>19050</xdr:rowOff>
    </xdr:from>
    <xdr:to>
      <xdr:col>1</xdr:col>
      <xdr:colOff>763905</xdr:colOff>
      <xdr:row>24</xdr:row>
      <xdr:rowOff>644525</xdr:rowOff>
    </xdr:to>
    <xdr:pic>
      <xdr:nvPicPr>
        <xdr:cNvPr id="31" name="图片 30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" y="16245205"/>
          <a:ext cx="685800" cy="625475"/>
        </a:xfrm>
        <a:prstGeom prst="rect">
          <a:avLst/>
        </a:prstGeom>
      </xdr:spPr>
    </xdr:pic>
    <xdr:clientData/>
  </xdr:twoCellAnchor>
  <xdr:twoCellAnchor>
    <xdr:from>
      <xdr:col>1</xdr:col>
      <xdr:colOff>82550</xdr:colOff>
      <xdr:row>20</xdr:row>
      <xdr:rowOff>26670</xdr:rowOff>
    </xdr:from>
    <xdr:to>
      <xdr:col>1</xdr:col>
      <xdr:colOff>760730</xdr:colOff>
      <xdr:row>21</xdr:row>
      <xdr:rowOff>0</xdr:rowOff>
    </xdr:to>
    <xdr:pic>
      <xdr:nvPicPr>
        <xdr:cNvPr id="32" name="图片 31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825" y="13509625"/>
          <a:ext cx="678180" cy="659130"/>
        </a:xfrm>
        <a:prstGeom prst="rect">
          <a:avLst/>
        </a:prstGeom>
      </xdr:spPr>
    </xdr:pic>
    <xdr:clientData/>
  </xdr:twoCellAnchor>
  <xdr:twoCellAnchor>
    <xdr:from>
      <xdr:col>1</xdr:col>
      <xdr:colOff>103505</xdr:colOff>
      <xdr:row>21</xdr:row>
      <xdr:rowOff>45085</xdr:rowOff>
    </xdr:from>
    <xdr:to>
      <xdr:col>1</xdr:col>
      <xdr:colOff>737870</xdr:colOff>
      <xdr:row>21</xdr:row>
      <xdr:rowOff>633730</xdr:rowOff>
    </xdr:to>
    <xdr:pic>
      <xdr:nvPicPr>
        <xdr:cNvPr id="33" name="图片 32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780" y="14213840"/>
          <a:ext cx="634365" cy="588645"/>
        </a:xfrm>
        <a:prstGeom prst="rect">
          <a:avLst/>
        </a:prstGeom>
      </xdr:spPr>
    </xdr:pic>
    <xdr:clientData/>
  </xdr:twoCellAnchor>
  <xdr:twoCellAnchor>
    <xdr:from>
      <xdr:col>1</xdr:col>
      <xdr:colOff>62230</xdr:colOff>
      <xdr:row>19</xdr:row>
      <xdr:rowOff>19050</xdr:rowOff>
    </xdr:from>
    <xdr:to>
      <xdr:col>1</xdr:col>
      <xdr:colOff>721995</xdr:colOff>
      <xdr:row>19</xdr:row>
      <xdr:rowOff>656590</xdr:rowOff>
    </xdr:to>
    <xdr:pic>
      <xdr:nvPicPr>
        <xdr:cNvPr id="34" name="图片 33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505" y="12816205"/>
          <a:ext cx="659765" cy="63754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22</xdr:row>
      <xdr:rowOff>0</xdr:rowOff>
    </xdr:from>
    <xdr:to>
      <xdr:col>1</xdr:col>
      <xdr:colOff>756285</xdr:colOff>
      <xdr:row>22</xdr:row>
      <xdr:rowOff>588645</xdr:rowOff>
    </xdr:to>
    <xdr:pic>
      <xdr:nvPicPr>
        <xdr:cNvPr id="35" name="图片 34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4854555"/>
          <a:ext cx="670560" cy="588645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</xdr:colOff>
      <xdr:row>25</xdr:row>
      <xdr:rowOff>109220</xdr:rowOff>
    </xdr:from>
    <xdr:to>
      <xdr:col>1</xdr:col>
      <xdr:colOff>654050</xdr:colOff>
      <xdr:row>25</xdr:row>
      <xdr:rowOff>657860</xdr:rowOff>
    </xdr:to>
    <xdr:pic>
      <xdr:nvPicPr>
        <xdr:cNvPr id="36" name="图片 35" descr="几分之几芙蓉李干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94385" y="17021175"/>
          <a:ext cx="535940" cy="548640"/>
        </a:xfrm>
        <a:prstGeom prst="rect">
          <a:avLst/>
        </a:prstGeom>
      </xdr:spPr>
    </xdr:pic>
    <xdr:clientData/>
  </xdr:twoCellAnchor>
  <xdr:twoCellAnchor editAs="oneCell">
    <xdr:from>
      <xdr:col>1</xdr:col>
      <xdr:colOff>111760</xdr:colOff>
      <xdr:row>26</xdr:row>
      <xdr:rowOff>165735</xdr:rowOff>
    </xdr:from>
    <xdr:to>
      <xdr:col>1</xdr:col>
      <xdr:colOff>614045</xdr:colOff>
      <xdr:row>26</xdr:row>
      <xdr:rowOff>549275</xdr:rowOff>
    </xdr:to>
    <xdr:pic>
      <xdr:nvPicPr>
        <xdr:cNvPr id="37" name="图片 36" descr="几分之几桑葚干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88035" y="17763490"/>
          <a:ext cx="502285" cy="3835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27</xdr:row>
      <xdr:rowOff>171450</xdr:rowOff>
    </xdr:from>
    <xdr:to>
      <xdr:col>1</xdr:col>
      <xdr:colOff>616585</xdr:colOff>
      <xdr:row>27</xdr:row>
      <xdr:rowOff>554990</xdr:rowOff>
    </xdr:to>
    <xdr:pic>
      <xdr:nvPicPr>
        <xdr:cNvPr id="38" name="图片 37" descr="几分之几桑葚干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90575" y="18455005"/>
          <a:ext cx="502285" cy="383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57150</xdr:colOff>
      <xdr:row>21</xdr:row>
      <xdr:rowOff>66675</xdr:rowOff>
    </xdr:from>
    <xdr:to>
      <xdr:col>1</xdr:col>
      <xdr:colOff>760095</xdr:colOff>
      <xdr:row>21</xdr:row>
      <xdr:rowOff>617855</xdr:rowOff>
    </xdr:to>
    <xdr:pic>
      <xdr:nvPicPr>
        <xdr:cNvPr id="6" name="图片 5" descr="缺牙齿素牛肉"/>
        <xdr:cNvPicPr>
          <a:picLocks noChangeAspect="1"/>
        </xdr:cNvPicPr>
      </xdr:nvPicPr>
      <xdr:blipFill>
        <a:blip r:embed="rId1"/>
        <a:srcRect l="2351" t="2500" r="2501" b="22875"/>
        <a:stretch>
          <a:fillRect/>
        </a:stretch>
      </xdr:blipFill>
      <xdr:spPr>
        <a:xfrm>
          <a:off x="676275" y="14235430"/>
          <a:ext cx="702945" cy="55118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14</xdr:row>
      <xdr:rowOff>38100</xdr:rowOff>
    </xdr:from>
    <xdr:to>
      <xdr:col>1</xdr:col>
      <xdr:colOff>686435</xdr:colOff>
      <xdr:row>14</xdr:row>
      <xdr:rowOff>657860</xdr:rowOff>
    </xdr:to>
    <xdr:pic>
      <xdr:nvPicPr>
        <xdr:cNvPr id="14" name="图片 13" descr="清油麻辣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9406255"/>
          <a:ext cx="619760" cy="61976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15</xdr:row>
      <xdr:rowOff>19050</xdr:rowOff>
    </xdr:from>
    <xdr:to>
      <xdr:col>1</xdr:col>
      <xdr:colOff>695960</xdr:colOff>
      <xdr:row>15</xdr:row>
      <xdr:rowOff>638810</xdr:rowOff>
    </xdr:to>
    <xdr:pic>
      <xdr:nvPicPr>
        <xdr:cNvPr id="15" name="图片 14" descr="川香牛油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0073005"/>
          <a:ext cx="619760" cy="61976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27</xdr:row>
      <xdr:rowOff>38100</xdr:rowOff>
    </xdr:from>
    <xdr:to>
      <xdr:col>1</xdr:col>
      <xdr:colOff>675640</xdr:colOff>
      <xdr:row>27</xdr:row>
      <xdr:rowOff>637540</xdr:rowOff>
    </xdr:to>
    <xdr:pic>
      <xdr:nvPicPr>
        <xdr:cNvPr id="2" name="图片 1" descr="友臣五黑面包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18321655"/>
          <a:ext cx="599440" cy="59944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28</xdr:row>
      <xdr:rowOff>38100</xdr:rowOff>
    </xdr:from>
    <xdr:to>
      <xdr:col>1</xdr:col>
      <xdr:colOff>718185</xdr:colOff>
      <xdr:row>28</xdr:row>
      <xdr:rowOff>657225</xdr:rowOff>
    </xdr:to>
    <xdr:pic>
      <xdr:nvPicPr>
        <xdr:cNvPr id="3" name="图片 2" descr="友臣网红奶酪千层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14375" y="19007455"/>
          <a:ext cx="622935" cy="619125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</xdr:row>
      <xdr:rowOff>33655</xdr:rowOff>
    </xdr:from>
    <xdr:to>
      <xdr:col>1</xdr:col>
      <xdr:colOff>687070</xdr:colOff>
      <xdr:row>2</xdr:row>
      <xdr:rowOff>643255</xdr:rowOff>
    </xdr:to>
    <xdr:pic>
      <xdr:nvPicPr>
        <xdr:cNvPr id="4" name="图片 3" descr="乐潮酸妞软糖"/>
        <xdr:cNvPicPr>
          <a:picLocks noChangeAspect="1"/>
        </xdr:cNvPicPr>
      </xdr:nvPicPr>
      <xdr:blipFill>
        <a:blip r:embed="rId6"/>
        <a:srcRect b="24138"/>
        <a:stretch>
          <a:fillRect/>
        </a:stretch>
      </xdr:blipFill>
      <xdr:spPr>
        <a:xfrm>
          <a:off x="695325" y="1172210"/>
          <a:ext cx="610870" cy="60960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3</xdr:row>
      <xdr:rowOff>66675</xdr:rowOff>
    </xdr:from>
    <xdr:to>
      <xdr:col>1</xdr:col>
      <xdr:colOff>598805</xdr:colOff>
      <xdr:row>3</xdr:row>
      <xdr:rowOff>627380</xdr:rowOff>
    </xdr:to>
    <xdr:pic>
      <xdr:nvPicPr>
        <xdr:cNvPr id="5" name="图片 4" descr="泡泡胶"/>
        <xdr:cNvPicPr>
          <a:picLocks noChangeAspect="1"/>
        </xdr:cNvPicPr>
      </xdr:nvPicPr>
      <xdr:blipFill>
        <a:blip r:embed="rId7"/>
        <a:srcRect l="1040" t="4158" r="38277" b="25963"/>
        <a:stretch>
          <a:fillRect/>
        </a:stretch>
      </xdr:blipFill>
      <xdr:spPr>
        <a:xfrm>
          <a:off x="847725" y="1891030"/>
          <a:ext cx="370205" cy="56070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4</xdr:row>
      <xdr:rowOff>0</xdr:rowOff>
    </xdr:from>
    <xdr:to>
      <xdr:col>1</xdr:col>
      <xdr:colOff>690880</xdr:colOff>
      <xdr:row>4</xdr:row>
      <xdr:rowOff>648970</xdr:rowOff>
    </xdr:to>
    <xdr:pic>
      <xdr:nvPicPr>
        <xdr:cNvPr id="7" name="图片 6" descr="星球杯桶装50杯"/>
        <xdr:cNvPicPr>
          <a:picLocks noChangeAspect="1"/>
        </xdr:cNvPicPr>
      </xdr:nvPicPr>
      <xdr:blipFill>
        <a:blip r:embed="rId8"/>
        <a:srcRect b="24442"/>
        <a:stretch>
          <a:fillRect/>
        </a:stretch>
      </xdr:blipFill>
      <xdr:spPr>
        <a:xfrm>
          <a:off x="657225" y="2510155"/>
          <a:ext cx="652780" cy="6489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6</xdr:row>
      <xdr:rowOff>28575</xdr:rowOff>
    </xdr:from>
    <xdr:to>
      <xdr:col>1</xdr:col>
      <xdr:colOff>693420</xdr:colOff>
      <xdr:row>6</xdr:row>
      <xdr:rowOff>657225</xdr:rowOff>
    </xdr:to>
    <xdr:pic>
      <xdr:nvPicPr>
        <xdr:cNvPr id="8" name="图片 7" descr="霸王丝爆辣辣条"/>
        <xdr:cNvPicPr>
          <a:picLocks noChangeAspect="1"/>
        </xdr:cNvPicPr>
      </xdr:nvPicPr>
      <xdr:blipFill>
        <a:blip r:embed="rId9"/>
        <a:srcRect l="20112" t="1014" r="20272" b="25456"/>
        <a:stretch>
          <a:fillRect/>
        </a:stretch>
      </xdr:blipFill>
      <xdr:spPr>
        <a:xfrm>
          <a:off x="733425" y="3910330"/>
          <a:ext cx="579120" cy="62865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5</xdr:row>
      <xdr:rowOff>9525</xdr:rowOff>
    </xdr:from>
    <xdr:to>
      <xdr:col>1</xdr:col>
      <xdr:colOff>708025</xdr:colOff>
      <xdr:row>5</xdr:row>
      <xdr:rowOff>619125</xdr:rowOff>
    </xdr:to>
    <xdr:pic>
      <xdr:nvPicPr>
        <xdr:cNvPr id="9" name="图片 8" descr="琼宇神雕侠侣辣条"/>
        <xdr:cNvPicPr>
          <a:picLocks noChangeAspect="1"/>
        </xdr:cNvPicPr>
      </xdr:nvPicPr>
      <xdr:blipFill>
        <a:blip r:embed="rId10"/>
        <a:srcRect b="24341"/>
        <a:stretch>
          <a:fillRect/>
        </a:stretch>
      </xdr:blipFill>
      <xdr:spPr>
        <a:xfrm>
          <a:off x="714375" y="3205480"/>
          <a:ext cx="612775" cy="6096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7</xdr:row>
      <xdr:rowOff>47625</xdr:rowOff>
    </xdr:from>
    <xdr:to>
      <xdr:col>1</xdr:col>
      <xdr:colOff>683895</xdr:colOff>
      <xdr:row>7</xdr:row>
      <xdr:rowOff>635635</xdr:rowOff>
    </xdr:to>
    <xdr:pic>
      <xdr:nvPicPr>
        <xdr:cNvPr id="10" name="图片 9" descr="茶颜悦色面包丁"/>
        <xdr:cNvPicPr>
          <a:picLocks noChangeAspect="1"/>
        </xdr:cNvPicPr>
      </xdr:nvPicPr>
      <xdr:blipFill>
        <a:blip r:embed="rId11"/>
        <a:srcRect b="24037"/>
        <a:stretch>
          <a:fillRect/>
        </a:stretch>
      </xdr:blipFill>
      <xdr:spPr>
        <a:xfrm>
          <a:off x="714375" y="4615180"/>
          <a:ext cx="588645" cy="588010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8</xdr:row>
      <xdr:rowOff>47625</xdr:rowOff>
    </xdr:from>
    <xdr:to>
      <xdr:col>1</xdr:col>
      <xdr:colOff>717550</xdr:colOff>
      <xdr:row>8</xdr:row>
      <xdr:rowOff>638810</xdr:rowOff>
    </xdr:to>
    <xdr:pic>
      <xdr:nvPicPr>
        <xdr:cNvPr id="11" name="图片 10" descr="茶颜悦色玉米粒"/>
        <xdr:cNvPicPr>
          <a:picLocks noChangeAspect="1"/>
        </xdr:cNvPicPr>
      </xdr:nvPicPr>
      <xdr:blipFill>
        <a:blip r:embed="rId12"/>
        <a:srcRect b="24341"/>
        <a:stretch>
          <a:fillRect/>
        </a:stretch>
      </xdr:blipFill>
      <xdr:spPr>
        <a:xfrm>
          <a:off x="742950" y="5300980"/>
          <a:ext cx="593725" cy="591185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10</xdr:row>
      <xdr:rowOff>76200</xdr:rowOff>
    </xdr:from>
    <xdr:to>
      <xdr:col>1</xdr:col>
      <xdr:colOff>637540</xdr:colOff>
      <xdr:row>10</xdr:row>
      <xdr:rowOff>669925</xdr:rowOff>
    </xdr:to>
    <xdr:pic>
      <xdr:nvPicPr>
        <xdr:cNvPr id="12" name="图片 11" descr="川味麻辣肠"/>
        <xdr:cNvPicPr>
          <a:picLocks noChangeAspect="1"/>
        </xdr:cNvPicPr>
      </xdr:nvPicPr>
      <xdr:blipFill>
        <a:blip r:embed="rId13"/>
        <a:srcRect r="14250" b="21998"/>
        <a:stretch>
          <a:fillRect/>
        </a:stretch>
      </xdr:blipFill>
      <xdr:spPr>
        <a:xfrm>
          <a:off x="771525" y="6701155"/>
          <a:ext cx="485140" cy="593725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11</xdr:row>
      <xdr:rowOff>76200</xdr:rowOff>
    </xdr:from>
    <xdr:to>
      <xdr:col>1</xdr:col>
      <xdr:colOff>608965</xdr:colOff>
      <xdr:row>11</xdr:row>
      <xdr:rowOff>669925</xdr:rowOff>
    </xdr:to>
    <xdr:pic>
      <xdr:nvPicPr>
        <xdr:cNvPr id="13" name="图片 12" descr="川味麻辣肠"/>
        <xdr:cNvPicPr>
          <a:picLocks noChangeAspect="1"/>
        </xdr:cNvPicPr>
      </xdr:nvPicPr>
      <xdr:blipFill>
        <a:blip r:embed="rId13"/>
        <a:srcRect r="14250" b="21998"/>
        <a:stretch>
          <a:fillRect/>
        </a:stretch>
      </xdr:blipFill>
      <xdr:spPr>
        <a:xfrm>
          <a:off x="742950" y="7386955"/>
          <a:ext cx="485140" cy="59372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13</xdr:row>
      <xdr:rowOff>28575</xdr:rowOff>
    </xdr:from>
    <xdr:to>
      <xdr:col>1</xdr:col>
      <xdr:colOff>685800</xdr:colOff>
      <xdr:row>13</xdr:row>
      <xdr:rowOff>657860</xdr:rowOff>
    </xdr:to>
    <xdr:pic>
      <xdr:nvPicPr>
        <xdr:cNvPr id="16" name="图片 15" descr="吴氏素干煸鱿鱼丝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6275" y="8710930"/>
          <a:ext cx="628650" cy="629285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16</xdr:row>
      <xdr:rowOff>47625</xdr:rowOff>
    </xdr:from>
    <xdr:to>
      <xdr:col>1</xdr:col>
      <xdr:colOff>570230</xdr:colOff>
      <xdr:row>16</xdr:row>
      <xdr:rowOff>638175</xdr:rowOff>
    </xdr:to>
    <xdr:pic>
      <xdr:nvPicPr>
        <xdr:cNvPr id="17" name="图片 16" descr="有友鸡脚筋 山椒味"/>
        <xdr:cNvPicPr>
          <a:picLocks noChangeAspect="1"/>
        </xdr:cNvPicPr>
      </xdr:nvPicPr>
      <xdr:blipFill>
        <a:blip r:embed="rId15"/>
        <a:srcRect l="21105" t="4625" r="21005" b="15750"/>
        <a:stretch>
          <a:fillRect/>
        </a:stretch>
      </xdr:blipFill>
      <xdr:spPr>
        <a:xfrm>
          <a:off x="762000" y="10787380"/>
          <a:ext cx="427355" cy="590550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17</xdr:row>
      <xdr:rowOff>38100</xdr:rowOff>
    </xdr:from>
    <xdr:to>
      <xdr:col>1</xdr:col>
      <xdr:colOff>551180</xdr:colOff>
      <xdr:row>17</xdr:row>
      <xdr:rowOff>628650</xdr:rowOff>
    </xdr:to>
    <xdr:pic>
      <xdr:nvPicPr>
        <xdr:cNvPr id="18" name="图片 17" descr="有友鸡脚筋 山椒味"/>
        <xdr:cNvPicPr>
          <a:picLocks noChangeAspect="1"/>
        </xdr:cNvPicPr>
      </xdr:nvPicPr>
      <xdr:blipFill>
        <a:blip r:embed="rId15"/>
        <a:srcRect l="21105" t="4625" r="21005" b="15750"/>
        <a:stretch>
          <a:fillRect/>
        </a:stretch>
      </xdr:blipFill>
      <xdr:spPr>
        <a:xfrm>
          <a:off x="742950" y="11463655"/>
          <a:ext cx="427355" cy="59055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22</xdr:row>
      <xdr:rowOff>57150</xdr:rowOff>
    </xdr:from>
    <xdr:to>
      <xdr:col>1</xdr:col>
      <xdr:colOff>656590</xdr:colOff>
      <xdr:row>22</xdr:row>
      <xdr:rowOff>600075</xdr:rowOff>
    </xdr:to>
    <xdr:pic>
      <xdr:nvPicPr>
        <xdr:cNvPr id="19" name="图片 18" descr="芥末味夏威夷果仁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33425" y="14911705"/>
          <a:ext cx="542290" cy="542925"/>
        </a:xfrm>
        <a:prstGeom prst="rect">
          <a:avLst/>
        </a:prstGeom>
      </xdr:spPr>
    </xdr:pic>
    <xdr:clientData/>
  </xdr:twoCellAnchor>
  <xdr:twoCellAnchor>
    <xdr:from>
      <xdr:col>1</xdr:col>
      <xdr:colOff>31115</xdr:colOff>
      <xdr:row>26</xdr:row>
      <xdr:rowOff>90170</xdr:rowOff>
    </xdr:from>
    <xdr:to>
      <xdr:col>1</xdr:col>
      <xdr:colOff>796925</xdr:colOff>
      <xdr:row>26</xdr:row>
      <xdr:rowOff>574040</xdr:rowOff>
    </xdr:to>
    <xdr:pic>
      <xdr:nvPicPr>
        <xdr:cNvPr id="20" name="图片 19" descr="自动蒜泥器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50240" y="17687925"/>
          <a:ext cx="765810" cy="483870"/>
        </a:xfrm>
        <a:prstGeom prst="rect">
          <a:avLst/>
        </a:prstGeom>
      </xdr:spPr>
    </xdr:pic>
    <xdr:clientData/>
  </xdr:twoCellAnchor>
  <xdr:twoCellAnchor>
    <xdr:from>
      <xdr:col>1</xdr:col>
      <xdr:colOff>99060</xdr:colOff>
      <xdr:row>18</xdr:row>
      <xdr:rowOff>33020</xdr:rowOff>
    </xdr:from>
    <xdr:to>
      <xdr:col>1</xdr:col>
      <xdr:colOff>688340</xdr:colOff>
      <xdr:row>18</xdr:row>
      <xdr:rowOff>621665</xdr:rowOff>
    </xdr:to>
    <xdr:pic>
      <xdr:nvPicPr>
        <xdr:cNvPr id="21" name="图片 20" descr="和成天下5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18185" y="12144375"/>
          <a:ext cx="589280" cy="588645"/>
        </a:xfrm>
        <a:prstGeom prst="rect">
          <a:avLst/>
        </a:prstGeom>
      </xdr:spPr>
    </xdr:pic>
    <xdr:clientData/>
  </xdr:twoCellAnchor>
  <xdr:twoCellAnchor>
    <xdr:from>
      <xdr:col>1</xdr:col>
      <xdr:colOff>74930</xdr:colOff>
      <xdr:row>19</xdr:row>
      <xdr:rowOff>24765</xdr:rowOff>
    </xdr:from>
    <xdr:to>
      <xdr:col>1</xdr:col>
      <xdr:colOff>720725</xdr:colOff>
      <xdr:row>19</xdr:row>
      <xdr:rowOff>673735</xdr:rowOff>
    </xdr:to>
    <xdr:pic>
      <xdr:nvPicPr>
        <xdr:cNvPr id="22" name="图片 21" descr="和成天下10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94055" y="12821920"/>
          <a:ext cx="645795" cy="648970"/>
        </a:xfrm>
        <a:prstGeom prst="rect">
          <a:avLst/>
        </a:prstGeom>
      </xdr:spPr>
    </xdr:pic>
    <xdr:clientData/>
  </xdr:twoCellAnchor>
  <xdr:twoCellAnchor>
    <xdr:from>
      <xdr:col>1</xdr:col>
      <xdr:colOff>80010</xdr:colOff>
      <xdr:row>24</xdr:row>
      <xdr:rowOff>31750</xdr:rowOff>
    </xdr:from>
    <xdr:to>
      <xdr:col>1</xdr:col>
      <xdr:colOff>727710</xdr:colOff>
      <xdr:row>24</xdr:row>
      <xdr:rowOff>684530</xdr:rowOff>
    </xdr:to>
    <xdr:pic>
      <xdr:nvPicPr>
        <xdr:cNvPr id="23" name="图片 22" descr="采耳银针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99135" y="16257905"/>
          <a:ext cx="647700" cy="652780"/>
        </a:xfrm>
        <a:prstGeom prst="rect">
          <a:avLst/>
        </a:prstGeom>
      </xdr:spPr>
    </xdr:pic>
    <xdr:clientData/>
  </xdr:twoCellAnchor>
  <xdr:twoCellAnchor>
    <xdr:from>
      <xdr:col>1</xdr:col>
      <xdr:colOff>71755</xdr:colOff>
      <xdr:row>23</xdr:row>
      <xdr:rowOff>33020</xdr:rowOff>
    </xdr:from>
    <xdr:to>
      <xdr:col>1</xdr:col>
      <xdr:colOff>719455</xdr:colOff>
      <xdr:row>23</xdr:row>
      <xdr:rowOff>666750</xdr:rowOff>
    </xdr:to>
    <xdr:pic>
      <xdr:nvPicPr>
        <xdr:cNvPr id="24" name="图片 23" descr="沙爹鱼串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90880" y="15573375"/>
          <a:ext cx="647700" cy="633730"/>
        </a:xfrm>
        <a:prstGeom prst="rect">
          <a:avLst/>
        </a:prstGeom>
      </xdr:spPr>
    </xdr:pic>
    <xdr:clientData/>
  </xdr:twoCellAnchor>
  <xdr:twoCellAnchor>
    <xdr:from>
      <xdr:col>1</xdr:col>
      <xdr:colOff>78740</xdr:colOff>
      <xdr:row>20</xdr:row>
      <xdr:rowOff>33020</xdr:rowOff>
    </xdr:from>
    <xdr:to>
      <xdr:col>1</xdr:col>
      <xdr:colOff>726440</xdr:colOff>
      <xdr:row>21</xdr:row>
      <xdr:rowOff>0</xdr:rowOff>
    </xdr:to>
    <xdr:pic>
      <xdr:nvPicPr>
        <xdr:cNvPr id="25" name="图片 24" descr="蜡笔小新擦手布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97865" y="13515975"/>
          <a:ext cx="647700" cy="652780"/>
        </a:xfrm>
        <a:prstGeom prst="rect">
          <a:avLst/>
        </a:prstGeom>
      </xdr:spPr>
    </xdr:pic>
    <xdr:clientData/>
  </xdr:twoCellAnchor>
  <xdr:twoCellAnchor>
    <xdr:from>
      <xdr:col>1</xdr:col>
      <xdr:colOff>69850</xdr:colOff>
      <xdr:row>12</xdr:row>
      <xdr:rowOff>17145</xdr:rowOff>
    </xdr:from>
    <xdr:to>
      <xdr:col>1</xdr:col>
      <xdr:colOff>717550</xdr:colOff>
      <xdr:row>12</xdr:row>
      <xdr:rowOff>664845</xdr:rowOff>
    </xdr:to>
    <xdr:pic>
      <xdr:nvPicPr>
        <xdr:cNvPr id="26" name="图片 25" descr="皇上皇腊肠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8975" y="8013700"/>
          <a:ext cx="647700" cy="64770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9</xdr:row>
      <xdr:rowOff>22225</xdr:rowOff>
    </xdr:from>
    <xdr:to>
      <xdr:col>1</xdr:col>
      <xdr:colOff>723900</xdr:colOff>
      <xdr:row>9</xdr:row>
      <xdr:rowOff>669925</xdr:rowOff>
    </xdr:to>
    <xdr:pic>
      <xdr:nvPicPr>
        <xdr:cNvPr id="27" name="图片 26" descr="茶颜悦色咸蛋黄锅巴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95325" y="5961380"/>
          <a:ext cx="647700" cy="647700"/>
        </a:xfrm>
        <a:prstGeom prst="rect">
          <a:avLst/>
        </a:prstGeom>
      </xdr:spPr>
    </xdr:pic>
    <xdr:clientData/>
  </xdr:twoCellAnchor>
  <xdr:twoCellAnchor>
    <xdr:from>
      <xdr:col>1</xdr:col>
      <xdr:colOff>59690</xdr:colOff>
      <xdr:row>29</xdr:row>
      <xdr:rowOff>27940</xdr:rowOff>
    </xdr:from>
    <xdr:to>
      <xdr:col>1</xdr:col>
      <xdr:colOff>720725</xdr:colOff>
      <xdr:row>29</xdr:row>
      <xdr:rowOff>655955</xdr:rowOff>
    </xdr:to>
    <xdr:pic>
      <xdr:nvPicPr>
        <xdr:cNvPr id="28" name="图片 27" descr="友臣椰蓉包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78815" y="19683095"/>
          <a:ext cx="661035" cy="628015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30</xdr:row>
      <xdr:rowOff>13335</xdr:rowOff>
    </xdr:from>
    <xdr:to>
      <xdr:col>1</xdr:col>
      <xdr:colOff>733425</xdr:colOff>
      <xdr:row>30</xdr:row>
      <xdr:rowOff>661035</xdr:rowOff>
    </xdr:to>
    <xdr:pic>
      <xdr:nvPicPr>
        <xdr:cNvPr id="29" name="图片 28" descr="友臣肉松小贝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04850" y="20354290"/>
          <a:ext cx="647700" cy="647700"/>
        </a:xfrm>
        <a:prstGeom prst="rect">
          <a:avLst/>
        </a:prstGeom>
      </xdr:spPr>
    </xdr:pic>
    <xdr:clientData/>
  </xdr:twoCellAnchor>
  <xdr:twoCellAnchor>
    <xdr:from>
      <xdr:col>1</xdr:col>
      <xdr:colOff>69215</xdr:colOff>
      <xdr:row>25</xdr:row>
      <xdr:rowOff>22860</xdr:rowOff>
    </xdr:from>
    <xdr:to>
      <xdr:col>1</xdr:col>
      <xdr:colOff>714375</xdr:colOff>
      <xdr:row>25</xdr:row>
      <xdr:rowOff>668020</xdr:rowOff>
    </xdr:to>
    <xdr:pic>
      <xdr:nvPicPr>
        <xdr:cNvPr id="30" name="图片 29" descr="厨房电子秤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88340" y="16934815"/>
          <a:ext cx="645160" cy="64516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31</xdr:row>
      <xdr:rowOff>46355</xdr:rowOff>
    </xdr:from>
    <xdr:to>
      <xdr:col>1</xdr:col>
      <xdr:colOff>699135</xdr:colOff>
      <xdr:row>31</xdr:row>
      <xdr:rowOff>670560</xdr:rowOff>
    </xdr:to>
    <xdr:pic>
      <xdr:nvPicPr>
        <xdr:cNvPr id="31" name="图片 30" descr="旺旺大礼包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01675" y="21073110"/>
          <a:ext cx="616585" cy="624205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</xdr:colOff>
      <xdr:row>33</xdr:row>
      <xdr:rowOff>36195</xdr:rowOff>
    </xdr:from>
    <xdr:to>
      <xdr:col>1</xdr:col>
      <xdr:colOff>726440</xdr:colOff>
      <xdr:row>33</xdr:row>
      <xdr:rowOff>681355</xdr:rowOff>
    </xdr:to>
    <xdr:pic>
      <xdr:nvPicPr>
        <xdr:cNvPr id="32" name="图片 31" descr="百草味礼包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0405" y="22434550"/>
          <a:ext cx="645160" cy="64516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</xdr:colOff>
      <xdr:row>32</xdr:row>
      <xdr:rowOff>23495</xdr:rowOff>
    </xdr:from>
    <xdr:to>
      <xdr:col>1</xdr:col>
      <xdr:colOff>734060</xdr:colOff>
      <xdr:row>32</xdr:row>
      <xdr:rowOff>678815</xdr:rowOff>
    </xdr:to>
    <xdr:pic>
      <xdr:nvPicPr>
        <xdr:cNvPr id="33" name="图片 32" descr="三只松鼠礼包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99135" y="21736050"/>
          <a:ext cx="654050" cy="6553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34</xdr:row>
      <xdr:rowOff>57150</xdr:rowOff>
    </xdr:from>
    <xdr:to>
      <xdr:col>1</xdr:col>
      <xdr:colOff>676275</xdr:colOff>
      <xdr:row>34</xdr:row>
      <xdr:rowOff>658495</xdr:rowOff>
    </xdr:to>
    <xdr:pic>
      <xdr:nvPicPr>
        <xdr:cNvPr id="34" name="图片 33" descr="麻将摇盅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3141305"/>
          <a:ext cx="600075" cy="60134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85725</xdr:colOff>
      <xdr:row>34</xdr:row>
      <xdr:rowOff>104775</xdr:rowOff>
    </xdr:from>
    <xdr:to>
      <xdr:col>1</xdr:col>
      <xdr:colOff>842645</xdr:colOff>
      <xdr:row>34</xdr:row>
      <xdr:rowOff>533400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7725" y="23188930"/>
          <a:ext cx="756920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99695</xdr:colOff>
      <xdr:row>36</xdr:row>
      <xdr:rowOff>41275</xdr:rowOff>
    </xdr:from>
    <xdr:to>
      <xdr:col>1</xdr:col>
      <xdr:colOff>766445</xdr:colOff>
      <xdr:row>36</xdr:row>
      <xdr:rowOff>655955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695" y="24497030"/>
          <a:ext cx="666750" cy="614680"/>
        </a:xfrm>
        <a:prstGeom prst="rect">
          <a:avLst/>
        </a:prstGeom>
      </xdr:spPr>
    </xdr:pic>
    <xdr:clientData/>
  </xdr:twoCellAnchor>
  <xdr:twoCellAnchor editAs="oneCell">
    <xdr:from>
      <xdr:col>1</xdr:col>
      <xdr:colOff>172720</xdr:colOff>
      <xdr:row>51</xdr:row>
      <xdr:rowOff>38735</xdr:rowOff>
    </xdr:from>
    <xdr:to>
      <xdr:col>1</xdr:col>
      <xdr:colOff>709930</xdr:colOff>
      <xdr:row>51</xdr:row>
      <xdr:rowOff>650875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720" y="34781490"/>
          <a:ext cx="53721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172720</xdr:colOff>
      <xdr:row>50</xdr:row>
      <xdr:rowOff>31750</xdr:rowOff>
    </xdr:from>
    <xdr:to>
      <xdr:col>1</xdr:col>
      <xdr:colOff>709930</xdr:colOff>
      <xdr:row>50</xdr:row>
      <xdr:rowOff>643890</xdr:rowOff>
    </xdr:to>
    <xdr:pic>
      <xdr:nvPicPr>
        <xdr:cNvPr id="5" name="图片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720" y="34088705"/>
          <a:ext cx="53721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172720</xdr:colOff>
      <xdr:row>53</xdr:row>
      <xdr:rowOff>33020</xdr:rowOff>
    </xdr:from>
    <xdr:to>
      <xdr:col>1</xdr:col>
      <xdr:colOff>709930</xdr:colOff>
      <xdr:row>53</xdr:row>
      <xdr:rowOff>645160</xdr:rowOff>
    </xdr:to>
    <xdr:pic>
      <xdr:nvPicPr>
        <xdr:cNvPr id="6" name="图片 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720" y="36147375"/>
          <a:ext cx="53721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172720</xdr:colOff>
      <xdr:row>54</xdr:row>
      <xdr:rowOff>31750</xdr:rowOff>
    </xdr:from>
    <xdr:to>
      <xdr:col>1</xdr:col>
      <xdr:colOff>709930</xdr:colOff>
      <xdr:row>54</xdr:row>
      <xdr:rowOff>643890</xdr:rowOff>
    </xdr:to>
    <xdr:pic>
      <xdr:nvPicPr>
        <xdr:cNvPr id="7" name="图片 6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720" y="36831905"/>
          <a:ext cx="53721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172720</xdr:colOff>
      <xdr:row>52</xdr:row>
      <xdr:rowOff>31750</xdr:rowOff>
    </xdr:from>
    <xdr:to>
      <xdr:col>1</xdr:col>
      <xdr:colOff>709930</xdr:colOff>
      <xdr:row>52</xdr:row>
      <xdr:rowOff>643890</xdr:rowOff>
    </xdr:to>
    <xdr:pic>
      <xdr:nvPicPr>
        <xdr:cNvPr id="8" name="图片 7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720" y="35460305"/>
          <a:ext cx="53721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</xdr:colOff>
      <xdr:row>42</xdr:row>
      <xdr:rowOff>34290</xdr:rowOff>
    </xdr:from>
    <xdr:to>
      <xdr:col>1</xdr:col>
      <xdr:colOff>802640</xdr:colOff>
      <xdr:row>42</xdr:row>
      <xdr:rowOff>646430</xdr:rowOff>
    </xdr:to>
    <xdr:pic>
      <xdr:nvPicPr>
        <xdr:cNvPr id="9" name="图片 8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" y="28604845"/>
          <a:ext cx="705485" cy="612140"/>
        </a:xfrm>
        <a:prstGeom prst="rect">
          <a:avLst/>
        </a:prstGeom>
      </xdr:spPr>
    </xdr:pic>
    <xdr:clientData/>
  </xdr:twoCellAnchor>
  <xdr:oneCellAnchor>
    <xdr:from>
      <xdr:col>1</xdr:col>
      <xdr:colOff>97155</xdr:colOff>
      <xdr:row>48</xdr:row>
      <xdr:rowOff>38100</xdr:rowOff>
    </xdr:from>
    <xdr:ext cx="705485" cy="612140"/>
    <xdr:pic>
      <xdr:nvPicPr>
        <xdr:cNvPr id="10" name="图片 9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" y="32723455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97155</xdr:colOff>
      <xdr:row>45</xdr:row>
      <xdr:rowOff>38100</xdr:rowOff>
    </xdr:from>
    <xdr:ext cx="705485" cy="612140"/>
    <xdr:pic>
      <xdr:nvPicPr>
        <xdr:cNvPr id="11" name="图片 10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" y="30666055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97155</xdr:colOff>
      <xdr:row>43</xdr:row>
      <xdr:rowOff>38100</xdr:rowOff>
    </xdr:from>
    <xdr:ext cx="705485" cy="612140"/>
    <xdr:pic>
      <xdr:nvPicPr>
        <xdr:cNvPr id="12" name="图片 11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" y="29294455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97155</xdr:colOff>
      <xdr:row>46</xdr:row>
      <xdr:rowOff>39370</xdr:rowOff>
    </xdr:from>
    <xdr:ext cx="705485" cy="612140"/>
    <xdr:pic>
      <xdr:nvPicPr>
        <xdr:cNvPr id="13" name="图片 12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" y="31353125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97155</xdr:colOff>
      <xdr:row>47</xdr:row>
      <xdr:rowOff>34290</xdr:rowOff>
    </xdr:from>
    <xdr:ext cx="705485" cy="612140"/>
    <xdr:pic>
      <xdr:nvPicPr>
        <xdr:cNvPr id="14" name="图片 13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" y="32033845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97155</xdr:colOff>
      <xdr:row>44</xdr:row>
      <xdr:rowOff>34290</xdr:rowOff>
    </xdr:from>
    <xdr:ext cx="705485" cy="612140"/>
    <xdr:pic>
      <xdr:nvPicPr>
        <xdr:cNvPr id="15" name="图片 1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" y="29976445"/>
          <a:ext cx="705485" cy="612140"/>
        </a:xfrm>
        <a:prstGeom prst="rect">
          <a:avLst/>
        </a:prstGeom>
      </xdr:spPr>
    </xdr:pic>
    <xdr:clientData/>
  </xdr:oneCellAnchor>
  <xdr:oneCellAnchor>
    <xdr:from>
      <xdr:col>1</xdr:col>
      <xdr:colOff>97155</xdr:colOff>
      <xdr:row>49</xdr:row>
      <xdr:rowOff>34290</xdr:rowOff>
    </xdr:from>
    <xdr:ext cx="705485" cy="612140"/>
    <xdr:pic>
      <xdr:nvPicPr>
        <xdr:cNvPr id="16" name="图片 1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" y="33405445"/>
          <a:ext cx="705485" cy="612140"/>
        </a:xfrm>
        <a:prstGeom prst="rect">
          <a:avLst/>
        </a:prstGeom>
      </xdr:spPr>
    </xdr:pic>
    <xdr:clientData/>
  </xdr:oneCellAnchor>
  <xdr:twoCellAnchor editAs="oneCell">
    <xdr:from>
      <xdr:col>1</xdr:col>
      <xdr:colOff>123825</xdr:colOff>
      <xdr:row>2</xdr:row>
      <xdr:rowOff>33655</xdr:rowOff>
    </xdr:from>
    <xdr:to>
      <xdr:col>1</xdr:col>
      <xdr:colOff>707390</xdr:colOff>
      <xdr:row>2</xdr:row>
      <xdr:rowOff>669925</xdr:rowOff>
    </xdr:to>
    <xdr:pic>
      <xdr:nvPicPr>
        <xdr:cNvPr id="17" name="图片 16" descr="拖鞋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85825" y="1172210"/>
          <a:ext cx="583565" cy="636270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3</xdr:row>
      <xdr:rowOff>38100</xdr:rowOff>
    </xdr:from>
    <xdr:to>
      <xdr:col>1</xdr:col>
      <xdr:colOff>750570</xdr:colOff>
      <xdr:row>3</xdr:row>
      <xdr:rowOff>637540</xdr:rowOff>
    </xdr:to>
    <xdr:pic>
      <xdr:nvPicPr>
        <xdr:cNvPr id="18" name="图片 1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62455"/>
          <a:ext cx="626745" cy="59944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4</xdr:row>
      <xdr:rowOff>19050</xdr:rowOff>
    </xdr:from>
    <xdr:to>
      <xdr:col>1</xdr:col>
      <xdr:colOff>775970</xdr:colOff>
      <xdr:row>4</xdr:row>
      <xdr:rowOff>682625</xdr:rowOff>
    </xdr:to>
    <xdr:pic>
      <xdr:nvPicPr>
        <xdr:cNvPr id="19" name="图片 1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2529205"/>
          <a:ext cx="661670" cy="66357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5</xdr:row>
      <xdr:rowOff>28575</xdr:rowOff>
    </xdr:from>
    <xdr:to>
      <xdr:col>1</xdr:col>
      <xdr:colOff>718820</xdr:colOff>
      <xdr:row>5</xdr:row>
      <xdr:rowOff>661670</xdr:rowOff>
    </xdr:to>
    <xdr:pic>
      <xdr:nvPicPr>
        <xdr:cNvPr id="20" name="图片 19" descr="银耳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23925" y="3224530"/>
          <a:ext cx="556895" cy="63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</xdr:row>
      <xdr:rowOff>57150</xdr:rowOff>
    </xdr:from>
    <xdr:to>
      <xdr:col>1</xdr:col>
      <xdr:colOff>709295</xdr:colOff>
      <xdr:row>6</xdr:row>
      <xdr:rowOff>648970</xdr:rowOff>
    </xdr:to>
    <xdr:pic>
      <xdr:nvPicPr>
        <xdr:cNvPr id="21" name="图片 20" descr="虫草花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14400" y="3938905"/>
          <a:ext cx="556895" cy="59182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7</xdr:row>
      <xdr:rowOff>28575</xdr:rowOff>
    </xdr:from>
    <xdr:to>
      <xdr:col>1</xdr:col>
      <xdr:colOff>706755</xdr:colOff>
      <xdr:row>7</xdr:row>
      <xdr:rowOff>649605</xdr:rowOff>
    </xdr:to>
    <xdr:pic>
      <xdr:nvPicPr>
        <xdr:cNvPr id="22" name="图片 21" descr="麻辣王子地道辣条110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47725" y="4596130"/>
          <a:ext cx="621030" cy="62103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8</xdr:row>
      <xdr:rowOff>19050</xdr:rowOff>
    </xdr:from>
    <xdr:to>
      <xdr:col>1</xdr:col>
      <xdr:colOff>732790</xdr:colOff>
      <xdr:row>8</xdr:row>
      <xdr:rowOff>661035</xdr:rowOff>
    </xdr:to>
    <xdr:pic>
      <xdr:nvPicPr>
        <xdr:cNvPr id="23" name="图片 22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5272405"/>
          <a:ext cx="666115" cy="64198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</xdr:row>
      <xdr:rowOff>38100</xdr:rowOff>
    </xdr:from>
    <xdr:to>
      <xdr:col>1</xdr:col>
      <xdr:colOff>823595</xdr:colOff>
      <xdr:row>9</xdr:row>
      <xdr:rowOff>647700</xdr:rowOff>
    </xdr:to>
    <xdr:pic>
      <xdr:nvPicPr>
        <xdr:cNvPr id="24" name="图片 23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" t="16661" r="4697" b="35354"/>
        <a:stretch>
          <a:fillRect/>
        </a:stretch>
      </xdr:blipFill>
      <xdr:spPr>
        <a:xfrm>
          <a:off x="876300" y="5977255"/>
          <a:ext cx="70929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</xdr:row>
      <xdr:rowOff>0</xdr:rowOff>
    </xdr:from>
    <xdr:to>
      <xdr:col>1</xdr:col>
      <xdr:colOff>804545</xdr:colOff>
      <xdr:row>10</xdr:row>
      <xdr:rowOff>609600</xdr:rowOff>
    </xdr:to>
    <xdr:pic>
      <xdr:nvPicPr>
        <xdr:cNvPr id="25" name="图片 24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" t="16661" r="4697" b="35354"/>
        <a:stretch>
          <a:fillRect/>
        </a:stretch>
      </xdr:blipFill>
      <xdr:spPr>
        <a:xfrm>
          <a:off x="857250" y="6624955"/>
          <a:ext cx="70929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</xdr:row>
      <xdr:rowOff>47625</xdr:rowOff>
    </xdr:from>
    <xdr:to>
      <xdr:col>1</xdr:col>
      <xdr:colOff>823595</xdr:colOff>
      <xdr:row>11</xdr:row>
      <xdr:rowOff>657225</xdr:rowOff>
    </xdr:to>
    <xdr:pic>
      <xdr:nvPicPr>
        <xdr:cNvPr id="26" name="图片 25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" t="16661" r="4697" b="35354"/>
        <a:stretch>
          <a:fillRect/>
        </a:stretch>
      </xdr:blipFill>
      <xdr:spPr>
        <a:xfrm>
          <a:off x="876300" y="7358380"/>
          <a:ext cx="70929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</xdr:row>
      <xdr:rowOff>19050</xdr:rowOff>
    </xdr:from>
    <xdr:to>
      <xdr:col>1</xdr:col>
      <xdr:colOff>752475</xdr:colOff>
      <xdr:row>12</xdr:row>
      <xdr:rowOff>638175</xdr:rowOff>
    </xdr:to>
    <xdr:pic>
      <xdr:nvPicPr>
        <xdr:cNvPr id="27" name="图片 26" descr="卫龙素牛肚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95350" y="801560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13</xdr:row>
      <xdr:rowOff>38100</xdr:rowOff>
    </xdr:from>
    <xdr:to>
      <xdr:col>1</xdr:col>
      <xdr:colOff>723900</xdr:colOff>
      <xdr:row>13</xdr:row>
      <xdr:rowOff>657225</xdr:rowOff>
    </xdr:to>
    <xdr:pic>
      <xdr:nvPicPr>
        <xdr:cNvPr id="28" name="图片 27" descr="卫龙素牛肚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66775" y="8720455"/>
          <a:ext cx="619125" cy="619125"/>
        </a:xfrm>
        <a:prstGeom prst="rect">
          <a:avLst/>
        </a:prstGeom>
      </xdr:spPr>
    </xdr:pic>
    <xdr:clientData/>
  </xdr:twoCellAnchor>
  <xdr:oneCellAnchor>
    <xdr:from>
      <xdr:col>1</xdr:col>
      <xdr:colOff>85725</xdr:colOff>
      <xdr:row>14</xdr:row>
      <xdr:rowOff>19050</xdr:rowOff>
    </xdr:from>
    <xdr:ext cx="697865" cy="647700"/>
    <xdr:pic>
      <xdr:nvPicPr>
        <xdr:cNvPr id="29" name="图片 28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9387205"/>
          <a:ext cx="697865" cy="647700"/>
        </a:xfrm>
        <a:prstGeom prst="rect">
          <a:avLst/>
        </a:prstGeom>
      </xdr:spPr>
    </xdr:pic>
    <xdr:clientData/>
  </xdr:oneCellAnchor>
  <xdr:oneCellAnchor>
    <xdr:from>
      <xdr:col>1</xdr:col>
      <xdr:colOff>104775</xdr:colOff>
      <xdr:row>15</xdr:row>
      <xdr:rowOff>19050</xdr:rowOff>
    </xdr:from>
    <xdr:ext cx="697865" cy="647700"/>
    <xdr:pic>
      <xdr:nvPicPr>
        <xdr:cNvPr id="30" name="图片 29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10073005"/>
          <a:ext cx="697865" cy="647700"/>
        </a:xfrm>
        <a:prstGeom prst="rect">
          <a:avLst/>
        </a:prstGeom>
      </xdr:spPr>
    </xdr:pic>
    <xdr:clientData/>
  </xdr:oneCellAnchor>
  <xdr:twoCellAnchor>
    <xdr:from>
      <xdr:col>1</xdr:col>
      <xdr:colOff>95250</xdr:colOff>
      <xdr:row>16</xdr:row>
      <xdr:rowOff>19050</xdr:rowOff>
    </xdr:from>
    <xdr:to>
      <xdr:col>1</xdr:col>
      <xdr:colOff>702310</xdr:colOff>
      <xdr:row>16</xdr:row>
      <xdr:rowOff>626110</xdr:rowOff>
    </xdr:to>
    <xdr:pic>
      <xdr:nvPicPr>
        <xdr:cNvPr id="31" name="图片 30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10758805"/>
          <a:ext cx="607060" cy="607060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17</xdr:row>
      <xdr:rowOff>28575</xdr:rowOff>
    </xdr:from>
    <xdr:to>
      <xdr:col>1</xdr:col>
      <xdr:colOff>675005</xdr:colOff>
      <xdr:row>17</xdr:row>
      <xdr:rowOff>680720</xdr:rowOff>
    </xdr:to>
    <xdr:pic>
      <xdr:nvPicPr>
        <xdr:cNvPr id="32" name="图片 31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441" t="206" r="11946" b="12261"/>
        <a:stretch>
          <a:fillRect/>
        </a:stretch>
      </xdr:blipFill>
      <xdr:spPr>
        <a:xfrm>
          <a:off x="981075" y="11454130"/>
          <a:ext cx="455930" cy="6521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18</xdr:row>
      <xdr:rowOff>66675</xdr:rowOff>
    </xdr:from>
    <xdr:to>
      <xdr:col>1</xdr:col>
      <xdr:colOff>754380</xdr:colOff>
      <xdr:row>18</xdr:row>
      <xdr:rowOff>632460</xdr:rowOff>
    </xdr:to>
    <xdr:pic>
      <xdr:nvPicPr>
        <xdr:cNvPr id="33" name="图片 32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69" t="8578" r="3548" b="13567"/>
        <a:stretch>
          <a:fillRect/>
        </a:stretch>
      </xdr:blipFill>
      <xdr:spPr>
        <a:xfrm>
          <a:off x="847725" y="12178030"/>
          <a:ext cx="668655" cy="565785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19</xdr:row>
      <xdr:rowOff>38100</xdr:rowOff>
    </xdr:from>
    <xdr:to>
      <xdr:col>1</xdr:col>
      <xdr:colOff>704850</xdr:colOff>
      <xdr:row>19</xdr:row>
      <xdr:rowOff>664210</xdr:rowOff>
    </xdr:to>
    <xdr:pic>
      <xdr:nvPicPr>
        <xdr:cNvPr id="34" name="图片 33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2835255"/>
          <a:ext cx="590550" cy="62611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20</xdr:row>
      <xdr:rowOff>38100</xdr:rowOff>
    </xdr:from>
    <xdr:to>
      <xdr:col>1</xdr:col>
      <xdr:colOff>688340</xdr:colOff>
      <xdr:row>20</xdr:row>
      <xdr:rowOff>655955</xdr:rowOff>
    </xdr:to>
    <xdr:pic>
      <xdr:nvPicPr>
        <xdr:cNvPr id="35" name="图片 34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57" b="10133"/>
        <a:stretch>
          <a:fillRect/>
        </a:stretch>
      </xdr:blipFill>
      <xdr:spPr>
        <a:xfrm>
          <a:off x="990600" y="13521055"/>
          <a:ext cx="459740" cy="617855"/>
        </a:xfrm>
        <a:prstGeom prst="rect">
          <a:avLst/>
        </a:prstGeom>
      </xdr:spPr>
    </xdr:pic>
    <xdr:clientData/>
  </xdr:twoCellAnchor>
  <xdr:twoCellAnchor>
    <xdr:from>
      <xdr:col>1</xdr:col>
      <xdr:colOff>111125</xdr:colOff>
      <xdr:row>21</xdr:row>
      <xdr:rowOff>46355</xdr:rowOff>
    </xdr:from>
    <xdr:to>
      <xdr:col>1</xdr:col>
      <xdr:colOff>799465</xdr:colOff>
      <xdr:row>22</xdr:row>
      <xdr:rowOff>21590</xdr:rowOff>
    </xdr:to>
    <xdr:pic>
      <xdr:nvPicPr>
        <xdr:cNvPr id="36" name="图片 35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125" y="14215110"/>
          <a:ext cx="688340" cy="66103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22</xdr:row>
      <xdr:rowOff>38100</xdr:rowOff>
    </xdr:from>
    <xdr:to>
      <xdr:col>1</xdr:col>
      <xdr:colOff>735965</xdr:colOff>
      <xdr:row>22</xdr:row>
      <xdr:rowOff>648970</xdr:rowOff>
    </xdr:to>
    <xdr:pic>
      <xdr:nvPicPr>
        <xdr:cNvPr id="37" name="图片 36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99" b="18672"/>
        <a:stretch>
          <a:fillRect/>
        </a:stretch>
      </xdr:blipFill>
      <xdr:spPr>
        <a:xfrm>
          <a:off x="971550" y="14892655"/>
          <a:ext cx="526415" cy="6108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</xdr:row>
      <xdr:rowOff>47625</xdr:rowOff>
    </xdr:from>
    <xdr:to>
      <xdr:col>1</xdr:col>
      <xdr:colOff>793750</xdr:colOff>
      <xdr:row>23</xdr:row>
      <xdr:rowOff>636270</xdr:rowOff>
    </xdr:to>
    <xdr:pic>
      <xdr:nvPicPr>
        <xdr:cNvPr id="38" name="图片 37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15587980"/>
          <a:ext cx="688975" cy="5886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24</xdr:row>
      <xdr:rowOff>38100</xdr:rowOff>
    </xdr:from>
    <xdr:to>
      <xdr:col>1</xdr:col>
      <xdr:colOff>803275</xdr:colOff>
      <xdr:row>24</xdr:row>
      <xdr:rowOff>626745</xdr:rowOff>
    </xdr:to>
    <xdr:pic>
      <xdr:nvPicPr>
        <xdr:cNvPr id="39" name="图片 38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6264255"/>
          <a:ext cx="688975" cy="5886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25</xdr:row>
      <xdr:rowOff>38100</xdr:rowOff>
    </xdr:from>
    <xdr:to>
      <xdr:col>1</xdr:col>
      <xdr:colOff>774700</xdr:colOff>
      <xdr:row>25</xdr:row>
      <xdr:rowOff>626745</xdr:rowOff>
    </xdr:to>
    <xdr:pic>
      <xdr:nvPicPr>
        <xdr:cNvPr id="40" name="图片 39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6950055"/>
          <a:ext cx="688975" cy="588645"/>
        </a:xfrm>
        <a:prstGeom prst="rect">
          <a:avLst/>
        </a:prstGeom>
      </xdr:spPr>
    </xdr:pic>
    <xdr:clientData/>
  </xdr:twoCellAnchor>
  <xdr:twoCellAnchor editAs="oneCell">
    <xdr:from>
      <xdr:col>1</xdr:col>
      <xdr:colOff>143510</xdr:colOff>
      <xdr:row>26</xdr:row>
      <xdr:rowOff>38100</xdr:rowOff>
    </xdr:from>
    <xdr:to>
      <xdr:col>1</xdr:col>
      <xdr:colOff>686435</xdr:colOff>
      <xdr:row>26</xdr:row>
      <xdr:rowOff>643890</xdr:rowOff>
    </xdr:to>
    <xdr:pic>
      <xdr:nvPicPr>
        <xdr:cNvPr id="41" name="图片 40" descr="公牛插座英标转国标"/>
        <xdr:cNvPicPr>
          <a:picLocks noChangeAspect="1"/>
        </xdr:cNvPicPr>
      </xdr:nvPicPr>
      <xdr:blipFill>
        <a:blip r:embed="rId23"/>
        <a:srcRect l="3547" t="24244" b="2267"/>
        <a:stretch>
          <a:fillRect/>
        </a:stretch>
      </xdr:blipFill>
      <xdr:spPr>
        <a:xfrm rot="10800000">
          <a:off x="905510" y="17635855"/>
          <a:ext cx="542925" cy="6057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27</xdr:row>
      <xdr:rowOff>19050</xdr:rowOff>
    </xdr:from>
    <xdr:to>
      <xdr:col>1</xdr:col>
      <xdr:colOff>810260</xdr:colOff>
      <xdr:row>27</xdr:row>
      <xdr:rowOff>658495</xdr:rowOff>
    </xdr:to>
    <xdr:pic>
      <xdr:nvPicPr>
        <xdr:cNvPr id="42" name="图片 41" descr="洁柔男士日抛内裤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28675" y="18302605"/>
          <a:ext cx="743585" cy="63944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</xdr:row>
      <xdr:rowOff>28575</xdr:rowOff>
    </xdr:from>
    <xdr:to>
      <xdr:col>1</xdr:col>
      <xdr:colOff>770255</xdr:colOff>
      <xdr:row>31</xdr:row>
      <xdr:rowOff>641985</xdr:rowOff>
    </xdr:to>
    <xdr:pic>
      <xdr:nvPicPr>
        <xdr:cNvPr id="43" name="图片 42" descr="洁柔女士日抛内裤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38200" y="21055330"/>
          <a:ext cx="694055" cy="61341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28</xdr:row>
      <xdr:rowOff>38100</xdr:rowOff>
    </xdr:from>
    <xdr:to>
      <xdr:col>1</xdr:col>
      <xdr:colOff>791210</xdr:colOff>
      <xdr:row>28</xdr:row>
      <xdr:rowOff>677545</xdr:rowOff>
    </xdr:to>
    <xdr:pic>
      <xdr:nvPicPr>
        <xdr:cNvPr id="44" name="图片 43" descr="洁柔男士日抛内裤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09625" y="19007455"/>
          <a:ext cx="743585" cy="63944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29</xdr:row>
      <xdr:rowOff>38100</xdr:rowOff>
    </xdr:from>
    <xdr:to>
      <xdr:col>1</xdr:col>
      <xdr:colOff>791210</xdr:colOff>
      <xdr:row>29</xdr:row>
      <xdr:rowOff>677545</xdr:rowOff>
    </xdr:to>
    <xdr:pic>
      <xdr:nvPicPr>
        <xdr:cNvPr id="45" name="图片 44" descr="洁柔男士日抛内裤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09625" y="19693255"/>
          <a:ext cx="743585" cy="63944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30</xdr:row>
      <xdr:rowOff>38100</xdr:rowOff>
    </xdr:from>
    <xdr:to>
      <xdr:col>1</xdr:col>
      <xdr:colOff>791210</xdr:colOff>
      <xdr:row>30</xdr:row>
      <xdr:rowOff>677545</xdr:rowOff>
    </xdr:to>
    <xdr:pic>
      <xdr:nvPicPr>
        <xdr:cNvPr id="46" name="图片 45" descr="洁柔男士日抛内裤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09625" y="20379055"/>
          <a:ext cx="743585" cy="6394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32</xdr:row>
      <xdr:rowOff>57150</xdr:rowOff>
    </xdr:from>
    <xdr:to>
      <xdr:col>1</xdr:col>
      <xdr:colOff>779780</xdr:colOff>
      <xdr:row>32</xdr:row>
      <xdr:rowOff>670560</xdr:rowOff>
    </xdr:to>
    <xdr:pic>
      <xdr:nvPicPr>
        <xdr:cNvPr id="47" name="图片 46" descr="洁柔女士日抛内裤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47725" y="21769705"/>
          <a:ext cx="694055" cy="61341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57150</xdr:rowOff>
    </xdr:from>
    <xdr:to>
      <xdr:col>1</xdr:col>
      <xdr:colOff>779780</xdr:colOff>
      <xdr:row>33</xdr:row>
      <xdr:rowOff>670560</xdr:rowOff>
    </xdr:to>
    <xdr:pic>
      <xdr:nvPicPr>
        <xdr:cNvPr id="48" name="图片 47" descr="洁柔女士日抛内裤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47725" y="22455505"/>
          <a:ext cx="694055" cy="6134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</xdr:row>
      <xdr:rowOff>57150</xdr:rowOff>
    </xdr:from>
    <xdr:to>
      <xdr:col>1</xdr:col>
      <xdr:colOff>734695</xdr:colOff>
      <xdr:row>35</xdr:row>
      <xdr:rowOff>639445</xdr:rowOff>
    </xdr:to>
    <xdr:pic>
      <xdr:nvPicPr>
        <xdr:cNvPr id="49" name="图片 48" descr="麻将摇盅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14400" y="23827105"/>
          <a:ext cx="582295" cy="5822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37</xdr:row>
      <xdr:rowOff>38100</xdr:rowOff>
    </xdr:from>
    <xdr:to>
      <xdr:col>1</xdr:col>
      <xdr:colOff>619125</xdr:colOff>
      <xdr:row>37</xdr:row>
      <xdr:rowOff>669925</xdr:rowOff>
    </xdr:to>
    <xdr:pic>
      <xdr:nvPicPr>
        <xdr:cNvPr id="50" name="图片 49" descr="全棉时代mini日抛浴巾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81075" y="25179655"/>
          <a:ext cx="400050" cy="6318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38</xdr:row>
      <xdr:rowOff>104775</xdr:rowOff>
    </xdr:from>
    <xdr:to>
      <xdr:col>1</xdr:col>
      <xdr:colOff>838200</xdr:colOff>
      <xdr:row>38</xdr:row>
      <xdr:rowOff>576580</xdr:rowOff>
    </xdr:to>
    <xdr:pic>
      <xdr:nvPicPr>
        <xdr:cNvPr id="51" name="图片 50" descr="全棉时代超柔超厚洗脸巾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09625" y="25932130"/>
          <a:ext cx="790575" cy="4718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</xdr:row>
      <xdr:rowOff>38100</xdr:rowOff>
    </xdr:from>
    <xdr:to>
      <xdr:col>1</xdr:col>
      <xdr:colOff>791210</xdr:colOff>
      <xdr:row>39</xdr:row>
      <xdr:rowOff>659130</xdr:rowOff>
    </xdr:to>
    <xdr:pic>
      <xdr:nvPicPr>
        <xdr:cNvPr id="52" name="图片 51" descr="友臣肉松"/>
        <xdr:cNvPicPr>
          <a:picLocks noChangeAspect="1"/>
        </xdr:cNvPicPr>
      </xdr:nvPicPr>
      <xdr:blipFill>
        <a:blip r:embed="rId29"/>
        <a:srcRect b="23410"/>
        <a:stretch>
          <a:fillRect/>
        </a:stretch>
      </xdr:blipFill>
      <xdr:spPr>
        <a:xfrm>
          <a:off x="838200" y="26551255"/>
          <a:ext cx="715010" cy="621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40</xdr:row>
      <xdr:rowOff>57150</xdr:rowOff>
    </xdr:from>
    <xdr:to>
      <xdr:col>1</xdr:col>
      <xdr:colOff>668020</xdr:colOff>
      <xdr:row>40</xdr:row>
      <xdr:rowOff>620395</xdr:rowOff>
    </xdr:to>
    <xdr:pic>
      <xdr:nvPicPr>
        <xdr:cNvPr id="53" name="图片 52" descr="倩挥压缩毛巾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66775" y="27256105"/>
          <a:ext cx="563245" cy="5632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41</xdr:row>
      <xdr:rowOff>57150</xdr:rowOff>
    </xdr:from>
    <xdr:to>
      <xdr:col>1</xdr:col>
      <xdr:colOff>786765</xdr:colOff>
      <xdr:row>41</xdr:row>
      <xdr:rowOff>632460</xdr:rowOff>
    </xdr:to>
    <xdr:pic>
      <xdr:nvPicPr>
        <xdr:cNvPr id="54" name="图片 53" descr="巴迪高压缩浴巾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66775" y="27941905"/>
          <a:ext cx="681990" cy="57531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65</xdr:row>
      <xdr:rowOff>28575</xdr:rowOff>
    </xdr:from>
    <xdr:to>
      <xdr:col>1</xdr:col>
      <xdr:colOff>747395</xdr:colOff>
      <xdr:row>65</xdr:row>
      <xdr:rowOff>654685</xdr:rowOff>
    </xdr:to>
    <xdr:pic>
      <xdr:nvPicPr>
        <xdr:cNvPr id="55" name="图片 54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4372530"/>
          <a:ext cx="661670" cy="626110"/>
        </a:xfrm>
        <a:prstGeom prst="rect">
          <a:avLst/>
        </a:prstGeom>
      </xdr:spPr>
    </xdr:pic>
    <xdr:clientData/>
  </xdr:twoCellAnchor>
  <xdr:twoCellAnchor>
    <xdr:from>
      <xdr:col>1</xdr:col>
      <xdr:colOff>102235</xdr:colOff>
      <xdr:row>66</xdr:row>
      <xdr:rowOff>57150</xdr:rowOff>
    </xdr:from>
    <xdr:to>
      <xdr:col>1</xdr:col>
      <xdr:colOff>780415</xdr:colOff>
      <xdr:row>66</xdr:row>
      <xdr:rowOff>648335</xdr:rowOff>
    </xdr:to>
    <xdr:pic>
      <xdr:nvPicPr>
        <xdr:cNvPr id="56" name="图片 55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235" y="45086905"/>
          <a:ext cx="678180" cy="591185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67</xdr:row>
      <xdr:rowOff>40005</xdr:rowOff>
    </xdr:from>
    <xdr:to>
      <xdr:col>1</xdr:col>
      <xdr:colOff>789305</xdr:colOff>
      <xdr:row>67</xdr:row>
      <xdr:rowOff>657225</xdr:rowOff>
    </xdr:to>
    <xdr:pic>
      <xdr:nvPicPr>
        <xdr:cNvPr id="57" name="图片 56"/>
        <xdr:cNvPicPr>
          <a:picLocks noChangeAspect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45755560"/>
          <a:ext cx="694055" cy="61722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55</xdr:row>
      <xdr:rowOff>27940</xdr:rowOff>
    </xdr:from>
    <xdr:to>
      <xdr:col>1</xdr:col>
      <xdr:colOff>725170</xdr:colOff>
      <xdr:row>55</xdr:row>
      <xdr:rowOff>667385</xdr:rowOff>
    </xdr:to>
    <xdr:pic>
      <xdr:nvPicPr>
        <xdr:cNvPr id="63" name="图片 62" descr="李海龙麻辣烫微辣387g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47725" y="37513895"/>
          <a:ext cx="639445" cy="63944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56</xdr:row>
      <xdr:rowOff>19050</xdr:rowOff>
    </xdr:from>
    <xdr:to>
      <xdr:col>1</xdr:col>
      <xdr:colOff>696595</xdr:colOff>
      <xdr:row>56</xdr:row>
      <xdr:rowOff>658495</xdr:rowOff>
    </xdr:to>
    <xdr:pic>
      <xdr:nvPicPr>
        <xdr:cNvPr id="64" name="图片 63" descr="李海龙麻辣烫微辣387g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19150" y="38190805"/>
          <a:ext cx="639445" cy="6394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58</xdr:row>
      <xdr:rowOff>38100</xdr:rowOff>
    </xdr:from>
    <xdr:to>
      <xdr:col>1</xdr:col>
      <xdr:colOff>724535</xdr:colOff>
      <xdr:row>58</xdr:row>
      <xdr:rowOff>657860</xdr:rowOff>
    </xdr:to>
    <xdr:pic>
      <xdr:nvPicPr>
        <xdr:cNvPr id="65" name="图片 64" descr="死皮剪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66775" y="39581455"/>
          <a:ext cx="619760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59</xdr:row>
      <xdr:rowOff>19050</xdr:rowOff>
    </xdr:from>
    <xdr:to>
      <xdr:col>1</xdr:col>
      <xdr:colOff>753110</xdr:colOff>
      <xdr:row>59</xdr:row>
      <xdr:rowOff>638810</xdr:rowOff>
    </xdr:to>
    <xdr:pic>
      <xdr:nvPicPr>
        <xdr:cNvPr id="66" name="图片 65" descr="奈丝公主安睡裤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95350" y="40248205"/>
          <a:ext cx="619760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9525</xdr:rowOff>
    </xdr:from>
    <xdr:to>
      <xdr:col>1</xdr:col>
      <xdr:colOff>724535</xdr:colOff>
      <xdr:row>60</xdr:row>
      <xdr:rowOff>667385</xdr:rowOff>
    </xdr:to>
    <xdr:pic>
      <xdr:nvPicPr>
        <xdr:cNvPr id="67" name="图片 66" descr="有友鸡脚筋 山椒味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28675" y="40924480"/>
          <a:ext cx="657860" cy="65786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61</xdr:row>
      <xdr:rowOff>76200</xdr:rowOff>
    </xdr:from>
    <xdr:to>
      <xdr:col>1</xdr:col>
      <xdr:colOff>715010</xdr:colOff>
      <xdr:row>61</xdr:row>
      <xdr:rowOff>638810</xdr:rowOff>
    </xdr:to>
    <xdr:pic>
      <xdr:nvPicPr>
        <xdr:cNvPr id="68" name="图片 67" descr="有友鸡脚筋 盐焗味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14400" y="41676955"/>
          <a:ext cx="562610" cy="56261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62</xdr:row>
      <xdr:rowOff>28575</xdr:rowOff>
    </xdr:from>
    <xdr:to>
      <xdr:col>1</xdr:col>
      <xdr:colOff>724535</xdr:colOff>
      <xdr:row>62</xdr:row>
      <xdr:rowOff>638810</xdr:rowOff>
    </xdr:to>
    <xdr:pic>
      <xdr:nvPicPr>
        <xdr:cNvPr id="69" name="图片 68" descr="有友鸡脚筋 泰式酸辣味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76300" y="42315130"/>
          <a:ext cx="610235" cy="610235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63</xdr:row>
      <xdr:rowOff>28575</xdr:rowOff>
    </xdr:from>
    <xdr:to>
      <xdr:col>1</xdr:col>
      <xdr:colOff>706755</xdr:colOff>
      <xdr:row>63</xdr:row>
      <xdr:rowOff>649605</xdr:rowOff>
    </xdr:to>
    <xdr:pic>
      <xdr:nvPicPr>
        <xdr:cNvPr id="70" name="图片 69" descr="麻辣王子地道辣条110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47725" y="43000930"/>
          <a:ext cx="621030" cy="6210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28575</xdr:rowOff>
    </xdr:from>
    <xdr:to>
      <xdr:col>1</xdr:col>
      <xdr:colOff>715010</xdr:colOff>
      <xdr:row>57</xdr:row>
      <xdr:rowOff>648335</xdr:rowOff>
    </xdr:to>
    <xdr:pic>
      <xdr:nvPicPr>
        <xdr:cNvPr id="71" name="图片 70" descr="耳勺6件套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57250" y="38886130"/>
          <a:ext cx="619760" cy="6197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85725</xdr:colOff>
      <xdr:row>2</xdr:row>
      <xdr:rowOff>38100</xdr:rowOff>
    </xdr:from>
    <xdr:to>
      <xdr:col>1</xdr:col>
      <xdr:colOff>696595</xdr:colOff>
      <xdr:row>2</xdr:row>
      <xdr:rowOff>654050</xdr:rowOff>
    </xdr:to>
    <xdr:pic>
      <xdr:nvPicPr>
        <xdr:cNvPr id="2" name="图片 1" descr="缺牙齿素牛肉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725" y="1176655"/>
          <a:ext cx="610870" cy="6159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</xdr:row>
      <xdr:rowOff>28575</xdr:rowOff>
    </xdr:from>
    <xdr:to>
      <xdr:col>1</xdr:col>
      <xdr:colOff>677545</xdr:colOff>
      <xdr:row>3</xdr:row>
      <xdr:rowOff>644525</xdr:rowOff>
    </xdr:to>
    <xdr:pic>
      <xdr:nvPicPr>
        <xdr:cNvPr id="3" name="图片 2" descr="缺牙齿素牛肉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" y="1852930"/>
          <a:ext cx="610870" cy="6159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</xdr:row>
      <xdr:rowOff>28575</xdr:rowOff>
    </xdr:from>
    <xdr:to>
      <xdr:col>1</xdr:col>
      <xdr:colOff>697865</xdr:colOff>
      <xdr:row>4</xdr:row>
      <xdr:rowOff>640715</xdr:rowOff>
    </xdr:to>
    <xdr:pic>
      <xdr:nvPicPr>
        <xdr:cNvPr id="4" name="图片 3" descr="彬彬旺牛板筋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5725" y="2538730"/>
          <a:ext cx="61214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</xdr:row>
      <xdr:rowOff>38100</xdr:rowOff>
    </xdr:from>
    <xdr:to>
      <xdr:col>1</xdr:col>
      <xdr:colOff>685800</xdr:colOff>
      <xdr:row>5</xdr:row>
      <xdr:rowOff>657225</xdr:rowOff>
    </xdr:to>
    <xdr:pic>
      <xdr:nvPicPr>
        <xdr:cNvPr id="5" name="图片 4" descr="湘集香辣青笋尖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675" y="323405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</xdr:row>
      <xdr:rowOff>38100</xdr:rowOff>
    </xdr:from>
    <xdr:to>
      <xdr:col>1</xdr:col>
      <xdr:colOff>648970</xdr:colOff>
      <xdr:row>6</xdr:row>
      <xdr:rowOff>620395</xdr:rowOff>
    </xdr:to>
    <xdr:pic>
      <xdr:nvPicPr>
        <xdr:cNvPr id="6" name="图片 5" descr="湘集12号椒香脆骨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675" y="3919855"/>
          <a:ext cx="582295" cy="58229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28575</xdr:rowOff>
    </xdr:from>
    <xdr:to>
      <xdr:col>1</xdr:col>
      <xdr:colOff>676275</xdr:colOff>
      <xdr:row>7</xdr:row>
      <xdr:rowOff>638175</xdr:rowOff>
    </xdr:to>
    <xdr:pic>
      <xdr:nvPicPr>
        <xdr:cNvPr id="7" name="图片 6" descr="湘集13号剁椒贡菜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6675" y="459613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</xdr:row>
      <xdr:rowOff>66675</xdr:rowOff>
    </xdr:from>
    <xdr:to>
      <xdr:col>1</xdr:col>
      <xdr:colOff>677545</xdr:colOff>
      <xdr:row>8</xdr:row>
      <xdr:rowOff>629920</xdr:rowOff>
    </xdr:to>
    <xdr:pic>
      <xdr:nvPicPr>
        <xdr:cNvPr id="8" name="图片 7" descr="湘集香辣萝卜条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5320030"/>
          <a:ext cx="563245" cy="5632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</xdr:row>
      <xdr:rowOff>66675</xdr:rowOff>
    </xdr:from>
    <xdr:to>
      <xdr:col>1</xdr:col>
      <xdr:colOff>659765</xdr:colOff>
      <xdr:row>9</xdr:row>
      <xdr:rowOff>633095</xdr:rowOff>
    </xdr:to>
    <xdr:pic>
      <xdr:nvPicPr>
        <xdr:cNvPr id="9" name="图片 8" descr="湘集5号外婆菜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0" y="6005830"/>
          <a:ext cx="564515" cy="56642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</xdr:row>
      <xdr:rowOff>19050</xdr:rowOff>
    </xdr:from>
    <xdr:to>
      <xdr:col>1</xdr:col>
      <xdr:colOff>697230</xdr:colOff>
      <xdr:row>10</xdr:row>
      <xdr:rowOff>648335</xdr:rowOff>
    </xdr:to>
    <xdr:pic>
      <xdr:nvPicPr>
        <xdr:cNvPr id="10" name="图片 9" descr="星球杯桶装50杯"/>
        <xdr:cNvPicPr>
          <a:picLocks noChangeAspect="1"/>
        </xdr:cNvPicPr>
      </xdr:nvPicPr>
      <xdr:blipFill>
        <a:blip r:embed="rId8"/>
        <a:srcRect b="24138"/>
        <a:stretch>
          <a:fillRect/>
        </a:stretch>
      </xdr:blipFill>
      <xdr:spPr>
        <a:xfrm>
          <a:off x="66675" y="6644005"/>
          <a:ext cx="630555" cy="62928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</xdr:row>
      <xdr:rowOff>19050</xdr:rowOff>
    </xdr:from>
    <xdr:to>
      <xdr:col>1</xdr:col>
      <xdr:colOff>591185</xdr:colOff>
      <xdr:row>11</xdr:row>
      <xdr:rowOff>638175</xdr:rowOff>
    </xdr:to>
    <xdr:pic>
      <xdr:nvPicPr>
        <xdr:cNvPr id="11" name="图片 10" descr="泡泡胶"/>
        <xdr:cNvPicPr>
          <a:picLocks noChangeAspect="1"/>
        </xdr:cNvPicPr>
      </xdr:nvPicPr>
      <xdr:blipFill>
        <a:blip r:embed="rId9"/>
        <a:srcRect r="38133" b="25659"/>
        <a:stretch>
          <a:fillRect/>
        </a:stretch>
      </xdr:blipFill>
      <xdr:spPr>
        <a:xfrm>
          <a:off x="142875" y="7329805"/>
          <a:ext cx="448310" cy="61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</xdr:row>
      <xdr:rowOff>28575</xdr:rowOff>
    </xdr:from>
    <xdr:to>
      <xdr:col>1</xdr:col>
      <xdr:colOff>678180</xdr:colOff>
      <xdr:row>12</xdr:row>
      <xdr:rowOff>630555</xdr:rowOff>
    </xdr:to>
    <xdr:pic>
      <xdr:nvPicPr>
        <xdr:cNvPr id="12" name="图片 11" descr="南京板鸭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6200" y="8025130"/>
          <a:ext cx="601980" cy="60198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</xdr:row>
      <xdr:rowOff>38100</xdr:rowOff>
    </xdr:from>
    <xdr:to>
      <xdr:col>1</xdr:col>
      <xdr:colOff>676910</xdr:colOff>
      <xdr:row>13</xdr:row>
      <xdr:rowOff>628650</xdr:rowOff>
    </xdr:to>
    <xdr:pic>
      <xdr:nvPicPr>
        <xdr:cNvPr id="13" name="图片 12" descr="流口水酸奶棒棒糖"/>
        <xdr:cNvPicPr>
          <a:picLocks noChangeAspect="1"/>
        </xdr:cNvPicPr>
      </xdr:nvPicPr>
      <xdr:blipFill>
        <a:blip r:embed="rId11"/>
        <a:srcRect b="24037"/>
        <a:stretch>
          <a:fillRect/>
        </a:stretch>
      </xdr:blipFill>
      <xdr:spPr>
        <a:xfrm>
          <a:off x="85725" y="8720455"/>
          <a:ext cx="591185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</xdr:row>
      <xdr:rowOff>57150</xdr:rowOff>
    </xdr:from>
    <xdr:to>
      <xdr:col>1</xdr:col>
      <xdr:colOff>701040</xdr:colOff>
      <xdr:row>14</xdr:row>
      <xdr:rowOff>635000</xdr:rowOff>
    </xdr:to>
    <xdr:pic>
      <xdr:nvPicPr>
        <xdr:cNvPr id="14" name="图片 13" descr="梁丰麦咪巧克力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3825" y="9425305"/>
          <a:ext cx="577215" cy="5778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</xdr:row>
      <xdr:rowOff>47625</xdr:rowOff>
    </xdr:from>
    <xdr:to>
      <xdr:col>1</xdr:col>
      <xdr:colOff>677545</xdr:colOff>
      <xdr:row>15</xdr:row>
      <xdr:rowOff>639445</xdr:rowOff>
    </xdr:to>
    <xdr:pic>
      <xdr:nvPicPr>
        <xdr:cNvPr id="15" name="图片 14" descr="混合杏干蜜饯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5725" y="10101580"/>
          <a:ext cx="591820" cy="5918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</xdr:row>
      <xdr:rowOff>38100</xdr:rowOff>
    </xdr:from>
    <xdr:to>
      <xdr:col>1</xdr:col>
      <xdr:colOff>678180</xdr:colOff>
      <xdr:row>16</xdr:row>
      <xdr:rowOff>640080</xdr:rowOff>
    </xdr:to>
    <xdr:pic>
      <xdr:nvPicPr>
        <xdr:cNvPr id="16" name="图片 15" descr="龙珠弹力球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6200" y="10777855"/>
          <a:ext cx="601980" cy="6019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</xdr:row>
      <xdr:rowOff>47625</xdr:rowOff>
    </xdr:from>
    <xdr:to>
      <xdr:col>1</xdr:col>
      <xdr:colOff>715010</xdr:colOff>
      <xdr:row>17</xdr:row>
      <xdr:rowOff>667385</xdr:rowOff>
    </xdr:to>
    <xdr:pic>
      <xdr:nvPicPr>
        <xdr:cNvPr id="17" name="图片 16" descr="双汇Q趣火腿肠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0" y="11473180"/>
          <a:ext cx="619760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18</xdr:row>
      <xdr:rowOff>38100</xdr:rowOff>
    </xdr:from>
    <xdr:to>
      <xdr:col>1</xdr:col>
      <xdr:colOff>705485</xdr:colOff>
      <xdr:row>18</xdr:row>
      <xdr:rowOff>657860</xdr:rowOff>
    </xdr:to>
    <xdr:pic>
      <xdr:nvPicPr>
        <xdr:cNvPr id="18" name="图片 17" descr="双汇Q趣火腿肠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5725" y="12149455"/>
          <a:ext cx="619760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</xdr:row>
      <xdr:rowOff>38100</xdr:rowOff>
    </xdr:from>
    <xdr:to>
      <xdr:col>1</xdr:col>
      <xdr:colOff>705485</xdr:colOff>
      <xdr:row>19</xdr:row>
      <xdr:rowOff>657860</xdr:rowOff>
    </xdr:to>
    <xdr:pic>
      <xdr:nvPicPr>
        <xdr:cNvPr id="19" name="图片 18" descr="双汇Q趣火腿肠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5725" y="12835255"/>
          <a:ext cx="619760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20</xdr:row>
      <xdr:rowOff>38100</xdr:rowOff>
    </xdr:from>
    <xdr:to>
      <xdr:col>1</xdr:col>
      <xdr:colOff>705485</xdr:colOff>
      <xdr:row>20</xdr:row>
      <xdr:rowOff>657860</xdr:rowOff>
    </xdr:to>
    <xdr:pic>
      <xdr:nvPicPr>
        <xdr:cNvPr id="20" name="图片 19" descr="双汇Q趣火腿肠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5725" y="13521055"/>
          <a:ext cx="619760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</xdr:row>
      <xdr:rowOff>28575</xdr:rowOff>
    </xdr:from>
    <xdr:to>
      <xdr:col>1</xdr:col>
      <xdr:colOff>715010</xdr:colOff>
      <xdr:row>21</xdr:row>
      <xdr:rowOff>657860</xdr:rowOff>
    </xdr:to>
    <xdr:pic>
      <xdr:nvPicPr>
        <xdr:cNvPr id="21" name="图片 20" descr="毛湘德香菇丝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5725" y="14197330"/>
          <a:ext cx="629285" cy="62928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49</xdr:row>
      <xdr:rowOff>57150</xdr:rowOff>
    </xdr:from>
    <xdr:to>
      <xdr:col>1</xdr:col>
      <xdr:colOff>725805</xdr:colOff>
      <xdr:row>49</xdr:row>
      <xdr:rowOff>622300</xdr:rowOff>
    </xdr:to>
    <xdr:pic>
      <xdr:nvPicPr>
        <xdr:cNvPr id="22" name="图片 21" descr="50和天下槟榔"/>
        <xdr:cNvPicPr>
          <a:picLocks noChangeAspect="1"/>
        </xdr:cNvPicPr>
      </xdr:nvPicPr>
      <xdr:blipFill>
        <a:blip r:embed="rId17"/>
        <a:srcRect l="9166" t="39076" r="9945" b="3908"/>
        <a:stretch>
          <a:fillRect/>
        </a:stretch>
      </xdr:blipFill>
      <xdr:spPr>
        <a:xfrm>
          <a:off x="104775" y="33428305"/>
          <a:ext cx="62103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50</xdr:row>
      <xdr:rowOff>28575</xdr:rowOff>
    </xdr:from>
    <xdr:to>
      <xdr:col>1</xdr:col>
      <xdr:colOff>657225</xdr:colOff>
      <xdr:row>50</xdr:row>
      <xdr:rowOff>628650</xdr:rowOff>
    </xdr:to>
    <xdr:pic>
      <xdr:nvPicPr>
        <xdr:cNvPr id="24" name="图片 23" descr="和成天下5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" y="34085530"/>
          <a:ext cx="533400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52</xdr:row>
      <xdr:rowOff>28575</xdr:rowOff>
    </xdr:from>
    <xdr:to>
      <xdr:col>1</xdr:col>
      <xdr:colOff>706120</xdr:colOff>
      <xdr:row>52</xdr:row>
      <xdr:rowOff>658495</xdr:rowOff>
    </xdr:to>
    <xdr:pic>
      <xdr:nvPicPr>
        <xdr:cNvPr id="26" name="图片 25" descr="牌九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6200" y="35457130"/>
          <a:ext cx="629920" cy="62992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22</xdr:row>
      <xdr:rowOff>38100</xdr:rowOff>
    </xdr:from>
    <xdr:to>
      <xdr:col>1</xdr:col>
      <xdr:colOff>695960</xdr:colOff>
      <xdr:row>22</xdr:row>
      <xdr:rowOff>648335</xdr:rowOff>
    </xdr:to>
    <xdr:pic>
      <xdr:nvPicPr>
        <xdr:cNvPr id="27" name="图片 26" descr="小米电动牙刷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5725" y="14892655"/>
          <a:ext cx="610235" cy="61023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23</xdr:row>
      <xdr:rowOff>9525</xdr:rowOff>
    </xdr:from>
    <xdr:to>
      <xdr:col>1</xdr:col>
      <xdr:colOff>724535</xdr:colOff>
      <xdr:row>23</xdr:row>
      <xdr:rowOff>648335</xdr:rowOff>
    </xdr:to>
    <xdr:pic>
      <xdr:nvPicPr>
        <xdr:cNvPr id="28" name="图片 27" descr="六味老梅干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5725" y="15549880"/>
          <a:ext cx="638810" cy="6388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</xdr:row>
      <xdr:rowOff>19050</xdr:rowOff>
    </xdr:from>
    <xdr:to>
      <xdr:col>1</xdr:col>
      <xdr:colOff>734060</xdr:colOff>
      <xdr:row>24</xdr:row>
      <xdr:rowOff>657860</xdr:rowOff>
    </xdr:to>
    <xdr:pic>
      <xdr:nvPicPr>
        <xdr:cNvPr id="29" name="图片 28" descr="六味老梅干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0" y="16245205"/>
          <a:ext cx="638810" cy="63881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25</xdr:row>
      <xdr:rowOff>47625</xdr:rowOff>
    </xdr:from>
    <xdr:to>
      <xdr:col>1</xdr:col>
      <xdr:colOff>713105</xdr:colOff>
      <xdr:row>25</xdr:row>
      <xdr:rowOff>621665</xdr:rowOff>
    </xdr:to>
    <xdr:pic>
      <xdr:nvPicPr>
        <xdr:cNvPr id="30" name="图片 29" descr="宠物不锈钢碗"/>
        <xdr:cNvPicPr>
          <a:picLocks noChangeAspect="1"/>
        </xdr:cNvPicPr>
      </xdr:nvPicPr>
      <xdr:blipFill>
        <a:blip r:embed="rId22"/>
        <a:srcRect l="5375" t="2375" b="13625"/>
        <a:stretch>
          <a:fillRect/>
        </a:stretch>
      </xdr:blipFill>
      <xdr:spPr>
        <a:xfrm>
          <a:off x="66675" y="16959580"/>
          <a:ext cx="646430" cy="57404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26</xdr:row>
      <xdr:rowOff>19050</xdr:rowOff>
    </xdr:from>
    <xdr:to>
      <xdr:col>1</xdr:col>
      <xdr:colOff>714375</xdr:colOff>
      <xdr:row>26</xdr:row>
      <xdr:rowOff>666750</xdr:rowOff>
    </xdr:to>
    <xdr:pic>
      <xdr:nvPicPr>
        <xdr:cNvPr id="23" name="图片 22" descr="河西女子陈皮青梅抱葡萄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6675" y="1761680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27</xdr:row>
      <xdr:rowOff>38100</xdr:rowOff>
    </xdr:from>
    <xdr:to>
      <xdr:col>1</xdr:col>
      <xdr:colOff>706120</xdr:colOff>
      <xdr:row>27</xdr:row>
      <xdr:rowOff>639445</xdr:rowOff>
    </xdr:to>
    <xdr:pic>
      <xdr:nvPicPr>
        <xdr:cNvPr id="31" name="图片 30" descr="云南野酸角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4775" y="18321655"/>
          <a:ext cx="601345" cy="60134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33</xdr:row>
      <xdr:rowOff>47625</xdr:rowOff>
    </xdr:from>
    <xdr:to>
      <xdr:col>1</xdr:col>
      <xdr:colOff>704850</xdr:colOff>
      <xdr:row>33</xdr:row>
      <xdr:rowOff>669290</xdr:rowOff>
    </xdr:to>
    <xdr:pic>
      <xdr:nvPicPr>
        <xdr:cNvPr id="32" name="图片 31" descr="猫粮领先营养健康条"/>
        <xdr:cNvPicPr>
          <a:picLocks noChangeAspect="1"/>
        </xdr:cNvPicPr>
      </xdr:nvPicPr>
      <xdr:blipFill>
        <a:blip r:embed="rId25"/>
        <a:srcRect l="13847" t="18327" r="13454" b="3883"/>
        <a:stretch>
          <a:fillRect/>
        </a:stretch>
      </xdr:blipFill>
      <xdr:spPr>
        <a:xfrm>
          <a:off x="123825" y="22445980"/>
          <a:ext cx="581025" cy="62166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29</xdr:row>
      <xdr:rowOff>76200</xdr:rowOff>
    </xdr:from>
    <xdr:to>
      <xdr:col>1</xdr:col>
      <xdr:colOff>743585</xdr:colOff>
      <xdr:row>29</xdr:row>
      <xdr:rowOff>554990</xdr:rowOff>
    </xdr:to>
    <xdr:pic>
      <xdr:nvPicPr>
        <xdr:cNvPr id="33" name="图片 32" descr="Toptrees领先冻干猫粮"/>
        <xdr:cNvPicPr>
          <a:picLocks noChangeAspect="1"/>
        </xdr:cNvPicPr>
      </xdr:nvPicPr>
      <xdr:blipFill>
        <a:blip r:embed="rId26"/>
        <a:srcRect l="4625" t="15500" r="3375" b="19500"/>
        <a:stretch>
          <a:fillRect/>
        </a:stretch>
      </xdr:blipFill>
      <xdr:spPr>
        <a:xfrm>
          <a:off x="66675" y="19731355"/>
          <a:ext cx="676910" cy="47879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</xdr:row>
      <xdr:rowOff>57150</xdr:rowOff>
    </xdr:from>
    <xdr:to>
      <xdr:col>1</xdr:col>
      <xdr:colOff>695960</xdr:colOff>
      <xdr:row>30</xdr:row>
      <xdr:rowOff>648335</xdr:rowOff>
    </xdr:to>
    <xdr:pic>
      <xdr:nvPicPr>
        <xdr:cNvPr id="34" name="图片 33" descr="无盐小鱼干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4775" y="20398105"/>
          <a:ext cx="591185" cy="5911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</xdr:row>
      <xdr:rowOff>9525</xdr:rowOff>
    </xdr:from>
    <xdr:to>
      <xdr:col>1</xdr:col>
      <xdr:colOff>715645</xdr:colOff>
      <xdr:row>31</xdr:row>
      <xdr:rowOff>648970</xdr:rowOff>
    </xdr:to>
    <xdr:pic>
      <xdr:nvPicPr>
        <xdr:cNvPr id="35" name="图片 34" descr="猫草粒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6200" y="21036280"/>
          <a:ext cx="639445" cy="63944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32</xdr:row>
      <xdr:rowOff>19050</xdr:rowOff>
    </xdr:from>
    <xdr:to>
      <xdr:col>1</xdr:col>
      <xdr:colOff>668020</xdr:colOff>
      <xdr:row>32</xdr:row>
      <xdr:rowOff>639445</xdr:rowOff>
    </xdr:to>
    <xdr:pic>
      <xdr:nvPicPr>
        <xdr:cNvPr id="36" name="图片 35" descr="冻干蛋黄粒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7625" y="21731605"/>
          <a:ext cx="620395" cy="62039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34</xdr:row>
      <xdr:rowOff>19050</xdr:rowOff>
    </xdr:from>
    <xdr:to>
      <xdr:col>1</xdr:col>
      <xdr:colOff>667385</xdr:colOff>
      <xdr:row>34</xdr:row>
      <xdr:rowOff>629285</xdr:rowOff>
    </xdr:to>
    <xdr:pic>
      <xdr:nvPicPr>
        <xdr:cNvPr id="37" name="图片 36" descr="老醋蚕豆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7150" y="23103205"/>
          <a:ext cx="610235" cy="61023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</xdr:row>
      <xdr:rowOff>19050</xdr:rowOff>
    </xdr:from>
    <xdr:to>
      <xdr:col>1</xdr:col>
      <xdr:colOff>676910</xdr:colOff>
      <xdr:row>35</xdr:row>
      <xdr:rowOff>629285</xdr:rowOff>
    </xdr:to>
    <xdr:pic>
      <xdr:nvPicPr>
        <xdr:cNvPr id="38" name="图片 37" descr="老醋蚕豆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" y="23789005"/>
          <a:ext cx="610235" cy="61023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36</xdr:row>
      <xdr:rowOff>38100</xdr:rowOff>
    </xdr:from>
    <xdr:to>
      <xdr:col>1</xdr:col>
      <xdr:colOff>685800</xdr:colOff>
      <xdr:row>36</xdr:row>
      <xdr:rowOff>638175</xdr:rowOff>
    </xdr:to>
    <xdr:pic>
      <xdr:nvPicPr>
        <xdr:cNvPr id="39" name="图片 38" descr="绿豆糕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5725" y="2449385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</xdr:row>
      <xdr:rowOff>85725</xdr:rowOff>
    </xdr:from>
    <xdr:to>
      <xdr:col>1</xdr:col>
      <xdr:colOff>763270</xdr:colOff>
      <xdr:row>37</xdr:row>
      <xdr:rowOff>555625</xdr:rowOff>
    </xdr:to>
    <xdr:pic>
      <xdr:nvPicPr>
        <xdr:cNvPr id="40" name="图片 39" descr="满小饱松茸鸡汤米线"/>
        <xdr:cNvPicPr>
          <a:picLocks noChangeAspect="1"/>
        </xdr:cNvPicPr>
      </xdr:nvPicPr>
      <xdr:blipFill>
        <a:blip r:embed="rId32"/>
        <a:srcRect t="15103" b="19237"/>
        <a:stretch>
          <a:fillRect/>
        </a:stretch>
      </xdr:blipFill>
      <xdr:spPr>
        <a:xfrm>
          <a:off x="47625" y="25227280"/>
          <a:ext cx="715645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38</xdr:row>
      <xdr:rowOff>76200</xdr:rowOff>
    </xdr:from>
    <xdr:to>
      <xdr:col>1</xdr:col>
      <xdr:colOff>648335</xdr:colOff>
      <xdr:row>38</xdr:row>
      <xdr:rowOff>667385</xdr:rowOff>
    </xdr:to>
    <xdr:pic>
      <xdr:nvPicPr>
        <xdr:cNvPr id="41" name="图片 40" descr="百草味香菇脆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7150" y="25903555"/>
          <a:ext cx="591185" cy="59118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39</xdr:row>
      <xdr:rowOff>28575</xdr:rowOff>
    </xdr:from>
    <xdr:to>
      <xdr:col>1</xdr:col>
      <xdr:colOff>705485</xdr:colOff>
      <xdr:row>39</xdr:row>
      <xdr:rowOff>629285</xdr:rowOff>
    </xdr:to>
    <xdr:pic>
      <xdr:nvPicPr>
        <xdr:cNvPr id="42" name="图片 41" descr="宏源糖果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7150" y="26541730"/>
          <a:ext cx="648335" cy="60071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40</xdr:row>
      <xdr:rowOff>57150</xdr:rowOff>
    </xdr:from>
    <xdr:to>
      <xdr:col>1</xdr:col>
      <xdr:colOff>734060</xdr:colOff>
      <xdr:row>40</xdr:row>
      <xdr:rowOff>657860</xdr:rowOff>
    </xdr:to>
    <xdr:pic>
      <xdr:nvPicPr>
        <xdr:cNvPr id="43" name="图片 42" descr="宏源糖果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5725" y="27256105"/>
          <a:ext cx="648335" cy="60071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41</xdr:row>
      <xdr:rowOff>57150</xdr:rowOff>
    </xdr:from>
    <xdr:to>
      <xdr:col>1</xdr:col>
      <xdr:colOff>734060</xdr:colOff>
      <xdr:row>41</xdr:row>
      <xdr:rowOff>657860</xdr:rowOff>
    </xdr:to>
    <xdr:pic>
      <xdr:nvPicPr>
        <xdr:cNvPr id="44" name="图片 43" descr="宏源糖果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5725" y="27941905"/>
          <a:ext cx="648335" cy="60071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42</xdr:row>
      <xdr:rowOff>66675</xdr:rowOff>
    </xdr:from>
    <xdr:to>
      <xdr:col>1</xdr:col>
      <xdr:colOff>676275</xdr:colOff>
      <xdr:row>42</xdr:row>
      <xdr:rowOff>657225</xdr:rowOff>
    </xdr:to>
    <xdr:pic>
      <xdr:nvPicPr>
        <xdr:cNvPr id="45" name="图片 44" descr="Hello Kitty自粘猫抓板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5725" y="2863723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43</xdr:row>
      <xdr:rowOff>47625</xdr:rowOff>
    </xdr:from>
    <xdr:to>
      <xdr:col>1</xdr:col>
      <xdr:colOff>667385</xdr:colOff>
      <xdr:row>43</xdr:row>
      <xdr:rowOff>629285</xdr:rowOff>
    </xdr:to>
    <xdr:pic>
      <xdr:nvPicPr>
        <xdr:cNvPr id="46" name="图片 45" descr="墙面修复小滚刷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5725" y="29303980"/>
          <a:ext cx="581660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44</xdr:row>
      <xdr:rowOff>38100</xdr:rowOff>
    </xdr:from>
    <xdr:to>
      <xdr:col>1</xdr:col>
      <xdr:colOff>676910</xdr:colOff>
      <xdr:row>44</xdr:row>
      <xdr:rowOff>629285</xdr:rowOff>
    </xdr:to>
    <xdr:pic>
      <xdr:nvPicPr>
        <xdr:cNvPr id="47" name="图片 46" descr="猫草零食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5725" y="29980255"/>
          <a:ext cx="591185" cy="5911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45</xdr:row>
      <xdr:rowOff>19050</xdr:rowOff>
    </xdr:from>
    <xdr:to>
      <xdr:col>1</xdr:col>
      <xdr:colOff>716915</xdr:colOff>
      <xdr:row>45</xdr:row>
      <xdr:rowOff>640715</xdr:rowOff>
    </xdr:to>
    <xdr:pic>
      <xdr:nvPicPr>
        <xdr:cNvPr id="48" name="图片 47" descr="咸香西兰花脆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5250" y="30647005"/>
          <a:ext cx="621665" cy="6216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46</xdr:row>
      <xdr:rowOff>38100</xdr:rowOff>
    </xdr:from>
    <xdr:to>
      <xdr:col>1</xdr:col>
      <xdr:colOff>685800</xdr:colOff>
      <xdr:row>46</xdr:row>
      <xdr:rowOff>647700</xdr:rowOff>
    </xdr:to>
    <xdr:pic>
      <xdr:nvPicPr>
        <xdr:cNvPr id="49" name="图片 48" descr="压扁可颂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6200" y="3135185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47</xdr:row>
      <xdr:rowOff>38100</xdr:rowOff>
    </xdr:from>
    <xdr:to>
      <xdr:col>1</xdr:col>
      <xdr:colOff>695960</xdr:colOff>
      <xdr:row>47</xdr:row>
      <xdr:rowOff>657860</xdr:rowOff>
    </xdr:to>
    <xdr:pic>
      <xdr:nvPicPr>
        <xdr:cNvPr id="50" name="图片 49" descr="有友麻椒大杂烩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6200" y="32037655"/>
          <a:ext cx="619760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48</xdr:row>
      <xdr:rowOff>57150</xdr:rowOff>
    </xdr:from>
    <xdr:to>
      <xdr:col>1</xdr:col>
      <xdr:colOff>695960</xdr:colOff>
      <xdr:row>48</xdr:row>
      <xdr:rowOff>619760</xdr:rowOff>
    </xdr:to>
    <xdr:pic>
      <xdr:nvPicPr>
        <xdr:cNvPr id="51" name="图片 50" descr="采耳银针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3350" y="32742505"/>
          <a:ext cx="562610" cy="56261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28</xdr:row>
      <xdr:rowOff>19050</xdr:rowOff>
    </xdr:from>
    <xdr:to>
      <xdr:col>1</xdr:col>
      <xdr:colOff>695960</xdr:colOff>
      <xdr:row>28</xdr:row>
      <xdr:rowOff>629285</xdr:rowOff>
    </xdr:to>
    <xdr:pic>
      <xdr:nvPicPr>
        <xdr:cNvPr id="52" name="图片 51" descr="Toptrees领先冻干猫粮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5725" y="18988405"/>
          <a:ext cx="610235" cy="61023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51</xdr:row>
      <xdr:rowOff>38100</xdr:rowOff>
    </xdr:from>
    <xdr:to>
      <xdr:col>1</xdr:col>
      <xdr:colOff>695325</xdr:colOff>
      <xdr:row>51</xdr:row>
      <xdr:rowOff>609600</xdr:rowOff>
    </xdr:to>
    <xdr:pic>
      <xdr:nvPicPr>
        <xdr:cNvPr id="53" name="图片 52" descr="湘潭铺子枸杞槟榔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825" y="34780855"/>
          <a:ext cx="571500" cy="5715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172085</xdr:colOff>
      <xdr:row>2</xdr:row>
      <xdr:rowOff>33655</xdr:rowOff>
    </xdr:from>
    <xdr:to>
      <xdr:col>1</xdr:col>
      <xdr:colOff>755650</xdr:colOff>
      <xdr:row>2</xdr:row>
      <xdr:rowOff>669925</xdr:rowOff>
    </xdr:to>
    <xdr:pic>
      <xdr:nvPicPr>
        <xdr:cNvPr id="17" name="图片 16" descr="拖鞋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4085" y="1172210"/>
          <a:ext cx="583565" cy="636270"/>
        </a:xfrm>
        <a:prstGeom prst="rect">
          <a:avLst/>
        </a:prstGeom>
      </xdr:spPr>
    </xdr:pic>
    <xdr:clientData/>
  </xdr:twoCellAnchor>
  <xdr:twoCellAnchor>
    <xdr:from>
      <xdr:col>1</xdr:col>
      <xdr:colOff>168910</xdr:colOff>
      <xdr:row>3</xdr:row>
      <xdr:rowOff>38100</xdr:rowOff>
    </xdr:from>
    <xdr:to>
      <xdr:col>1</xdr:col>
      <xdr:colOff>759460</xdr:colOff>
      <xdr:row>3</xdr:row>
      <xdr:rowOff>664210</xdr:rowOff>
    </xdr:to>
    <xdr:pic>
      <xdr:nvPicPr>
        <xdr:cNvPr id="34" name="图片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910" y="1862455"/>
          <a:ext cx="590550" cy="62611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4</xdr:row>
      <xdr:rowOff>19050</xdr:rowOff>
    </xdr:from>
    <xdr:to>
      <xdr:col>1</xdr:col>
      <xdr:colOff>783590</xdr:colOff>
      <xdr:row>4</xdr:row>
      <xdr:rowOff>657860</xdr:rowOff>
    </xdr:to>
    <xdr:pic>
      <xdr:nvPicPr>
        <xdr:cNvPr id="2" name="图片 1" descr="有友泡椒凤爪80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6780" y="2529205"/>
          <a:ext cx="638810" cy="638810"/>
        </a:xfrm>
        <a:prstGeom prst="rect">
          <a:avLst/>
        </a:prstGeom>
      </xdr:spPr>
    </xdr:pic>
    <xdr:clientData/>
  </xdr:twoCellAnchor>
  <xdr:twoCellAnchor editAs="oneCell">
    <xdr:from>
      <xdr:col>1</xdr:col>
      <xdr:colOff>169545</xdr:colOff>
      <xdr:row>5</xdr:row>
      <xdr:rowOff>38100</xdr:rowOff>
    </xdr:from>
    <xdr:to>
      <xdr:col>1</xdr:col>
      <xdr:colOff>758190</xdr:colOff>
      <xdr:row>5</xdr:row>
      <xdr:rowOff>622300</xdr:rowOff>
    </xdr:to>
    <xdr:pic>
      <xdr:nvPicPr>
        <xdr:cNvPr id="3" name="图片 2" descr="麻辣王子辣条微麻微辣"/>
        <xdr:cNvPicPr>
          <a:picLocks noChangeAspect="1"/>
        </xdr:cNvPicPr>
      </xdr:nvPicPr>
      <xdr:blipFill>
        <a:blip r:embed="rId4"/>
        <a:srcRect b="24544"/>
        <a:stretch>
          <a:fillRect/>
        </a:stretch>
      </xdr:blipFill>
      <xdr:spPr>
        <a:xfrm>
          <a:off x="931545" y="3234055"/>
          <a:ext cx="588645" cy="58420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163830</xdr:colOff>
      <xdr:row>6</xdr:row>
      <xdr:rowOff>28575</xdr:rowOff>
    </xdr:from>
    <xdr:to>
      <xdr:col>1</xdr:col>
      <xdr:colOff>764540</xdr:colOff>
      <xdr:row>6</xdr:row>
      <xdr:rowOff>607695</xdr:rowOff>
    </xdr:to>
    <xdr:pic>
      <xdr:nvPicPr>
        <xdr:cNvPr id="4" name="图片 3" descr="039贤哥香辣小小脆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25830" y="3910330"/>
          <a:ext cx="600710" cy="579120"/>
        </a:xfrm>
        <a:prstGeom prst="rect">
          <a:avLst/>
        </a:prstGeom>
      </xdr:spPr>
    </xdr:pic>
    <xdr:clientData/>
  </xdr:twoCellAnchor>
  <xdr:twoCellAnchor>
    <xdr:from>
      <xdr:col>1</xdr:col>
      <xdr:colOff>236220</xdr:colOff>
      <xdr:row>7</xdr:row>
      <xdr:rowOff>38100</xdr:rowOff>
    </xdr:from>
    <xdr:to>
      <xdr:col>1</xdr:col>
      <xdr:colOff>692150</xdr:colOff>
      <xdr:row>8</xdr:row>
      <xdr:rowOff>4445</xdr:rowOff>
    </xdr:to>
    <xdr:pic>
      <xdr:nvPicPr>
        <xdr:cNvPr id="6" name="图片 5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441" t="206" r="11946" b="12261"/>
        <a:stretch>
          <a:fillRect/>
        </a:stretch>
      </xdr:blipFill>
      <xdr:spPr>
        <a:xfrm>
          <a:off x="998220" y="4605655"/>
          <a:ext cx="455930" cy="652145"/>
        </a:xfrm>
        <a:prstGeom prst="rect">
          <a:avLst/>
        </a:prstGeom>
      </xdr:spPr>
    </xdr:pic>
    <xdr:clientData/>
  </xdr:twoCellAnchor>
  <xdr:twoCellAnchor editAs="oneCell">
    <xdr:from>
      <xdr:col>1</xdr:col>
      <xdr:colOff>158115</xdr:colOff>
      <xdr:row>8</xdr:row>
      <xdr:rowOff>47625</xdr:rowOff>
    </xdr:from>
    <xdr:to>
      <xdr:col>1</xdr:col>
      <xdr:colOff>770255</xdr:colOff>
      <xdr:row>8</xdr:row>
      <xdr:rowOff>659765</xdr:rowOff>
    </xdr:to>
    <xdr:pic>
      <xdr:nvPicPr>
        <xdr:cNvPr id="7" name="图片 6" descr="百草味柠檬凤爪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20115" y="5300980"/>
          <a:ext cx="612140" cy="6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9</xdr:row>
      <xdr:rowOff>19050</xdr:rowOff>
    </xdr:from>
    <xdr:to>
      <xdr:col>1</xdr:col>
      <xdr:colOff>792480</xdr:colOff>
      <xdr:row>9</xdr:row>
      <xdr:rowOff>676275</xdr:rowOff>
    </xdr:to>
    <xdr:pic>
      <xdr:nvPicPr>
        <xdr:cNvPr id="8" name="图片 7" descr="百草味去骨鸭掌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97255" y="595820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1</xdr:col>
      <xdr:colOff>172720</xdr:colOff>
      <xdr:row>10</xdr:row>
      <xdr:rowOff>47625</xdr:rowOff>
    </xdr:from>
    <xdr:to>
      <xdr:col>1</xdr:col>
      <xdr:colOff>755650</xdr:colOff>
      <xdr:row>10</xdr:row>
      <xdr:rowOff>630555</xdr:rowOff>
    </xdr:to>
    <xdr:pic>
      <xdr:nvPicPr>
        <xdr:cNvPr id="9" name="图片 8" descr="小胡鸭柠檬酸辣凤爪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34720" y="6672580"/>
          <a:ext cx="582930" cy="58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180340</xdr:colOff>
      <xdr:row>11</xdr:row>
      <xdr:rowOff>40640</xdr:rowOff>
    </xdr:from>
    <xdr:to>
      <xdr:col>1</xdr:col>
      <xdr:colOff>748030</xdr:colOff>
      <xdr:row>11</xdr:row>
      <xdr:rowOff>601980</xdr:rowOff>
    </xdr:to>
    <xdr:pic>
      <xdr:nvPicPr>
        <xdr:cNvPr id="10" name="图片 9" descr="袜子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42340" y="7351395"/>
          <a:ext cx="567690" cy="561340"/>
        </a:xfrm>
        <a:prstGeom prst="rect">
          <a:avLst/>
        </a:prstGeom>
      </xdr:spPr>
    </xdr:pic>
    <xdr:clientData/>
  </xdr:twoCellAnchor>
  <xdr:twoCellAnchor editAs="oneCell">
    <xdr:from>
      <xdr:col>1</xdr:col>
      <xdr:colOff>197485</xdr:colOff>
      <xdr:row>12</xdr:row>
      <xdr:rowOff>74930</xdr:rowOff>
    </xdr:from>
    <xdr:to>
      <xdr:col>1</xdr:col>
      <xdr:colOff>730250</xdr:colOff>
      <xdr:row>12</xdr:row>
      <xdr:rowOff>613410</xdr:rowOff>
    </xdr:to>
    <xdr:pic>
      <xdr:nvPicPr>
        <xdr:cNvPr id="11" name="图片 10" descr="袜子中筒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9485" y="8071485"/>
          <a:ext cx="532765" cy="53848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</xdr:colOff>
      <xdr:row>16</xdr:row>
      <xdr:rowOff>57150</xdr:rowOff>
    </xdr:from>
    <xdr:to>
      <xdr:col>1</xdr:col>
      <xdr:colOff>759460</xdr:colOff>
      <xdr:row>16</xdr:row>
      <xdr:rowOff>648335</xdr:rowOff>
    </xdr:to>
    <xdr:pic>
      <xdr:nvPicPr>
        <xdr:cNvPr id="12" name="图片 11" descr="百草味带籽鱿鱼仔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30275" y="10796905"/>
          <a:ext cx="591185" cy="591185"/>
        </a:xfrm>
        <a:prstGeom prst="rect">
          <a:avLst/>
        </a:prstGeom>
      </xdr:spPr>
    </xdr:pic>
    <xdr:clientData/>
  </xdr:twoCellAnchor>
  <xdr:twoCellAnchor editAs="oneCell">
    <xdr:from>
      <xdr:col>1</xdr:col>
      <xdr:colOff>187960</xdr:colOff>
      <xdr:row>13</xdr:row>
      <xdr:rowOff>76200</xdr:rowOff>
    </xdr:from>
    <xdr:to>
      <xdr:col>1</xdr:col>
      <xdr:colOff>740410</xdr:colOff>
      <xdr:row>13</xdr:row>
      <xdr:rowOff>628650</xdr:rowOff>
    </xdr:to>
    <xdr:pic>
      <xdr:nvPicPr>
        <xdr:cNvPr id="13" name="图片 12" descr="百草味风琴鱿鱼片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49960" y="8758555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153670</xdr:colOff>
      <xdr:row>14</xdr:row>
      <xdr:rowOff>37465</xdr:rowOff>
    </xdr:from>
    <xdr:to>
      <xdr:col>1</xdr:col>
      <xdr:colOff>774700</xdr:colOff>
      <xdr:row>14</xdr:row>
      <xdr:rowOff>658495</xdr:rowOff>
    </xdr:to>
    <xdr:pic>
      <xdr:nvPicPr>
        <xdr:cNvPr id="14" name="图片 13" descr="百草味鱿鱼须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15670" y="9405620"/>
          <a:ext cx="621030" cy="621030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15</xdr:row>
      <xdr:rowOff>85725</xdr:rowOff>
    </xdr:from>
    <xdr:to>
      <xdr:col>1</xdr:col>
      <xdr:colOff>745490</xdr:colOff>
      <xdr:row>15</xdr:row>
      <xdr:rowOff>648335</xdr:rowOff>
    </xdr:to>
    <xdr:pic>
      <xdr:nvPicPr>
        <xdr:cNvPr id="15" name="图片 14" descr="百草味风琴鱿鱼片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44880" y="10139680"/>
          <a:ext cx="562610" cy="562610"/>
        </a:xfrm>
        <a:prstGeom prst="rect">
          <a:avLst/>
        </a:prstGeom>
      </xdr:spPr>
    </xdr:pic>
    <xdr:clientData/>
  </xdr:twoCellAnchor>
  <xdr:twoCellAnchor editAs="oneCell">
    <xdr:from>
      <xdr:col>1</xdr:col>
      <xdr:colOff>172720</xdr:colOff>
      <xdr:row>17</xdr:row>
      <xdr:rowOff>57150</xdr:rowOff>
    </xdr:from>
    <xdr:to>
      <xdr:col>1</xdr:col>
      <xdr:colOff>755015</xdr:colOff>
      <xdr:row>17</xdr:row>
      <xdr:rowOff>639445</xdr:rowOff>
    </xdr:to>
    <xdr:pic>
      <xdr:nvPicPr>
        <xdr:cNvPr id="16" name="图片 15" descr="绿帝干贝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34720" y="11482705"/>
          <a:ext cx="582295" cy="58229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18</xdr:row>
      <xdr:rowOff>76200</xdr:rowOff>
    </xdr:from>
    <xdr:to>
      <xdr:col>1</xdr:col>
      <xdr:colOff>760730</xdr:colOff>
      <xdr:row>18</xdr:row>
      <xdr:rowOff>669290</xdr:rowOff>
    </xdr:to>
    <xdr:pic>
      <xdr:nvPicPr>
        <xdr:cNvPr id="18" name="图片 17" descr="绿帝本港墨鱼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29640" y="12187555"/>
          <a:ext cx="593090" cy="593090"/>
        </a:xfrm>
        <a:prstGeom prst="rect">
          <a:avLst/>
        </a:prstGeom>
      </xdr:spPr>
    </xdr:pic>
    <xdr:clientData/>
  </xdr:twoCellAnchor>
  <xdr:twoCellAnchor editAs="oneCell">
    <xdr:from>
      <xdr:col>1</xdr:col>
      <xdr:colOff>178435</xdr:colOff>
      <xdr:row>19</xdr:row>
      <xdr:rowOff>66675</xdr:rowOff>
    </xdr:from>
    <xdr:to>
      <xdr:col>1</xdr:col>
      <xdr:colOff>749935</xdr:colOff>
      <xdr:row>19</xdr:row>
      <xdr:rowOff>638175</xdr:rowOff>
    </xdr:to>
    <xdr:pic>
      <xdr:nvPicPr>
        <xdr:cNvPr id="19" name="图片 18" descr="沪美祛斑霜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40435" y="1286383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181610</xdr:colOff>
      <xdr:row>20</xdr:row>
      <xdr:rowOff>76200</xdr:rowOff>
    </xdr:from>
    <xdr:to>
      <xdr:col>1</xdr:col>
      <xdr:colOff>746760</xdr:colOff>
      <xdr:row>20</xdr:row>
      <xdr:rowOff>641350</xdr:rowOff>
    </xdr:to>
    <xdr:pic>
      <xdr:nvPicPr>
        <xdr:cNvPr id="20" name="图片 19" descr="班特宁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43610" y="13559155"/>
          <a:ext cx="56515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21</xdr:row>
      <xdr:rowOff>76200</xdr:rowOff>
    </xdr:from>
    <xdr:to>
      <xdr:col>1</xdr:col>
      <xdr:colOff>749935</xdr:colOff>
      <xdr:row>21</xdr:row>
      <xdr:rowOff>648335</xdr:rowOff>
    </xdr:to>
    <xdr:pic>
      <xdr:nvPicPr>
        <xdr:cNvPr id="21" name="图片 20" descr="泡面锅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39800" y="14244955"/>
          <a:ext cx="572135" cy="5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29</xdr:row>
      <xdr:rowOff>47625</xdr:rowOff>
    </xdr:from>
    <xdr:to>
      <xdr:col>1</xdr:col>
      <xdr:colOff>749935</xdr:colOff>
      <xdr:row>29</xdr:row>
      <xdr:rowOff>619760</xdr:rowOff>
    </xdr:to>
    <xdr:pic>
      <xdr:nvPicPr>
        <xdr:cNvPr id="22" name="图片 21" descr="九阳电饭煲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39800" y="19702780"/>
          <a:ext cx="572135" cy="5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30</xdr:row>
      <xdr:rowOff>28575</xdr:rowOff>
    </xdr:from>
    <xdr:to>
      <xdr:col>1</xdr:col>
      <xdr:colOff>749935</xdr:colOff>
      <xdr:row>30</xdr:row>
      <xdr:rowOff>600710</xdr:rowOff>
    </xdr:to>
    <xdr:pic>
      <xdr:nvPicPr>
        <xdr:cNvPr id="23" name="图片 22" descr="美的电饭煲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39800" y="20369530"/>
          <a:ext cx="572135" cy="5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175895</xdr:colOff>
      <xdr:row>22</xdr:row>
      <xdr:rowOff>76200</xdr:rowOff>
    </xdr:from>
    <xdr:to>
      <xdr:col>1</xdr:col>
      <xdr:colOff>751840</xdr:colOff>
      <xdr:row>22</xdr:row>
      <xdr:rowOff>652145</xdr:rowOff>
    </xdr:to>
    <xdr:pic>
      <xdr:nvPicPr>
        <xdr:cNvPr id="24" name="图片 23" descr="笑脸方巾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37895" y="149307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175895</xdr:colOff>
      <xdr:row>23</xdr:row>
      <xdr:rowOff>38100</xdr:rowOff>
    </xdr:from>
    <xdr:to>
      <xdr:col>1</xdr:col>
      <xdr:colOff>751840</xdr:colOff>
      <xdr:row>23</xdr:row>
      <xdr:rowOff>614045</xdr:rowOff>
    </xdr:to>
    <xdr:pic>
      <xdr:nvPicPr>
        <xdr:cNvPr id="25" name="图片 24" descr="素色方巾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37895" y="155784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24</xdr:row>
      <xdr:rowOff>19050</xdr:rowOff>
    </xdr:from>
    <xdr:to>
      <xdr:col>1</xdr:col>
      <xdr:colOff>775335</xdr:colOff>
      <xdr:row>24</xdr:row>
      <xdr:rowOff>594995</xdr:rowOff>
    </xdr:to>
    <xdr:pic>
      <xdr:nvPicPr>
        <xdr:cNvPr id="26" name="图片 25" descr="绣花方巾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14400" y="16245205"/>
          <a:ext cx="62293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220345</xdr:colOff>
      <xdr:row>25</xdr:row>
      <xdr:rowOff>76200</xdr:rowOff>
    </xdr:from>
    <xdr:to>
      <xdr:col>1</xdr:col>
      <xdr:colOff>708025</xdr:colOff>
      <xdr:row>25</xdr:row>
      <xdr:rowOff>652145</xdr:rowOff>
    </xdr:to>
    <xdr:pic>
      <xdr:nvPicPr>
        <xdr:cNvPr id="27" name="图片 26" descr="压花方巾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82345" y="16988155"/>
          <a:ext cx="487680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81915</xdr:colOff>
      <xdr:row>26</xdr:row>
      <xdr:rowOff>57150</xdr:rowOff>
    </xdr:from>
    <xdr:to>
      <xdr:col>1</xdr:col>
      <xdr:colOff>845820</xdr:colOff>
      <xdr:row>26</xdr:row>
      <xdr:rowOff>633095</xdr:rowOff>
    </xdr:to>
    <xdr:pic>
      <xdr:nvPicPr>
        <xdr:cNvPr id="28" name="图片 27" descr="浴巾翠绿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43915" y="17654905"/>
          <a:ext cx="76390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27</xdr:row>
      <xdr:rowOff>38100</xdr:rowOff>
    </xdr:from>
    <xdr:to>
      <xdr:col>1</xdr:col>
      <xdr:colOff>861695</xdr:colOff>
      <xdr:row>27</xdr:row>
      <xdr:rowOff>614045</xdr:rowOff>
    </xdr:to>
    <xdr:pic>
      <xdr:nvPicPr>
        <xdr:cNvPr id="29" name="图片 28" descr="浴巾浅粉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28675" y="18321655"/>
          <a:ext cx="795020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78740</xdr:colOff>
      <xdr:row>28</xdr:row>
      <xdr:rowOff>47625</xdr:rowOff>
    </xdr:from>
    <xdr:to>
      <xdr:col>1</xdr:col>
      <xdr:colOff>849630</xdr:colOff>
      <xdr:row>28</xdr:row>
      <xdr:rowOff>623570</xdr:rowOff>
    </xdr:to>
    <xdr:pic>
      <xdr:nvPicPr>
        <xdr:cNvPr id="30" name="图片 29" descr="浴巾纯白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40740" y="19016980"/>
          <a:ext cx="770890" cy="57594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137795</xdr:colOff>
      <xdr:row>2</xdr:row>
      <xdr:rowOff>76200</xdr:rowOff>
    </xdr:from>
    <xdr:to>
      <xdr:col>1</xdr:col>
      <xdr:colOff>713740</xdr:colOff>
      <xdr:row>2</xdr:row>
      <xdr:rowOff>657225</xdr:rowOff>
    </xdr:to>
    <xdr:pic>
      <xdr:nvPicPr>
        <xdr:cNvPr id="48" name="图片 47" descr="纸树开花圣诞树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795" y="1214755"/>
          <a:ext cx="575945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</xdr:row>
      <xdr:rowOff>69850</xdr:rowOff>
    </xdr:from>
    <xdr:to>
      <xdr:col>1</xdr:col>
      <xdr:colOff>713740</xdr:colOff>
      <xdr:row>3</xdr:row>
      <xdr:rowOff>645795</xdr:rowOff>
    </xdr:to>
    <xdr:pic>
      <xdr:nvPicPr>
        <xdr:cNvPr id="49" name="图片 48" descr="海氏海诺呼吸闭口贴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795" y="189420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</xdr:row>
      <xdr:rowOff>77470</xdr:rowOff>
    </xdr:from>
    <xdr:to>
      <xdr:col>1</xdr:col>
      <xdr:colOff>713740</xdr:colOff>
      <xdr:row>4</xdr:row>
      <xdr:rowOff>653415</xdr:rowOff>
    </xdr:to>
    <xdr:pic>
      <xdr:nvPicPr>
        <xdr:cNvPr id="50" name="图片 49" descr="凯蒂猫浴花搓澡手套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795" y="258762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5</xdr:row>
      <xdr:rowOff>56515</xdr:rowOff>
    </xdr:from>
    <xdr:to>
      <xdr:col>1</xdr:col>
      <xdr:colOff>713740</xdr:colOff>
      <xdr:row>5</xdr:row>
      <xdr:rowOff>632460</xdr:rowOff>
    </xdr:to>
    <xdr:pic>
      <xdr:nvPicPr>
        <xdr:cNvPr id="51" name="图片 50" descr="眼镜布清洁湿巾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795" y="325247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6</xdr:row>
      <xdr:rowOff>54610</xdr:rowOff>
    </xdr:from>
    <xdr:to>
      <xdr:col>1</xdr:col>
      <xdr:colOff>713740</xdr:colOff>
      <xdr:row>6</xdr:row>
      <xdr:rowOff>630555</xdr:rowOff>
    </xdr:to>
    <xdr:pic>
      <xdr:nvPicPr>
        <xdr:cNvPr id="52" name="图片 51" descr="蜡笔小新取件门牌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795" y="393636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7</xdr:row>
      <xdr:rowOff>43180</xdr:rowOff>
    </xdr:from>
    <xdr:to>
      <xdr:col>1</xdr:col>
      <xdr:colOff>713740</xdr:colOff>
      <xdr:row>7</xdr:row>
      <xdr:rowOff>619125</xdr:rowOff>
    </xdr:to>
    <xdr:pic>
      <xdr:nvPicPr>
        <xdr:cNvPr id="53" name="图片 52" descr="加厚磨砂骰子盅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795" y="461073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8</xdr:row>
      <xdr:rowOff>60325</xdr:rowOff>
    </xdr:from>
    <xdr:to>
      <xdr:col>1</xdr:col>
      <xdr:colOff>713740</xdr:colOff>
      <xdr:row>8</xdr:row>
      <xdr:rowOff>636270</xdr:rowOff>
    </xdr:to>
    <xdr:pic>
      <xdr:nvPicPr>
        <xdr:cNvPr id="54" name="图片 53" descr="14号骰子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795" y="53136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9</xdr:row>
      <xdr:rowOff>48895</xdr:rowOff>
    </xdr:from>
    <xdr:to>
      <xdr:col>1</xdr:col>
      <xdr:colOff>713740</xdr:colOff>
      <xdr:row>9</xdr:row>
      <xdr:rowOff>624840</xdr:rowOff>
    </xdr:to>
    <xdr:pic>
      <xdr:nvPicPr>
        <xdr:cNvPr id="55" name="图片 54" descr="蜡笔小新全自动透明伞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795" y="598805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10</xdr:row>
      <xdr:rowOff>27940</xdr:rowOff>
    </xdr:from>
    <xdr:to>
      <xdr:col>1</xdr:col>
      <xdr:colOff>713740</xdr:colOff>
      <xdr:row>10</xdr:row>
      <xdr:rowOff>603885</xdr:rowOff>
    </xdr:to>
    <xdr:pic>
      <xdr:nvPicPr>
        <xdr:cNvPr id="56" name="图片 55" descr="酒桌神器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795" y="665289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11</xdr:row>
      <xdr:rowOff>64135</xdr:rowOff>
    </xdr:from>
    <xdr:to>
      <xdr:col>1</xdr:col>
      <xdr:colOff>713740</xdr:colOff>
      <xdr:row>11</xdr:row>
      <xdr:rowOff>640080</xdr:rowOff>
    </xdr:to>
    <xdr:pic>
      <xdr:nvPicPr>
        <xdr:cNvPr id="57" name="图片 56" descr="微缩景观贴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795" y="737489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12</xdr:row>
      <xdr:rowOff>62230</xdr:rowOff>
    </xdr:from>
    <xdr:to>
      <xdr:col>1</xdr:col>
      <xdr:colOff>713740</xdr:colOff>
      <xdr:row>12</xdr:row>
      <xdr:rowOff>638175</xdr:rowOff>
    </xdr:to>
    <xdr:pic>
      <xdr:nvPicPr>
        <xdr:cNvPr id="58" name="图片 57" descr="微缩瓶子盲袋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795" y="805878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13</xdr:row>
      <xdr:rowOff>69850</xdr:rowOff>
    </xdr:from>
    <xdr:to>
      <xdr:col>1</xdr:col>
      <xdr:colOff>713740</xdr:colOff>
      <xdr:row>13</xdr:row>
      <xdr:rowOff>645795</xdr:rowOff>
    </xdr:to>
    <xdr:pic>
      <xdr:nvPicPr>
        <xdr:cNvPr id="59" name="图片 58" descr="水果椰椰发圈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795" y="875220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14</xdr:row>
      <xdr:rowOff>48895</xdr:rowOff>
    </xdr:from>
    <xdr:to>
      <xdr:col>1</xdr:col>
      <xdr:colOff>713740</xdr:colOff>
      <xdr:row>14</xdr:row>
      <xdr:rowOff>624840</xdr:rowOff>
    </xdr:to>
    <xdr:pic>
      <xdr:nvPicPr>
        <xdr:cNvPr id="60" name="图片 59" descr="麻将筹码代币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795" y="941705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15</xdr:row>
      <xdr:rowOff>46990</xdr:rowOff>
    </xdr:from>
    <xdr:to>
      <xdr:col>1</xdr:col>
      <xdr:colOff>713740</xdr:colOff>
      <xdr:row>15</xdr:row>
      <xdr:rowOff>622935</xdr:rowOff>
    </xdr:to>
    <xdr:pic>
      <xdr:nvPicPr>
        <xdr:cNvPr id="61" name="图片 60" descr="水波纹网红灯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795" y="1010094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16</xdr:row>
      <xdr:rowOff>45085</xdr:rowOff>
    </xdr:from>
    <xdr:to>
      <xdr:col>1</xdr:col>
      <xdr:colOff>713740</xdr:colOff>
      <xdr:row>16</xdr:row>
      <xdr:rowOff>621030</xdr:rowOff>
    </xdr:to>
    <xdr:pic>
      <xdr:nvPicPr>
        <xdr:cNvPr id="62" name="图片 61" descr="俄罗斯转盘16杯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795" y="1078484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17</xdr:row>
      <xdr:rowOff>62230</xdr:rowOff>
    </xdr:from>
    <xdr:to>
      <xdr:col>1</xdr:col>
      <xdr:colOff>713740</xdr:colOff>
      <xdr:row>17</xdr:row>
      <xdr:rowOff>638175</xdr:rowOff>
    </xdr:to>
    <xdr:pic>
      <xdr:nvPicPr>
        <xdr:cNvPr id="63" name="图片 62" descr="桌游卡牌三国杀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795" y="1148778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126365</xdr:colOff>
      <xdr:row>18</xdr:row>
      <xdr:rowOff>60325</xdr:rowOff>
    </xdr:from>
    <xdr:to>
      <xdr:col>1</xdr:col>
      <xdr:colOff>725805</xdr:colOff>
      <xdr:row>18</xdr:row>
      <xdr:rowOff>636270</xdr:rowOff>
    </xdr:to>
    <xdr:pic>
      <xdr:nvPicPr>
        <xdr:cNvPr id="64" name="图片 63" descr="快递开箱手工刀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6365" y="12171680"/>
          <a:ext cx="599440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19</xdr:row>
      <xdr:rowOff>67945</xdr:rowOff>
    </xdr:from>
    <xdr:to>
      <xdr:col>1</xdr:col>
      <xdr:colOff>713740</xdr:colOff>
      <xdr:row>19</xdr:row>
      <xdr:rowOff>643890</xdr:rowOff>
    </xdr:to>
    <xdr:pic>
      <xdr:nvPicPr>
        <xdr:cNvPr id="65" name="图片 64" descr="强力清洁胶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795" y="1286510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20</xdr:row>
      <xdr:rowOff>66040</xdr:rowOff>
    </xdr:from>
    <xdr:to>
      <xdr:col>1</xdr:col>
      <xdr:colOff>713740</xdr:colOff>
      <xdr:row>20</xdr:row>
      <xdr:rowOff>641985</xdr:rowOff>
    </xdr:to>
    <xdr:pic>
      <xdr:nvPicPr>
        <xdr:cNvPr id="66" name="图片 65" descr="圣诞派对盲盒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7795" y="1354899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21</xdr:row>
      <xdr:rowOff>26035</xdr:rowOff>
    </xdr:from>
    <xdr:to>
      <xdr:col>1</xdr:col>
      <xdr:colOff>713740</xdr:colOff>
      <xdr:row>21</xdr:row>
      <xdr:rowOff>601980</xdr:rowOff>
    </xdr:to>
    <xdr:pic>
      <xdr:nvPicPr>
        <xdr:cNvPr id="67" name="图片 66" descr="圣诞发夹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795" y="1419479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22</xdr:row>
      <xdr:rowOff>62230</xdr:rowOff>
    </xdr:from>
    <xdr:to>
      <xdr:col>1</xdr:col>
      <xdr:colOff>713740</xdr:colOff>
      <xdr:row>22</xdr:row>
      <xdr:rowOff>638175</xdr:rowOff>
    </xdr:to>
    <xdr:pic>
      <xdr:nvPicPr>
        <xdr:cNvPr id="68" name="图片 67" descr="荧光棒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7795" y="1491678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23</xdr:row>
      <xdr:rowOff>50800</xdr:rowOff>
    </xdr:from>
    <xdr:to>
      <xdr:col>1</xdr:col>
      <xdr:colOff>713740</xdr:colOff>
      <xdr:row>23</xdr:row>
      <xdr:rowOff>626745</xdr:rowOff>
    </xdr:to>
    <xdr:pic>
      <xdr:nvPicPr>
        <xdr:cNvPr id="69" name="图片 68" descr="杰士邦精子质量活力检测纸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795" y="155911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24</xdr:row>
      <xdr:rowOff>67945</xdr:rowOff>
    </xdr:from>
    <xdr:to>
      <xdr:col>1</xdr:col>
      <xdr:colOff>714375</xdr:colOff>
      <xdr:row>24</xdr:row>
      <xdr:rowOff>643890</xdr:rowOff>
    </xdr:to>
    <xdr:pic>
      <xdr:nvPicPr>
        <xdr:cNvPr id="70" name="图片 69" descr="降噪耳塞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7795" y="16294100"/>
          <a:ext cx="576580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25</xdr:row>
      <xdr:rowOff>66040</xdr:rowOff>
    </xdr:from>
    <xdr:to>
      <xdr:col>1</xdr:col>
      <xdr:colOff>714375</xdr:colOff>
      <xdr:row>25</xdr:row>
      <xdr:rowOff>641985</xdr:rowOff>
    </xdr:to>
    <xdr:pic>
      <xdr:nvPicPr>
        <xdr:cNvPr id="71" name="图片 70" descr="罗马柱香薰蜡烛 红+黑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7795" y="16977995"/>
          <a:ext cx="576580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26</xdr:row>
      <xdr:rowOff>73660</xdr:rowOff>
    </xdr:from>
    <xdr:to>
      <xdr:col>1</xdr:col>
      <xdr:colOff>714375</xdr:colOff>
      <xdr:row>26</xdr:row>
      <xdr:rowOff>649605</xdr:rowOff>
    </xdr:to>
    <xdr:pic>
      <xdr:nvPicPr>
        <xdr:cNvPr id="72" name="图片 71" descr="圣诞节糖果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7795" y="17671415"/>
          <a:ext cx="576580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27</xdr:row>
      <xdr:rowOff>81280</xdr:rowOff>
    </xdr:from>
    <xdr:to>
      <xdr:col>1</xdr:col>
      <xdr:colOff>713740</xdr:colOff>
      <xdr:row>27</xdr:row>
      <xdr:rowOff>657225</xdr:rowOff>
    </xdr:to>
    <xdr:pic>
      <xdr:nvPicPr>
        <xdr:cNvPr id="73" name="图片 72" descr="于小鲜辣糊糊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7795" y="1836483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28</xdr:row>
      <xdr:rowOff>50800</xdr:rowOff>
    </xdr:from>
    <xdr:to>
      <xdr:col>1</xdr:col>
      <xdr:colOff>713740</xdr:colOff>
      <xdr:row>28</xdr:row>
      <xdr:rowOff>626745</xdr:rowOff>
    </xdr:to>
    <xdr:pic>
      <xdr:nvPicPr>
        <xdr:cNvPr id="74" name="图片 73" descr="葵花晕车贴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7795" y="190201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31</xdr:row>
      <xdr:rowOff>67945</xdr:rowOff>
    </xdr:from>
    <xdr:to>
      <xdr:col>1</xdr:col>
      <xdr:colOff>713740</xdr:colOff>
      <xdr:row>31</xdr:row>
      <xdr:rowOff>643890</xdr:rowOff>
    </xdr:to>
    <xdr:pic>
      <xdr:nvPicPr>
        <xdr:cNvPr id="75" name="图片 74" descr="翠宏辣椒面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7795" y="2109470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32</xdr:row>
      <xdr:rowOff>75565</xdr:rowOff>
    </xdr:from>
    <xdr:to>
      <xdr:col>1</xdr:col>
      <xdr:colOff>713740</xdr:colOff>
      <xdr:row>32</xdr:row>
      <xdr:rowOff>651510</xdr:rowOff>
    </xdr:to>
    <xdr:pic>
      <xdr:nvPicPr>
        <xdr:cNvPr id="76" name="图片 75" descr="茶颜悦色茉莉薯条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7795" y="2178812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33</xdr:row>
      <xdr:rowOff>45085</xdr:rowOff>
    </xdr:from>
    <xdr:to>
      <xdr:col>1</xdr:col>
      <xdr:colOff>713740</xdr:colOff>
      <xdr:row>33</xdr:row>
      <xdr:rowOff>621030</xdr:rowOff>
    </xdr:to>
    <xdr:pic>
      <xdr:nvPicPr>
        <xdr:cNvPr id="77" name="图片 76" descr="洗象堂吸汁面藕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7795" y="2244344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34</xdr:row>
      <xdr:rowOff>81280</xdr:rowOff>
    </xdr:from>
    <xdr:to>
      <xdr:col>1</xdr:col>
      <xdr:colOff>713740</xdr:colOff>
      <xdr:row>34</xdr:row>
      <xdr:rowOff>657225</xdr:rowOff>
    </xdr:to>
    <xdr:pic>
      <xdr:nvPicPr>
        <xdr:cNvPr id="78" name="图片 77" descr="川娃子皮蛋烧椒酱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7795" y="2316543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35</xdr:row>
      <xdr:rowOff>60325</xdr:rowOff>
    </xdr:from>
    <xdr:to>
      <xdr:col>1</xdr:col>
      <xdr:colOff>713740</xdr:colOff>
      <xdr:row>35</xdr:row>
      <xdr:rowOff>636270</xdr:rowOff>
    </xdr:to>
    <xdr:pic>
      <xdr:nvPicPr>
        <xdr:cNvPr id="79" name="图片 78" descr="手指教鞭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7795" y="238302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36</xdr:row>
      <xdr:rowOff>39370</xdr:rowOff>
    </xdr:from>
    <xdr:to>
      <xdr:col>1</xdr:col>
      <xdr:colOff>713740</xdr:colOff>
      <xdr:row>36</xdr:row>
      <xdr:rowOff>615315</xdr:rowOff>
    </xdr:to>
    <xdr:pic>
      <xdr:nvPicPr>
        <xdr:cNvPr id="80" name="图片 79" descr="易下开塞露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7795" y="2449512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37</xdr:row>
      <xdr:rowOff>113665</xdr:rowOff>
    </xdr:from>
    <xdr:to>
      <xdr:col>1</xdr:col>
      <xdr:colOff>713740</xdr:colOff>
      <xdr:row>38</xdr:row>
      <xdr:rowOff>3810</xdr:rowOff>
    </xdr:to>
    <xdr:pic>
      <xdr:nvPicPr>
        <xdr:cNvPr id="81" name="图片 80" descr="爆单符摇摇乐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7795" y="2525522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38</xdr:row>
      <xdr:rowOff>54610</xdr:rowOff>
    </xdr:from>
    <xdr:to>
      <xdr:col>1</xdr:col>
      <xdr:colOff>713740</xdr:colOff>
      <xdr:row>38</xdr:row>
      <xdr:rowOff>630555</xdr:rowOff>
    </xdr:to>
    <xdr:pic>
      <xdr:nvPicPr>
        <xdr:cNvPr id="82" name="图片 81" descr="白钻吉利丁片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37795" y="2588196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39</xdr:row>
      <xdr:rowOff>52705</xdr:rowOff>
    </xdr:from>
    <xdr:to>
      <xdr:col>1</xdr:col>
      <xdr:colOff>713740</xdr:colOff>
      <xdr:row>39</xdr:row>
      <xdr:rowOff>628650</xdr:rowOff>
    </xdr:to>
    <xdr:pic>
      <xdr:nvPicPr>
        <xdr:cNvPr id="83" name="图片 82" descr="密封袋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37795" y="2656586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40</xdr:row>
      <xdr:rowOff>60325</xdr:rowOff>
    </xdr:from>
    <xdr:to>
      <xdr:col>1</xdr:col>
      <xdr:colOff>713740</xdr:colOff>
      <xdr:row>40</xdr:row>
      <xdr:rowOff>636270</xdr:rowOff>
    </xdr:to>
    <xdr:pic>
      <xdr:nvPicPr>
        <xdr:cNvPr id="84" name="图片 83" descr="白钻全脂椰蓉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37795" y="272592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41</xdr:row>
      <xdr:rowOff>29845</xdr:rowOff>
    </xdr:from>
    <xdr:to>
      <xdr:col>1</xdr:col>
      <xdr:colOff>713740</xdr:colOff>
      <xdr:row>41</xdr:row>
      <xdr:rowOff>605790</xdr:rowOff>
    </xdr:to>
    <xdr:pic>
      <xdr:nvPicPr>
        <xdr:cNvPr id="85" name="图片 84" descr="皇上皇腊肠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7795" y="2791460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42</xdr:row>
      <xdr:rowOff>56515</xdr:rowOff>
    </xdr:from>
    <xdr:to>
      <xdr:col>1</xdr:col>
      <xdr:colOff>713740</xdr:colOff>
      <xdr:row>42</xdr:row>
      <xdr:rowOff>632460</xdr:rowOff>
    </xdr:to>
    <xdr:pic>
      <xdr:nvPicPr>
        <xdr:cNvPr id="86" name="图片 85" descr="香炒外婆菜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37795" y="2862707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43</xdr:row>
      <xdr:rowOff>111760</xdr:rowOff>
    </xdr:from>
    <xdr:to>
      <xdr:col>1</xdr:col>
      <xdr:colOff>713740</xdr:colOff>
      <xdr:row>44</xdr:row>
      <xdr:rowOff>1905</xdr:rowOff>
    </xdr:to>
    <xdr:pic>
      <xdr:nvPicPr>
        <xdr:cNvPr id="87" name="图片 86" descr="名扬火锅底料牛油麻辣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7795" y="2936811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44</xdr:row>
      <xdr:rowOff>62230</xdr:rowOff>
    </xdr:from>
    <xdr:to>
      <xdr:col>1</xdr:col>
      <xdr:colOff>713740</xdr:colOff>
      <xdr:row>44</xdr:row>
      <xdr:rowOff>638175</xdr:rowOff>
    </xdr:to>
    <xdr:pic>
      <xdr:nvPicPr>
        <xdr:cNvPr id="88" name="图片 87" descr="干贡菜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7795" y="3000438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46</xdr:row>
      <xdr:rowOff>86995</xdr:rowOff>
    </xdr:from>
    <xdr:to>
      <xdr:col>1</xdr:col>
      <xdr:colOff>713740</xdr:colOff>
      <xdr:row>46</xdr:row>
      <xdr:rowOff>662940</xdr:rowOff>
    </xdr:to>
    <xdr:pic>
      <xdr:nvPicPr>
        <xdr:cNvPr id="90" name="图片 89" descr="兆辉锅巴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7795" y="3140075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47</xdr:row>
      <xdr:rowOff>56515</xdr:rowOff>
    </xdr:from>
    <xdr:to>
      <xdr:col>1</xdr:col>
      <xdr:colOff>713740</xdr:colOff>
      <xdr:row>47</xdr:row>
      <xdr:rowOff>632460</xdr:rowOff>
    </xdr:to>
    <xdr:pic>
      <xdr:nvPicPr>
        <xdr:cNvPr id="91" name="图片 90" descr="皇上皇腊鸭腿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7795" y="3205607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48</xdr:row>
      <xdr:rowOff>64135</xdr:rowOff>
    </xdr:from>
    <xdr:to>
      <xdr:col>1</xdr:col>
      <xdr:colOff>713740</xdr:colOff>
      <xdr:row>48</xdr:row>
      <xdr:rowOff>640080</xdr:rowOff>
    </xdr:to>
    <xdr:pic>
      <xdr:nvPicPr>
        <xdr:cNvPr id="92" name="图片 91" descr="叉烧樱桃味辣条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795" y="3274949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49</xdr:row>
      <xdr:rowOff>52705</xdr:rowOff>
    </xdr:from>
    <xdr:to>
      <xdr:col>1</xdr:col>
      <xdr:colOff>713740</xdr:colOff>
      <xdr:row>49</xdr:row>
      <xdr:rowOff>628650</xdr:rowOff>
    </xdr:to>
    <xdr:pic>
      <xdr:nvPicPr>
        <xdr:cNvPr id="93" name="图片 92" descr="韩国乐天巧克力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37795" y="3342386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29</xdr:row>
      <xdr:rowOff>57150</xdr:rowOff>
    </xdr:from>
    <xdr:to>
      <xdr:col>1</xdr:col>
      <xdr:colOff>713740</xdr:colOff>
      <xdr:row>29</xdr:row>
      <xdr:rowOff>633095</xdr:rowOff>
    </xdr:to>
    <xdr:pic>
      <xdr:nvPicPr>
        <xdr:cNvPr id="94" name="图片 93" descr="李海龙麻辣烫微辣387g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7795" y="1971230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30</xdr:row>
      <xdr:rowOff>47625</xdr:rowOff>
    </xdr:from>
    <xdr:to>
      <xdr:col>1</xdr:col>
      <xdr:colOff>713740</xdr:colOff>
      <xdr:row>30</xdr:row>
      <xdr:rowOff>623570</xdr:rowOff>
    </xdr:to>
    <xdr:pic>
      <xdr:nvPicPr>
        <xdr:cNvPr id="95" name="图片 94" descr="李海龙麻辣烫微辣387g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7795" y="203885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45</xdr:row>
      <xdr:rowOff>66675</xdr:rowOff>
    </xdr:from>
    <xdr:to>
      <xdr:col>1</xdr:col>
      <xdr:colOff>699770</xdr:colOff>
      <xdr:row>45</xdr:row>
      <xdr:rowOff>642620</xdr:rowOff>
    </xdr:to>
    <xdr:pic>
      <xdr:nvPicPr>
        <xdr:cNvPr id="96" name="图片 95" descr="盐津铺子大魔王魔芋火鸡酱味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3825" y="30694630"/>
          <a:ext cx="575945" cy="575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147320</xdr:colOff>
      <xdr:row>2</xdr:row>
      <xdr:rowOff>76200</xdr:rowOff>
    </xdr:from>
    <xdr:to>
      <xdr:col>1</xdr:col>
      <xdr:colOff>723265</xdr:colOff>
      <xdr:row>2</xdr:row>
      <xdr:rowOff>657225</xdr:rowOff>
    </xdr:to>
    <xdr:pic>
      <xdr:nvPicPr>
        <xdr:cNvPr id="2" name="图片 1" descr="拉面说金汤肥牛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9320" y="1214755"/>
          <a:ext cx="575945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136525</xdr:colOff>
      <xdr:row>3</xdr:row>
      <xdr:rowOff>38100</xdr:rowOff>
    </xdr:from>
    <xdr:to>
      <xdr:col>1</xdr:col>
      <xdr:colOff>734060</xdr:colOff>
      <xdr:row>3</xdr:row>
      <xdr:rowOff>614045</xdr:rowOff>
    </xdr:to>
    <xdr:pic>
      <xdr:nvPicPr>
        <xdr:cNvPr id="3" name="图片 2" descr="039贤哥香辣小小脆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98525" y="1862455"/>
          <a:ext cx="59753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4</xdr:row>
      <xdr:rowOff>66675</xdr:rowOff>
    </xdr:from>
    <xdr:to>
      <xdr:col>1</xdr:col>
      <xdr:colOff>723265</xdr:colOff>
      <xdr:row>4</xdr:row>
      <xdr:rowOff>642620</xdr:rowOff>
    </xdr:to>
    <xdr:pic>
      <xdr:nvPicPr>
        <xdr:cNvPr id="4" name="图片 3" descr="御品萱一次性发热鞋垫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9320" y="257683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5</xdr:row>
      <xdr:rowOff>38100</xdr:rowOff>
    </xdr:from>
    <xdr:to>
      <xdr:col>1</xdr:col>
      <xdr:colOff>723265</xdr:colOff>
      <xdr:row>5</xdr:row>
      <xdr:rowOff>614045</xdr:rowOff>
    </xdr:to>
    <xdr:pic>
      <xdr:nvPicPr>
        <xdr:cNvPr id="5" name="图片 4" descr="御品萱一次性发热鞋垫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9320" y="32340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6</xdr:row>
      <xdr:rowOff>38100</xdr:rowOff>
    </xdr:from>
    <xdr:to>
      <xdr:col>1</xdr:col>
      <xdr:colOff>721360</xdr:colOff>
      <xdr:row>6</xdr:row>
      <xdr:rowOff>614045</xdr:rowOff>
    </xdr:to>
    <xdr:pic>
      <xdr:nvPicPr>
        <xdr:cNvPr id="6" name="图片 5" descr="纳盾发热鞋垫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11225" y="3919855"/>
          <a:ext cx="57213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7</xdr:row>
      <xdr:rowOff>85725</xdr:rowOff>
    </xdr:from>
    <xdr:to>
      <xdr:col>1</xdr:col>
      <xdr:colOff>723265</xdr:colOff>
      <xdr:row>7</xdr:row>
      <xdr:rowOff>661670</xdr:rowOff>
    </xdr:to>
    <xdr:pic>
      <xdr:nvPicPr>
        <xdr:cNvPr id="7" name="图片 6" descr="洁柔粉面纸巾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9320" y="46532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8</xdr:row>
      <xdr:rowOff>76200</xdr:rowOff>
    </xdr:from>
    <xdr:to>
      <xdr:col>1</xdr:col>
      <xdr:colOff>723265</xdr:colOff>
      <xdr:row>8</xdr:row>
      <xdr:rowOff>652145</xdr:rowOff>
    </xdr:to>
    <xdr:pic>
      <xdr:nvPicPr>
        <xdr:cNvPr id="8" name="图片 7" descr="洁柔粉面纸巾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9320" y="53295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9</xdr:row>
      <xdr:rowOff>57150</xdr:rowOff>
    </xdr:from>
    <xdr:to>
      <xdr:col>1</xdr:col>
      <xdr:colOff>723265</xdr:colOff>
      <xdr:row>9</xdr:row>
      <xdr:rowOff>633095</xdr:rowOff>
    </xdr:to>
    <xdr:pic>
      <xdr:nvPicPr>
        <xdr:cNvPr id="9" name="图片 8" descr="洁柔卷纸140g黑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9320" y="599630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10</xdr:row>
      <xdr:rowOff>66675</xdr:rowOff>
    </xdr:from>
    <xdr:to>
      <xdr:col>1</xdr:col>
      <xdr:colOff>723265</xdr:colOff>
      <xdr:row>10</xdr:row>
      <xdr:rowOff>642620</xdr:rowOff>
    </xdr:to>
    <xdr:pic>
      <xdr:nvPicPr>
        <xdr:cNvPr id="10" name="图片 9" descr="洁柔面子洗脸巾60抽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9320" y="669163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11</xdr:row>
      <xdr:rowOff>47625</xdr:rowOff>
    </xdr:from>
    <xdr:to>
      <xdr:col>1</xdr:col>
      <xdr:colOff>723265</xdr:colOff>
      <xdr:row>11</xdr:row>
      <xdr:rowOff>623570</xdr:rowOff>
    </xdr:to>
    <xdr:pic>
      <xdr:nvPicPr>
        <xdr:cNvPr id="11" name="图片 10" descr="洁柔面子洗脸巾180抽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9320" y="73583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12</xdr:row>
      <xdr:rowOff>57150</xdr:rowOff>
    </xdr:from>
    <xdr:to>
      <xdr:col>1</xdr:col>
      <xdr:colOff>723265</xdr:colOff>
      <xdr:row>12</xdr:row>
      <xdr:rowOff>633095</xdr:rowOff>
    </xdr:to>
    <xdr:pic>
      <xdr:nvPicPr>
        <xdr:cNvPr id="12" name="图片 11" descr="朵蜜卫生裤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09320" y="805370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109220</xdr:colOff>
      <xdr:row>13</xdr:row>
      <xdr:rowOff>47625</xdr:rowOff>
    </xdr:from>
    <xdr:to>
      <xdr:col>1</xdr:col>
      <xdr:colOff>760730</xdr:colOff>
      <xdr:row>13</xdr:row>
      <xdr:rowOff>623570</xdr:rowOff>
    </xdr:to>
    <xdr:pic>
      <xdr:nvPicPr>
        <xdr:cNvPr id="13" name="图片 12" descr="洁柔女士日抛内裤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1220" y="8729980"/>
          <a:ext cx="651510" cy="57594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135255</xdr:colOff>
      <xdr:row>2</xdr:row>
      <xdr:rowOff>47625</xdr:rowOff>
    </xdr:from>
    <xdr:to>
      <xdr:col>1</xdr:col>
      <xdr:colOff>711200</xdr:colOff>
      <xdr:row>2</xdr:row>
      <xdr:rowOff>628650</xdr:rowOff>
    </xdr:to>
    <xdr:pic>
      <xdr:nvPicPr>
        <xdr:cNvPr id="2" name="图片 1" descr="有友麻椒大杂烩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255" y="1186180"/>
          <a:ext cx="575945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5</xdr:row>
      <xdr:rowOff>38100</xdr:rowOff>
    </xdr:from>
    <xdr:to>
      <xdr:col>1</xdr:col>
      <xdr:colOff>711200</xdr:colOff>
      <xdr:row>5</xdr:row>
      <xdr:rowOff>614045</xdr:rowOff>
    </xdr:to>
    <xdr:pic>
      <xdr:nvPicPr>
        <xdr:cNvPr id="3" name="图片 2" descr="老醋蚕豆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255" y="32340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8</xdr:row>
      <xdr:rowOff>85725</xdr:rowOff>
    </xdr:from>
    <xdr:to>
      <xdr:col>1</xdr:col>
      <xdr:colOff>711200</xdr:colOff>
      <xdr:row>8</xdr:row>
      <xdr:rowOff>661670</xdr:rowOff>
    </xdr:to>
    <xdr:pic>
      <xdr:nvPicPr>
        <xdr:cNvPr id="4" name="图片 3" descr="蜡笔小新擦手布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255" y="53390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27</xdr:row>
      <xdr:rowOff>28575</xdr:rowOff>
    </xdr:from>
    <xdr:to>
      <xdr:col>1</xdr:col>
      <xdr:colOff>711200</xdr:colOff>
      <xdr:row>27</xdr:row>
      <xdr:rowOff>604520</xdr:rowOff>
    </xdr:to>
    <xdr:pic>
      <xdr:nvPicPr>
        <xdr:cNvPr id="5" name="图片 4" descr="友臣五黑面包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5255" y="1831213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</xdr:colOff>
      <xdr:row>29</xdr:row>
      <xdr:rowOff>85725</xdr:rowOff>
    </xdr:from>
    <xdr:to>
      <xdr:col>1</xdr:col>
      <xdr:colOff>644525</xdr:colOff>
      <xdr:row>29</xdr:row>
      <xdr:rowOff>638810</xdr:rowOff>
    </xdr:to>
    <xdr:pic>
      <xdr:nvPicPr>
        <xdr:cNvPr id="6" name="图片 5" descr="有友鸡脚筋 山椒味"/>
        <xdr:cNvPicPr>
          <a:picLocks noChangeAspect="1"/>
        </xdr:cNvPicPr>
      </xdr:nvPicPr>
      <xdr:blipFill>
        <a:blip r:embed="rId5"/>
        <a:srcRect l="21429" t="5125" r="22449" b="17625"/>
        <a:stretch>
          <a:fillRect/>
        </a:stretch>
      </xdr:blipFill>
      <xdr:spPr>
        <a:xfrm>
          <a:off x="201930" y="19740880"/>
          <a:ext cx="442595" cy="55308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28</xdr:row>
      <xdr:rowOff>47625</xdr:rowOff>
    </xdr:from>
    <xdr:to>
      <xdr:col>1</xdr:col>
      <xdr:colOff>711200</xdr:colOff>
      <xdr:row>28</xdr:row>
      <xdr:rowOff>623570</xdr:rowOff>
    </xdr:to>
    <xdr:pic>
      <xdr:nvPicPr>
        <xdr:cNvPr id="7" name="图片 6" descr="有友鸡脚筋 盐焗味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255" y="190169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30</xdr:row>
      <xdr:rowOff>47625</xdr:rowOff>
    </xdr:from>
    <xdr:to>
      <xdr:col>1</xdr:col>
      <xdr:colOff>711200</xdr:colOff>
      <xdr:row>30</xdr:row>
      <xdr:rowOff>623570</xdr:rowOff>
    </xdr:to>
    <xdr:pic>
      <xdr:nvPicPr>
        <xdr:cNvPr id="8" name="图片 7" descr="有友鸡脚筋 泰式酸辣味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255" y="203885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151765</xdr:colOff>
      <xdr:row>32</xdr:row>
      <xdr:rowOff>128270</xdr:rowOff>
    </xdr:from>
    <xdr:to>
      <xdr:col>1</xdr:col>
      <xdr:colOff>694690</xdr:colOff>
      <xdr:row>32</xdr:row>
      <xdr:rowOff>647700</xdr:rowOff>
    </xdr:to>
    <xdr:pic>
      <xdr:nvPicPr>
        <xdr:cNvPr id="9" name="图片 8" descr="星球杯桶装50杯"/>
        <xdr:cNvPicPr>
          <a:picLocks noChangeAspect="1"/>
        </xdr:cNvPicPr>
      </xdr:nvPicPr>
      <xdr:blipFill>
        <a:blip r:embed="rId8"/>
        <a:srcRect b="27233"/>
        <a:stretch>
          <a:fillRect/>
        </a:stretch>
      </xdr:blipFill>
      <xdr:spPr>
        <a:xfrm>
          <a:off x="151765" y="21840825"/>
          <a:ext cx="542925" cy="519430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33</xdr:row>
      <xdr:rowOff>47625</xdr:rowOff>
    </xdr:from>
    <xdr:to>
      <xdr:col>1</xdr:col>
      <xdr:colOff>711200</xdr:colOff>
      <xdr:row>33</xdr:row>
      <xdr:rowOff>623570</xdr:rowOff>
    </xdr:to>
    <xdr:pic>
      <xdr:nvPicPr>
        <xdr:cNvPr id="10" name="图片 9" descr="老醋蚕豆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255" y="224459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128270</xdr:colOff>
      <xdr:row>34</xdr:row>
      <xdr:rowOff>66675</xdr:rowOff>
    </xdr:from>
    <xdr:to>
      <xdr:col>1</xdr:col>
      <xdr:colOff>718185</xdr:colOff>
      <xdr:row>34</xdr:row>
      <xdr:rowOff>642620</xdr:rowOff>
    </xdr:to>
    <xdr:pic>
      <xdr:nvPicPr>
        <xdr:cNvPr id="11" name="图片 10" descr="霸王丝爆辣辣条"/>
        <xdr:cNvPicPr>
          <a:picLocks noChangeAspect="1"/>
        </xdr:cNvPicPr>
      </xdr:nvPicPr>
      <xdr:blipFill>
        <a:blip r:embed="rId9"/>
        <a:srcRect b="25738"/>
        <a:stretch>
          <a:fillRect/>
        </a:stretch>
      </xdr:blipFill>
      <xdr:spPr>
        <a:xfrm>
          <a:off x="128270" y="23150830"/>
          <a:ext cx="58991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</xdr:colOff>
      <xdr:row>35</xdr:row>
      <xdr:rowOff>123825</xdr:rowOff>
    </xdr:from>
    <xdr:to>
      <xdr:col>1</xdr:col>
      <xdr:colOff>708025</xdr:colOff>
      <xdr:row>35</xdr:row>
      <xdr:rowOff>657225</xdr:rowOff>
    </xdr:to>
    <xdr:pic>
      <xdr:nvPicPr>
        <xdr:cNvPr id="12" name="图片 11" descr="茶颜悦色面包丁"/>
        <xdr:cNvPicPr>
          <a:picLocks noChangeAspect="1"/>
        </xdr:cNvPicPr>
      </xdr:nvPicPr>
      <xdr:blipFill>
        <a:blip r:embed="rId10"/>
        <a:srcRect b="28886"/>
        <a:stretch>
          <a:fillRect/>
        </a:stretch>
      </xdr:blipFill>
      <xdr:spPr>
        <a:xfrm>
          <a:off x="137795" y="23893780"/>
          <a:ext cx="57023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36</xdr:row>
      <xdr:rowOff>47625</xdr:rowOff>
    </xdr:from>
    <xdr:to>
      <xdr:col>1</xdr:col>
      <xdr:colOff>711200</xdr:colOff>
      <xdr:row>36</xdr:row>
      <xdr:rowOff>623570</xdr:rowOff>
    </xdr:to>
    <xdr:pic>
      <xdr:nvPicPr>
        <xdr:cNvPr id="13" name="图片 12" descr="和成天下5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5255" y="24503380"/>
          <a:ext cx="575945" cy="575945"/>
        </a:xfrm>
        <a:prstGeom prst="rect">
          <a:avLst/>
        </a:prstGeom>
      </xdr:spPr>
    </xdr:pic>
    <xdr:clientData/>
  </xdr:twoCellAnchor>
  <xdr:twoCellAnchor>
    <xdr:from>
      <xdr:col>1</xdr:col>
      <xdr:colOff>194945</xdr:colOff>
      <xdr:row>37</xdr:row>
      <xdr:rowOff>38100</xdr:rowOff>
    </xdr:from>
    <xdr:to>
      <xdr:col>1</xdr:col>
      <xdr:colOff>650875</xdr:colOff>
      <xdr:row>38</xdr:row>
      <xdr:rowOff>4445</xdr:rowOff>
    </xdr:to>
    <xdr:pic>
      <xdr:nvPicPr>
        <xdr:cNvPr id="14" name="图片 13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441" t="206" r="11946" b="12261"/>
        <a:stretch>
          <a:fillRect/>
        </a:stretch>
      </xdr:blipFill>
      <xdr:spPr>
        <a:xfrm>
          <a:off x="194945" y="25179655"/>
          <a:ext cx="455930" cy="6521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38</xdr:row>
      <xdr:rowOff>123825</xdr:rowOff>
    </xdr:from>
    <xdr:to>
      <xdr:col>1</xdr:col>
      <xdr:colOff>711200</xdr:colOff>
      <xdr:row>39</xdr:row>
      <xdr:rowOff>13970</xdr:rowOff>
    </xdr:to>
    <xdr:pic>
      <xdr:nvPicPr>
        <xdr:cNvPr id="15" name="图片 14" descr="双汇Q趣火腿肠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5255" y="259511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39</xdr:row>
      <xdr:rowOff>76200</xdr:rowOff>
    </xdr:from>
    <xdr:to>
      <xdr:col>1</xdr:col>
      <xdr:colOff>711200</xdr:colOff>
      <xdr:row>39</xdr:row>
      <xdr:rowOff>652145</xdr:rowOff>
    </xdr:to>
    <xdr:pic>
      <xdr:nvPicPr>
        <xdr:cNvPr id="16" name="图片 15" descr="双汇Q趣火腿肠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5255" y="265893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40</xdr:row>
      <xdr:rowOff>76200</xdr:rowOff>
    </xdr:from>
    <xdr:to>
      <xdr:col>1</xdr:col>
      <xdr:colOff>711200</xdr:colOff>
      <xdr:row>40</xdr:row>
      <xdr:rowOff>652145</xdr:rowOff>
    </xdr:to>
    <xdr:pic>
      <xdr:nvPicPr>
        <xdr:cNvPr id="17" name="图片 16" descr="双汇Q趣火腿肠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5255" y="272751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41</xdr:row>
      <xdr:rowOff>76200</xdr:rowOff>
    </xdr:from>
    <xdr:to>
      <xdr:col>1</xdr:col>
      <xdr:colOff>711200</xdr:colOff>
      <xdr:row>41</xdr:row>
      <xdr:rowOff>652145</xdr:rowOff>
    </xdr:to>
    <xdr:pic>
      <xdr:nvPicPr>
        <xdr:cNvPr id="18" name="图片 17" descr="双汇Q趣火腿肠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5255" y="279609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</xdr:row>
      <xdr:rowOff>57150</xdr:rowOff>
    </xdr:from>
    <xdr:to>
      <xdr:col>1</xdr:col>
      <xdr:colOff>776605</xdr:colOff>
      <xdr:row>3</xdr:row>
      <xdr:rowOff>633095</xdr:rowOff>
    </xdr:to>
    <xdr:pic>
      <xdr:nvPicPr>
        <xdr:cNvPr id="19" name="图片 18" descr="阿华田蛋糕卷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9850" y="1881505"/>
          <a:ext cx="70675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4</xdr:row>
      <xdr:rowOff>64770</xdr:rowOff>
    </xdr:from>
    <xdr:to>
      <xdr:col>1</xdr:col>
      <xdr:colOff>711200</xdr:colOff>
      <xdr:row>4</xdr:row>
      <xdr:rowOff>640715</xdr:rowOff>
    </xdr:to>
    <xdr:pic>
      <xdr:nvPicPr>
        <xdr:cNvPr id="20" name="图片 19" descr="蒸汽眼罩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5255" y="257492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6</xdr:row>
      <xdr:rowOff>53340</xdr:rowOff>
    </xdr:from>
    <xdr:to>
      <xdr:col>1</xdr:col>
      <xdr:colOff>711200</xdr:colOff>
      <xdr:row>6</xdr:row>
      <xdr:rowOff>629285</xdr:rowOff>
    </xdr:to>
    <xdr:pic>
      <xdr:nvPicPr>
        <xdr:cNvPr id="21" name="图片 20" descr="手掌软胶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5255" y="393509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7</xdr:row>
      <xdr:rowOff>60960</xdr:rowOff>
    </xdr:from>
    <xdr:to>
      <xdr:col>1</xdr:col>
      <xdr:colOff>711200</xdr:colOff>
      <xdr:row>7</xdr:row>
      <xdr:rowOff>636905</xdr:rowOff>
    </xdr:to>
    <xdr:pic>
      <xdr:nvPicPr>
        <xdr:cNvPr id="22" name="图片 21" descr="万兴隆无花果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5255" y="462851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9</xdr:row>
      <xdr:rowOff>49530</xdr:rowOff>
    </xdr:from>
    <xdr:to>
      <xdr:col>1</xdr:col>
      <xdr:colOff>711200</xdr:colOff>
      <xdr:row>9</xdr:row>
      <xdr:rowOff>625475</xdr:rowOff>
    </xdr:to>
    <xdr:pic>
      <xdr:nvPicPr>
        <xdr:cNvPr id="23" name="图片 22" descr="桌游女巫毒药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5255" y="598868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10</xdr:row>
      <xdr:rowOff>57150</xdr:rowOff>
    </xdr:from>
    <xdr:to>
      <xdr:col>1</xdr:col>
      <xdr:colOff>711200</xdr:colOff>
      <xdr:row>10</xdr:row>
      <xdr:rowOff>633095</xdr:rowOff>
    </xdr:to>
    <xdr:pic>
      <xdr:nvPicPr>
        <xdr:cNvPr id="24" name="图片 23" descr="桌游德国心脏病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5255" y="668210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11</xdr:row>
      <xdr:rowOff>64770</xdr:rowOff>
    </xdr:from>
    <xdr:to>
      <xdr:col>1</xdr:col>
      <xdr:colOff>711200</xdr:colOff>
      <xdr:row>11</xdr:row>
      <xdr:rowOff>640715</xdr:rowOff>
    </xdr:to>
    <xdr:pic>
      <xdr:nvPicPr>
        <xdr:cNvPr id="25" name="图片 24" descr="桌游合集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5255" y="737552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12</xdr:row>
      <xdr:rowOff>62865</xdr:rowOff>
    </xdr:from>
    <xdr:to>
      <xdr:col>1</xdr:col>
      <xdr:colOff>711200</xdr:colOff>
      <xdr:row>12</xdr:row>
      <xdr:rowOff>638810</xdr:rowOff>
    </xdr:to>
    <xdr:pic>
      <xdr:nvPicPr>
        <xdr:cNvPr id="26" name="图片 25" descr="可拆卸兔子尾巴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5255" y="805942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13</xdr:row>
      <xdr:rowOff>70485</xdr:rowOff>
    </xdr:from>
    <xdr:to>
      <xdr:col>1</xdr:col>
      <xdr:colOff>711200</xdr:colOff>
      <xdr:row>13</xdr:row>
      <xdr:rowOff>646430</xdr:rowOff>
    </xdr:to>
    <xdr:pic>
      <xdr:nvPicPr>
        <xdr:cNvPr id="27" name="图片 26" descr="桌游 talking heart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5255" y="875284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14</xdr:row>
      <xdr:rowOff>59055</xdr:rowOff>
    </xdr:from>
    <xdr:to>
      <xdr:col>1</xdr:col>
      <xdr:colOff>711200</xdr:colOff>
      <xdr:row>14</xdr:row>
      <xdr:rowOff>635000</xdr:rowOff>
    </xdr:to>
    <xdr:pic>
      <xdr:nvPicPr>
        <xdr:cNvPr id="28" name="图片 27" descr="可伸缩收纳盒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5255" y="942721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15</xdr:row>
      <xdr:rowOff>66675</xdr:rowOff>
    </xdr:from>
    <xdr:to>
      <xdr:col>1</xdr:col>
      <xdr:colOff>711200</xdr:colOff>
      <xdr:row>15</xdr:row>
      <xdr:rowOff>642620</xdr:rowOff>
    </xdr:to>
    <xdr:pic>
      <xdr:nvPicPr>
        <xdr:cNvPr id="29" name="图片 28" descr="宠物喂食器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5255" y="1012063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16</xdr:row>
      <xdr:rowOff>64770</xdr:rowOff>
    </xdr:from>
    <xdr:to>
      <xdr:col>1</xdr:col>
      <xdr:colOff>711200</xdr:colOff>
      <xdr:row>16</xdr:row>
      <xdr:rowOff>640715</xdr:rowOff>
    </xdr:to>
    <xdr:pic>
      <xdr:nvPicPr>
        <xdr:cNvPr id="30" name="图片 29" descr="口袋跳跳糖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5255" y="1080452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17</xdr:row>
      <xdr:rowOff>43815</xdr:rowOff>
    </xdr:from>
    <xdr:to>
      <xdr:col>1</xdr:col>
      <xdr:colOff>711200</xdr:colOff>
      <xdr:row>17</xdr:row>
      <xdr:rowOff>619760</xdr:rowOff>
    </xdr:to>
    <xdr:pic>
      <xdr:nvPicPr>
        <xdr:cNvPr id="31" name="图片 30" descr="硅胶充气娃娃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5255" y="1146937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18</xdr:row>
      <xdr:rowOff>51435</xdr:rowOff>
    </xdr:from>
    <xdr:to>
      <xdr:col>1</xdr:col>
      <xdr:colOff>711200</xdr:colOff>
      <xdr:row>18</xdr:row>
      <xdr:rowOff>627380</xdr:rowOff>
    </xdr:to>
    <xdr:pic>
      <xdr:nvPicPr>
        <xdr:cNvPr id="32" name="图片 31" descr="迷你圣诞帽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1216279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19</xdr:row>
      <xdr:rowOff>49530</xdr:rowOff>
    </xdr:from>
    <xdr:to>
      <xdr:col>1</xdr:col>
      <xdr:colOff>711200</xdr:colOff>
      <xdr:row>19</xdr:row>
      <xdr:rowOff>625475</xdr:rowOff>
    </xdr:to>
    <xdr:pic>
      <xdr:nvPicPr>
        <xdr:cNvPr id="33" name="图片 32" descr="充电震动棒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5255" y="1284668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20</xdr:row>
      <xdr:rowOff>66675</xdr:rowOff>
    </xdr:from>
    <xdr:to>
      <xdr:col>1</xdr:col>
      <xdr:colOff>711200</xdr:colOff>
      <xdr:row>20</xdr:row>
      <xdr:rowOff>642620</xdr:rowOff>
    </xdr:to>
    <xdr:pic>
      <xdr:nvPicPr>
        <xdr:cNvPr id="34" name="图片 33" descr="杰士邦震动棒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5255" y="1354963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21</xdr:row>
      <xdr:rowOff>36195</xdr:rowOff>
    </xdr:from>
    <xdr:to>
      <xdr:col>1</xdr:col>
      <xdr:colOff>711200</xdr:colOff>
      <xdr:row>21</xdr:row>
      <xdr:rowOff>612140</xdr:rowOff>
    </xdr:to>
    <xdr:pic>
      <xdr:nvPicPr>
        <xdr:cNvPr id="35" name="图片 34" descr="取悦扣指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5255" y="1420495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22</xdr:row>
      <xdr:rowOff>34290</xdr:rowOff>
    </xdr:from>
    <xdr:to>
      <xdr:col>1</xdr:col>
      <xdr:colOff>711200</xdr:colOff>
      <xdr:row>22</xdr:row>
      <xdr:rowOff>610235</xdr:rowOff>
    </xdr:to>
    <xdr:pic>
      <xdr:nvPicPr>
        <xdr:cNvPr id="36" name="图片 35" descr="双跳蛋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5255" y="1488884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23</xdr:row>
      <xdr:rowOff>51435</xdr:rowOff>
    </xdr:from>
    <xdr:to>
      <xdr:col>1</xdr:col>
      <xdr:colOff>711200</xdr:colOff>
      <xdr:row>23</xdr:row>
      <xdr:rowOff>627380</xdr:rowOff>
    </xdr:to>
    <xdr:pic>
      <xdr:nvPicPr>
        <xdr:cNvPr id="37" name="图片 36" descr="麦当劳同款铃铛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5255" y="1559179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24</xdr:row>
      <xdr:rowOff>68580</xdr:rowOff>
    </xdr:from>
    <xdr:to>
      <xdr:col>1</xdr:col>
      <xdr:colOff>711200</xdr:colOff>
      <xdr:row>24</xdr:row>
      <xdr:rowOff>644525</xdr:rowOff>
    </xdr:to>
    <xdr:pic>
      <xdr:nvPicPr>
        <xdr:cNvPr id="38" name="图片 37" descr="冰箱侧面壁挂架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5255" y="1629473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</xdr:colOff>
      <xdr:row>31</xdr:row>
      <xdr:rowOff>76200</xdr:rowOff>
    </xdr:from>
    <xdr:to>
      <xdr:col>1</xdr:col>
      <xdr:colOff>711200</xdr:colOff>
      <xdr:row>31</xdr:row>
      <xdr:rowOff>652145</xdr:rowOff>
    </xdr:to>
    <xdr:pic>
      <xdr:nvPicPr>
        <xdr:cNvPr id="39" name="图片 38" descr="女巫转盘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5255" y="211029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25</xdr:row>
      <xdr:rowOff>76200</xdr:rowOff>
    </xdr:from>
    <xdr:to>
      <xdr:col>1</xdr:col>
      <xdr:colOff>680720</xdr:colOff>
      <xdr:row>25</xdr:row>
      <xdr:rowOff>652145</xdr:rowOff>
    </xdr:to>
    <xdr:pic>
      <xdr:nvPicPr>
        <xdr:cNvPr id="40" name="图片 39" descr="透明推进器2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4775" y="169881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130810</xdr:colOff>
      <xdr:row>26</xdr:row>
      <xdr:rowOff>64135</xdr:rowOff>
    </xdr:from>
    <xdr:to>
      <xdr:col>1</xdr:col>
      <xdr:colOff>706755</xdr:colOff>
      <xdr:row>26</xdr:row>
      <xdr:rowOff>640080</xdr:rowOff>
    </xdr:to>
    <xdr:pic>
      <xdr:nvPicPr>
        <xdr:cNvPr id="41" name="图片 40" descr="透明推进器3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30810" y="17661890"/>
          <a:ext cx="575945" cy="57594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288925</xdr:colOff>
      <xdr:row>2</xdr:row>
      <xdr:rowOff>66675</xdr:rowOff>
    </xdr:from>
    <xdr:to>
      <xdr:col>0</xdr:col>
      <xdr:colOff>610235</xdr:colOff>
      <xdr:row>2</xdr:row>
      <xdr:rowOff>642620</xdr:rowOff>
    </xdr:to>
    <xdr:pic>
      <xdr:nvPicPr>
        <xdr:cNvPr id="2" name="图片 1" descr="楼记扑克牌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8925" y="1205230"/>
          <a:ext cx="321310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163830</xdr:colOff>
      <xdr:row>3</xdr:row>
      <xdr:rowOff>54610</xdr:rowOff>
    </xdr:from>
    <xdr:to>
      <xdr:col>0</xdr:col>
      <xdr:colOff>734695</xdr:colOff>
      <xdr:row>3</xdr:row>
      <xdr:rowOff>630555</xdr:rowOff>
    </xdr:to>
    <xdr:pic>
      <xdr:nvPicPr>
        <xdr:cNvPr id="3" name="图片 2" descr="张小泉多功能厨房剪刀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3830" y="1878965"/>
          <a:ext cx="57086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4</xdr:row>
      <xdr:rowOff>38100</xdr:rowOff>
    </xdr:from>
    <xdr:to>
      <xdr:col>0</xdr:col>
      <xdr:colOff>737235</xdr:colOff>
      <xdr:row>4</xdr:row>
      <xdr:rowOff>614045</xdr:rowOff>
    </xdr:to>
    <xdr:pic>
      <xdr:nvPicPr>
        <xdr:cNvPr id="4" name="图片 3" descr="王小卤虎皮凤爪（卤香）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290" y="25482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5</xdr:row>
      <xdr:rowOff>6985</xdr:rowOff>
    </xdr:from>
    <xdr:to>
      <xdr:col>0</xdr:col>
      <xdr:colOff>737235</xdr:colOff>
      <xdr:row>5</xdr:row>
      <xdr:rowOff>582930</xdr:rowOff>
    </xdr:to>
    <xdr:pic>
      <xdr:nvPicPr>
        <xdr:cNvPr id="5" name="图片 4" descr="王小卤虎皮凤爪（香辣）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290" y="320294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6</xdr:row>
      <xdr:rowOff>61595</xdr:rowOff>
    </xdr:from>
    <xdr:to>
      <xdr:col>0</xdr:col>
      <xdr:colOff>737235</xdr:colOff>
      <xdr:row>6</xdr:row>
      <xdr:rowOff>637540</xdr:rowOff>
    </xdr:to>
    <xdr:pic>
      <xdr:nvPicPr>
        <xdr:cNvPr id="6" name="图片 5" descr="王小卤武汉黑鸭味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290" y="394335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196850</xdr:colOff>
      <xdr:row>7</xdr:row>
      <xdr:rowOff>66675</xdr:rowOff>
    </xdr:from>
    <xdr:to>
      <xdr:col>0</xdr:col>
      <xdr:colOff>701675</xdr:colOff>
      <xdr:row>7</xdr:row>
      <xdr:rowOff>642620</xdr:rowOff>
    </xdr:to>
    <xdr:pic>
      <xdr:nvPicPr>
        <xdr:cNvPr id="7" name="图片 6" descr="田园猎手爆汁香肠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6850" y="4634230"/>
          <a:ext cx="50482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179070</xdr:colOff>
      <xdr:row>13</xdr:row>
      <xdr:rowOff>43180</xdr:rowOff>
    </xdr:from>
    <xdr:to>
      <xdr:col>0</xdr:col>
      <xdr:colOff>719455</xdr:colOff>
      <xdr:row>13</xdr:row>
      <xdr:rowOff>619125</xdr:rowOff>
    </xdr:to>
    <xdr:pic>
      <xdr:nvPicPr>
        <xdr:cNvPr id="8" name="图片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" y="8725535"/>
          <a:ext cx="54038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193040</xdr:colOff>
      <xdr:row>12</xdr:row>
      <xdr:rowOff>94615</xdr:rowOff>
    </xdr:from>
    <xdr:to>
      <xdr:col>0</xdr:col>
      <xdr:colOff>705485</xdr:colOff>
      <xdr:row>12</xdr:row>
      <xdr:rowOff>670560</xdr:rowOff>
    </xdr:to>
    <xdr:pic>
      <xdr:nvPicPr>
        <xdr:cNvPr id="9" name="图片 8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" y="8091170"/>
          <a:ext cx="5124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154305</xdr:colOff>
      <xdr:row>8</xdr:row>
      <xdr:rowOff>38100</xdr:rowOff>
    </xdr:from>
    <xdr:to>
      <xdr:col>0</xdr:col>
      <xdr:colOff>744220</xdr:colOff>
      <xdr:row>8</xdr:row>
      <xdr:rowOff>614045</xdr:rowOff>
    </xdr:to>
    <xdr:pic>
      <xdr:nvPicPr>
        <xdr:cNvPr id="10" name="图片 9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" y="5291455"/>
          <a:ext cx="58991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163830</xdr:colOff>
      <xdr:row>9</xdr:row>
      <xdr:rowOff>50800</xdr:rowOff>
    </xdr:from>
    <xdr:to>
      <xdr:col>0</xdr:col>
      <xdr:colOff>735330</xdr:colOff>
      <xdr:row>9</xdr:row>
      <xdr:rowOff>626745</xdr:rowOff>
    </xdr:to>
    <xdr:pic>
      <xdr:nvPicPr>
        <xdr:cNvPr id="11" name="图片 10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" y="5989955"/>
          <a:ext cx="571500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208915</xdr:colOff>
      <xdr:row>10</xdr:row>
      <xdr:rowOff>71755</xdr:rowOff>
    </xdr:from>
    <xdr:to>
      <xdr:col>0</xdr:col>
      <xdr:colOff>690245</xdr:colOff>
      <xdr:row>10</xdr:row>
      <xdr:rowOff>647700</xdr:rowOff>
    </xdr:to>
    <xdr:pic>
      <xdr:nvPicPr>
        <xdr:cNvPr id="12" name="图片 11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5" y="6696710"/>
          <a:ext cx="481330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220345</xdr:colOff>
      <xdr:row>11</xdr:row>
      <xdr:rowOff>62230</xdr:rowOff>
    </xdr:from>
    <xdr:to>
      <xdr:col>0</xdr:col>
      <xdr:colOff>678815</xdr:colOff>
      <xdr:row>11</xdr:row>
      <xdr:rowOff>638175</xdr:rowOff>
    </xdr:to>
    <xdr:pic>
      <xdr:nvPicPr>
        <xdr:cNvPr id="13" name="图片 12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45" y="7372985"/>
          <a:ext cx="458470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128270</xdr:colOff>
      <xdr:row>14</xdr:row>
      <xdr:rowOff>66675</xdr:rowOff>
    </xdr:from>
    <xdr:to>
      <xdr:col>0</xdr:col>
      <xdr:colOff>770890</xdr:colOff>
      <xdr:row>14</xdr:row>
      <xdr:rowOff>642620</xdr:rowOff>
    </xdr:to>
    <xdr:pic>
      <xdr:nvPicPr>
        <xdr:cNvPr id="15" name="图片 14" descr="回味赞鸭血粉丝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8270" y="9434830"/>
          <a:ext cx="642620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15</xdr:row>
      <xdr:rowOff>57150</xdr:rowOff>
    </xdr:from>
    <xdr:to>
      <xdr:col>0</xdr:col>
      <xdr:colOff>665480</xdr:colOff>
      <xdr:row>15</xdr:row>
      <xdr:rowOff>633095</xdr:rowOff>
    </xdr:to>
    <xdr:pic>
      <xdr:nvPicPr>
        <xdr:cNvPr id="17" name="图片 16" descr="台式烤香肠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3680" y="10111105"/>
          <a:ext cx="431800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154305</xdr:colOff>
      <xdr:row>16</xdr:row>
      <xdr:rowOff>57150</xdr:rowOff>
    </xdr:from>
    <xdr:to>
      <xdr:col>0</xdr:col>
      <xdr:colOff>744855</xdr:colOff>
      <xdr:row>16</xdr:row>
      <xdr:rowOff>647700</xdr:rowOff>
    </xdr:to>
    <xdr:pic>
      <xdr:nvPicPr>
        <xdr:cNvPr id="18" name="图片 17" descr="双汇Q趣火腿肠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4305" y="1079690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154305</xdr:colOff>
      <xdr:row>17</xdr:row>
      <xdr:rowOff>47625</xdr:rowOff>
    </xdr:from>
    <xdr:to>
      <xdr:col>0</xdr:col>
      <xdr:colOff>744855</xdr:colOff>
      <xdr:row>17</xdr:row>
      <xdr:rowOff>638175</xdr:rowOff>
    </xdr:to>
    <xdr:pic>
      <xdr:nvPicPr>
        <xdr:cNvPr id="19" name="图片 18" descr="双汇Q趣火腿肠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4305" y="1147318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154305</xdr:colOff>
      <xdr:row>18</xdr:row>
      <xdr:rowOff>47625</xdr:rowOff>
    </xdr:from>
    <xdr:to>
      <xdr:col>0</xdr:col>
      <xdr:colOff>744855</xdr:colOff>
      <xdr:row>18</xdr:row>
      <xdr:rowOff>638175</xdr:rowOff>
    </xdr:to>
    <xdr:pic>
      <xdr:nvPicPr>
        <xdr:cNvPr id="20" name="图片 19" descr="双汇Q趣火腿肠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4305" y="1215898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154305</xdr:colOff>
      <xdr:row>19</xdr:row>
      <xdr:rowOff>47625</xdr:rowOff>
    </xdr:from>
    <xdr:to>
      <xdr:col>0</xdr:col>
      <xdr:colOff>744855</xdr:colOff>
      <xdr:row>19</xdr:row>
      <xdr:rowOff>638175</xdr:rowOff>
    </xdr:to>
    <xdr:pic>
      <xdr:nvPicPr>
        <xdr:cNvPr id="21" name="图片 20" descr="双汇Q趣火腿肠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4305" y="1284478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20</xdr:row>
      <xdr:rowOff>47625</xdr:rowOff>
    </xdr:from>
    <xdr:to>
      <xdr:col>0</xdr:col>
      <xdr:colOff>737235</xdr:colOff>
      <xdr:row>20</xdr:row>
      <xdr:rowOff>623570</xdr:rowOff>
    </xdr:to>
    <xdr:pic>
      <xdr:nvPicPr>
        <xdr:cNvPr id="22" name="图片 21" descr="奈丝公主安睡裤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1290" y="1353058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21</xdr:row>
      <xdr:rowOff>38100</xdr:rowOff>
    </xdr:from>
    <xdr:to>
      <xdr:col>0</xdr:col>
      <xdr:colOff>737235</xdr:colOff>
      <xdr:row>21</xdr:row>
      <xdr:rowOff>614045</xdr:rowOff>
    </xdr:to>
    <xdr:pic>
      <xdr:nvPicPr>
        <xdr:cNvPr id="23" name="图片 22" descr="奈丝公主安睡裤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1290" y="142068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66040</xdr:colOff>
      <xdr:row>22</xdr:row>
      <xdr:rowOff>57150</xdr:rowOff>
    </xdr:from>
    <xdr:to>
      <xdr:col>0</xdr:col>
      <xdr:colOff>832485</xdr:colOff>
      <xdr:row>22</xdr:row>
      <xdr:rowOff>633095</xdr:rowOff>
    </xdr:to>
    <xdr:pic>
      <xdr:nvPicPr>
        <xdr:cNvPr id="24" name="图片 23" descr="全棉时代全棉柔巾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040" y="14911705"/>
          <a:ext cx="7664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</xdr:colOff>
      <xdr:row>23</xdr:row>
      <xdr:rowOff>28575</xdr:rowOff>
    </xdr:from>
    <xdr:to>
      <xdr:col>0</xdr:col>
      <xdr:colOff>857885</xdr:colOff>
      <xdr:row>23</xdr:row>
      <xdr:rowOff>604520</xdr:rowOff>
    </xdr:to>
    <xdr:pic>
      <xdr:nvPicPr>
        <xdr:cNvPr id="25" name="图片 24" descr="全棉时代一次性内裤新包装5条装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1275" y="15568930"/>
          <a:ext cx="816610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</xdr:colOff>
      <xdr:row>24</xdr:row>
      <xdr:rowOff>47625</xdr:rowOff>
    </xdr:from>
    <xdr:to>
      <xdr:col>0</xdr:col>
      <xdr:colOff>857885</xdr:colOff>
      <xdr:row>24</xdr:row>
      <xdr:rowOff>623570</xdr:rowOff>
    </xdr:to>
    <xdr:pic>
      <xdr:nvPicPr>
        <xdr:cNvPr id="26" name="图片 25" descr="全棉时代一次性内裤新包装5条装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1275" y="16273780"/>
          <a:ext cx="816610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52070</xdr:colOff>
      <xdr:row>25</xdr:row>
      <xdr:rowOff>38100</xdr:rowOff>
    </xdr:from>
    <xdr:to>
      <xdr:col>0</xdr:col>
      <xdr:colOff>846455</xdr:colOff>
      <xdr:row>25</xdr:row>
      <xdr:rowOff>614045</xdr:rowOff>
    </xdr:to>
    <xdr:pic>
      <xdr:nvPicPr>
        <xdr:cNvPr id="27" name="图片 26" descr="全棉时代超柔超厚洗脸巾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2070" y="16950055"/>
          <a:ext cx="79438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26</xdr:row>
      <xdr:rowOff>66675</xdr:rowOff>
    </xdr:from>
    <xdr:to>
      <xdr:col>0</xdr:col>
      <xdr:colOff>737235</xdr:colOff>
      <xdr:row>26</xdr:row>
      <xdr:rowOff>642620</xdr:rowOff>
    </xdr:to>
    <xdr:pic>
      <xdr:nvPicPr>
        <xdr:cNvPr id="28" name="图片 27" descr="拉面说金汤肥牛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290" y="1766443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28</xdr:row>
      <xdr:rowOff>66675</xdr:rowOff>
    </xdr:from>
    <xdr:to>
      <xdr:col>0</xdr:col>
      <xdr:colOff>737235</xdr:colOff>
      <xdr:row>28</xdr:row>
      <xdr:rowOff>642620</xdr:rowOff>
    </xdr:to>
    <xdr:pic>
      <xdr:nvPicPr>
        <xdr:cNvPr id="29" name="图片 28" descr="王小卤虎皮凤爪（青花椒味）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1290" y="1903603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27</xdr:row>
      <xdr:rowOff>83185</xdr:rowOff>
    </xdr:from>
    <xdr:to>
      <xdr:col>0</xdr:col>
      <xdr:colOff>737235</xdr:colOff>
      <xdr:row>27</xdr:row>
      <xdr:rowOff>659130</xdr:rowOff>
    </xdr:to>
    <xdr:pic>
      <xdr:nvPicPr>
        <xdr:cNvPr id="30" name="图片 29" descr="王小卤虎皮凤爪（火锅味）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1290" y="1836674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29</xdr:row>
      <xdr:rowOff>66675</xdr:rowOff>
    </xdr:from>
    <xdr:to>
      <xdr:col>0</xdr:col>
      <xdr:colOff>737235</xdr:colOff>
      <xdr:row>29</xdr:row>
      <xdr:rowOff>642620</xdr:rowOff>
    </xdr:to>
    <xdr:pic>
      <xdr:nvPicPr>
        <xdr:cNvPr id="31" name="图片 30" descr="有友泡椒凤爪80g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290" y="19721830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30</xdr:row>
      <xdr:rowOff>76200</xdr:rowOff>
    </xdr:from>
    <xdr:to>
      <xdr:col>0</xdr:col>
      <xdr:colOff>737235</xdr:colOff>
      <xdr:row>30</xdr:row>
      <xdr:rowOff>652145</xdr:rowOff>
    </xdr:to>
    <xdr:pic>
      <xdr:nvPicPr>
        <xdr:cNvPr id="32" name="图片 31" descr="有友泡椒猪皮晶60g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61290" y="2041715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287655</xdr:colOff>
      <xdr:row>31</xdr:row>
      <xdr:rowOff>76200</xdr:rowOff>
    </xdr:from>
    <xdr:to>
      <xdr:col>0</xdr:col>
      <xdr:colOff>611505</xdr:colOff>
      <xdr:row>31</xdr:row>
      <xdr:rowOff>652145</xdr:rowOff>
    </xdr:to>
    <xdr:pic>
      <xdr:nvPicPr>
        <xdr:cNvPr id="33" name="图片 32" descr="老李五香翅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87655" y="21102955"/>
          <a:ext cx="323850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33</xdr:row>
      <xdr:rowOff>57150</xdr:rowOff>
    </xdr:from>
    <xdr:to>
      <xdr:col>0</xdr:col>
      <xdr:colOff>737235</xdr:colOff>
      <xdr:row>33</xdr:row>
      <xdr:rowOff>633095</xdr:rowOff>
    </xdr:to>
    <xdr:pic>
      <xdr:nvPicPr>
        <xdr:cNvPr id="34" name="图片 33" descr="桌布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61290" y="22455505"/>
          <a:ext cx="57594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161290</xdr:colOff>
      <xdr:row>32</xdr:row>
      <xdr:rowOff>54610</xdr:rowOff>
    </xdr:from>
    <xdr:to>
      <xdr:col>0</xdr:col>
      <xdr:colOff>737235</xdr:colOff>
      <xdr:row>32</xdr:row>
      <xdr:rowOff>630555</xdr:rowOff>
    </xdr:to>
    <xdr:pic>
      <xdr:nvPicPr>
        <xdr:cNvPr id="35" name="图片 34" descr="浴帘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1290" y="21767165"/>
          <a:ext cx="575945" cy="57594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219075</xdr:colOff>
      <xdr:row>1</xdr:row>
      <xdr:rowOff>57150</xdr:rowOff>
    </xdr:from>
    <xdr:to>
      <xdr:col>2</xdr:col>
      <xdr:colOff>237490</xdr:colOff>
      <xdr:row>1</xdr:row>
      <xdr:rowOff>641350</xdr:rowOff>
    </xdr:to>
    <xdr:pic>
      <xdr:nvPicPr>
        <xdr:cNvPr id="2" name="图片 1" descr="双汇火旋风刻花香肠"/>
        <xdr:cNvPicPr>
          <a:picLocks noChangeAspect="1"/>
        </xdr:cNvPicPr>
      </xdr:nvPicPr>
      <xdr:blipFill>
        <a:blip r:embed="rId1"/>
        <a:srcRect l="2375" t="8125" r="3000" b="20875"/>
        <a:stretch>
          <a:fillRect/>
        </a:stretch>
      </xdr:blipFill>
      <xdr:spPr>
        <a:xfrm>
          <a:off x="904875" y="755650"/>
          <a:ext cx="704215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399415</xdr:colOff>
      <xdr:row>0</xdr:row>
      <xdr:rowOff>38100</xdr:rowOff>
    </xdr:from>
    <xdr:to>
      <xdr:col>2</xdr:col>
      <xdr:colOff>73025</xdr:colOff>
      <xdr:row>0</xdr:row>
      <xdr:rowOff>677545</xdr:rowOff>
    </xdr:to>
    <xdr:pic>
      <xdr:nvPicPr>
        <xdr:cNvPr id="3" name="图片 2" descr="三只松鼠蜀香牛肉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5215" y="38100"/>
          <a:ext cx="359410" cy="639445"/>
        </a:xfrm>
        <a:prstGeom prst="rect">
          <a:avLst/>
        </a:prstGeom>
      </xdr:spPr>
    </xdr:pic>
    <xdr:clientData/>
  </xdr:twoCellAnchor>
  <xdr:twoCellAnchor>
    <xdr:from>
      <xdr:col>1</xdr:col>
      <xdr:colOff>261620</xdr:colOff>
      <xdr:row>2</xdr:row>
      <xdr:rowOff>47625</xdr:rowOff>
    </xdr:from>
    <xdr:to>
      <xdr:col>2</xdr:col>
      <xdr:colOff>161290</xdr:colOff>
      <xdr:row>2</xdr:row>
      <xdr:rowOff>652145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420" y="1444625"/>
          <a:ext cx="585470" cy="60452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276225</xdr:colOff>
      <xdr:row>1</xdr:row>
      <xdr:rowOff>38100</xdr:rowOff>
    </xdr:from>
    <xdr:to>
      <xdr:col>26</xdr:col>
      <xdr:colOff>980440</xdr:colOff>
      <xdr:row>1</xdr:row>
      <xdr:rowOff>622300</xdr:rowOff>
    </xdr:to>
    <xdr:pic>
      <xdr:nvPicPr>
        <xdr:cNvPr id="5" name="图片 4" descr="双汇火旋风刻花香肠"/>
        <xdr:cNvPicPr>
          <a:picLocks noChangeAspect="1"/>
        </xdr:cNvPicPr>
      </xdr:nvPicPr>
      <xdr:blipFill>
        <a:blip r:embed="rId1"/>
        <a:srcRect l="2375" t="8125" r="3000" b="20875"/>
        <a:stretch>
          <a:fillRect/>
        </a:stretch>
      </xdr:blipFill>
      <xdr:spPr>
        <a:xfrm>
          <a:off x="18107025" y="736600"/>
          <a:ext cx="704215" cy="584200"/>
        </a:xfrm>
        <a:prstGeom prst="rect">
          <a:avLst/>
        </a:prstGeom>
      </xdr:spPr>
    </xdr:pic>
    <xdr:clientData/>
  </xdr:twoCellAnchor>
  <xdr:twoCellAnchor editAs="oneCell">
    <xdr:from>
      <xdr:col>26</xdr:col>
      <xdr:colOff>523240</xdr:colOff>
      <xdr:row>0</xdr:row>
      <xdr:rowOff>19685</xdr:rowOff>
    </xdr:from>
    <xdr:to>
      <xdr:col>26</xdr:col>
      <xdr:colOff>882650</xdr:colOff>
      <xdr:row>0</xdr:row>
      <xdr:rowOff>659130</xdr:rowOff>
    </xdr:to>
    <xdr:pic>
      <xdr:nvPicPr>
        <xdr:cNvPr id="6" name="图片 5" descr="三只松鼠蜀香牛肉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354040" y="19685"/>
          <a:ext cx="359410" cy="639445"/>
        </a:xfrm>
        <a:prstGeom prst="rect">
          <a:avLst/>
        </a:prstGeom>
      </xdr:spPr>
    </xdr:pic>
    <xdr:clientData/>
  </xdr:twoCellAnchor>
  <xdr:twoCellAnchor>
    <xdr:from>
      <xdr:col>26</xdr:col>
      <xdr:colOff>309245</xdr:colOff>
      <xdr:row>2</xdr:row>
      <xdr:rowOff>47625</xdr:rowOff>
    </xdr:from>
    <xdr:to>
      <xdr:col>26</xdr:col>
      <xdr:colOff>894715</xdr:colOff>
      <xdr:row>2</xdr:row>
      <xdr:rowOff>652145</xdr:rowOff>
    </xdr:to>
    <xdr:pic>
      <xdr:nvPicPr>
        <xdr:cNvPr id="7" name="图片 6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0045" y="1444625"/>
          <a:ext cx="585470" cy="604520"/>
        </a:xfrm>
        <a:prstGeom prst="rect">
          <a:avLst/>
        </a:prstGeom>
      </xdr:spPr>
    </xdr:pic>
    <xdr:clientData/>
  </xdr:twoCellAnchor>
  <xdr:twoCellAnchor editAs="oneCell">
    <xdr:from>
      <xdr:col>26</xdr:col>
      <xdr:colOff>342900</xdr:colOff>
      <xdr:row>3</xdr:row>
      <xdr:rowOff>44450</xdr:rowOff>
    </xdr:from>
    <xdr:to>
      <xdr:col>26</xdr:col>
      <xdr:colOff>819150</xdr:colOff>
      <xdr:row>3</xdr:row>
      <xdr:rowOff>664845</xdr:rowOff>
    </xdr:to>
    <xdr:pic>
      <xdr:nvPicPr>
        <xdr:cNvPr id="8" name="图片 7" descr="满小饱肥汁米线"/>
        <xdr:cNvPicPr>
          <a:picLocks noChangeAspect="1"/>
        </xdr:cNvPicPr>
      </xdr:nvPicPr>
      <xdr:blipFill>
        <a:blip r:embed="rId4"/>
        <a:srcRect t="9194" r="-467" b="17250"/>
        <a:stretch>
          <a:fillRect/>
        </a:stretch>
      </xdr:blipFill>
      <xdr:spPr>
        <a:xfrm>
          <a:off x="18173700" y="2139950"/>
          <a:ext cx="476250" cy="620395"/>
        </a:xfrm>
        <a:prstGeom prst="rect">
          <a:avLst/>
        </a:prstGeom>
      </xdr:spPr>
    </xdr:pic>
    <xdr:clientData/>
  </xdr:twoCellAnchor>
  <xdr:twoCellAnchor editAs="oneCell">
    <xdr:from>
      <xdr:col>26</xdr:col>
      <xdr:colOff>354330</xdr:colOff>
      <xdr:row>4</xdr:row>
      <xdr:rowOff>25400</xdr:rowOff>
    </xdr:from>
    <xdr:to>
      <xdr:col>26</xdr:col>
      <xdr:colOff>857250</xdr:colOff>
      <xdr:row>4</xdr:row>
      <xdr:rowOff>654050</xdr:rowOff>
    </xdr:to>
    <xdr:pic>
      <xdr:nvPicPr>
        <xdr:cNvPr id="9" name="图片 8" descr="温州鸭舌"/>
        <xdr:cNvPicPr>
          <a:picLocks noChangeAspect="1"/>
        </xdr:cNvPicPr>
      </xdr:nvPicPr>
      <xdr:blipFill>
        <a:blip r:embed="rId5"/>
        <a:srcRect t="18478" r="1859" b="9783"/>
        <a:stretch>
          <a:fillRect/>
        </a:stretch>
      </xdr:blipFill>
      <xdr:spPr>
        <a:xfrm>
          <a:off x="18185130" y="2819400"/>
          <a:ext cx="502920" cy="628650"/>
        </a:xfrm>
        <a:prstGeom prst="rect">
          <a:avLst/>
        </a:prstGeom>
      </xdr:spPr>
    </xdr:pic>
    <xdr:clientData/>
  </xdr:twoCellAnchor>
  <xdr:twoCellAnchor>
    <xdr:from>
      <xdr:col>26</xdr:col>
      <xdr:colOff>295275</xdr:colOff>
      <xdr:row>5</xdr:row>
      <xdr:rowOff>34925</xdr:rowOff>
    </xdr:from>
    <xdr:to>
      <xdr:col>26</xdr:col>
      <xdr:colOff>868680</xdr:colOff>
      <xdr:row>5</xdr:row>
      <xdr:rowOff>608330</xdr:rowOff>
    </xdr:to>
    <xdr:pic>
      <xdr:nvPicPr>
        <xdr:cNvPr id="10" name="图片 9" descr="麻辣王子地道辣条110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126075" y="3527425"/>
          <a:ext cx="573405" cy="573405"/>
        </a:xfrm>
        <a:prstGeom prst="rect">
          <a:avLst/>
        </a:prstGeom>
      </xdr:spPr>
    </xdr:pic>
    <xdr:clientData/>
  </xdr:twoCellAnchor>
  <xdr:twoCellAnchor>
    <xdr:from>
      <xdr:col>26</xdr:col>
      <xdr:colOff>285750</xdr:colOff>
      <xdr:row>6</xdr:row>
      <xdr:rowOff>60325</xdr:rowOff>
    </xdr:from>
    <xdr:to>
      <xdr:col>26</xdr:col>
      <xdr:colOff>915670</xdr:colOff>
      <xdr:row>6</xdr:row>
      <xdr:rowOff>692150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116550" y="4251325"/>
          <a:ext cx="629920" cy="63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333375</xdr:colOff>
      <xdr:row>7</xdr:row>
      <xdr:rowOff>52705</xdr:rowOff>
    </xdr:from>
    <xdr:to>
      <xdr:col>26</xdr:col>
      <xdr:colOff>914400</xdr:colOff>
      <xdr:row>7</xdr:row>
      <xdr:rowOff>635000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64175" y="4942205"/>
          <a:ext cx="581025" cy="58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270510</xdr:colOff>
      <xdr:row>8</xdr:row>
      <xdr:rowOff>59055</xdr:rowOff>
    </xdr:from>
    <xdr:to>
      <xdr:col>26</xdr:col>
      <xdr:colOff>869950</xdr:colOff>
      <xdr:row>8</xdr:row>
      <xdr:rowOff>658495</xdr:rowOff>
    </xdr:to>
    <xdr:pic>
      <xdr:nvPicPr>
        <xdr:cNvPr id="14" name="图片 13" descr="李海龙麻辣烫微辣387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101310" y="5647055"/>
          <a:ext cx="599440" cy="599440"/>
        </a:xfrm>
        <a:prstGeom prst="rect">
          <a:avLst/>
        </a:prstGeom>
      </xdr:spPr>
    </xdr:pic>
    <xdr:clientData/>
  </xdr:twoCellAnchor>
  <xdr:twoCellAnchor>
    <xdr:from>
      <xdr:col>26</xdr:col>
      <xdr:colOff>285750</xdr:colOff>
      <xdr:row>9</xdr:row>
      <xdr:rowOff>63500</xdr:rowOff>
    </xdr:from>
    <xdr:to>
      <xdr:col>26</xdr:col>
      <xdr:colOff>825500</xdr:colOff>
      <xdr:row>9</xdr:row>
      <xdr:rowOff>603250</xdr:rowOff>
    </xdr:to>
    <xdr:pic>
      <xdr:nvPicPr>
        <xdr:cNvPr id="19" name="图片 18" descr="爱尝去骨凤爪青柠味88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116550" y="6350000"/>
          <a:ext cx="539750" cy="539750"/>
        </a:xfrm>
        <a:prstGeom prst="rect">
          <a:avLst/>
        </a:prstGeom>
      </xdr:spPr>
    </xdr:pic>
    <xdr:clientData/>
  </xdr:twoCellAnchor>
  <xdr:twoCellAnchor>
    <xdr:from>
      <xdr:col>26</xdr:col>
      <xdr:colOff>295275</xdr:colOff>
      <xdr:row>10</xdr:row>
      <xdr:rowOff>59690</xdr:rowOff>
    </xdr:from>
    <xdr:to>
      <xdr:col>26</xdr:col>
      <xdr:colOff>821690</xdr:colOff>
      <xdr:row>10</xdr:row>
      <xdr:rowOff>619125</xdr:rowOff>
    </xdr:to>
    <xdr:pic>
      <xdr:nvPicPr>
        <xdr:cNvPr id="20" name="图片 19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292" t="22960"/>
        <a:stretch>
          <a:fillRect/>
        </a:stretch>
      </xdr:blipFill>
      <xdr:spPr>
        <a:xfrm rot="10800000">
          <a:off x="18126075" y="7044690"/>
          <a:ext cx="526415" cy="559435"/>
        </a:xfrm>
        <a:prstGeom prst="rect">
          <a:avLst/>
        </a:prstGeom>
      </xdr:spPr>
    </xdr:pic>
    <xdr:clientData/>
  </xdr:twoCellAnchor>
  <xdr:twoCellAnchor>
    <xdr:from>
      <xdr:col>26</xdr:col>
      <xdr:colOff>219075</xdr:colOff>
      <xdr:row>11</xdr:row>
      <xdr:rowOff>98425</xdr:rowOff>
    </xdr:from>
    <xdr:to>
      <xdr:col>26</xdr:col>
      <xdr:colOff>785495</xdr:colOff>
      <xdr:row>11</xdr:row>
      <xdr:rowOff>666115</xdr:rowOff>
    </xdr:to>
    <xdr:pic>
      <xdr:nvPicPr>
        <xdr:cNvPr id="21" name="图片 20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9875" y="7781925"/>
          <a:ext cx="566420" cy="567690"/>
        </a:xfrm>
        <a:prstGeom prst="rect">
          <a:avLst/>
        </a:prstGeom>
      </xdr:spPr>
    </xdr:pic>
    <xdr:clientData/>
  </xdr:twoCellAnchor>
  <xdr:twoCellAnchor editAs="oneCell">
    <xdr:from>
      <xdr:col>26</xdr:col>
      <xdr:colOff>247650</xdr:colOff>
      <xdr:row>12</xdr:row>
      <xdr:rowOff>22225</xdr:rowOff>
    </xdr:from>
    <xdr:to>
      <xdr:col>26</xdr:col>
      <xdr:colOff>833120</xdr:colOff>
      <xdr:row>12</xdr:row>
      <xdr:rowOff>579755</xdr:rowOff>
    </xdr:to>
    <xdr:pic>
      <xdr:nvPicPr>
        <xdr:cNvPr id="22" name="图片 21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8450" y="8404225"/>
          <a:ext cx="585470" cy="557530"/>
        </a:xfrm>
        <a:prstGeom prst="rect">
          <a:avLst/>
        </a:prstGeom>
      </xdr:spPr>
    </xdr:pic>
    <xdr:clientData/>
  </xdr:twoCellAnchor>
  <xdr:twoCellAnchor editAs="oneCell">
    <xdr:from>
      <xdr:col>26</xdr:col>
      <xdr:colOff>238125</xdr:colOff>
      <xdr:row>13</xdr:row>
      <xdr:rowOff>60325</xdr:rowOff>
    </xdr:from>
    <xdr:to>
      <xdr:col>26</xdr:col>
      <xdr:colOff>838200</xdr:colOff>
      <xdr:row>13</xdr:row>
      <xdr:rowOff>610870</xdr:rowOff>
    </xdr:to>
    <xdr:pic>
      <xdr:nvPicPr>
        <xdr:cNvPr id="23" name="图片 22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559"/>
        <a:stretch>
          <a:fillRect/>
        </a:stretch>
      </xdr:blipFill>
      <xdr:spPr>
        <a:xfrm>
          <a:off x="18068925" y="9140825"/>
          <a:ext cx="600075" cy="550545"/>
        </a:xfrm>
        <a:prstGeom prst="rect">
          <a:avLst/>
        </a:prstGeom>
      </xdr:spPr>
    </xdr:pic>
    <xdr:clientData/>
  </xdr:twoCellAnchor>
  <xdr:twoCellAnchor editAs="oneCell">
    <xdr:from>
      <xdr:col>26</xdr:col>
      <xdr:colOff>257175</xdr:colOff>
      <xdr:row>14</xdr:row>
      <xdr:rowOff>98425</xdr:rowOff>
    </xdr:from>
    <xdr:to>
      <xdr:col>26</xdr:col>
      <xdr:colOff>829310</xdr:colOff>
      <xdr:row>14</xdr:row>
      <xdr:rowOff>591820</xdr:rowOff>
    </xdr:to>
    <xdr:pic>
      <xdr:nvPicPr>
        <xdr:cNvPr id="24" name="图片 23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7975" y="9877425"/>
          <a:ext cx="572135" cy="493395"/>
        </a:xfrm>
        <a:prstGeom prst="rect">
          <a:avLst/>
        </a:prstGeom>
      </xdr:spPr>
    </xdr:pic>
    <xdr:clientData/>
  </xdr:twoCellAnchor>
  <xdr:twoCellAnchor editAs="oneCell">
    <xdr:from>
      <xdr:col>26</xdr:col>
      <xdr:colOff>223520</xdr:colOff>
      <xdr:row>17</xdr:row>
      <xdr:rowOff>112395</xdr:rowOff>
    </xdr:from>
    <xdr:to>
      <xdr:col>26</xdr:col>
      <xdr:colOff>862330</xdr:colOff>
      <xdr:row>17</xdr:row>
      <xdr:rowOff>620395</xdr:rowOff>
    </xdr:to>
    <xdr:pic>
      <xdr:nvPicPr>
        <xdr:cNvPr id="25" name="图片 24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9" t="18486" r="6758" b="34745"/>
        <a:stretch>
          <a:fillRect/>
        </a:stretch>
      </xdr:blipFill>
      <xdr:spPr>
        <a:xfrm>
          <a:off x="18054320" y="11986895"/>
          <a:ext cx="638810" cy="50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204470</xdr:colOff>
      <xdr:row>15</xdr:row>
      <xdr:rowOff>98425</xdr:rowOff>
    </xdr:from>
    <xdr:to>
      <xdr:col>26</xdr:col>
      <xdr:colOff>825500</xdr:colOff>
      <xdr:row>15</xdr:row>
      <xdr:rowOff>605790</xdr:rowOff>
    </xdr:to>
    <xdr:pic>
      <xdr:nvPicPr>
        <xdr:cNvPr id="26" name="图片 25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98" t="20994" r="8917" b="37020"/>
        <a:stretch>
          <a:fillRect/>
        </a:stretch>
      </xdr:blipFill>
      <xdr:spPr>
        <a:xfrm>
          <a:off x="18035270" y="10575925"/>
          <a:ext cx="621030" cy="507365"/>
        </a:xfrm>
        <a:prstGeom prst="rect">
          <a:avLst/>
        </a:prstGeom>
      </xdr:spPr>
    </xdr:pic>
    <xdr:clientData/>
  </xdr:twoCellAnchor>
  <xdr:twoCellAnchor editAs="oneCell">
    <xdr:from>
      <xdr:col>26</xdr:col>
      <xdr:colOff>209550</xdr:colOff>
      <xdr:row>16</xdr:row>
      <xdr:rowOff>52070</xdr:rowOff>
    </xdr:from>
    <xdr:to>
      <xdr:col>26</xdr:col>
      <xdr:colOff>861060</xdr:colOff>
      <xdr:row>16</xdr:row>
      <xdr:rowOff>612140</xdr:rowOff>
    </xdr:to>
    <xdr:pic>
      <xdr:nvPicPr>
        <xdr:cNvPr id="27" name="图片 26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" t="16661" r="4697" b="35354"/>
        <a:stretch>
          <a:fillRect/>
        </a:stretch>
      </xdr:blipFill>
      <xdr:spPr>
        <a:xfrm>
          <a:off x="18040350" y="11228070"/>
          <a:ext cx="651510" cy="560070"/>
        </a:xfrm>
        <a:prstGeom prst="rect">
          <a:avLst/>
        </a:prstGeom>
      </xdr:spPr>
    </xdr:pic>
    <xdr:clientData/>
  </xdr:twoCellAnchor>
  <xdr:twoCellAnchor>
    <xdr:from>
      <xdr:col>26</xdr:col>
      <xdr:colOff>276225</xdr:colOff>
      <xdr:row>18</xdr:row>
      <xdr:rowOff>50800</xdr:rowOff>
    </xdr:from>
    <xdr:to>
      <xdr:col>26</xdr:col>
      <xdr:colOff>757555</xdr:colOff>
      <xdr:row>18</xdr:row>
      <xdr:rowOff>634365</xdr:rowOff>
    </xdr:to>
    <xdr:pic>
      <xdr:nvPicPr>
        <xdr:cNvPr id="28" name="图片 27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07025" y="12623800"/>
          <a:ext cx="481330" cy="583565"/>
        </a:xfrm>
        <a:prstGeom prst="rect">
          <a:avLst/>
        </a:prstGeom>
      </xdr:spPr>
    </xdr:pic>
    <xdr:clientData/>
  </xdr:twoCellAnchor>
  <xdr:twoCellAnchor editAs="oneCell">
    <xdr:from>
      <xdr:col>26</xdr:col>
      <xdr:colOff>260350</xdr:colOff>
      <xdr:row>19</xdr:row>
      <xdr:rowOff>60325</xdr:rowOff>
    </xdr:from>
    <xdr:to>
      <xdr:col>26</xdr:col>
      <xdr:colOff>796925</xdr:colOff>
      <xdr:row>19</xdr:row>
      <xdr:rowOff>612140</xdr:rowOff>
    </xdr:to>
    <xdr:pic>
      <xdr:nvPicPr>
        <xdr:cNvPr id="29" name="图片 28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1150" y="13331825"/>
          <a:ext cx="536575" cy="551815"/>
        </a:xfrm>
        <a:prstGeom prst="rect">
          <a:avLst/>
        </a:prstGeom>
      </xdr:spPr>
    </xdr:pic>
    <xdr:clientData/>
  </xdr:twoCellAnchor>
  <xdr:twoCellAnchor editAs="oneCell">
    <xdr:from>
      <xdr:col>26</xdr:col>
      <xdr:colOff>249555</xdr:colOff>
      <xdr:row>21</xdr:row>
      <xdr:rowOff>22225</xdr:rowOff>
    </xdr:from>
    <xdr:to>
      <xdr:col>26</xdr:col>
      <xdr:colOff>802640</xdr:colOff>
      <xdr:row>21</xdr:row>
      <xdr:rowOff>574040</xdr:rowOff>
    </xdr:to>
    <xdr:pic>
      <xdr:nvPicPr>
        <xdr:cNvPr id="30" name="图片 29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0355" y="14690725"/>
          <a:ext cx="553085" cy="551815"/>
        </a:xfrm>
        <a:prstGeom prst="rect">
          <a:avLst/>
        </a:prstGeom>
      </xdr:spPr>
    </xdr:pic>
    <xdr:clientData/>
  </xdr:twoCellAnchor>
  <xdr:twoCellAnchor editAs="oneCell">
    <xdr:from>
      <xdr:col>26</xdr:col>
      <xdr:colOff>257810</xdr:colOff>
      <xdr:row>20</xdr:row>
      <xdr:rowOff>50800</xdr:rowOff>
    </xdr:from>
    <xdr:to>
      <xdr:col>26</xdr:col>
      <xdr:colOff>793750</xdr:colOff>
      <xdr:row>20</xdr:row>
      <xdr:rowOff>602615</xdr:rowOff>
    </xdr:to>
    <xdr:pic>
      <xdr:nvPicPr>
        <xdr:cNvPr id="31" name="图片 30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8610" y="14020800"/>
          <a:ext cx="535940" cy="551815"/>
        </a:xfrm>
        <a:prstGeom prst="rect">
          <a:avLst/>
        </a:prstGeom>
      </xdr:spPr>
    </xdr:pic>
    <xdr:clientData/>
  </xdr:twoCellAnchor>
  <xdr:twoCellAnchor editAs="oneCell">
    <xdr:from>
      <xdr:col>26</xdr:col>
      <xdr:colOff>247650</xdr:colOff>
      <xdr:row>23</xdr:row>
      <xdr:rowOff>55880</xdr:rowOff>
    </xdr:from>
    <xdr:to>
      <xdr:col>26</xdr:col>
      <xdr:colOff>850265</xdr:colOff>
      <xdr:row>23</xdr:row>
      <xdr:rowOff>607695</xdr:rowOff>
    </xdr:to>
    <xdr:pic>
      <xdr:nvPicPr>
        <xdr:cNvPr id="32" name="图片 31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8450" y="16121380"/>
          <a:ext cx="602615" cy="551815"/>
        </a:xfrm>
        <a:prstGeom prst="rect">
          <a:avLst/>
        </a:prstGeom>
      </xdr:spPr>
    </xdr:pic>
    <xdr:clientData/>
  </xdr:twoCellAnchor>
  <xdr:twoCellAnchor editAs="oneCell">
    <xdr:from>
      <xdr:col>26</xdr:col>
      <xdr:colOff>243840</xdr:colOff>
      <xdr:row>22</xdr:row>
      <xdr:rowOff>67310</xdr:rowOff>
    </xdr:from>
    <xdr:to>
      <xdr:col>26</xdr:col>
      <xdr:colOff>800735</xdr:colOff>
      <xdr:row>22</xdr:row>
      <xdr:rowOff>615315</xdr:rowOff>
    </xdr:to>
    <xdr:pic>
      <xdr:nvPicPr>
        <xdr:cNvPr id="33" name="图片 32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4640" y="15434310"/>
          <a:ext cx="556895" cy="548005"/>
        </a:xfrm>
        <a:prstGeom prst="rect">
          <a:avLst/>
        </a:prstGeom>
      </xdr:spPr>
    </xdr:pic>
    <xdr:clientData/>
  </xdr:twoCellAnchor>
  <xdr:twoCellAnchor>
    <xdr:from>
      <xdr:col>26</xdr:col>
      <xdr:colOff>295275</xdr:colOff>
      <xdr:row>24</xdr:row>
      <xdr:rowOff>41275</xdr:rowOff>
    </xdr:from>
    <xdr:to>
      <xdr:col>26</xdr:col>
      <xdr:colOff>755015</xdr:colOff>
      <xdr:row>24</xdr:row>
      <xdr:rowOff>585470</xdr:rowOff>
    </xdr:to>
    <xdr:pic>
      <xdr:nvPicPr>
        <xdr:cNvPr id="34" name="图片 33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38" b="7393"/>
        <a:stretch>
          <a:fillRect/>
        </a:stretch>
      </xdr:blipFill>
      <xdr:spPr>
        <a:xfrm>
          <a:off x="18126075" y="16805275"/>
          <a:ext cx="459740" cy="544195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25</xdr:row>
      <xdr:rowOff>88900</xdr:rowOff>
    </xdr:from>
    <xdr:to>
      <xdr:col>26</xdr:col>
      <xdr:colOff>793750</xdr:colOff>
      <xdr:row>25</xdr:row>
      <xdr:rowOff>640715</xdr:rowOff>
    </xdr:to>
    <xdr:pic>
      <xdr:nvPicPr>
        <xdr:cNvPr id="35" name="图片 34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30825" y="17551400"/>
          <a:ext cx="593725" cy="551815"/>
        </a:xfrm>
        <a:prstGeom prst="rect">
          <a:avLst/>
        </a:prstGeom>
      </xdr:spPr>
    </xdr:pic>
    <xdr:clientData/>
  </xdr:twoCellAnchor>
  <xdr:oneCellAnchor>
    <xdr:from>
      <xdr:col>26</xdr:col>
      <xdr:colOff>200025</xdr:colOff>
      <xdr:row>26</xdr:row>
      <xdr:rowOff>76200</xdr:rowOff>
    </xdr:from>
    <xdr:ext cx="593725" cy="551815"/>
    <xdr:pic>
      <xdr:nvPicPr>
        <xdr:cNvPr id="36" name="图片 35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30825" y="18237200"/>
          <a:ext cx="593725" cy="55181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&#26041;&#33311;&#37319;&#36141;&#36134;&#21153;&#26126;&#32454;\006.jpg" TargetMode="External"/><Relationship Id="rId8" Type="http://schemas.openxmlformats.org/officeDocument/2006/relationships/hyperlink" Target="&#26041;&#33311;&#37319;&#36141;&#36134;&#21153;&#26126;&#32454;\005.jpg" TargetMode="External"/><Relationship Id="rId7" Type="http://schemas.openxmlformats.org/officeDocument/2006/relationships/hyperlink" Target="&#26041;&#33311;&#37319;&#36141;&#36134;&#21153;&#26126;&#32454;\004.jpg" TargetMode="External"/><Relationship Id="rId6" Type="http://schemas.openxmlformats.org/officeDocument/2006/relationships/hyperlink" Target="&#26041;&#33311;&#37319;&#36141;&#36134;&#21153;&#26126;&#32454;\003.png" TargetMode="External"/><Relationship Id="rId5" Type="http://schemas.openxmlformats.org/officeDocument/2006/relationships/hyperlink" Target="&#26041;&#33311;&#37319;&#36141;&#36134;&#21153;&#26126;&#32454;\002.png" TargetMode="External"/><Relationship Id="rId4" Type="http://schemas.openxmlformats.org/officeDocument/2006/relationships/hyperlink" Target="&#26041;&#33311;&#37319;&#36141;&#36134;&#21153;&#26126;&#32454;\001.jpg" TargetMode="External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0" Type="http://schemas.openxmlformats.org/officeDocument/2006/relationships/hyperlink" Target="&#26041;&#33311;&#37319;&#36141;&#36134;&#21153;&#26126;&#32454;\007.jpg" TargetMode="Externa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K32" sqref="K32"/>
    </sheetView>
  </sheetViews>
  <sheetFormatPr defaultColWidth="9.06666666666667" defaultRowHeight="54" customHeight="1"/>
  <cols>
    <col min="1" max="1" width="16.6666666666667" style="5" customWidth="1"/>
    <col min="2" max="2" width="10.2666666666667" style="5" customWidth="1"/>
    <col min="3" max="3" width="25.4" style="5" customWidth="1"/>
    <col min="4" max="4" width="9.86666666666667" style="57" customWidth="1"/>
    <col min="5" max="5" width="10.1333333333333" style="5" customWidth="1"/>
    <col min="6" max="7" width="5.13333333333333" style="5" customWidth="1"/>
    <col min="8" max="8" width="12.2666666666667" style="244" customWidth="1"/>
    <col min="9" max="9" width="12.2666666666667" style="5" customWidth="1"/>
    <col min="10" max="10" width="8.2" style="5" customWidth="1"/>
    <col min="11" max="12" width="5.13333333333333" style="5" customWidth="1"/>
    <col min="13" max="13" width="9" style="245" hidden="1" customWidth="1"/>
    <col min="14" max="14" width="9.6" style="5" customWidth="1"/>
    <col min="15" max="15" width="11.2" style="5" customWidth="1"/>
    <col min="16" max="17" width="10.8" style="5" customWidth="1"/>
    <col min="18" max="16384" width="9.06666666666667" style="1"/>
  </cols>
  <sheetData>
    <row r="1" s="39" customFormat="1" customHeight="1" spans="1:18">
      <c r="A1" s="50" t="s">
        <v>0</v>
      </c>
      <c r="B1" s="50" t="s">
        <v>1</v>
      </c>
      <c r="C1" s="50" t="s">
        <v>2</v>
      </c>
      <c r="D1" s="52" t="s">
        <v>3</v>
      </c>
      <c r="E1" s="50" t="s">
        <v>4</v>
      </c>
      <c r="F1" s="50" t="s">
        <v>5</v>
      </c>
      <c r="G1" s="50" t="s">
        <v>6</v>
      </c>
      <c r="H1" s="246" t="s">
        <v>7</v>
      </c>
      <c r="I1" s="50" t="s">
        <v>8</v>
      </c>
      <c r="J1" s="50" t="s">
        <v>9</v>
      </c>
      <c r="K1" s="50" t="s">
        <v>10</v>
      </c>
      <c r="L1" s="50" t="s">
        <v>6</v>
      </c>
      <c r="M1" s="247" t="s">
        <v>11</v>
      </c>
      <c r="N1" s="50" t="s">
        <v>12</v>
      </c>
      <c r="O1" s="50" t="s">
        <v>13</v>
      </c>
      <c r="P1" s="50" t="s">
        <v>14</v>
      </c>
      <c r="Q1" s="50" t="s">
        <v>15</v>
      </c>
    </row>
    <row r="2" s="39" customFormat="1" customHeight="1" spans="1:18">
      <c r="A2" s="177">
        <v>45395</v>
      </c>
      <c r="B2" s="248"/>
      <c r="C2" s="5" t="s">
        <v>16</v>
      </c>
      <c r="D2" s="57">
        <v>924.08</v>
      </c>
      <c r="E2" s="5">
        <v>20</v>
      </c>
      <c r="F2" s="5">
        <v>48</v>
      </c>
      <c r="G2" s="5" t="s">
        <v>17</v>
      </c>
      <c r="H2" s="244">
        <v>924.8</v>
      </c>
      <c r="I2" s="5">
        <f>20*F2</f>
        <v>960</v>
      </c>
      <c r="J2" s="5" t="s">
        <v>18</v>
      </c>
      <c r="K2" s="5">
        <v>48</v>
      </c>
      <c r="L2" s="5" t="s">
        <v>19</v>
      </c>
      <c r="M2" s="254" t="s">
        <v>20</v>
      </c>
      <c r="N2" s="244">
        <f>I2-H2</f>
        <v>35.2</v>
      </c>
      <c r="O2" s="244">
        <f>H2</f>
        <v>924.8</v>
      </c>
      <c r="P2" s="5">
        <v>2572</v>
      </c>
      <c r="Q2" s="244">
        <f>P2-O2</f>
        <v>1647.2</v>
      </c>
      <c r="R2" s="168" t="s">
        <v>21</v>
      </c>
    </row>
    <row r="3" s="39" customFormat="1" customHeight="1" spans="1:18">
      <c r="A3" s="177">
        <v>45395</v>
      </c>
      <c r="B3" s="248"/>
      <c r="C3" s="5" t="s">
        <v>22</v>
      </c>
      <c r="D3" s="57">
        <v>958.72</v>
      </c>
      <c r="E3" s="5">
        <v>20.8</v>
      </c>
      <c r="F3" s="5">
        <v>48</v>
      </c>
      <c r="G3" s="5" t="s">
        <v>17</v>
      </c>
      <c r="H3" s="244">
        <v>958</v>
      </c>
      <c r="I3" s="5">
        <f>20.8*F3</f>
        <v>998.4</v>
      </c>
      <c r="J3" s="5" t="s">
        <v>18</v>
      </c>
      <c r="K3" s="5">
        <v>48</v>
      </c>
      <c r="L3" s="5" t="s">
        <v>19</v>
      </c>
      <c r="M3" s="254" t="s">
        <v>20</v>
      </c>
      <c r="N3" s="244">
        <f>I3-H3</f>
        <v>40.4000000000001</v>
      </c>
      <c r="O3" s="244">
        <f>H3</f>
        <v>958</v>
      </c>
      <c r="P3" s="5">
        <v>0</v>
      </c>
      <c r="Q3" s="244">
        <f>Q2+P3-O3</f>
        <v>689.2</v>
      </c>
    </row>
    <row r="4" s="39" customFormat="1" customHeight="1" spans="1:18">
      <c r="A4" s="177">
        <v>45395</v>
      </c>
      <c r="B4" s="248"/>
      <c r="C4" s="5" t="s">
        <v>23</v>
      </c>
      <c r="D4" s="57">
        <v>689.2</v>
      </c>
      <c r="E4" s="5">
        <v>8.6</v>
      </c>
      <c r="F4" s="5">
        <v>84</v>
      </c>
      <c r="G4" s="5" t="s">
        <v>17</v>
      </c>
      <c r="H4" s="244">
        <v>689.2</v>
      </c>
      <c r="I4" s="5">
        <v>716</v>
      </c>
      <c r="J4" s="5" t="s">
        <v>18</v>
      </c>
      <c r="K4" s="5">
        <v>84</v>
      </c>
      <c r="L4" s="5" t="s">
        <v>19</v>
      </c>
      <c r="M4" s="254" t="s">
        <v>20</v>
      </c>
      <c r="N4" s="244">
        <f t="shared" ref="N4:N41" si="0">I4-H4</f>
        <v>26.8</v>
      </c>
      <c r="O4" s="244">
        <f>H4</f>
        <v>689.2</v>
      </c>
      <c r="P4" s="5">
        <v>0</v>
      </c>
      <c r="Q4" s="244">
        <f>Q3+P4-O4</f>
        <v>0</v>
      </c>
    </row>
    <row r="5" customHeight="1" spans="1:18">
      <c r="A5" s="177">
        <v>45395</v>
      </c>
      <c r="C5" s="5" t="s">
        <v>24</v>
      </c>
      <c r="D5" s="57">
        <v>10</v>
      </c>
      <c r="E5" s="5">
        <v>17</v>
      </c>
      <c r="F5" s="5">
        <v>100</v>
      </c>
      <c r="G5" s="5" t="s">
        <v>25</v>
      </c>
      <c r="H5" s="244">
        <f t="shared" ref="H5:H10" si="1">D5*F5</f>
        <v>1000</v>
      </c>
      <c r="I5" s="5">
        <f>E5*F5</f>
        <v>1700</v>
      </c>
      <c r="J5" s="5" t="s">
        <v>18</v>
      </c>
      <c r="M5" s="254" t="s">
        <v>26</v>
      </c>
      <c r="N5" s="244">
        <f t="shared" si="0"/>
        <v>700</v>
      </c>
      <c r="O5" s="244">
        <f>H5</f>
        <v>1000</v>
      </c>
      <c r="P5" s="5">
        <v>10000</v>
      </c>
      <c r="Q5" s="244">
        <f>Q4+P5-O5</f>
        <v>9000</v>
      </c>
      <c r="R5" s="159" t="s">
        <v>27</v>
      </c>
    </row>
    <row r="6" customHeight="1" spans="1:18">
      <c r="A6" s="177">
        <v>45395</v>
      </c>
      <c r="C6" s="5" t="s">
        <v>28</v>
      </c>
      <c r="D6" s="57">
        <v>32</v>
      </c>
      <c r="E6" s="5">
        <v>40</v>
      </c>
      <c r="F6" s="5">
        <v>10</v>
      </c>
      <c r="G6" s="5" t="s">
        <v>25</v>
      </c>
      <c r="H6" s="244">
        <f t="shared" si="1"/>
        <v>320</v>
      </c>
      <c r="I6" s="5">
        <f t="shared" ref="I6:I29" si="2">E6*F6</f>
        <v>400</v>
      </c>
      <c r="J6" s="5" t="s">
        <v>18</v>
      </c>
      <c r="M6" s="254" t="s">
        <v>26</v>
      </c>
      <c r="N6" s="244">
        <f t="shared" si="0"/>
        <v>80</v>
      </c>
      <c r="O6" s="244">
        <f>H6</f>
        <v>320</v>
      </c>
      <c r="P6" s="5">
        <v>0</v>
      </c>
      <c r="Q6" s="244">
        <f t="shared" ref="Q6:Q45" si="3">Q5+P6-O6</f>
        <v>8680</v>
      </c>
    </row>
    <row r="7" customHeight="1" spans="1:18">
      <c r="A7" s="177">
        <v>45395</v>
      </c>
      <c r="C7" s="5" t="s">
        <v>29</v>
      </c>
      <c r="D7" s="57">
        <v>2</v>
      </c>
      <c r="E7" s="5">
        <v>4</v>
      </c>
      <c r="F7" s="5">
        <v>20</v>
      </c>
      <c r="G7" s="5" t="s">
        <v>30</v>
      </c>
      <c r="H7" s="244">
        <f t="shared" si="1"/>
        <v>40</v>
      </c>
      <c r="I7" s="5">
        <f t="shared" si="2"/>
        <v>80</v>
      </c>
      <c r="J7" s="5" t="s">
        <v>18</v>
      </c>
      <c r="M7" s="249" t="s">
        <v>31</v>
      </c>
      <c r="N7" s="244">
        <f t="shared" si="0"/>
        <v>40</v>
      </c>
      <c r="O7" s="244">
        <f t="shared" ref="O7:O41" si="4">H7</f>
        <v>40</v>
      </c>
      <c r="P7" s="5">
        <v>0</v>
      </c>
      <c r="Q7" s="244">
        <f t="shared" si="3"/>
        <v>8640</v>
      </c>
    </row>
    <row r="8" customHeight="1" spans="1:18">
      <c r="A8" s="177">
        <v>45395</v>
      </c>
      <c r="C8" s="5" t="s">
        <v>32</v>
      </c>
      <c r="D8" s="57">
        <v>3.8</v>
      </c>
      <c r="E8" s="5">
        <v>6</v>
      </c>
      <c r="F8" s="5">
        <v>20</v>
      </c>
      <c r="G8" s="5" t="s">
        <v>30</v>
      </c>
      <c r="H8" s="244">
        <f t="shared" si="1"/>
        <v>76</v>
      </c>
      <c r="I8" s="5">
        <f t="shared" si="2"/>
        <v>120</v>
      </c>
      <c r="J8" s="5" t="s">
        <v>18</v>
      </c>
      <c r="M8" s="249" t="s">
        <v>31</v>
      </c>
      <c r="N8" s="244">
        <f t="shared" si="0"/>
        <v>44</v>
      </c>
      <c r="O8" s="244">
        <f t="shared" si="4"/>
        <v>76</v>
      </c>
      <c r="P8" s="5">
        <v>0</v>
      </c>
      <c r="Q8" s="244">
        <f t="shared" si="3"/>
        <v>8564</v>
      </c>
    </row>
    <row r="9" customHeight="1" spans="1:18">
      <c r="A9" s="177">
        <v>45395</v>
      </c>
      <c r="C9" s="5" t="s">
        <v>33</v>
      </c>
      <c r="D9" s="57">
        <v>1.5</v>
      </c>
      <c r="E9" s="5">
        <v>3</v>
      </c>
      <c r="F9" s="5">
        <v>20</v>
      </c>
      <c r="G9" s="5" t="s">
        <v>25</v>
      </c>
      <c r="H9" s="244">
        <f t="shared" si="1"/>
        <v>30</v>
      </c>
      <c r="I9" s="5">
        <f t="shared" si="2"/>
        <v>60</v>
      </c>
      <c r="J9" s="5" t="s">
        <v>18</v>
      </c>
      <c r="M9" s="249" t="s">
        <v>31</v>
      </c>
      <c r="N9" s="244">
        <f t="shared" si="0"/>
        <v>30</v>
      </c>
      <c r="O9" s="244">
        <f t="shared" si="4"/>
        <v>30</v>
      </c>
      <c r="P9" s="5">
        <v>0</v>
      </c>
      <c r="Q9" s="244">
        <f t="shared" si="3"/>
        <v>8534</v>
      </c>
    </row>
    <row r="10" customHeight="1" spans="1:18">
      <c r="A10" s="177">
        <v>45395</v>
      </c>
      <c r="C10" s="5" t="s">
        <v>34</v>
      </c>
      <c r="D10" s="57">
        <v>6</v>
      </c>
      <c r="E10" s="5">
        <v>9</v>
      </c>
      <c r="F10" s="5">
        <v>20</v>
      </c>
      <c r="G10" s="5" t="s">
        <v>25</v>
      </c>
      <c r="H10" s="244">
        <f t="shared" si="1"/>
        <v>120</v>
      </c>
      <c r="I10" s="5">
        <f t="shared" si="2"/>
        <v>180</v>
      </c>
      <c r="J10" s="5" t="s">
        <v>18</v>
      </c>
      <c r="M10" s="249" t="s">
        <v>31</v>
      </c>
      <c r="N10" s="244">
        <f t="shared" si="0"/>
        <v>60</v>
      </c>
      <c r="O10" s="244">
        <f t="shared" si="4"/>
        <v>120</v>
      </c>
      <c r="P10" s="5">
        <v>0</v>
      </c>
      <c r="Q10" s="244">
        <f t="shared" si="3"/>
        <v>8414</v>
      </c>
    </row>
    <row r="11" customHeight="1" spans="1:18">
      <c r="A11" s="177">
        <v>45395</v>
      </c>
      <c r="C11" s="5" t="s">
        <v>35</v>
      </c>
      <c r="D11" s="57">
        <f>H11/F11</f>
        <v>5.68134615384615</v>
      </c>
      <c r="E11" s="5">
        <v>10</v>
      </c>
      <c r="F11" s="5">
        <v>52</v>
      </c>
      <c r="G11" s="5" t="s">
        <v>30</v>
      </c>
      <c r="H11" s="244">
        <v>295.43</v>
      </c>
      <c r="I11" s="5">
        <f t="shared" si="2"/>
        <v>520</v>
      </c>
      <c r="J11" s="127" t="s">
        <v>18</v>
      </c>
      <c r="M11" s="250" t="s">
        <v>36</v>
      </c>
      <c r="N11" s="244">
        <f t="shared" si="0"/>
        <v>224.57</v>
      </c>
      <c r="O11" s="244">
        <f t="shared" si="4"/>
        <v>295.43</v>
      </c>
      <c r="P11" s="5">
        <v>0</v>
      </c>
      <c r="Q11" s="244">
        <f t="shared" si="3"/>
        <v>8118.57</v>
      </c>
    </row>
    <row r="12" customHeight="1" spans="1:18">
      <c r="A12" s="177">
        <v>45395</v>
      </c>
      <c r="C12" s="5" t="s">
        <v>37</v>
      </c>
      <c r="D12" s="57">
        <f>H12/F12</f>
        <v>13.4845</v>
      </c>
      <c r="E12" s="5">
        <v>15</v>
      </c>
      <c r="F12" s="5">
        <v>20</v>
      </c>
      <c r="G12" s="5" t="s">
        <v>17</v>
      </c>
      <c r="H12" s="244">
        <f>26.9+242.79</f>
        <v>269.69</v>
      </c>
      <c r="I12" s="5">
        <f t="shared" si="2"/>
        <v>300</v>
      </c>
      <c r="J12" s="5" t="s">
        <v>18</v>
      </c>
      <c r="M12" s="249" t="s">
        <v>38</v>
      </c>
      <c r="N12" s="244">
        <f t="shared" si="0"/>
        <v>30.31</v>
      </c>
      <c r="O12" s="244">
        <f t="shared" si="4"/>
        <v>269.69</v>
      </c>
      <c r="P12" s="5">
        <v>0</v>
      </c>
      <c r="Q12" s="244">
        <f t="shared" si="3"/>
        <v>7848.88</v>
      </c>
    </row>
    <row r="13" customHeight="1" spans="1:18">
      <c r="A13" s="177">
        <v>45395</v>
      </c>
      <c r="C13" s="5" t="s">
        <v>39</v>
      </c>
      <c r="D13" s="57">
        <f>H13/F13</f>
        <v>14.295</v>
      </c>
      <c r="E13" s="5">
        <v>16</v>
      </c>
      <c r="F13" s="5">
        <v>20</v>
      </c>
      <c r="G13" s="5" t="s">
        <v>30</v>
      </c>
      <c r="H13" s="244">
        <f>257+28.9</f>
        <v>285.9</v>
      </c>
      <c r="I13" s="5">
        <f t="shared" si="2"/>
        <v>320</v>
      </c>
      <c r="J13" s="5" t="s">
        <v>18</v>
      </c>
      <c r="M13" s="249" t="s">
        <v>40</v>
      </c>
      <c r="N13" s="244">
        <f t="shared" si="0"/>
        <v>34.1</v>
      </c>
      <c r="O13" s="244">
        <f t="shared" si="4"/>
        <v>285.9</v>
      </c>
      <c r="P13" s="5">
        <v>0</v>
      </c>
      <c r="Q13" s="244">
        <f t="shared" si="3"/>
        <v>7562.98</v>
      </c>
    </row>
    <row r="14" customHeight="1" spans="1:18">
      <c r="A14" s="177">
        <v>45395</v>
      </c>
      <c r="C14" s="5" t="s">
        <v>41</v>
      </c>
      <c r="D14" s="57">
        <f>11*25</f>
        <v>275</v>
      </c>
      <c r="E14" s="5">
        <v>285</v>
      </c>
      <c r="F14" s="5">
        <v>4</v>
      </c>
      <c r="G14" s="5" t="s">
        <v>17</v>
      </c>
      <c r="H14" s="244">
        <f>D14*F14</f>
        <v>1100</v>
      </c>
      <c r="I14" s="5">
        <f t="shared" si="2"/>
        <v>1140</v>
      </c>
      <c r="J14" s="5" t="s">
        <v>18</v>
      </c>
      <c r="K14" s="5">
        <v>25</v>
      </c>
      <c r="L14" s="5" t="s">
        <v>19</v>
      </c>
      <c r="M14" s="249" t="s">
        <v>42</v>
      </c>
      <c r="N14" s="244">
        <f t="shared" si="0"/>
        <v>40</v>
      </c>
      <c r="O14" s="244">
        <f t="shared" si="4"/>
        <v>1100</v>
      </c>
      <c r="P14" s="244">
        <v>2541.5</v>
      </c>
      <c r="Q14" s="244">
        <f t="shared" si="3"/>
        <v>9004.48</v>
      </c>
      <c r="R14" s="159" t="s">
        <v>43</v>
      </c>
    </row>
    <row r="15" customHeight="1" spans="1:18">
      <c r="A15" s="177">
        <v>45395</v>
      </c>
      <c r="C15" s="5" t="s">
        <v>44</v>
      </c>
      <c r="D15" s="57">
        <f>11*25</f>
        <v>275</v>
      </c>
      <c r="E15" s="5">
        <v>285</v>
      </c>
      <c r="F15" s="5">
        <v>2</v>
      </c>
      <c r="G15" s="5" t="s">
        <v>17</v>
      </c>
      <c r="H15" s="244">
        <f t="shared" ref="H15:H21" si="5">D15*F15</f>
        <v>550</v>
      </c>
      <c r="I15" s="5">
        <f t="shared" si="2"/>
        <v>570</v>
      </c>
      <c r="J15" s="5" t="s">
        <v>18</v>
      </c>
      <c r="K15" s="5">
        <v>25</v>
      </c>
      <c r="L15" s="5" t="s">
        <v>19</v>
      </c>
      <c r="M15" s="249" t="s">
        <v>42</v>
      </c>
      <c r="N15" s="244">
        <f t="shared" si="0"/>
        <v>20</v>
      </c>
      <c r="O15" s="244">
        <f t="shared" si="4"/>
        <v>550</v>
      </c>
      <c r="P15" s="244">
        <v>0</v>
      </c>
      <c r="Q15" s="244">
        <f t="shared" si="3"/>
        <v>8454.48</v>
      </c>
    </row>
    <row r="16" customHeight="1" spans="1:18">
      <c r="A16" s="177">
        <v>45395</v>
      </c>
      <c r="C16" s="5" t="s">
        <v>45</v>
      </c>
      <c r="D16" s="57">
        <f>1.9*60</f>
        <v>114</v>
      </c>
      <c r="E16" s="5">
        <v>124</v>
      </c>
      <c r="F16" s="5">
        <v>2</v>
      </c>
      <c r="G16" s="5" t="s">
        <v>17</v>
      </c>
      <c r="H16" s="244">
        <f t="shared" si="5"/>
        <v>228</v>
      </c>
      <c r="I16" s="5">
        <f t="shared" si="2"/>
        <v>248</v>
      </c>
      <c r="J16" s="5" t="s">
        <v>46</v>
      </c>
      <c r="K16" s="5">
        <v>60</v>
      </c>
      <c r="L16" s="5" t="s">
        <v>19</v>
      </c>
      <c r="M16" s="249" t="s">
        <v>42</v>
      </c>
      <c r="N16" s="244">
        <f t="shared" si="0"/>
        <v>20</v>
      </c>
      <c r="O16" s="244">
        <f t="shared" si="4"/>
        <v>228</v>
      </c>
      <c r="P16" s="244">
        <v>0</v>
      </c>
      <c r="Q16" s="244">
        <f t="shared" si="3"/>
        <v>8226.48</v>
      </c>
    </row>
    <row r="17" customHeight="1" spans="1:17">
      <c r="A17" s="177">
        <v>45395</v>
      </c>
      <c r="C17" s="5" t="s">
        <v>47</v>
      </c>
      <c r="D17" s="57">
        <f>8.3*25</f>
        <v>207.5</v>
      </c>
      <c r="E17" s="5">
        <v>217.5</v>
      </c>
      <c r="F17" s="5">
        <v>1</v>
      </c>
      <c r="G17" s="5" t="s">
        <v>17</v>
      </c>
      <c r="H17" s="244">
        <f t="shared" si="5"/>
        <v>207.5</v>
      </c>
      <c r="I17" s="5">
        <f t="shared" si="2"/>
        <v>217.5</v>
      </c>
      <c r="J17" s="5" t="s">
        <v>18</v>
      </c>
      <c r="K17" s="5">
        <v>25</v>
      </c>
      <c r="L17" s="5" t="s">
        <v>19</v>
      </c>
      <c r="M17" s="249" t="s">
        <v>42</v>
      </c>
      <c r="N17" s="244">
        <f t="shared" si="0"/>
        <v>9.99999999999997</v>
      </c>
      <c r="O17" s="244">
        <f t="shared" si="4"/>
        <v>207.5</v>
      </c>
      <c r="P17" s="244">
        <v>0</v>
      </c>
      <c r="Q17" s="244">
        <f t="shared" si="3"/>
        <v>8018.98</v>
      </c>
    </row>
    <row r="18" customHeight="1" spans="1:17">
      <c r="A18" s="177">
        <v>45395</v>
      </c>
      <c r="C18" s="5" t="s">
        <v>48</v>
      </c>
      <c r="D18" s="57">
        <f>10*24</f>
        <v>240</v>
      </c>
      <c r="E18" s="5">
        <v>250</v>
      </c>
      <c r="F18" s="5">
        <v>1</v>
      </c>
      <c r="G18" s="5" t="s">
        <v>17</v>
      </c>
      <c r="H18" s="244">
        <f t="shared" si="5"/>
        <v>240</v>
      </c>
      <c r="I18" s="5">
        <f t="shared" si="2"/>
        <v>250</v>
      </c>
      <c r="J18" s="5" t="s">
        <v>18</v>
      </c>
      <c r="K18" s="5">
        <v>24</v>
      </c>
      <c r="L18" s="5" t="s">
        <v>19</v>
      </c>
      <c r="M18" s="249" t="s">
        <v>42</v>
      </c>
      <c r="N18" s="244">
        <f t="shared" si="0"/>
        <v>10</v>
      </c>
      <c r="O18" s="244">
        <f t="shared" si="4"/>
        <v>240</v>
      </c>
      <c r="P18" s="244">
        <v>0</v>
      </c>
      <c r="Q18" s="244">
        <f t="shared" si="3"/>
        <v>7778.98</v>
      </c>
    </row>
    <row r="19" customHeight="1" spans="1:17">
      <c r="A19" s="177">
        <v>45395</v>
      </c>
      <c r="C19" s="5" t="s">
        <v>49</v>
      </c>
      <c r="D19" s="57">
        <f>12*18</f>
        <v>216</v>
      </c>
      <c r="E19" s="5">
        <v>226</v>
      </c>
      <c r="F19" s="5">
        <v>1</v>
      </c>
      <c r="G19" s="5" t="s">
        <v>17</v>
      </c>
      <c r="H19" s="244">
        <f t="shared" si="5"/>
        <v>216</v>
      </c>
      <c r="I19" s="5">
        <f t="shared" si="2"/>
        <v>226</v>
      </c>
      <c r="J19" s="5" t="s">
        <v>18</v>
      </c>
      <c r="K19" s="5">
        <v>18</v>
      </c>
      <c r="L19" s="5" t="s">
        <v>19</v>
      </c>
      <c r="M19" s="249" t="s">
        <v>42</v>
      </c>
      <c r="N19" s="244">
        <f t="shared" si="0"/>
        <v>10</v>
      </c>
      <c r="O19" s="244">
        <f t="shared" si="4"/>
        <v>216</v>
      </c>
      <c r="P19" s="244">
        <v>0</v>
      </c>
      <c r="Q19" s="244">
        <f t="shared" si="3"/>
        <v>7562.98</v>
      </c>
    </row>
    <row r="20" customHeight="1" spans="1:17">
      <c r="A20" s="177">
        <v>45395</v>
      </c>
      <c r="C20" s="5" t="s">
        <v>50</v>
      </c>
      <c r="D20" s="57">
        <v>137</v>
      </c>
      <c r="E20" s="5">
        <v>159</v>
      </c>
      <c r="F20" s="5">
        <v>3</v>
      </c>
      <c r="G20" s="5" t="s">
        <v>30</v>
      </c>
      <c r="H20" s="244">
        <f t="shared" si="5"/>
        <v>411</v>
      </c>
      <c r="I20" s="5">
        <f t="shared" si="2"/>
        <v>477</v>
      </c>
      <c r="J20" s="5" t="s">
        <v>18</v>
      </c>
      <c r="K20" s="5">
        <v>1</v>
      </c>
      <c r="L20" s="5" t="s">
        <v>30</v>
      </c>
      <c r="N20" s="244">
        <f t="shared" si="0"/>
        <v>66</v>
      </c>
      <c r="O20" s="244">
        <f t="shared" si="4"/>
        <v>411</v>
      </c>
      <c r="P20" s="5">
        <v>137</v>
      </c>
      <c r="Q20" s="244">
        <f t="shared" si="3"/>
        <v>7288.98</v>
      </c>
    </row>
    <row r="21" customHeight="1" spans="1:17">
      <c r="A21" s="177">
        <v>45395</v>
      </c>
      <c r="C21" s="5" t="s">
        <v>51</v>
      </c>
      <c r="D21" s="57">
        <v>119</v>
      </c>
      <c r="E21" s="5">
        <v>150</v>
      </c>
      <c r="F21" s="5">
        <v>3</v>
      </c>
      <c r="G21" s="5" t="s">
        <v>30</v>
      </c>
      <c r="H21" s="244">
        <f t="shared" si="5"/>
        <v>357</v>
      </c>
      <c r="I21" s="5">
        <f t="shared" si="2"/>
        <v>450</v>
      </c>
      <c r="J21" s="5" t="s">
        <v>18</v>
      </c>
      <c r="K21" s="5">
        <v>1</v>
      </c>
      <c r="L21" s="5" t="s">
        <v>30</v>
      </c>
      <c r="N21" s="244">
        <f t="shared" si="0"/>
        <v>93</v>
      </c>
      <c r="O21" s="244">
        <f t="shared" si="4"/>
        <v>357</v>
      </c>
      <c r="P21" s="5">
        <v>0</v>
      </c>
      <c r="Q21" s="244">
        <f t="shared" si="3"/>
        <v>6931.98</v>
      </c>
    </row>
    <row r="22" customHeight="1" spans="1:17">
      <c r="A22" s="177">
        <v>45407</v>
      </c>
      <c r="C22" s="5" t="s">
        <v>52</v>
      </c>
      <c r="D22" s="57">
        <f t="shared" ref="D22:D28" si="6">H22/F22</f>
        <v>12.67</v>
      </c>
      <c r="E22" s="5">
        <v>13.5</v>
      </c>
      <c r="F22" s="5">
        <v>10</v>
      </c>
      <c r="G22" s="5" t="s">
        <v>30</v>
      </c>
      <c r="H22" s="244">
        <f>82.3+44.4</f>
        <v>126.7</v>
      </c>
      <c r="I22" s="5">
        <f t="shared" si="2"/>
        <v>135</v>
      </c>
      <c r="J22" s="5" t="s">
        <v>18</v>
      </c>
      <c r="N22" s="244">
        <f t="shared" si="0"/>
        <v>8.30000000000001</v>
      </c>
      <c r="O22" s="244">
        <f t="shared" si="4"/>
        <v>126.7</v>
      </c>
      <c r="P22" s="5">
        <v>0</v>
      </c>
      <c r="Q22" s="244">
        <f t="shared" si="3"/>
        <v>6805.28</v>
      </c>
    </row>
    <row r="23" customHeight="1" spans="1:17">
      <c r="A23" s="177">
        <v>45407</v>
      </c>
      <c r="C23" s="5" t="s">
        <v>53</v>
      </c>
      <c r="D23" s="57">
        <f t="shared" si="6"/>
        <v>2</v>
      </c>
      <c r="E23" s="5">
        <v>2.5</v>
      </c>
      <c r="F23" s="5">
        <v>10</v>
      </c>
      <c r="G23" s="5" t="s">
        <v>30</v>
      </c>
      <c r="H23" s="244">
        <v>20</v>
      </c>
      <c r="I23" s="5">
        <f t="shared" si="2"/>
        <v>25</v>
      </c>
      <c r="J23" s="5" t="s">
        <v>18</v>
      </c>
      <c r="N23" s="244">
        <f t="shared" si="0"/>
        <v>5</v>
      </c>
      <c r="O23" s="244">
        <f t="shared" si="4"/>
        <v>20</v>
      </c>
      <c r="P23" s="5">
        <v>0</v>
      </c>
      <c r="Q23" s="244">
        <f t="shared" si="3"/>
        <v>6785.28</v>
      </c>
    </row>
    <row r="24" customHeight="1" spans="1:17">
      <c r="A24" s="177">
        <v>45407</v>
      </c>
      <c r="C24" s="5" t="s">
        <v>54</v>
      </c>
      <c r="D24" s="57">
        <f t="shared" si="6"/>
        <v>9.31</v>
      </c>
      <c r="E24" s="5">
        <v>12</v>
      </c>
      <c r="F24" s="5">
        <v>10</v>
      </c>
      <c r="G24" s="5" t="s">
        <v>30</v>
      </c>
      <c r="H24" s="244">
        <f>18.62*5</f>
        <v>93.1</v>
      </c>
      <c r="I24" s="5">
        <f t="shared" si="2"/>
        <v>120</v>
      </c>
      <c r="J24" s="5" t="s">
        <v>18</v>
      </c>
      <c r="N24" s="244">
        <f t="shared" si="0"/>
        <v>26.9</v>
      </c>
      <c r="O24" s="244">
        <f t="shared" si="4"/>
        <v>93.1</v>
      </c>
      <c r="P24" s="5">
        <v>0</v>
      </c>
      <c r="Q24" s="244">
        <f t="shared" si="3"/>
        <v>6692.18</v>
      </c>
    </row>
    <row r="25" customHeight="1" spans="1:17">
      <c r="A25" s="177">
        <v>45407</v>
      </c>
      <c r="C25" s="5" t="s">
        <v>55</v>
      </c>
      <c r="D25" s="57">
        <f t="shared" si="6"/>
        <v>6.502</v>
      </c>
      <c r="E25" s="5">
        <v>8</v>
      </c>
      <c r="F25" s="5">
        <v>10</v>
      </c>
      <c r="G25" s="5" t="s">
        <v>30</v>
      </c>
      <c r="H25" s="244">
        <f>47.72+17.3</f>
        <v>65.02</v>
      </c>
      <c r="I25" s="5">
        <f t="shared" si="2"/>
        <v>80</v>
      </c>
      <c r="J25" s="5" t="s">
        <v>18</v>
      </c>
      <c r="N25" s="244">
        <f t="shared" si="0"/>
        <v>14.98</v>
      </c>
      <c r="O25" s="244">
        <f t="shared" si="4"/>
        <v>65.02</v>
      </c>
      <c r="P25" s="5">
        <v>0</v>
      </c>
      <c r="Q25" s="244">
        <f t="shared" si="3"/>
        <v>6627.16</v>
      </c>
    </row>
    <row r="26" customHeight="1" spans="1:17">
      <c r="A26" s="177">
        <v>45407</v>
      </c>
      <c r="C26" s="5" t="s">
        <v>56</v>
      </c>
      <c r="D26" s="57">
        <f t="shared" si="6"/>
        <v>5.14333333333333</v>
      </c>
      <c r="E26" s="5">
        <v>7.14</v>
      </c>
      <c r="F26" s="5">
        <v>30</v>
      </c>
      <c r="G26" s="5" t="s">
        <v>30</v>
      </c>
      <c r="H26" s="244">
        <f>6.75+11.55+136</f>
        <v>154.3</v>
      </c>
      <c r="I26" s="5">
        <f t="shared" si="2"/>
        <v>214.2</v>
      </c>
      <c r="J26" s="5" t="s">
        <v>18</v>
      </c>
      <c r="N26" s="244">
        <f t="shared" si="0"/>
        <v>59.9</v>
      </c>
      <c r="O26" s="244">
        <f t="shared" si="4"/>
        <v>154.3</v>
      </c>
      <c r="P26" s="5">
        <v>0</v>
      </c>
      <c r="Q26" s="244">
        <f t="shared" si="3"/>
        <v>6472.86</v>
      </c>
    </row>
    <row r="27" customHeight="1" spans="1:17">
      <c r="A27" s="177">
        <v>45407</v>
      </c>
      <c r="C27" s="5" t="s">
        <v>57</v>
      </c>
      <c r="D27" s="57">
        <f t="shared" si="6"/>
        <v>3.61</v>
      </c>
      <c r="E27" s="5">
        <v>7</v>
      </c>
      <c r="F27" s="5">
        <v>100</v>
      </c>
      <c r="G27" s="5" t="s">
        <v>25</v>
      </c>
      <c r="H27" s="244">
        <v>361</v>
      </c>
      <c r="I27" s="5">
        <f t="shared" si="2"/>
        <v>700</v>
      </c>
      <c r="J27" s="5" t="s">
        <v>18</v>
      </c>
      <c r="N27" s="244">
        <f t="shared" si="0"/>
        <v>339</v>
      </c>
      <c r="O27" s="244">
        <f t="shared" si="4"/>
        <v>361</v>
      </c>
      <c r="P27" s="5">
        <v>0</v>
      </c>
      <c r="Q27" s="244">
        <f t="shared" si="3"/>
        <v>6111.86</v>
      </c>
    </row>
    <row r="28" customHeight="1" spans="1:17">
      <c r="A28" s="177">
        <v>45407</v>
      </c>
      <c r="C28" s="5" t="s">
        <v>58</v>
      </c>
      <c r="D28" s="57">
        <f t="shared" si="6"/>
        <v>9.866</v>
      </c>
      <c r="E28" s="5">
        <v>11</v>
      </c>
      <c r="F28" s="5">
        <v>20</v>
      </c>
      <c r="G28" s="5" t="s">
        <v>30</v>
      </c>
      <c r="H28" s="244">
        <v>197.32</v>
      </c>
      <c r="I28" s="5">
        <f t="shared" si="2"/>
        <v>220</v>
      </c>
      <c r="J28" s="5" t="s">
        <v>18</v>
      </c>
      <c r="N28" s="244">
        <f t="shared" si="0"/>
        <v>22.68</v>
      </c>
      <c r="O28" s="244">
        <f t="shared" si="4"/>
        <v>197.32</v>
      </c>
      <c r="P28" s="5">
        <v>0</v>
      </c>
      <c r="Q28" s="244">
        <f t="shared" si="3"/>
        <v>5914.54</v>
      </c>
    </row>
    <row r="29" customHeight="1" spans="1:17">
      <c r="A29" s="177">
        <v>45407</v>
      </c>
      <c r="C29" s="5" t="s">
        <v>59</v>
      </c>
      <c r="D29" s="57">
        <v>18</v>
      </c>
      <c r="E29" s="5">
        <v>23</v>
      </c>
      <c r="F29" s="5">
        <v>48</v>
      </c>
      <c r="G29" s="5" t="s">
        <v>19</v>
      </c>
      <c r="H29" s="244">
        <f>D29*F29</f>
        <v>864</v>
      </c>
      <c r="I29" s="5">
        <f t="shared" si="2"/>
        <v>1104</v>
      </c>
      <c r="J29" s="5" t="s">
        <v>18</v>
      </c>
      <c r="K29" s="5">
        <v>16</v>
      </c>
      <c r="L29" s="5" t="s">
        <v>19</v>
      </c>
      <c r="N29" s="5">
        <f t="shared" si="0"/>
        <v>240</v>
      </c>
      <c r="O29" s="244">
        <f t="shared" si="4"/>
        <v>864</v>
      </c>
      <c r="P29" s="5">
        <v>0</v>
      </c>
      <c r="Q29" s="244">
        <f t="shared" si="3"/>
        <v>5050.54</v>
      </c>
    </row>
    <row r="30" customHeight="1" spans="1:17">
      <c r="A30" s="177">
        <v>45407</v>
      </c>
      <c r="C30" s="5" t="s">
        <v>60</v>
      </c>
      <c r="D30" s="57">
        <f>H30/F30</f>
        <v>7.8</v>
      </c>
      <c r="E30" s="5">
        <v>9</v>
      </c>
      <c r="F30" s="5">
        <v>10</v>
      </c>
      <c r="G30" s="5" t="s">
        <v>30</v>
      </c>
      <c r="H30" s="244">
        <v>78</v>
      </c>
      <c r="I30" s="5">
        <f t="shared" ref="I30:I35" si="7">E30*F30</f>
        <v>90</v>
      </c>
      <c r="J30" s="5" t="s">
        <v>18</v>
      </c>
      <c r="N30" s="244">
        <f t="shared" si="0"/>
        <v>12</v>
      </c>
      <c r="O30" s="244">
        <f t="shared" si="4"/>
        <v>78</v>
      </c>
      <c r="P30" s="5">
        <v>0</v>
      </c>
      <c r="Q30" s="244">
        <f t="shared" si="3"/>
        <v>4972.54</v>
      </c>
    </row>
    <row r="31" customHeight="1" spans="1:17">
      <c r="A31" s="177">
        <v>45407</v>
      </c>
      <c r="C31" s="5" t="s">
        <v>61</v>
      </c>
      <c r="D31" s="57">
        <f>H31/F31</f>
        <v>13.5</v>
      </c>
      <c r="E31" s="5">
        <v>18</v>
      </c>
      <c r="F31" s="5">
        <v>10</v>
      </c>
      <c r="G31" s="5" t="s">
        <v>30</v>
      </c>
      <c r="H31" s="244">
        <f>121.5+13.5</f>
        <v>135</v>
      </c>
      <c r="I31" s="5">
        <f t="shared" si="7"/>
        <v>180</v>
      </c>
      <c r="J31" s="5" t="s">
        <v>18</v>
      </c>
      <c r="N31" s="5">
        <f t="shared" si="0"/>
        <v>45</v>
      </c>
      <c r="O31" s="244">
        <f t="shared" si="4"/>
        <v>135</v>
      </c>
      <c r="P31" s="5">
        <v>0</v>
      </c>
      <c r="Q31" s="244">
        <f t="shared" si="3"/>
        <v>4837.54</v>
      </c>
    </row>
    <row r="32" customHeight="1" spans="1:17">
      <c r="A32" s="177">
        <v>45447</v>
      </c>
      <c r="C32" s="5" t="s">
        <v>45</v>
      </c>
      <c r="D32" s="57">
        <f>1.9*60</f>
        <v>114</v>
      </c>
      <c r="E32" s="5">
        <v>124</v>
      </c>
      <c r="F32" s="5">
        <v>5</v>
      </c>
      <c r="G32" s="5" t="s">
        <v>17</v>
      </c>
      <c r="H32" s="244">
        <f t="shared" ref="H32:H40" si="8">D32*F32</f>
        <v>570</v>
      </c>
      <c r="I32" s="5">
        <f t="shared" si="7"/>
        <v>620</v>
      </c>
      <c r="J32" s="5" t="s">
        <v>18</v>
      </c>
      <c r="K32" s="5">
        <v>60</v>
      </c>
      <c r="L32" s="5" t="s">
        <v>19</v>
      </c>
      <c r="N32" s="244">
        <f t="shared" si="0"/>
        <v>50</v>
      </c>
      <c r="O32" s="244">
        <f t="shared" si="4"/>
        <v>570</v>
      </c>
      <c r="P32" s="5">
        <v>0</v>
      </c>
      <c r="Q32" s="244">
        <f t="shared" si="3"/>
        <v>4267.54</v>
      </c>
    </row>
    <row r="33" customHeight="1" spans="1:18">
      <c r="A33" s="177">
        <v>45447</v>
      </c>
      <c r="C33" s="5" t="s">
        <v>62</v>
      </c>
      <c r="D33" s="57">
        <f>2.6*50</f>
        <v>130</v>
      </c>
      <c r="E33" s="5">
        <f>3*50</f>
        <v>150</v>
      </c>
      <c r="F33" s="5">
        <v>3</v>
      </c>
      <c r="G33" s="5" t="s">
        <v>17</v>
      </c>
      <c r="H33" s="244">
        <f t="shared" si="8"/>
        <v>390</v>
      </c>
      <c r="I33" s="5">
        <f t="shared" si="7"/>
        <v>450</v>
      </c>
      <c r="J33" s="5" t="s">
        <v>18</v>
      </c>
      <c r="K33" s="5">
        <v>50</v>
      </c>
      <c r="L33" s="5" t="s">
        <v>19</v>
      </c>
      <c r="N33" s="244">
        <f t="shared" si="0"/>
        <v>60</v>
      </c>
      <c r="O33" s="244">
        <f t="shared" si="4"/>
        <v>390</v>
      </c>
      <c r="P33" s="5">
        <v>0</v>
      </c>
      <c r="Q33" s="244">
        <f t="shared" si="3"/>
        <v>3877.54</v>
      </c>
    </row>
    <row r="34" customHeight="1" spans="1:18">
      <c r="A34" s="177">
        <v>45447</v>
      </c>
      <c r="C34" s="5" t="s">
        <v>63</v>
      </c>
      <c r="D34" s="57">
        <f>14.95*16</f>
        <v>239.2</v>
      </c>
      <c r="E34" s="5">
        <f>18*16</f>
        <v>288</v>
      </c>
      <c r="F34" s="5">
        <v>1</v>
      </c>
      <c r="G34" s="5" t="s">
        <v>17</v>
      </c>
      <c r="H34" s="244">
        <f t="shared" si="8"/>
        <v>239.2</v>
      </c>
      <c r="I34" s="5">
        <f t="shared" si="7"/>
        <v>288</v>
      </c>
      <c r="J34" s="5" t="s">
        <v>18</v>
      </c>
      <c r="K34" s="5">
        <v>16</v>
      </c>
      <c r="L34" s="5" t="s">
        <v>19</v>
      </c>
      <c r="N34" s="244">
        <f t="shared" si="0"/>
        <v>48.8</v>
      </c>
      <c r="O34" s="244">
        <f t="shared" si="4"/>
        <v>239.2</v>
      </c>
      <c r="P34" s="5">
        <v>-239.2</v>
      </c>
      <c r="Q34" s="244">
        <f t="shared" si="3"/>
        <v>3399.14</v>
      </c>
    </row>
    <row r="35" customHeight="1" spans="1:18">
      <c r="A35" s="177">
        <v>45447</v>
      </c>
      <c r="C35" s="5" t="s">
        <v>64</v>
      </c>
      <c r="D35" s="57">
        <f t="shared" ref="D35:D40" si="9">14.95*16</f>
        <v>239.2</v>
      </c>
      <c r="E35" s="5">
        <f t="shared" ref="E35:E40" si="10">18*16</f>
        <v>288</v>
      </c>
      <c r="F35" s="5">
        <v>1</v>
      </c>
      <c r="G35" s="5" t="s">
        <v>17</v>
      </c>
      <c r="H35" s="244">
        <f t="shared" si="8"/>
        <v>239.2</v>
      </c>
      <c r="I35" s="5">
        <f t="shared" si="7"/>
        <v>288</v>
      </c>
      <c r="J35" s="5" t="s">
        <v>18</v>
      </c>
      <c r="K35" s="5">
        <v>16</v>
      </c>
      <c r="L35" s="5" t="s">
        <v>19</v>
      </c>
      <c r="N35" s="244">
        <f t="shared" si="0"/>
        <v>48.8</v>
      </c>
      <c r="O35" s="244">
        <f t="shared" si="4"/>
        <v>239.2</v>
      </c>
      <c r="P35" s="5">
        <v>0</v>
      </c>
      <c r="Q35" s="244">
        <f t="shared" si="3"/>
        <v>3159.94</v>
      </c>
    </row>
    <row r="36" customHeight="1" spans="1:18">
      <c r="A36" s="177">
        <v>45447</v>
      </c>
      <c r="C36" s="5" t="s">
        <v>65</v>
      </c>
      <c r="D36" s="57">
        <f t="shared" si="9"/>
        <v>239.2</v>
      </c>
      <c r="E36" s="5">
        <f t="shared" si="10"/>
        <v>288</v>
      </c>
      <c r="F36" s="5">
        <v>1</v>
      </c>
      <c r="G36" s="5" t="s">
        <v>17</v>
      </c>
      <c r="H36" s="244">
        <f t="shared" si="8"/>
        <v>239.2</v>
      </c>
      <c r="I36" s="5">
        <f t="shared" ref="I36:I40" si="11">E36*F36</f>
        <v>288</v>
      </c>
      <c r="J36" s="5" t="s">
        <v>18</v>
      </c>
      <c r="K36" s="5">
        <v>16</v>
      </c>
      <c r="L36" s="5" t="s">
        <v>19</v>
      </c>
      <c r="N36" s="244">
        <f t="shared" si="0"/>
        <v>48.8</v>
      </c>
      <c r="O36" s="244">
        <f t="shared" si="4"/>
        <v>239.2</v>
      </c>
      <c r="P36" s="5">
        <v>0</v>
      </c>
      <c r="Q36" s="244">
        <f t="shared" si="3"/>
        <v>2920.74</v>
      </c>
    </row>
    <row r="37" customHeight="1" spans="1:18">
      <c r="A37" s="177">
        <v>45447</v>
      </c>
      <c r="C37" s="5" t="s">
        <v>66</v>
      </c>
      <c r="D37" s="57">
        <f t="shared" si="9"/>
        <v>239.2</v>
      </c>
      <c r="E37" s="5">
        <f t="shared" si="10"/>
        <v>288</v>
      </c>
      <c r="F37" s="5">
        <v>1</v>
      </c>
      <c r="G37" s="5" t="s">
        <v>17</v>
      </c>
      <c r="H37" s="244">
        <f t="shared" si="8"/>
        <v>239.2</v>
      </c>
      <c r="I37" s="5">
        <f t="shared" si="11"/>
        <v>288</v>
      </c>
      <c r="J37" s="5" t="s">
        <v>18</v>
      </c>
      <c r="K37" s="5">
        <v>16</v>
      </c>
      <c r="L37" s="5" t="s">
        <v>19</v>
      </c>
      <c r="N37" s="244">
        <f t="shared" si="0"/>
        <v>48.8</v>
      </c>
      <c r="O37" s="244">
        <f t="shared" si="4"/>
        <v>239.2</v>
      </c>
      <c r="P37" s="5">
        <v>0</v>
      </c>
      <c r="Q37" s="244">
        <f t="shared" si="3"/>
        <v>2681.54</v>
      </c>
    </row>
    <row r="38" customHeight="1" spans="1:18">
      <c r="A38" s="177">
        <v>45447</v>
      </c>
      <c r="C38" s="5" t="s">
        <v>67</v>
      </c>
      <c r="D38" s="57">
        <f t="shared" si="9"/>
        <v>239.2</v>
      </c>
      <c r="E38" s="5">
        <f t="shared" si="10"/>
        <v>288</v>
      </c>
      <c r="F38" s="5">
        <v>1</v>
      </c>
      <c r="G38" s="5" t="s">
        <v>17</v>
      </c>
      <c r="H38" s="244">
        <f t="shared" si="8"/>
        <v>239.2</v>
      </c>
      <c r="I38" s="5">
        <f t="shared" si="11"/>
        <v>288</v>
      </c>
      <c r="J38" s="5" t="s">
        <v>18</v>
      </c>
      <c r="K38" s="5">
        <v>16</v>
      </c>
      <c r="L38" s="5" t="s">
        <v>19</v>
      </c>
      <c r="N38" s="244">
        <f t="shared" si="0"/>
        <v>48.8</v>
      </c>
      <c r="O38" s="244">
        <f t="shared" si="4"/>
        <v>239.2</v>
      </c>
      <c r="P38" s="5">
        <v>0</v>
      </c>
      <c r="Q38" s="244">
        <f t="shared" si="3"/>
        <v>2442.34</v>
      </c>
    </row>
    <row r="39" customHeight="1" spans="1:18">
      <c r="A39" s="177">
        <v>45447</v>
      </c>
      <c r="C39" s="5" t="s">
        <v>68</v>
      </c>
      <c r="D39" s="57">
        <f t="shared" si="9"/>
        <v>239.2</v>
      </c>
      <c r="E39" s="5">
        <f t="shared" si="10"/>
        <v>288</v>
      </c>
      <c r="F39" s="5">
        <v>1</v>
      </c>
      <c r="G39" s="5" t="s">
        <v>17</v>
      </c>
      <c r="H39" s="244">
        <f t="shared" si="8"/>
        <v>239.2</v>
      </c>
      <c r="I39" s="5">
        <f t="shared" si="11"/>
        <v>288</v>
      </c>
      <c r="J39" s="5" t="s">
        <v>18</v>
      </c>
      <c r="K39" s="5">
        <v>16</v>
      </c>
      <c r="L39" s="5" t="s">
        <v>19</v>
      </c>
      <c r="N39" s="244">
        <f t="shared" si="0"/>
        <v>48.8</v>
      </c>
      <c r="O39" s="244">
        <f t="shared" si="4"/>
        <v>239.2</v>
      </c>
      <c r="P39" s="5">
        <v>0</v>
      </c>
      <c r="Q39" s="244">
        <f t="shared" si="3"/>
        <v>2203.14</v>
      </c>
    </row>
    <row r="40" customHeight="1" spans="1:18">
      <c r="A40" s="177">
        <v>45447</v>
      </c>
      <c r="C40" s="5" t="s">
        <v>69</v>
      </c>
      <c r="D40" s="57">
        <f t="shared" si="9"/>
        <v>239.2</v>
      </c>
      <c r="E40" s="5">
        <f t="shared" si="10"/>
        <v>288</v>
      </c>
      <c r="F40" s="5">
        <v>1</v>
      </c>
      <c r="G40" s="5" t="s">
        <v>17</v>
      </c>
      <c r="H40" s="244">
        <f t="shared" si="8"/>
        <v>239.2</v>
      </c>
      <c r="I40" s="5">
        <f t="shared" si="11"/>
        <v>288</v>
      </c>
      <c r="J40" s="5" t="s">
        <v>18</v>
      </c>
      <c r="K40" s="5">
        <v>16</v>
      </c>
      <c r="L40" s="5" t="s">
        <v>19</v>
      </c>
      <c r="N40" s="244">
        <f t="shared" si="0"/>
        <v>48.8</v>
      </c>
      <c r="O40" s="244">
        <f t="shared" si="4"/>
        <v>239.2</v>
      </c>
      <c r="P40" s="5">
        <v>0</v>
      </c>
      <c r="Q40" s="244">
        <f t="shared" si="3"/>
        <v>1963.94</v>
      </c>
    </row>
    <row r="41" customHeight="1" spans="1:18">
      <c r="A41" s="177">
        <v>45447</v>
      </c>
      <c r="C41" s="5" t="s">
        <v>70</v>
      </c>
      <c r="D41" s="57">
        <v>73</v>
      </c>
      <c r="E41" s="5">
        <v>83</v>
      </c>
      <c r="F41" s="5">
        <v>10</v>
      </c>
      <c r="G41" s="5" t="s">
        <v>17</v>
      </c>
      <c r="H41" s="244">
        <f t="shared" ref="H41:H45" si="12">D41*F41</f>
        <v>730</v>
      </c>
      <c r="I41" s="5">
        <f t="shared" ref="I41:I45" si="13">E41*F41</f>
        <v>830</v>
      </c>
      <c r="J41" s="5" t="s">
        <v>18</v>
      </c>
      <c r="K41" s="5">
        <v>10</v>
      </c>
      <c r="L41" s="5" t="s">
        <v>19</v>
      </c>
      <c r="N41" s="5">
        <f t="shared" si="0"/>
        <v>100</v>
      </c>
      <c r="O41" s="5">
        <f t="shared" si="4"/>
        <v>730</v>
      </c>
      <c r="P41" s="5">
        <v>0</v>
      </c>
      <c r="Q41" s="244">
        <f t="shared" si="3"/>
        <v>1233.94</v>
      </c>
    </row>
    <row r="42" customHeight="1" spans="1:18">
      <c r="A42" s="177">
        <v>45461</v>
      </c>
      <c r="C42" s="5" t="s">
        <v>71</v>
      </c>
      <c r="D42" s="57">
        <v>9</v>
      </c>
      <c r="E42" s="5">
        <v>10</v>
      </c>
      <c r="F42" s="5">
        <v>20</v>
      </c>
      <c r="G42" s="5" t="s">
        <v>25</v>
      </c>
      <c r="H42" s="244">
        <f t="shared" si="12"/>
        <v>180</v>
      </c>
      <c r="I42" s="5">
        <f t="shared" si="13"/>
        <v>200</v>
      </c>
      <c r="J42" s="5" t="s">
        <v>72</v>
      </c>
      <c r="N42" s="5">
        <f t="shared" ref="N42:N45" si="14">I42-H42</f>
        <v>20</v>
      </c>
      <c r="O42" s="244">
        <f t="shared" ref="O42:O45" si="15">H42</f>
        <v>180</v>
      </c>
      <c r="P42" s="5">
        <v>0</v>
      </c>
      <c r="Q42" s="244">
        <f t="shared" si="3"/>
        <v>1053.94</v>
      </c>
    </row>
    <row r="43" customHeight="1" spans="1:18">
      <c r="A43" s="177">
        <v>45461</v>
      </c>
      <c r="C43" s="5" t="s">
        <v>73</v>
      </c>
      <c r="D43" s="57">
        <v>8</v>
      </c>
      <c r="E43" s="5">
        <v>9</v>
      </c>
      <c r="F43" s="5">
        <v>20</v>
      </c>
      <c r="G43" s="5" t="s">
        <v>30</v>
      </c>
      <c r="H43" s="244">
        <f t="shared" si="12"/>
        <v>160</v>
      </c>
      <c r="I43" s="5">
        <f t="shared" si="13"/>
        <v>180</v>
      </c>
      <c r="J43" s="5" t="s">
        <v>72</v>
      </c>
      <c r="N43" s="244">
        <f t="shared" si="14"/>
        <v>20</v>
      </c>
      <c r="O43" s="244">
        <f t="shared" si="15"/>
        <v>160</v>
      </c>
      <c r="P43" s="5">
        <v>0</v>
      </c>
      <c r="Q43" s="244">
        <f t="shared" si="3"/>
        <v>893.94</v>
      </c>
    </row>
    <row r="44" customHeight="1" spans="1:18">
      <c r="A44" s="177">
        <v>45461</v>
      </c>
      <c r="C44" s="5" t="s">
        <v>74</v>
      </c>
      <c r="D44" s="57">
        <v>40</v>
      </c>
      <c r="E44" s="5">
        <v>41</v>
      </c>
      <c r="F44" s="5">
        <v>2</v>
      </c>
      <c r="G44" s="5" t="s">
        <v>25</v>
      </c>
      <c r="H44" s="244">
        <f t="shared" si="12"/>
        <v>80</v>
      </c>
      <c r="I44" s="5">
        <f t="shared" si="13"/>
        <v>82</v>
      </c>
      <c r="J44" s="5" t="s">
        <v>72</v>
      </c>
      <c r="N44" s="244">
        <f t="shared" si="14"/>
        <v>2</v>
      </c>
      <c r="O44" s="244">
        <f t="shared" si="15"/>
        <v>80</v>
      </c>
      <c r="P44" s="5">
        <v>0</v>
      </c>
      <c r="Q44" s="244">
        <f t="shared" si="3"/>
        <v>813.94</v>
      </c>
    </row>
    <row r="45" customHeight="1" spans="1:18">
      <c r="A45" s="177">
        <v>45461</v>
      </c>
      <c r="C45" s="5" t="s">
        <v>23</v>
      </c>
      <c r="D45" s="57">
        <v>360</v>
      </c>
      <c r="E45" s="5">
        <v>546</v>
      </c>
      <c r="F45" s="5">
        <v>2</v>
      </c>
      <c r="G45" s="5" t="s">
        <v>17</v>
      </c>
      <c r="H45" s="244">
        <f t="shared" si="12"/>
        <v>720</v>
      </c>
      <c r="I45" s="5">
        <f t="shared" si="13"/>
        <v>1092</v>
      </c>
      <c r="J45" s="5" t="s">
        <v>72</v>
      </c>
      <c r="K45" s="5">
        <v>84</v>
      </c>
      <c r="L45" s="5" t="s">
        <v>19</v>
      </c>
      <c r="N45" s="244">
        <f t="shared" si="14"/>
        <v>372</v>
      </c>
      <c r="O45" s="244">
        <f t="shared" si="15"/>
        <v>720</v>
      </c>
      <c r="P45" s="5">
        <v>0</v>
      </c>
      <c r="Q45" s="244">
        <f t="shared" si="3"/>
        <v>93.9400000000003</v>
      </c>
    </row>
    <row r="46" customHeight="1" spans="1:18">
      <c r="A46" s="177"/>
      <c r="H46" s="244">
        <f>SUM(H2:H45)</f>
        <v>14917.36</v>
      </c>
      <c r="N46" s="251">
        <f>SUM(N2:N45)</f>
        <v>3353.74</v>
      </c>
      <c r="O46" s="251">
        <f>N46*0.6</f>
        <v>2012.244</v>
      </c>
      <c r="P46" s="252"/>
      <c r="Q46" s="251">
        <f>Q45</f>
        <v>93.9400000000003</v>
      </c>
      <c r="R46" s="208">
        <f>N46/2-Q46</f>
        <v>1582.93</v>
      </c>
    </row>
    <row r="47" customHeight="1" spans="1:18">
      <c r="A47" s="177"/>
      <c r="N47" s="251"/>
      <c r="O47" s="251"/>
      <c r="P47" s="252"/>
      <c r="Q47" s="251" t="s">
        <v>75</v>
      </c>
      <c r="R47" s="253"/>
    </row>
  </sheetData>
  <autoFilter xmlns:etc="http://www.wps.cn/officeDocument/2017/etCustomData" ref="A1:Q47" etc:filterBottomFollowUsedRange="0">
    <extLst/>
  </autoFilter>
  <hyperlinks>
    <hyperlink ref="M2" r:id="rId4" display="001"/>
    <hyperlink ref="M3" r:id="rId4" display="001"/>
    <hyperlink ref="M4" r:id="rId4" display="001"/>
    <hyperlink ref="M5" r:id="rId5" display="002"/>
    <hyperlink ref="M6" r:id="rId5" display="002"/>
    <hyperlink ref="M7" r:id="rId6" display="003"/>
    <hyperlink ref="M8" r:id="rId6" display="003"/>
    <hyperlink ref="M9" r:id="rId6" display="003"/>
    <hyperlink ref="M10" r:id="rId6" display="003"/>
    <hyperlink ref="M11" r:id="rId7" display="004"/>
    <hyperlink ref="M12" r:id="rId8" display="005"/>
    <hyperlink ref="M13" r:id="rId9" display="006"/>
    <hyperlink ref="M14" r:id="rId10" display="007"/>
    <hyperlink ref="M15" r:id="rId10" display="007"/>
    <hyperlink ref="M16" r:id="rId10" display="007"/>
    <hyperlink ref="M17" r:id="rId10" display="007"/>
    <hyperlink ref="M18" r:id="rId10" display="007"/>
    <hyperlink ref="M19" r:id="rId10" display="007"/>
  </hyperlinks>
  <pageMargins left="0.7" right="0.7" top="0.75" bottom="0.75" header="0.3" footer="0.3"/>
  <pageSetup paperSize="9" orientation="landscape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10"/>
  <sheetViews>
    <sheetView workbookViewId="0">
      <pane xSplit="3" ySplit="1" topLeftCell="D97" activePane="bottomRight" state="frozen"/>
      <selection/>
      <selection pane="topRight"/>
      <selection pane="bottomLeft"/>
      <selection pane="bottomRight" activeCell="C102" sqref="C101 C102"/>
    </sheetView>
  </sheetViews>
  <sheetFormatPr defaultColWidth="9.06666666666667" defaultRowHeight="54" customHeight="1"/>
  <cols>
    <col min="1" max="1" width="9.6" style="89" customWidth="1"/>
    <col min="2" max="2" width="10.2666666666667" style="89" customWidth="1"/>
    <col min="3" max="3" width="27.8" style="89" customWidth="1"/>
    <col min="4" max="4" width="12.1333333333333" style="89" customWidth="1"/>
    <col min="5" max="5" width="9.06666666666667" style="89"/>
    <col min="6" max="6" width="9.06666666666667" style="224"/>
    <col min="7" max="7" width="9.06666666666667" style="89"/>
    <col min="8" max="8" width="12.1333333333333" style="225" customWidth="1"/>
    <col min="9" max="9" width="12.1333333333333" style="89" customWidth="1"/>
    <col min="10" max="10" width="9.06666666666667" style="224" customWidth="1"/>
    <col min="11" max="11" width="9.06666666666667" style="89" customWidth="1"/>
    <col min="12" max="12" width="11.125" style="166"/>
    <col min="13" max="13" width="9.06666666666667" style="89"/>
    <col min="14" max="14" width="11.9333333333333" style="86" customWidth="1"/>
    <col min="15" max="16384" width="9.06666666666667" style="89"/>
  </cols>
  <sheetData>
    <row r="1" s="223" customFormat="1" ht="35.65" customHeight="1" spans="1:15">
      <c r="A1" s="226" t="s">
        <v>76</v>
      </c>
      <c r="B1" s="226" t="s">
        <v>1</v>
      </c>
      <c r="C1" s="226" t="s">
        <v>2</v>
      </c>
      <c r="D1" s="227" t="s">
        <v>77</v>
      </c>
      <c r="E1" s="228" t="s">
        <v>4</v>
      </c>
      <c r="F1" s="228" t="s">
        <v>5</v>
      </c>
      <c r="G1" s="226" t="s">
        <v>6</v>
      </c>
      <c r="H1" s="229" t="s">
        <v>7</v>
      </c>
      <c r="I1" s="226" t="s">
        <v>8</v>
      </c>
      <c r="J1" s="228" t="s">
        <v>78</v>
      </c>
      <c r="K1" s="226" t="s">
        <v>12</v>
      </c>
      <c r="L1" s="227" t="s">
        <v>13</v>
      </c>
      <c r="M1" s="226" t="s">
        <v>14</v>
      </c>
      <c r="N1" s="230" t="s">
        <v>15</v>
      </c>
    </row>
    <row r="2" s="89" customFormat="1" customHeight="1" spans="1:15">
      <c r="A2" s="4"/>
      <c r="B2" s="4"/>
      <c r="C2" s="4" t="s">
        <v>79</v>
      </c>
      <c r="D2" s="14">
        <f>H2/F2</f>
        <v>6.55</v>
      </c>
      <c r="E2" s="4">
        <v>7.5</v>
      </c>
      <c r="F2" s="16">
        <v>80</v>
      </c>
      <c r="G2" s="4" t="s">
        <v>19</v>
      </c>
      <c r="H2" s="17">
        <v>524</v>
      </c>
      <c r="I2" s="4">
        <f>E2*F2</f>
        <v>600</v>
      </c>
      <c r="J2" s="16">
        <v>40</v>
      </c>
      <c r="K2" s="4">
        <f t="shared" ref="K2:K31" si="0">I2-H2</f>
        <v>76</v>
      </c>
      <c r="L2" s="59">
        <f>-H2</f>
        <v>-524</v>
      </c>
      <c r="M2" s="231">
        <v>5000</v>
      </c>
      <c r="N2" s="14">
        <f>M2+L2</f>
        <v>4476</v>
      </c>
      <c r="O2" s="232" t="s">
        <v>80</v>
      </c>
    </row>
    <row r="3" s="89" customFormat="1" customHeight="1" spans="1:15">
      <c r="A3" s="4"/>
      <c r="B3" s="4"/>
      <c r="C3" s="4" t="s">
        <v>81</v>
      </c>
      <c r="D3" s="4">
        <f>H3/F3</f>
        <v>5.5</v>
      </c>
      <c r="E3" s="4">
        <v>6</v>
      </c>
      <c r="F3" s="16">
        <v>40</v>
      </c>
      <c r="G3" s="4" t="s">
        <v>19</v>
      </c>
      <c r="H3" s="17">
        <v>220</v>
      </c>
      <c r="I3" s="4">
        <f t="shared" ref="I3:I21" si="1">E3*F3</f>
        <v>240</v>
      </c>
      <c r="J3" s="16">
        <v>40</v>
      </c>
      <c r="K3" s="4">
        <f t="shared" si="0"/>
        <v>20</v>
      </c>
      <c r="L3" s="59">
        <f>-H3</f>
        <v>-220</v>
      </c>
      <c r="M3" s="4"/>
      <c r="N3" s="14">
        <f>N2+L3+M3</f>
        <v>4256</v>
      </c>
    </row>
    <row r="4" s="166" customFormat="1" customHeight="1" spans="1:15">
      <c r="A4" s="59"/>
      <c r="B4" s="4"/>
      <c r="C4" s="4" t="s">
        <v>82</v>
      </c>
      <c r="D4" s="4">
        <f t="shared" ref="D4:D12" si="2">H4/F4</f>
        <v>5.5</v>
      </c>
      <c r="E4" s="4">
        <v>6</v>
      </c>
      <c r="F4" s="16">
        <v>40</v>
      </c>
      <c r="G4" s="4" t="s">
        <v>19</v>
      </c>
      <c r="H4" s="17">
        <v>220</v>
      </c>
      <c r="I4" s="4">
        <f t="shared" si="1"/>
        <v>240</v>
      </c>
      <c r="J4" s="16">
        <v>40</v>
      </c>
      <c r="K4" s="4">
        <f t="shared" si="0"/>
        <v>20</v>
      </c>
      <c r="L4" s="59">
        <f t="shared" ref="L4:L27" si="3">-H4</f>
        <v>-220</v>
      </c>
      <c r="M4" s="59"/>
      <c r="N4" s="14">
        <f>N3+L4+M4</f>
        <v>4036</v>
      </c>
    </row>
    <row r="5" s="166" customFormat="1" customHeight="1" spans="1:15">
      <c r="A5" s="59"/>
      <c r="B5" s="4"/>
      <c r="C5" s="4" t="s">
        <v>83</v>
      </c>
      <c r="D5" s="233">
        <f t="shared" si="2"/>
        <v>13.75</v>
      </c>
      <c r="E5" s="4">
        <v>14.5</v>
      </c>
      <c r="F5" s="16">
        <v>40</v>
      </c>
      <c r="G5" s="4" t="s">
        <v>19</v>
      </c>
      <c r="H5" s="17">
        <v>550</v>
      </c>
      <c r="I5" s="4">
        <f t="shared" si="1"/>
        <v>580</v>
      </c>
      <c r="J5" s="16">
        <v>20</v>
      </c>
      <c r="K5" s="4">
        <f t="shared" si="0"/>
        <v>30</v>
      </c>
      <c r="L5" s="59">
        <f t="shared" si="3"/>
        <v>-550</v>
      </c>
      <c r="M5" s="59"/>
      <c r="N5" s="14">
        <f>N4+L5+M5</f>
        <v>3486</v>
      </c>
    </row>
    <row r="6" s="166" customFormat="1" customHeight="1" spans="1:15">
      <c r="A6" s="59"/>
      <c r="B6" s="4"/>
      <c r="C6" s="4" t="s">
        <v>84</v>
      </c>
      <c r="D6" s="4">
        <f t="shared" si="2"/>
        <v>6.5</v>
      </c>
      <c r="E6" s="4">
        <v>6.7</v>
      </c>
      <c r="F6" s="16">
        <v>60</v>
      </c>
      <c r="G6" s="4" t="s">
        <v>19</v>
      </c>
      <c r="H6" s="17">
        <v>390</v>
      </c>
      <c r="I6" s="4">
        <f t="shared" si="1"/>
        <v>402</v>
      </c>
      <c r="J6" s="16">
        <v>60</v>
      </c>
      <c r="K6" s="4">
        <f t="shared" si="0"/>
        <v>12</v>
      </c>
      <c r="L6" s="59">
        <f t="shared" si="3"/>
        <v>-390</v>
      </c>
      <c r="M6" s="59"/>
      <c r="N6" s="14">
        <f t="shared" ref="N6:N47" si="4">N5+L6+M6</f>
        <v>3096</v>
      </c>
    </row>
    <row r="7" s="166" customFormat="1" customHeight="1" spans="1:15">
      <c r="A7" s="59"/>
      <c r="B7" s="4"/>
      <c r="C7" s="4" t="s">
        <v>85</v>
      </c>
      <c r="D7" s="4">
        <f t="shared" si="2"/>
        <v>3.8</v>
      </c>
      <c r="E7" s="4">
        <v>4</v>
      </c>
      <c r="F7" s="16">
        <v>60</v>
      </c>
      <c r="G7" s="4" t="s">
        <v>19</v>
      </c>
      <c r="H7" s="17">
        <v>228</v>
      </c>
      <c r="I7" s="4">
        <f t="shared" si="1"/>
        <v>240</v>
      </c>
      <c r="J7" s="16">
        <v>60</v>
      </c>
      <c r="K7" s="4">
        <f t="shared" si="0"/>
        <v>12</v>
      </c>
      <c r="L7" s="59">
        <f t="shared" si="3"/>
        <v>-228</v>
      </c>
      <c r="M7" s="59"/>
      <c r="N7" s="14">
        <f t="shared" si="4"/>
        <v>2868</v>
      </c>
    </row>
    <row r="8" s="166" customFormat="1" customHeight="1" spans="1:15">
      <c r="A8" s="59"/>
      <c r="B8" s="4"/>
      <c r="C8" s="4" t="s">
        <v>86</v>
      </c>
      <c r="D8" s="14">
        <f t="shared" si="2"/>
        <v>9.09583333333333</v>
      </c>
      <c r="E8" s="4">
        <v>12</v>
      </c>
      <c r="F8" s="16">
        <v>48</v>
      </c>
      <c r="G8" s="4" t="s">
        <v>19</v>
      </c>
      <c r="H8" s="17">
        <v>436.6</v>
      </c>
      <c r="I8" s="4">
        <f t="shared" si="1"/>
        <v>576</v>
      </c>
      <c r="J8" s="16">
        <v>48</v>
      </c>
      <c r="K8" s="4">
        <f t="shared" si="0"/>
        <v>139.4</v>
      </c>
      <c r="L8" s="59">
        <f t="shared" si="3"/>
        <v>-436.6</v>
      </c>
      <c r="M8" s="59"/>
      <c r="N8" s="14">
        <f t="shared" si="4"/>
        <v>2431.4</v>
      </c>
    </row>
    <row r="9" s="166" customFormat="1" customHeight="1" spans="1:15">
      <c r="A9" s="59"/>
      <c r="B9" s="4"/>
      <c r="C9" s="4" t="s">
        <v>87</v>
      </c>
      <c r="D9" s="4">
        <f t="shared" si="2"/>
        <v>11</v>
      </c>
      <c r="E9" s="4">
        <v>13.9</v>
      </c>
      <c r="F9" s="16">
        <v>30</v>
      </c>
      <c r="G9" s="4" t="s">
        <v>19</v>
      </c>
      <c r="H9" s="17">
        <v>330</v>
      </c>
      <c r="I9" s="4">
        <f t="shared" si="1"/>
        <v>417</v>
      </c>
      <c r="J9" s="16">
        <v>30</v>
      </c>
      <c r="K9" s="4">
        <f t="shared" si="0"/>
        <v>87</v>
      </c>
      <c r="L9" s="59">
        <f t="shared" si="3"/>
        <v>-330</v>
      </c>
      <c r="M9" s="59"/>
      <c r="N9" s="14">
        <f t="shared" si="4"/>
        <v>2101.4</v>
      </c>
    </row>
    <row r="10" s="89" customFormat="1" customHeight="1" spans="1:15">
      <c r="A10" s="4"/>
      <c r="B10" s="4"/>
      <c r="C10" s="4" t="s">
        <v>50</v>
      </c>
      <c r="D10" s="4">
        <f t="shared" si="2"/>
        <v>94</v>
      </c>
      <c r="E10" s="4">
        <v>159</v>
      </c>
      <c r="F10" s="16">
        <v>12</v>
      </c>
      <c r="G10" s="4" t="s">
        <v>30</v>
      </c>
      <c r="H10" s="17">
        <v>1128</v>
      </c>
      <c r="I10" s="4">
        <f t="shared" si="1"/>
        <v>1908</v>
      </c>
      <c r="J10" s="16">
        <v>12</v>
      </c>
      <c r="K10" s="4">
        <f t="shared" si="0"/>
        <v>780</v>
      </c>
      <c r="L10" s="59">
        <f t="shared" si="3"/>
        <v>-1128</v>
      </c>
      <c r="M10" s="4"/>
      <c r="N10" s="14">
        <f t="shared" si="4"/>
        <v>973.4</v>
      </c>
    </row>
    <row r="11" s="89" customFormat="1" customHeight="1" spans="1:15">
      <c r="A11" s="4"/>
      <c r="B11" s="4"/>
      <c r="C11" s="4" t="s">
        <v>88</v>
      </c>
      <c r="D11" s="14">
        <f t="shared" si="2"/>
        <v>10.4666666666667</v>
      </c>
      <c r="E11" s="4">
        <v>12.5</v>
      </c>
      <c r="F11" s="16">
        <v>30</v>
      </c>
      <c r="G11" s="4" t="s">
        <v>19</v>
      </c>
      <c r="H11" s="17">
        <v>314</v>
      </c>
      <c r="I11" s="4">
        <f t="shared" si="1"/>
        <v>375</v>
      </c>
      <c r="J11" s="16">
        <v>30</v>
      </c>
      <c r="K11" s="4">
        <f t="shared" si="0"/>
        <v>61</v>
      </c>
      <c r="L11" s="59">
        <f t="shared" si="3"/>
        <v>-314</v>
      </c>
      <c r="M11" s="4"/>
      <c r="N11" s="14">
        <f t="shared" si="4"/>
        <v>659.4</v>
      </c>
    </row>
    <row r="12" s="89" customFormat="1" customHeight="1" spans="1:15">
      <c r="A12" s="4"/>
      <c r="B12" s="4"/>
      <c r="C12" s="4" t="s">
        <v>50</v>
      </c>
      <c r="D12" s="4">
        <f t="shared" si="2"/>
        <v>94</v>
      </c>
      <c r="E12" s="4">
        <v>159</v>
      </c>
      <c r="F12" s="16">
        <v>12</v>
      </c>
      <c r="G12" s="4" t="s">
        <v>30</v>
      </c>
      <c r="H12" s="17">
        <v>1128</v>
      </c>
      <c r="I12" s="4">
        <f t="shared" si="1"/>
        <v>1908</v>
      </c>
      <c r="J12" s="16">
        <v>12</v>
      </c>
      <c r="K12" s="4">
        <f t="shared" si="0"/>
        <v>780</v>
      </c>
      <c r="L12" s="59">
        <f t="shared" si="3"/>
        <v>-1128</v>
      </c>
      <c r="M12" s="4"/>
      <c r="N12" s="14">
        <f t="shared" si="4"/>
        <v>-468.6</v>
      </c>
    </row>
    <row r="13" s="223" customFormat="1" customHeight="1" spans="1:15">
      <c r="A13" s="226"/>
      <c r="B13" s="226"/>
      <c r="C13" s="226"/>
      <c r="D13" s="226"/>
      <c r="E13" s="226"/>
      <c r="F13" s="228"/>
      <c r="G13" s="226"/>
      <c r="H13" s="229"/>
      <c r="I13" s="4">
        <f t="shared" si="1"/>
        <v>0</v>
      </c>
      <c r="J13" s="228"/>
      <c r="K13" s="4">
        <f t="shared" si="0"/>
        <v>0</v>
      </c>
      <c r="L13" s="59"/>
      <c r="M13" s="234">
        <v>5000</v>
      </c>
      <c r="N13" s="14">
        <f t="shared" si="4"/>
        <v>4531.4</v>
      </c>
      <c r="O13" s="235" t="s">
        <v>89</v>
      </c>
    </row>
    <row r="14" s="89" customFormat="1" customHeight="1" spans="1:15">
      <c r="A14" s="4"/>
      <c r="B14" s="4"/>
      <c r="C14" s="4" t="s">
        <v>32</v>
      </c>
      <c r="D14" s="59">
        <v>3.8</v>
      </c>
      <c r="E14" s="4">
        <v>6</v>
      </c>
      <c r="F14" s="4">
        <v>20</v>
      </c>
      <c r="G14" s="4" t="s">
        <v>30</v>
      </c>
      <c r="H14" s="17">
        <f>F14*D14</f>
        <v>76</v>
      </c>
      <c r="I14" s="4">
        <f t="shared" si="1"/>
        <v>120</v>
      </c>
      <c r="J14" s="16">
        <v>20</v>
      </c>
      <c r="K14" s="4">
        <f t="shared" si="0"/>
        <v>44</v>
      </c>
      <c r="L14" s="59">
        <f t="shared" si="3"/>
        <v>-76</v>
      </c>
      <c r="M14" s="4"/>
      <c r="N14" s="14">
        <f t="shared" si="4"/>
        <v>4455.4</v>
      </c>
    </row>
    <row r="15" s="89" customFormat="1" customHeight="1" spans="1:15">
      <c r="A15" s="4"/>
      <c r="B15" s="4"/>
      <c r="C15" s="4" t="s">
        <v>90</v>
      </c>
      <c r="D15" s="4">
        <v>1.94</v>
      </c>
      <c r="E15" s="4">
        <v>2.6</v>
      </c>
      <c r="F15" s="16">
        <v>500</v>
      </c>
      <c r="G15" s="4" t="s">
        <v>91</v>
      </c>
      <c r="H15" s="17">
        <f>D15*F15</f>
        <v>970</v>
      </c>
      <c r="I15" s="4">
        <f t="shared" si="1"/>
        <v>1300</v>
      </c>
      <c r="J15" s="16">
        <v>500</v>
      </c>
      <c r="K15" s="4">
        <f t="shared" si="0"/>
        <v>330</v>
      </c>
      <c r="L15" s="59">
        <f t="shared" si="3"/>
        <v>-970</v>
      </c>
      <c r="M15" s="4"/>
      <c r="N15" s="14">
        <f t="shared" si="4"/>
        <v>3485.4</v>
      </c>
    </row>
    <row r="16" s="89" customFormat="1" customHeight="1" spans="1:15">
      <c r="A16" s="4"/>
      <c r="B16" s="4"/>
      <c r="C16" s="4" t="s">
        <v>92</v>
      </c>
      <c r="D16" s="4">
        <v>2.14</v>
      </c>
      <c r="E16" s="4">
        <v>2.8</v>
      </c>
      <c r="F16" s="16">
        <v>500</v>
      </c>
      <c r="G16" s="4" t="s">
        <v>91</v>
      </c>
      <c r="H16" s="17">
        <f>D16*F16</f>
        <v>1070</v>
      </c>
      <c r="I16" s="4">
        <f t="shared" si="1"/>
        <v>1400</v>
      </c>
      <c r="J16" s="16">
        <v>500</v>
      </c>
      <c r="K16" s="4">
        <f t="shared" si="0"/>
        <v>330</v>
      </c>
      <c r="L16" s="59">
        <f t="shared" si="3"/>
        <v>-1070</v>
      </c>
      <c r="M16" s="4"/>
      <c r="N16" s="14">
        <f t="shared" si="4"/>
        <v>2415.4</v>
      </c>
    </row>
    <row r="17" s="89" customFormat="1" customHeight="1" spans="1:15">
      <c r="A17" s="4"/>
      <c r="B17" s="4"/>
      <c r="C17" s="4" t="s">
        <v>88</v>
      </c>
      <c r="D17" s="59">
        <f>H17/30</f>
        <v>10.8333333333333</v>
      </c>
      <c r="E17" s="4">
        <v>12.5</v>
      </c>
      <c r="F17" s="16">
        <v>30</v>
      </c>
      <c r="G17" s="4" t="s">
        <v>19</v>
      </c>
      <c r="H17" s="17">
        <v>325</v>
      </c>
      <c r="I17" s="4">
        <f t="shared" si="1"/>
        <v>375</v>
      </c>
      <c r="J17" s="16">
        <v>15</v>
      </c>
      <c r="K17" s="4">
        <f t="shared" si="0"/>
        <v>50</v>
      </c>
      <c r="L17" s="59">
        <f t="shared" si="3"/>
        <v>-325</v>
      </c>
      <c r="M17" s="4"/>
      <c r="N17" s="14">
        <f t="shared" si="4"/>
        <v>2090.4</v>
      </c>
    </row>
    <row r="18" s="89" customFormat="1" customHeight="1" spans="1:15">
      <c r="A18" s="236"/>
      <c r="B18" s="4"/>
      <c r="C18" s="4" t="s">
        <v>93</v>
      </c>
      <c r="D18" s="59">
        <f>234.15/50</f>
        <v>4.683</v>
      </c>
      <c r="E18" s="4">
        <v>5.16</v>
      </c>
      <c r="F18" s="16">
        <v>50</v>
      </c>
      <c r="G18" s="4" t="s">
        <v>30</v>
      </c>
      <c r="H18" s="17">
        <f>D18*F18</f>
        <v>234.15</v>
      </c>
      <c r="I18" s="4">
        <f t="shared" si="1"/>
        <v>258</v>
      </c>
      <c r="J18" s="16">
        <v>50</v>
      </c>
      <c r="K18" s="4">
        <f t="shared" si="0"/>
        <v>23.85</v>
      </c>
      <c r="L18" s="59">
        <f t="shared" si="3"/>
        <v>-234.15</v>
      </c>
      <c r="M18" s="4"/>
      <c r="N18" s="14">
        <f t="shared" si="4"/>
        <v>1856.25</v>
      </c>
    </row>
    <row r="19" s="89" customFormat="1" customHeight="1" spans="1:15">
      <c r="A19" s="4"/>
      <c r="B19" s="4"/>
      <c r="C19" s="4" t="s">
        <v>94</v>
      </c>
      <c r="D19" s="4">
        <v>2</v>
      </c>
      <c r="E19" s="4">
        <v>3</v>
      </c>
      <c r="F19" s="16">
        <v>100</v>
      </c>
      <c r="G19" s="4" t="s">
        <v>25</v>
      </c>
      <c r="H19" s="17">
        <f>D19*F19</f>
        <v>200</v>
      </c>
      <c r="I19" s="4">
        <f t="shared" si="1"/>
        <v>300</v>
      </c>
      <c r="J19" s="16">
        <v>100</v>
      </c>
      <c r="K19" s="4">
        <f t="shared" si="0"/>
        <v>100</v>
      </c>
      <c r="L19" s="59">
        <f t="shared" si="3"/>
        <v>-200</v>
      </c>
      <c r="M19" s="4"/>
      <c r="N19" s="14">
        <f t="shared" si="4"/>
        <v>1656.25</v>
      </c>
    </row>
    <row r="20" s="89" customFormat="1" customHeight="1" spans="1:15">
      <c r="A20" s="4"/>
      <c r="B20" s="4"/>
      <c r="C20" s="4" t="s">
        <v>95</v>
      </c>
      <c r="D20" s="4">
        <v>2</v>
      </c>
      <c r="E20" s="4">
        <v>3</v>
      </c>
      <c r="F20" s="16">
        <v>100</v>
      </c>
      <c r="G20" s="4" t="s">
        <v>25</v>
      </c>
      <c r="H20" s="17">
        <f>D20*F20</f>
        <v>200</v>
      </c>
      <c r="I20" s="4">
        <f t="shared" si="1"/>
        <v>300</v>
      </c>
      <c r="J20" s="16">
        <v>100</v>
      </c>
      <c r="K20" s="4">
        <f t="shared" si="0"/>
        <v>100</v>
      </c>
      <c r="L20" s="59">
        <f t="shared" si="3"/>
        <v>-200</v>
      </c>
      <c r="M20" s="4"/>
      <c r="N20" s="14">
        <f t="shared" si="4"/>
        <v>1456.25</v>
      </c>
    </row>
    <row r="21" s="89" customFormat="1" customHeight="1" spans="1:15">
      <c r="A21" s="4"/>
      <c r="B21" s="4"/>
      <c r="C21" s="4" t="s">
        <v>96</v>
      </c>
      <c r="D21" s="4">
        <v>0.45</v>
      </c>
      <c r="E21" s="4">
        <v>1.2</v>
      </c>
      <c r="F21" s="16">
        <v>50</v>
      </c>
      <c r="G21" s="4" t="s">
        <v>97</v>
      </c>
      <c r="H21" s="17">
        <f>D21*F21</f>
        <v>22.5</v>
      </c>
      <c r="I21" s="4">
        <f t="shared" si="1"/>
        <v>60</v>
      </c>
      <c r="J21" s="16">
        <v>50</v>
      </c>
      <c r="K21" s="4">
        <f t="shared" si="0"/>
        <v>37.5</v>
      </c>
      <c r="L21" s="59">
        <f t="shared" si="3"/>
        <v>-22.5</v>
      </c>
      <c r="M21" s="4"/>
      <c r="N21" s="14">
        <f t="shared" si="4"/>
        <v>1433.75</v>
      </c>
    </row>
    <row r="22" customHeight="1" spans="1:15">
      <c r="A22" s="237">
        <v>45447</v>
      </c>
      <c r="B22" s="4"/>
      <c r="C22" s="4" t="s">
        <v>64</v>
      </c>
      <c r="D22" s="59">
        <v>14.95</v>
      </c>
      <c r="E22" s="4">
        <v>18</v>
      </c>
      <c r="F22" s="4">
        <v>1</v>
      </c>
      <c r="G22" s="4" t="s">
        <v>17</v>
      </c>
      <c r="H22" s="17">
        <f>D22*J22*F22</f>
        <v>239.2</v>
      </c>
      <c r="I22" s="4">
        <f>E22*J22*F22</f>
        <v>288</v>
      </c>
      <c r="J22" s="4">
        <v>16</v>
      </c>
      <c r="K22" s="4">
        <f t="shared" si="0"/>
        <v>48.8</v>
      </c>
      <c r="L22" s="59">
        <f t="shared" si="3"/>
        <v>-239.2</v>
      </c>
      <c r="M22" s="238"/>
      <c r="N22" s="14">
        <f t="shared" si="4"/>
        <v>1194.55</v>
      </c>
    </row>
    <row r="23" customHeight="1" spans="1:15">
      <c r="A23" s="237">
        <v>45447</v>
      </c>
      <c r="B23" s="4"/>
      <c r="C23" s="4" t="s">
        <v>65</v>
      </c>
      <c r="D23" s="59">
        <v>14.95</v>
      </c>
      <c r="E23" s="4">
        <v>18</v>
      </c>
      <c r="F23" s="4">
        <v>1</v>
      </c>
      <c r="G23" s="4" t="s">
        <v>17</v>
      </c>
      <c r="H23" s="17">
        <f>D23*J23*F23</f>
        <v>239.2</v>
      </c>
      <c r="I23" s="4">
        <f>E23*J23*F23</f>
        <v>288</v>
      </c>
      <c r="J23" s="4">
        <v>16</v>
      </c>
      <c r="K23" s="4">
        <f t="shared" si="0"/>
        <v>48.8</v>
      </c>
      <c r="L23" s="59">
        <f t="shared" si="3"/>
        <v>-239.2</v>
      </c>
      <c r="M23" s="238"/>
      <c r="N23" s="14">
        <f t="shared" si="4"/>
        <v>955.349999999999</v>
      </c>
    </row>
    <row r="24" customHeight="1" spans="1:15">
      <c r="A24" s="237">
        <v>45447</v>
      </c>
      <c r="B24" s="4"/>
      <c r="C24" s="4" t="s">
        <v>66</v>
      </c>
      <c r="D24" s="59">
        <v>14.95</v>
      </c>
      <c r="E24" s="4">
        <v>18</v>
      </c>
      <c r="F24" s="4">
        <v>1</v>
      </c>
      <c r="G24" s="4" t="s">
        <v>17</v>
      </c>
      <c r="H24" s="17">
        <f t="shared" ref="H24:H27" si="5">D24*J24*F24</f>
        <v>239.2</v>
      </c>
      <c r="I24" s="4">
        <f t="shared" ref="I24:I27" si="6">E24*J24*F24</f>
        <v>288</v>
      </c>
      <c r="J24" s="4">
        <v>16</v>
      </c>
      <c r="K24" s="4">
        <f t="shared" si="0"/>
        <v>48.8</v>
      </c>
      <c r="L24" s="59">
        <f t="shared" si="3"/>
        <v>-239.2</v>
      </c>
      <c r="M24" s="238"/>
      <c r="N24" s="14">
        <f t="shared" si="4"/>
        <v>716.149999999999</v>
      </c>
    </row>
    <row r="25" customHeight="1" spans="1:15">
      <c r="A25" s="237">
        <v>45447</v>
      </c>
      <c r="B25" s="4"/>
      <c r="C25" s="4" t="s">
        <v>67</v>
      </c>
      <c r="D25" s="59">
        <v>14.95</v>
      </c>
      <c r="E25" s="4">
        <v>18</v>
      </c>
      <c r="F25" s="4">
        <v>1</v>
      </c>
      <c r="G25" s="4" t="s">
        <v>17</v>
      </c>
      <c r="H25" s="17">
        <f t="shared" si="5"/>
        <v>239.2</v>
      </c>
      <c r="I25" s="4">
        <f t="shared" si="6"/>
        <v>288</v>
      </c>
      <c r="J25" s="4">
        <v>16</v>
      </c>
      <c r="K25" s="4">
        <f t="shared" si="0"/>
        <v>48.8</v>
      </c>
      <c r="L25" s="59">
        <f t="shared" si="3"/>
        <v>-239.2</v>
      </c>
      <c r="M25" s="238"/>
      <c r="N25" s="14">
        <f t="shared" si="4"/>
        <v>476.949999999999</v>
      </c>
    </row>
    <row r="26" customHeight="1" spans="1:15">
      <c r="A26" s="237">
        <v>45447</v>
      </c>
      <c r="B26" s="4"/>
      <c r="C26" s="4" t="s">
        <v>68</v>
      </c>
      <c r="D26" s="59">
        <v>14.95</v>
      </c>
      <c r="E26" s="4">
        <v>18</v>
      </c>
      <c r="F26" s="4">
        <v>1</v>
      </c>
      <c r="G26" s="4" t="s">
        <v>17</v>
      </c>
      <c r="H26" s="17">
        <f t="shared" si="5"/>
        <v>239.2</v>
      </c>
      <c r="I26" s="4">
        <f t="shared" si="6"/>
        <v>288</v>
      </c>
      <c r="J26" s="4">
        <v>16</v>
      </c>
      <c r="K26" s="4">
        <f t="shared" si="0"/>
        <v>48.8</v>
      </c>
      <c r="L26" s="59">
        <f t="shared" si="3"/>
        <v>-239.2</v>
      </c>
      <c r="M26" s="238"/>
      <c r="N26" s="14">
        <f t="shared" si="4"/>
        <v>237.749999999999</v>
      </c>
    </row>
    <row r="27" customHeight="1" spans="1:15">
      <c r="A27" s="237">
        <v>45447</v>
      </c>
      <c r="B27" s="4"/>
      <c r="C27" s="4" t="s">
        <v>69</v>
      </c>
      <c r="D27" s="59">
        <v>14.95</v>
      </c>
      <c r="E27" s="4">
        <v>18</v>
      </c>
      <c r="F27" s="4">
        <v>1</v>
      </c>
      <c r="G27" s="4" t="s">
        <v>17</v>
      </c>
      <c r="H27" s="17">
        <f t="shared" si="5"/>
        <v>239.2</v>
      </c>
      <c r="I27" s="4">
        <f t="shared" si="6"/>
        <v>288</v>
      </c>
      <c r="J27" s="4">
        <v>16</v>
      </c>
      <c r="K27" s="4">
        <f t="shared" si="0"/>
        <v>48.8</v>
      </c>
      <c r="L27" s="59">
        <f t="shared" si="3"/>
        <v>-239.2</v>
      </c>
      <c r="M27" s="238"/>
      <c r="N27" s="14">
        <f t="shared" si="4"/>
        <v>-1.45000000000056</v>
      </c>
    </row>
    <row r="28" customHeight="1" spans="1:15">
      <c r="A28" s="237"/>
      <c r="B28" s="4"/>
      <c r="C28" s="4"/>
      <c r="D28" s="59"/>
      <c r="E28" s="4"/>
      <c r="F28" s="4"/>
      <c r="G28" s="4"/>
      <c r="H28" s="17">
        <v>239.2</v>
      </c>
      <c r="I28" s="4">
        <f t="shared" ref="I28:I31" si="7">E28*F28</f>
        <v>0</v>
      </c>
      <c r="J28" s="4"/>
      <c r="K28" s="4">
        <f t="shared" si="0"/>
        <v>-239.2</v>
      </c>
      <c r="L28" s="74">
        <v>-239.2</v>
      </c>
      <c r="M28" s="238"/>
      <c r="N28" s="14">
        <f t="shared" si="4"/>
        <v>-240.650000000001</v>
      </c>
      <c r="O28" s="232" t="s">
        <v>98</v>
      </c>
    </row>
    <row r="29" customHeight="1" spans="1:15">
      <c r="A29" s="4" t="s">
        <v>99</v>
      </c>
      <c r="B29" s="4"/>
      <c r="C29" s="4" t="s">
        <v>33</v>
      </c>
      <c r="D29" s="4">
        <v>0.843</v>
      </c>
      <c r="E29" s="4">
        <v>1.85</v>
      </c>
      <c r="F29" s="16">
        <v>100</v>
      </c>
      <c r="G29" s="4" t="s">
        <v>25</v>
      </c>
      <c r="H29" s="17">
        <f>D29*F29</f>
        <v>84.3</v>
      </c>
      <c r="I29" s="4">
        <f t="shared" si="7"/>
        <v>185</v>
      </c>
      <c r="J29" s="16">
        <v>100</v>
      </c>
      <c r="K29" s="4">
        <f t="shared" si="0"/>
        <v>100.7</v>
      </c>
      <c r="L29" s="59">
        <f>-H29</f>
        <v>-84.3</v>
      </c>
      <c r="M29" s="4"/>
      <c r="N29" s="14">
        <f t="shared" si="4"/>
        <v>-324.950000000001</v>
      </c>
    </row>
    <row r="30" customHeight="1" spans="1:15">
      <c r="A30" s="4" t="s">
        <v>99</v>
      </c>
      <c r="B30" s="4"/>
      <c r="C30" s="4" t="s">
        <v>100</v>
      </c>
      <c r="D30" s="4">
        <v>8.69</v>
      </c>
      <c r="E30" s="4">
        <v>16</v>
      </c>
      <c r="F30" s="16">
        <v>20</v>
      </c>
      <c r="G30" s="4" t="s">
        <v>30</v>
      </c>
      <c r="H30" s="17">
        <f>D30*F30</f>
        <v>173.8</v>
      </c>
      <c r="I30" s="4">
        <f t="shared" si="7"/>
        <v>320</v>
      </c>
      <c r="J30" s="16">
        <v>20</v>
      </c>
      <c r="K30" s="4">
        <f t="shared" si="0"/>
        <v>146.2</v>
      </c>
      <c r="L30" s="59">
        <f>-H30</f>
        <v>-173.8</v>
      </c>
      <c r="M30" s="4"/>
      <c r="N30" s="14">
        <f t="shared" si="4"/>
        <v>-498.750000000001</v>
      </c>
    </row>
    <row r="31" customHeight="1" spans="1:15">
      <c r="A31" s="4" t="s">
        <v>99</v>
      </c>
      <c r="B31" s="4"/>
      <c r="C31" s="4" t="s">
        <v>101</v>
      </c>
      <c r="D31" s="4">
        <v>45</v>
      </c>
      <c r="E31" s="4">
        <v>55</v>
      </c>
      <c r="F31" s="16">
        <v>20</v>
      </c>
      <c r="G31" s="4" t="s">
        <v>19</v>
      </c>
      <c r="H31" s="17">
        <f>D31*F31+35</f>
        <v>935</v>
      </c>
      <c r="I31" s="4">
        <f t="shared" si="7"/>
        <v>1100</v>
      </c>
      <c r="J31" s="16">
        <v>20</v>
      </c>
      <c r="K31" s="4">
        <f t="shared" si="0"/>
        <v>165</v>
      </c>
      <c r="L31" s="239">
        <v>0</v>
      </c>
      <c r="M31" s="4"/>
      <c r="N31" s="14">
        <f t="shared" si="4"/>
        <v>-498.750000000001</v>
      </c>
      <c r="O31" s="235" t="s">
        <v>102</v>
      </c>
    </row>
    <row r="32" customHeight="1" spans="1:15">
      <c r="A32" s="4"/>
      <c r="B32" s="4"/>
      <c r="C32" s="4"/>
      <c r="D32" s="4"/>
      <c r="E32" s="4"/>
      <c r="F32" s="16"/>
      <c r="G32" s="4"/>
      <c r="H32" s="17"/>
      <c r="I32" s="4"/>
      <c r="J32" s="16"/>
      <c r="K32" s="4"/>
      <c r="L32" s="59"/>
      <c r="M32" s="231">
        <v>5000</v>
      </c>
      <c r="N32" s="14">
        <f t="shared" si="4"/>
        <v>4501.25</v>
      </c>
      <c r="O32" s="235" t="s">
        <v>103</v>
      </c>
    </row>
    <row r="33" customHeight="1" spans="1:17">
      <c r="A33" s="4" t="s">
        <v>99</v>
      </c>
      <c r="B33" s="4"/>
      <c r="C33" s="4" t="s">
        <v>41</v>
      </c>
      <c r="D33" s="59">
        <v>11</v>
      </c>
      <c r="E33" s="4">
        <v>11.4</v>
      </c>
      <c r="F33" s="4">
        <v>4</v>
      </c>
      <c r="G33" s="4" t="s">
        <v>17</v>
      </c>
      <c r="H33" s="17">
        <f>D33*J33*F33</f>
        <v>1100</v>
      </c>
      <c r="I33" s="4">
        <f>E33*J33*F33</f>
        <v>1140</v>
      </c>
      <c r="J33" s="16">
        <v>25</v>
      </c>
      <c r="K33" s="4">
        <f t="shared" ref="K33:K52" si="8">I33-H33</f>
        <v>40</v>
      </c>
      <c r="L33" s="59">
        <f t="shared" ref="L33:L43" si="9">-H33</f>
        <v>-1100</v>
      </c>
      <c r="M33" s="4"/>
      <c r="N33" s="14">
        <f t="shared" si="4"/>
        <v>3401.25</v>
      </c>
    </row>
    <row r="34" customHeight="1" spans="1:17">
      <c r="A34" s="4" t="s">
        <v>99</v>
      </c>
      <c r="B34" s="4"/>
      <c r="C34" s="4" t="s">
        <v>44</v>
      </c>
      <c r="D34" s="59">
        <f>11*25</f>
        <v>275</v>
      </c>
      <c r="E34" s="4">
        <v>285</v>
      </c>
      <c r="F34" s="4">
        <v>2</v>
      </c>
      <c r="G34" s="4" t="s">
        <v>17</v>
      </c>
      <c r="H34" s="17">
        <f>D34*F34</f>
        <v>550</v>
      </c>
      <c r="I34" s="4">
        <f>E34*F34</f>
        <v>570</v>
      </c>
      <c r="J34" s="16">
        <v>25</v>
      </c>
      <c r="K34" s="4">
        <f t="shared" si="8"/>
        <v>20</v>
      </c>
      <c r="L34" s="59">
        <f t="shared" si="9"/>
        <v>-550</v>
      </c>
      <c r="M34" s="4"/>
      <c r="N34" s="14">
        <f t="shared" si="4"/>
        <v>2851.25</v>
      </c>
    </row>
    <row r="35" customHeight="1" spans="1:17">
      <c r="A35" s="237" t="s">
        <v>99</v>
      </c>
      <c r="B35" s="4"/>
      <c r="C35" s="4" t="s">
        <v>70</v>
      </c>
      <c r="D35" s="59">
        <v>7.3</v>
      </c>
      <c r="E35" s="4">
        <v>8.3</v>
      </c>
      <c r="F35" s="4">
        <v>5</v>
      </c>
      <c r="G35" s="4" t="s">
        <v>17</v>
      </c>
      <c r="H35" s="17">
        <f>D35*J35*F35</f>
        <v>365</v>
      </c>
      <c r="I35" s="4">
        <f>E35*J35*F35</f>
        <v>415</v>
      </c>
      <c r="J35" s="4">
        <v>10</v>
      </c>
      <c r="K35" s="4">
        <f t="shared" si="8"/>
        <v>50</v>
      </c>
      <c r="L35" s="59">
        <f t="shared" si="9"/>
        <v>-365</v>
      </c>
      <c r="M35" s="240"/>
      <c r="N35" s="14">
        <f t="shared" si="4"/>
        <v>2486.25</v>
      </c>
    </row>
    <row r="36" customHeight="1" spans="1:17">
      <c r="A36" s="237" t="s">
        <v>99</v>
      </c>
      <c r="B36" s="4"/>
      <c r="C36" s="4" t="s">
        <v>45</v>
      </c>
      <c r="D36" s="59">
        <f>H36/20/2</f>
        <v>9</v>
      </c>
      <c r="E36" s="4">
        <v>9.99</v>
      </c>
      <c r="F36" s="4">
        <v>2</v>
      </c>
      <c r="G36" s="4" t="s">
        <v>17</v>
      </c>
      <c r="H36" s="17">
        <v>360</v>
      </c>
      <c r="I36" s="4">
        <f>E36*F36*J36</f>
        <v>399.6</v>
      </c>
      <c r="J36" s="4">
        <v>20</v>
      </c>
      <c r="K36" s="4">
        <f t="shared" si="8"/>
        <v>39.6</v>
      </c>
      <c r="L36" s="59">
        <f t="shared" si="9"/>
        <v>-360</v>
      </c>
      <c r="M36" s="240"/>
      <c r="N36" s="14">
        <f t="shared" si="4"/>
        <v>2126.25</v>
      </c>
    </row>
    <row r="37" customHeight="1" spans="1:17">
      <c r="A37" s="237" t="s">
        <v>99</v>
      </c>
      <c r="B37" s="4"/>
      <c r="C37" s="4" t="s">
        <v>104</v>
      </c>
      <c r="D37" s="4">
        <f>H37/J37</f>
        <v>1.75</v>
      </c>
      <c r="E37" s="4">
        <v>1.92</v>
      </c>
      <c r="F37" s="16">
        <v>1</v>
      </c>
      <c r="G37" s="4" t="s">
        <v>17</v>
      </c>
      <c r="H37" s="17">
        <v>87.5</v>
      </c>
      <c r="I37" s="4">
        <f>E37*J37*F37</f>
        <v>96</v>
      </c>
      <c r="J37" s="16">
        <v>50</v>
      </c>
      <c r="K37" s="4">
        <f t="shared" si="8"/>
        <v>8.5</v>
      </c>
      <c r="L37" s="59">
        <f t="shared" si="9"/>
        <v>-87.5</v>
      </c>
      <c r="M37" s="4"/>
      <c r="N37" s="14">
        <f t="shared" si="4"/>
        <v>2038.75</v>
      </c>
    </row>
    <row r="38" customHeight="1" spans="1:17">
      <c r="A38" s="237" t="s">
        <v>99</v>
      </c>
      <c r="B38" s="4"/>
      <c r="C38" s="4" t="s">
        <v>105</v>
      </c>
      <c r="D38" s="4">
        <f>H38/J38</f>
        <v>1.76</v>
      </c>
      <c r="E38" s="4">
        <v>1.92</v>
      </c>
      <c r="F38" s="16">
        <v>1</v>
      </c>
      <c r="G38" s="4" t="s">
        <v>17</v>
      </c>
      <c r="H38" s="17">
        <v>88</v>
      </c>
      <c r="I38" s="4">
        <f>E38*F38*J38</f>
        <v>96</v>
      </c>
      <c r="J38" s="16">
        <v>50</v>
      </c>
      <c r="K38" s="4">
        <f t="shared" si="8"/>
        <v>8</v>
      </c>
      <c r="L38" s="59">
        <f t="shared" si="9"/>
        <v>-88</v>
      </c>
      <c r="M38" s="59"/>
      <c r="N38" s="14">
        <f t="shared" si="4"/>
        <v>1950.75</v>
      </c>
      <c r="P38" s="166"/>
      <c r="Q38" s="166"/>
    </row>
    <row r="39" customHeight="1" spans="1:17">
      <c r="A39" s="237" t="s">
        <v>99</v>
      </c>
      <c r="B39" s="4"/>
      <c r="C39" s="4" t="s">
        <v>106</v>
      </c>
      <c r="D39" s="4">
        <f>H39/20</f>
        <v>9.105</v>
      </c>
      <c r="E39" s="4">
        <v>16</v>
      </c>
      <c r="F39" s="16">
        <v>1</v>
      </c>
      <c r="G39" s="4" t="s">
        <v>17</v>
      </c>
      <c r="H39" s="17">
        <v>182.1</v>
      </c>
      <c r="I39" s="4">
        <f>E39*J39*F39</f>
        <v>320</v>
      </c>
      <c r="J39" s="16">
        <v>20</v>
      </c>
      <c r="K39" s="4">
        <f t="shared" si="8"/>
        <v>137.9</v>
      </c>
      <c r="L39" s="59">
        <f t="shared" si="9"/>
        <v>-182.1</v>
      </c>
      <c r="M39" s="4"/>
      <c r="N39" s="14">
        <f t="shared" si="4"/>
        <v>1768.65</v>
      </c>
    </row>
    <row r="40" customHeight="1" spans="1:17">
      <c r="A40" s="237" t="s">
        <v>99</v>
      </c>
      <c r="B40" s="4"/>
      <c r="C40" s="4" t="s">
        <v>107</v>
      </c>
      <c r="D40" s="4">
        <v>72.5</v>
      </c>
      <c r="E40" s="4">
        <v>80</v>
      </c>
      <c r="F40" s="16">
        <v>2</v>
      </c>
      <c r="G40" s="4" t="s">
        <v>17</v>
      </c>
      <c r="H40" s="17">
        <f>D40*F40</f>
        <v>145</v>
      </c>
      <c r="I40" s="4">
        <f>E40*F40</f>
        <v>160</v>
      </c>
      <c r="J40" s="16" t="s">
        <v>108</v>
      </c>
      <c r="K40" s="4">
        <f t="shared" si="8"/>
        <v>15</v>
      </c>
      <c r="L40" s="59">
        <f t="shared" si="9"/>
        <v>-145</v>
      </c>
      <c r="M40" s="59"/>
      <c r="N40" s="14">
        <f t="shared" si="4"/>
        <v>1623.65</v>
      </c>
      <c r="P40" s="166"/>
      <c r="Q40" s="166"/>
    </row>
    <row r="41" customHeight="1" spans="1:17">
      <c r="A41" s="237" t="s">
        <v>99</v>
      </c>
      <c r="B41" s="4"/>
      <c r="C41" s="4" t="s">
        <v>109</v>
      </c>
      <c r="D41" s="4">
        <v>36.25</v>
      </c>
      <c r="E41" s="4">
        <v>40</v>
      </c>
      <c r="F41" s="16">
        <v>4</v>
      </c>
      <c r="G41" s="4" t="s">
        <v>17</v>
      </c>
      <c r="H41" s="17">
        <f>D41*F41</f>
        <v>145</v>
      </c>
      <c r="I41" s="4">
        <f>E41*F41</f>
        <v>160</v>
      </c>
      <c r="J41" s="16" t="s">
        <v>110</v>
      </c>
      <c r="K41" s="4">
        <f t="shared" si="8"/>
        <v>15</v>
      </c>
      <c r="L41" s="59">
        <f t="shared" si="9"/>
        <v>-145</v>
      </c>
      <c r="M41" s="59"/>
      <c r="N41" s="14">
        <f t="shared" si="4"/>
        <v>1478.65</v>
      </c>
      <c r="P41" s="166"/>
      <c r="Q41" s="166"/>
    </row>
    <row r="42" customHeight="1" spans="1:17">
      <c r="A42" s="237" t="s">
        <v>99</v>
      </c>
      <c r="B42" s="4"/>
      <c r="C42" s="4" t="s">
        <v>111</v>
      </c>
      <c r="D42" s="4">
        <v>36.25</v>
      </c>
      <c r="E42" s="4">
        <v>40</v>
      </c>
      <c r="F42" s="16">
        <v>4</v>
      </c>
      <c r="G42" s="4" t="s">
        <v>17</v>
      </c>
      <c r="H42" s="17">
        <f>D42*F42</f>
        <v>145</v>
      </c>
      <c r="I42" s="4">
        <f>E42*F42</f>
        <v>160</v>
      </c>
      <c r="J42" s="16" t="s">
        <v>110</v>
      </c>
      <c r="K42" s="4">
        <f t="shared" si="8"/>
        <v>15</v>
      </c>
      <c r="L42" s="59">
        <f t="shared" si="9"/>
        <v>-145</v>
      </c>
      <c r="M42" s="59"/>
      <c r="N42" s="14">
        <f t="shared" si="4"/>
        <v>1333.65</v>
      </c>
      <c r="P42" s="166"/>
      <c r="Q42" s="166"/>
    </row>
    <row r="43" customHeight="1" spans="1:17">
      <c r="A43" s="237" t="s">
        <v>99</v>
      </c>
      <c r="B43" s="4"/>
      <c r="C43" s="4" t="s">
        <v>112</v>
      </c>
      <c r="D43" s="59">
        <v>7.6</v>
      </c>
      <c r="E43" s="4">
        <v>8</v>
      </c>
      <c r="F43" s="4">
        <v>1</v>
      </c>
      <c r="G43" s="4" t="s">
        <v>17</v>
      </c>
      <c r="H43" s="17">
        <f>D43*J43*F43</f>
        <v>380</v>
      </c>
      <c r="I43" s="4">
        <f>E43*J43*F43</f>
        <v>400</v>
      </c>
      <c r="J43" s="4">
        <v>50</v>
      </c>
      <c r="K43" s="4">
        <f t="shared" si="8"/>
        <v>20</v>
      </c>
      <c r="L43" s="59">
        <f t="shared" si="9"/>
        <v>-380</v>
      </c>
      <c r="M43" s="240"/>
      <c r="N43" s="14">
        <f t="shared" si="4"/>
        <v>953.649999999999</v>
      </c>
    </row>
    <row r="44" customHeight="1" spans="1:17">
      <c r="A44" s="237" t="s">
        <v>99</v>
      </c>
      <c r="B44" s="4"/>
      <c r="C44" s="4" t="s">
        <v>113</v>
      </c>
      <c r="D44" s="59">
        <v>17.8</v>
      </c>
      <c r="E44" s="4">
        <v>25.8</v>
      </c>
      <c r="F44" s="4">
        <v>1</v>
      </c>
      <c r="G44" s="4" t="s">
        <v>17</v>
      </c>
      <c r="H44" s="17">
        <f>D44*J44*F44</f>
        <v>890</v>
      </c>
      <c r="I44" s="4">
        <f>E44*J44*F44</f>
        <v>1290</v>
      </c>
      <c r="J44" s="4">
        <v>50</v>
      </c>
      <c r="K44" s="4">
        <f t="shared" si="8"/>
        <v>400</v>
      </c>
      <c r="L44" s="241">
        <v>0</v>
      </c>
      <c r="M44" s="240"/>
      <c r="N44" s="14">
        <f t="shared" si="4"/>
        <v>953.649999999999</v>
      </c>
      <c r="O44" s="232" t="s">
        <v>114</v>
      </c>
    </row>
    <row r="45" customHeight="1" spans="1:17">
      <c r="A45" s="4" t="s">
        <v>99</v>
      </c>
      <c r="B45" s="4"/>
      <c r="C45" s="4" t="s">
        <v>101</v>
      </c>
      <c r="D45" s="4">
        <v>45</v>
      </c>
      <c r="E45" s="4">
        <v>55</v>
      </c>
      <c r="F45" s="16">
        <v>20</v>
      </c>
      <c r="G45" s="4" t="s">
        <v>19</v>
      </c>
      <c r="H45" s="17">
        <f>D45*F45+35</f>
        <v>935</v>
      </c>
      <c r="I45" s="4">
        <f>E45*F45</f>
        <v>1100</v>
      </c>
      <c r="J45" s="16">
        <v>20</v>
      </c>
      <c r="K45" s="4">
        <f t="shared" si="8"/>
        <v>165</v>
      </c>
      <c r="L45" s="59">
        <f>-H45</f>
        <v>-935</v>
      </c>
      <c r="M45" s="240"/>
      <c r="N45" s="14">
        <f t="shared" si="4"/>
        <v>18.6499999999992</v>
      </c>
    </row>
    <row r="46" customHeight="1" spans="1:17">
      <c r="A46" s="237" t="s">
        <v>99</v>
      </c>
      <c r="B46" s="4"/>
      <c r="C46" s="4" t="s">
        <v>104</v>
      </c>
      <c r="D46" s="4">
        <v>1.75</v>
      </c>
      <c r="E46" s="4">
        <v>1.92</v>
      </c>
      <c r="F46" s="16">
        <v>2</v>
      </c>
      <c r="G46" s="4" t="s">
        <v>17</v>
      </c>
      <c r="H46" s="17">
        <f>D46*J46*F46</f>
        <v>175</v>
      </c>
      <c r="I46" s="4">
        <f>E46*J46*F46</f>
        <v>192</v>
      </c>
      <c r="J46" s="16">
        <v>50</v>
      </c>
      <c r="K46" s="4">
        <f t="shared" si="8"/>
        <v>17</v>
      </c>
      <c r="L46" s="59">
        <f>-H46</f>
        <v>-175</v>
      </c>
      <c r="M46" s="74">
        <v>20000</v>
      </c>
      <c r="N46" s="14">
        <f t="shared" si="4"/>
        <v>19843.65</v>
      </c>
      <c r="O46" s="232" t="s">
        <v>115</v>
      </c>
    </row>
    <row r="47" customHeight="1" spans="1:17">
      <c r="A47" s="237" t="s">
        <v>99</v>
      </c>
      <c r="B47" s="4"/>
      <c r="C47" s="4" t="s">
        <v>105</v>
      </c>
      <c r="D47" s="4">
        <v>1.75</v>
      </c>
      <c r="E47" s="4">
        <v>1.92</v>
      </c>
      <c r="F47" s="16">
        <v>1</v>
      </c>
      <c r="G47" s="4" t="s">
        <v>17</v>
      </c>
      <c r="H47" s="17">
        <f>D47*J47*F47</f>
        <v>87.5</v>
      </c>
      <c r="I47" s="4">
        <f>E47*F47*J47</f>
        <v>96</v>
      </c>
      <c r="J47" s="16">
        <v>50</v>
      </c>
      <c r="K47" s="4">
        <f t="shared" si="8"/>
        <v>8.5</v>
      </c>
      <c r="L47" s="59">
        <f>-H47</f>
        <v>-87.5</v>
      </c>
      <c r="M47" s="240"/>
      <c r="N47" s="14">
        <f t="shared" si="4"/>
        <v>19756.15</v>
      </c>
    </row>
    <row r="48" customHeight="1" spans="1:17">
      <c r="A48" s="237"/>
      <c r="B48" s="4"/>
      <c r="C48" s="4"/>
      <c r="D48" s="4"/>
      <c r="E48" s="4"/>
      <c r="F48" s="16"/>
      <c r="G48" s="4"/>
      <c r="H48" s="17"/>
      <c r="I48" s="4"/>
      <c r="J48" s="16"/>
      <c r="K48" s="199">
        <f>SUM(K2:K47)</f>
        <v>4457.75</v>
      </c>
      <c r="L48" s="59"/>
      <c r="M48" s="240"/>
      <c r="N48" s="14"/>
    </row>
    <row r="49" customHeight="1" spans="1:17">
      <c r="A49" s="237" t="s">
        <v>116</v>
      </c>
      <c r="B49" s="4"/>
      <c r="C49" s="4" t="s">
        <v>117</v>
      </c>
      <c r="D49" s="59">
        <v>10.5</v>
      </c>
      <c r="E49" s="4">
        <v>16.9</v>
      </c>
      <c r="F49" s="4">
        <v>1</v>
      </c>
      <c r="G49" s="4" t="s">
        <v>17</v>
      </c>
      <c r="H49" s="17">
        <f>D49*F49*J49</f>
        <v>525</v>
      </c>
      <c r="I49" s="4"/>
      <c r="J49" s="4">
        <v>50</v>
      </c>
      <c r="K49" s="4"/>
      <c r="L49" s="59">
        <f t="shared" ref="L49:L76" si="10">-H49</f>
        <v>-525</v>
      </c>
      <c r="M49" s="240"/>
      <c r="N49" s="14">
        <f>N47+L49+M49</f>
        <v>19231.15</v>
      </c>
    </row>
    <row r="50" customHeight="1" spans="1:17">
      <c r="A50" s="237" t="s">
        <v>116</v>
      </c>
      <c r="B50" s="4"/>
      <c r="C50" s="4" t="s">
        <v>118</v>
      </c>
      <c r="D50" s="59">
        <v>10.5</v>
      </c>
      <c r="E50" s="4">
        <v>16.9</v>
      </c>
      <c r="F50" s="4">
        <v>1</v>
      </c>
      <c r="G50" s="4" t="s">
        <v>17</v>
      </c>
      <c r="H50" s="17">
        <f>D50*F50*J50</f>
        <v>525</v>
      </c>
      <c r="I50" s="4"/>
      <c r="J50" s="4">
        <v>50</v>
      </c>
      <c r="K50" s="4"/>
      <c r="L50" s="59">
        <f t="shared" si="10"/>
        <v>-525</v>
      </c>
      <c r="M50" s="240"/>
      <c r="N50" s="14">
        <f>N49+L50+M50</f>
        <v>18706.15</v>
      </c>
    </row>
    <row r="51" customHeight="1" spans="1:17">
      <c r="A51" s="237" t="s">
        <v>116</v>
      </c>
      <c r="B51" s="4"/>
      <c r="C51" s="4" t="s">
        <v>119</v>
      </c>
      <c r="D51" s="59">
        <v>10.5</v>
      </c>
      <c r="E51" s="4">
        <v>16.9</v>
      </c>
      <c r="F51" s="4">
        <v>1</v>
      </c>
      <c r="G51" s="4" t="s">
        <v>17</v>
      </c>
      <c r="H51" s="17">
        <f>D51*F51*J51</f>
        <v>525</v>
      </c>
      <c r="I51" s="4"/>
      <c r="J51" s="4">
        <v>50</v>
      </c>
      <c r="K51" s="4"/>
      <c r="L51" s="59">
        <f t="shared" si="10"/>
        <v>-525</v>
      </c>
      <c r="M51" s="240"/>
      <c r="N51" s="14">
        <f>N50+L51+M51</f>
        <v>18181.15</v>
      </c>
    </row>
    <row r="52" customHeight="1" spans="1:17">
      <c r="A52" s="237" t="s">
        <v>116</v>
      </c>
      <c r="B52" s="4"/>
      <c r="C52" s="4" t="s">
        <v>86</v>
      </c>
      <c r="D52" s="14">
        <f>H52/F52</f>
        <v>9.09583333333333</v>
      </c>
      <c r="E52" s="4">
        <v>12</v>
      </c>
      <c r="F52" s="16">
        <v>48</v>
      </c>
      <c r="G52" s="4" t="s">
        <v>19</v>
      </c>
      <c r="H52" s="17">
        <v>436.6</v>
      </c>
      <c r="I52" s="4">
        <f>E52*F52</f>
        <v>576</v>
      </c>
      <c r="J52" s="16">
        <v>48</v>
      </c>
      <c r="K52" s="4">
        <f>I52-H52</f>
        <v>139.4</v>
      </c>
      <c r="L52" s="59">
        <f t="shared" si="10"/>
        <v>-436.6</v>
      </c>
      <c r="M52" s="59"/>
      <c r="N52" s="14">
        <f t="shared" ref="N52:N83" si="11">N51+L52+M52</f>
        <v>17744.55</v>
      </c>
      <c r="O52" s="166"/>
      <c r="P52" s="166"/>
      <c r="Q52" s="166"/>
    </row>
    <row r="53" customHeight="1" spans="1:17">
      <c r="A53" s="237" t="s">
        <v>116</v>
      </c>
      <c r="B53" s="4"/>
      <c r="C53" s="4" t="s">
        <v>120</v>
      </c>
      <c r="D53" s="4">
        <v>29.8</v>
      </c>
      <c r="E53" s="4"/>
      <c r="F53" s="16">
        <v>10</v>
      </c>
      <c r="G53" s="4" t="s">
        <v>121</v>
      </c>
      <c r="H53" s="17">
        <f>D53*F53</f>
        <v>298</v>
      </c>
      <c r="I53" s="4"/>
      <c r="J53" s="16">
        <v>10</v>
      </c>
      <c r="K53" s="4"/>
      <c r="L53" s="59">
        <f t="shared" si="10"/>
        <v>-298</v>
      </c>
      <c r="M53" s="4"/>
      <c r="N53" s="14">
        <f t="shared" si="11"/>
        <v>17446.55</v>
      </c>
    </row>
    <row r="54" customHeight="1" spans="1:17">
      <c r="A54" s="237" t="s">
        <v>116</v>
      </c>
      <c r="B54" s="4"/>
      <c r="C54" s="13" t="s">
        <v>122</v>
      </c>
      <c r="D54" s="59">
        <f>H54/F54/J54</f>
        <v>8.54166666666667</v>
      </c>
      <c r="E54" s="4"/>
      <c r="F54" s="16">
        <v>2</v>
      </c>
      <c r="G54" s="4" t="s">
        <v>17</v>
      </c>
      <c r="H54" s="17">
        <v>410</v>
      </c>
      <c r="I54" s="4"/>
      <c r="J54" s="16">
        <v>24</v>
      </c>
      <c r="K54" s="4"/>
      <c r="L54" s="59">
        <f t="shared" si="10"/>
        <v>-410</v>
      </c>
      <c r="M54" s="4"/>
      <c r="N54" s="14">
        <f t="shared" si="11"/>
        <v>17036.55</v>
      </c>
    </row>
    <row r="55" customHeight="1" spans="1:17">
      <c r="A55" s="237" t="s">
        <v>116</v>
      </c>
      <c r="B55" s="4"/>
      <c r="C55" s="13" t="s">
        <v>123</v>
      </c>
      <c r="D55" s="59">
        <f>H55/F55/J55</f>
        <v>4.28571428571429</v>
      </c>
      <c r="E55" s="4"/>
      <c r="F55" s="16">
        <v>2</v>
      </c>
      <c r="G55" s="4" t="s">
        <v>17</v>
      </c>
      <c r="H55" s="17">
        <v>120</v>
      </c>
      <c r="I55" s="4"/>
      <c r="J55" s="16">
        <v>14</v>
      </c>
      <c r="K55" s="4"/>
      <c r="L55" s="59">
        <f t="shared" si="10"/>
        <v>-120</v>
      </c>
      <c r="M55" s="4"/>
      <c r="N55" s="14">
        <f t="shared" si="11"/>
        <v>16916.55</v>
      </c>
    </row>
    <row r="56" customHeight="1" spans="1:17">
      <c r="A56" s="237" t="s">
        <v>116</v>
      </c>
      <c r="B56" s="4"/>
      <c r="C56" s="13" t="s">
        <v>124</v>
      </c>
      <c r="D56" s="4">
        <v>8.5</v>
      </c>
      <c r="E56" s="4"/>
      <c r="F56" s="16">
        <v>3</v>
      </c>
      <c r="G56" s="4" t="s">
        <v>17</v>
      </c>
      <c r="H56" s="17">
        <f>D56*F56*J56</f>
        <v>306</v>
      </c>
      <c r="I56" s="4"/>
      <c r="J56" s="16">
        <v>12</v>
      </c>
      <c r="K56" s="4"/>
      <c r="L56" s="59">
        <f t="shared" si="10"/>
        <v>-306</v>
      </c>
      <c r="M56" s="4"/>
      <c r="N56" s="14">
        <f t="shared" si="11"/>
        <v>16610.55</v>
      </c>
    </row>
    <row r="57" customHeight="1" spans="1:17">
      <c r="A57" s="237" t="s">
        <v>116</v>
      </c>
      <c r="B57" s="4"/>
      <c r="C57" s="13" t="s">
        <v>125</v>
      </c>
      <c r="D57" s="4">
        <f>H57/F57/J57</f>
        <v>6</v>
      </c>
      <c r="E57" s="4"/>
      <c r="F57" s="16">
        <v>2</v>
      </c>
      <c r="G57" s="4" t="s">
        <v>17</v>
      </c>
      <c r="H57" s="17">
        <v>288</v>
      </c>
      <c r="I57" s="4"/>
      <c r="J57" s="16">
        <v>24</v>
      </c>
      <c r="K57" s="4"/>
      <c r="L57" s="59">
        <f t="shared" si="10"/>
        <v>-288</v>
      </c>
      <c r="M57" s="4"/>
      <c r="N57" s="14">
        <f t="shared" si="11"/>
        <v>16322.55</v>
      </c>
    </row>
    <row r="58" customHeight="1" spans="1:17">
      <c r="A58" s="237" t="s">
        <v>116</v>
      </c>
      <c r="B58" s="4"/>
      <c r="C58" s="13" t="s">
        <v>126</v>
      </c>
      <c r="D58" s="4">
        <v>50.8</v>
      </c>
      <c r="E58" s="4"/>
      <c r="F58" s="16">
        <v>2</v>
      </c>
      <c r="G58" s="4" t="s">
        <v>17</v>
      </c>
      <c r="H58" s="17">
        <f>D58*4</f>
        <v>203.2</v>
      </c>
      <c r="I58" s="4"/>
      <c r="J58" s="16">
        <v>12</v>
      </c>
      <c r="K58" s="4"/>
      <c r="L58" s="59">
        <f t="shared" si="10"/>
        <v>-203.2</v>
      </c>
      <c r="M58" s="4"/>
      <c r="N58" s="14">
        <f t="shared" si="11"/>
        <v>16119.35</v>
      </c>
    </row>
    <row r="59" customHeight="1" spans="1:17">
      <c r="A59" s="237" t="s">
        <v>116</v>
      </c>
      <c r="B59" s="4"/>
      <c r="C59" s="13" t="s">
        <v>127</v>
      </c>
      <c r="D59" s="4">
        <v>39.79</v>
      </c>
      <c r="E59" s="4"/>
      <c r="F59" s="16">
        <v>2</v>
      </c>
      <c r="G59" s="4" t="s">
        <v>17</v>
      </c>
      <c r="H59" s="17">
        <f>D59*8</f>
        <v>318.32</v>
      </c>
      <c r="I59" s="4"/>
      <c r="J59" s="16">
        <v>12</v>
      </c>
      <c r="K59" s="4"/>
      <c r="L59" s="59">
        <f t="shared" si="10"/>
        <v>-318.32</v>
      </c>
      <c r="M59" s="4"/>
      <c r="N59" s="14">
        <f t="shared" si="11"/>
        <v>15801.03</v>
      </c>
    </row>
    <row r="60" customHeight="1" spans="1:17">
      <c r="A60" s="237" t="s">
        <v>116</v>
      </c>
      <c r="B60" s="4"/>
      <c r="C60" s="13" t="s">
        <v>128</v>
      </c>
      <c r="D60" s="59">
        <f>H60/12</f>
        <v>11.0833333333333</v>
      </c>
      <c r="E60" s="4"/>
      <c r="F60" s="16">
        <v>1</v>
      </c>
      <c r="G60" s="4" t="s">
        <v>17</v>
      </c>
      <c r="H60" s="17">
        <v>133</v>
      </c>
      <c r="I60" s="4"/>
      <c r="J60" s="16">
        <v>12</v>
      </c>
      <c r="K60" s="4"/>
      <c r="L60" s="59">
        <f t="shared" si="10"/>
        <v>-133</v>
      </c>
      <c r="M60" s="4"/>
      <c r="N60" s="14">
        <f t="shared" si="11"/>
        <v>15668.03</v>
      </c>
    </row>
    <row r="61" customHeight="1" spans="1:17">
      <c r="A61" s="237" t="s">
        <v>116</v>
      </c>
      <c r="B61" s="4"/>
      <c r="C61" s="13" t="s">
        <v>129</v>
      </c>
      <c r="D61" s="59">
        <f>H61/12</f>
        <v>11.0833333333333</v>
      </c>
      <c r="E61" s="4"/>
      <c r="F61" s="16">
        <v>1</v>
      </c>
      <c r="G61" s="4" t="s">
        <v>17</v>
      </c>
      <c r="H61" s="17">
        <v>133</v>
      </c>
      <c r="I61" s="4"/>
      <c r="J61" s="16">
        <v>12</v>
      </c>
      <c r="K61" s="4"/>
      <c r="L61" s="59">
        <f t="shared" si="10"/>
        <v>-133</v>
      </c>
      <c r="M61" s="4"/>
      <c r="N61" s="14">
        <f t="shared" si="11"/>
        <v>15535.03</v>
      </c>
    </row>
    <row r="62" customHeight="1" spans="1:17">
      <c r="A62" s="237" t="s">
        <v>116</v>
      </c>
      <c r="B62" s="4"/>
      <c r="C62" s="13" t="s">
        <v>130</v>
      </c>
      <c r="D62" s="59">
        <f>H62/7</f>
        <v>21.3742857142857</v>
      </c>
      <c r="E62" s="4"/>
      <c r="F62" s="16">
        <v>7</v>
      </c>
      <c r="G62" s="4" t="s">
        <v>131</v>
      </c>
      <c r="H62" s="17">
        <v>149.62</v>
      </c>
      <c r="I62" s="4"/>
      <c r="J62" s="16">
        <v>7</v>
      </c>
      <c r="K62" s="4"/>
      <c r="L62" s="59">
        <f t="shared" si="10"/>
        <v>-149.62</v>
      </c>
      <c r="M62" s="4"/>
      <c r="N62" s="14">
        <f t="shared" si="11"/>
        <v>15385.41</v>
      </c>
    </row>
    <row r="63" customHeight="1" spans="1:17">
      <c r="A63" s="237" t="s">
        <v>116</v>
      </c>
      <c r="B63" s="4"/>
      <c r="C63" s="13" t="s">
        <v>132</v>
      </c>
      <c r="D63" s="59">
        <f>H63/F63</f>
        <v>21.3742857142857</v>
      </c>
      <c r="E63" s="4"/>
      <c r="F63" s="16">
        <v>7</v>
      </c>
      <c r="G63" s="4" t="s">
        <v>131</v>
      </c>
      <c r="H63" s="17">
        <v>149.62</v>
      </c>
      <c r="I63" s="4"/>
      <c r="J63" s="16">
        <v>7</v>
      </c>
      <c r="K63" s="4"/>
      <c r="L63" s="59">
        <f t="shared" si="10"/>
        <v>-149.62</v>
      </c>
      <c r="M63" s="4"/>
      <c r="N63" s="14">
        <f t="shared" si="11"/>
        <v>15235.79</v>
      </c>
    </row>
    <row r="64" customHeight="1" spans="1:17">
      <c r="A64" s="237" t="s">
        <v>116</v>
      </c>
      <c r="B64" s="4"/>
      <c r="C64" s="6" t="s">
        <v>133</v>
      </c>
      <c r="D64" s="59">
        <f>H64/J64</f>
        <v>7.683</v>
      </c>
      <c r="E64" s="4"/>
      <c r="F64" s="16">
        <v>1</v>
      </c>
      <c r="G64" s="4" t="s">
        <v>17</v>
      </c>
      <c r="H64" s="17">
        <v>307.32</v>
      </c>
      <c r="I64" s="4"/>
      <c r="J64" s="16">
        <v>40</v>
      </c>
      <c r="K64" s="4"/>
      <c r="L64" s="59">
        <f t="shared" si="10"/>
        <v>-307.32</v>
      </c>
      <c r="M64" s="4"/>
      <c r="N64" s="14">
        <f t="shared" si="11"/>
        <v>14928.47</v>
      </c>
      <c r="Q64" s="166"/>
    </row>
    <row r="65" customHeight="1" spans="1:17">
      <c r="A65" s="237" t="s">
        <v>116</v>
      </c>
      <c r="B65" s="4"/>
      <c r="C65" s="195" t="s">
        <v>134</v>
      </c>
      <c r="D65" s="241">
        <f>H65/J65</f>
        <v>5.1818</v>
      </c>
      <c r="E65" s="4"/>
      <c r="F65" s="16">
        <v>1</v>
      </c>
      <c r="G65" s="4" t="s">
        <v>17</v>
      </c>
      <c r="H65" s="17">
        <v>259.09</v>
      </c>
      <c r="I65" s="4"/>
      <c r="J65" s="16">
        <v>50</v>
      </c>
      <c r="K65" s="4"/>
      <c r="L65" s="59">
        <f t="shared" si="10"/>
        <v>-259.09</v>
      </c>
      <c r="M65" s="4"/>
      <c r="N65" s="14">
        <f t="shared" si="11"/>
        <v>14669.38</v>
      </c>
      <c r="Q65" s="166"/>
    </row>
    <row r="66" customHeight="1" spans="1:17">
      <c r="A66" s="237" t="s">
        <v>116</v>
      </c>
      <c r="B66" s="4"/>
      <c r="C66" s="195" t="s">
        <v>135</v>
      </c>
      <c r="D66" s="241">
        <f t="shared" ref="D66:D70" si="12">H66/J66</f>
        <v>6.39133333333333</v>
      </c>
      <c r="E66" s="4"/>
      <c r="F66" s="16">
        <v>1</v>
      </c>
      <c r="G66" s="4" t="s">
        <v>17</v>
      </c>
      <c r="H66" s="17">
        <v>191.74</v>
      </c>
      <c r="I66" s="4"/>
      <c r="J66" s="16">
        <v>30</v>
      </c>
      <c r="K66" s="4"/>
      <c r="L66" s="59">
        <f t="shared" si="10"/>
        <v>-191.74</v>
      </c>
      <c r="M66" s="4"/>
      <c r="N66" s="14">
        <f t="shared" si="11"/>
        <v>14477.64</v>
      </c>
      <c r="Q66" s="166"/>
    </row>
    <row r="67" customHeight="1" spans="1:17">
      <c r="A67" s="237" t="s">
        <v>116</v>
      </c>
      <c r="B67" s="4"/>
      <c r="C67" s="6" t="s">
        <v>136</v>
      </c>
      <c r="D67" s="59">
        <f t="shared" si="12"/>
        <v>6.383</v>
      </c>
      <c r="E67" s="4"/>
      <c r="F67" s="16">
        <v>1</v>
      </c>
      <c r="G67" s="4" t="s">
        <v>17</v>
      </c>
      <c r="H67" s="17">
        <v>191.49</v>
      </c>
      <c r="I67" s="4"/>
      <c r="J67" s="16">
        <v>30</v>
      </c>
      <c r="K67" s="4"/>
      <c r="L67" s="59">
        <f t="shared" si="10"/>
        <v>-191.49</v>
      </c>
      <c r="M67" s="4"/>
      <c r="N67" s="14">
        <f t="shared" si="11"/>
        <v>14286.15</v>
      </c>
      <c r="Q67" s="166"/>
    </row>
    <row r="68" customHeight="1" spans="1:17">
      <c r="A68" s="237" t="s">
        <v>116</v>
      </c>
      <c r="B68" s="4"/>
      <c r="C68" s="6" t="s">
        <v>137</v>
      </c>
      <c r="D68" s="59">
        <f t="shared" si="12"/>
        <v>5.28725</v>
      </c>
      <c r="E68" s="4">
        <v>6</v>
      </c>
      <c r="F68" s="16">
        <v>1</v>
      </c>
      <c r="G68" s="4" t="s">
        <v>17</v>
      </c>
      <c r="H68" s="17">
        <v>211.49</v>
      </c>
      <c r="I68" s="4"/>
      <c r="J68" s="16">
        <v>40</v>
      </c>
      <c r="K68" s="4"/>
      <c r="L68" s="59">
        <f t="shared" si="10"/>
        <v>-211.49</v>
      </c>
      <c r="M68" s="4"/>
      <c r="N68" s="14">
        <f t="shared" si="11"/>
        <v>14074.66</v>
      </c>
      <c r="Q68" s="166"/>
    </row>
    <row r="69" customHeight="1" spans="1:17">
      <c r="A69" s="237" t="s">
        <v>116</v>
      </c>
      <c r="B69" s="4"/>
      <c r="C69" s="6" t="s">
        <v>138</v>
      </c>
      <c r="D69" s="59">
        <f t="shared" si="12"/>
        <v>5.281</v>
      </c>
      <c r="E69" s="4"/>
      <c r="F69" s="16">
        <v>1</v>
      </c>
      <c r="G69" s="4" t="s">
        <v>17</v>
      </c>
      <c r="H69" s="17">
        <v>211.24</v>
      </c>
      <c r="I69" s="4"/>
      <c r="J69" s="16">
        <v>40</v>
      </c>
      <c r="K69" s="4"/>
      <c r="L69" s="59">
        <f t="shared" si="10"/>
        <v>-211.24</v>
      </c>
      <c r="M69" s="4"/>
      <c r="N69" s="14">
        <f t="shared" si="11"/>
        <v>13863.42</v>
      </c>
      <c r="Q69" s="166"/>
    </row>
    <row r="70" customHeight="1" spans="1:17">
      <c r="A70" s="237" t="s">
        <v>116</v>
      </c>
      <c r="B70" s="4"/>
      <c r="C70" s="195" t="s">
        <v>139</v>
      </c>
      <c r="D70" s="241">
        <f t="shared" si="12"/>
        <v>7.921</v>
      </c>
      <c r="E70" s="4"/>
      <c r="F70" s="16">
        <v>1</v>
      </c>
      <c r="G70" s="4" t="s">
        <v>17</v>
      </c>
      <c r="H70" s="17">
        <v>237.63</v>
      </c>
      <c r="I70" s="4"/>
      <c r="J70" s="16">
        <v>30</v>
      </c>
      <c r="K70" s="4"/>
      <c r="L70" s="59">
        <f t="shared" si="10"/>
        <v>-237.63</v>
      </c>
      <c r="M70" s="4"/>
      <c r="N70" s="14">
        <f t="shared" si="11"/>
        <v>13625.79</v>
      </c>
      <c r="Q70" s="166"/>
    </row>
    <row r="71" customHeight="1" spans="1:17">
      <c r="A71" s="237" t="s">
        <v>116</v>
      </c>
      <c r="B71" s="4"/>
      <c r="C71" s="242" t="s">
        <v>140</v>
      </c>
      <c r="D71" s="59">
        <v>2.3</v>
      </c>
      <c r="E71" s="4"/>
      <c r="F71" s="16">
        <v>95</v>
      </c>
      <c r="G71" s="4" t="s">
        <v>30</v>
      </c>
      <c r="H71" s="17">
        <f>D71*F71</f>
        <v>218.5</v>
      </c>
      <c r="I71" s="4"/>
      <c r="J71" s="16">
        <v>95</v>
      </c>
      <c r="K71" s="4"/>
      <c r="L71" s="59">
        <f t="shared" si="10"/>
        <v>-218.5</v>
      </c>
      <c r="M71" s="4"/>
      <c r="N71" s="14">
        <f t="shared" si="11"/>
        <v>13407.29</v>
      </c>
    </row>
    <row r="72" customHeight="1" spans="1:17">
      <c r="A72" s="237" t="s">
        <v>116</v>
      </c>
      <c r="B72" s="4"/>
      <c r="C72" s="242" t="s">
        <v>141</v>
      </c>
      <c r="D72" s="4">
        <f>H72/F72</f>
        <v>2.4</v>
      </c>
      <c r="E72" s="4"/>
      <c r="F72" s="16">
        <v>200</v>
      </c>
      <c r="G72" s="4" t="s">
        <v>19</v>
      </c>
      <c r="H72" s="17">
        <v>480</v>
      </c>
      <c r="I72" s="4"/>
      <c r="J72" s="16">
        <v>200</v>
      </c>
      <c r="K72" s="4"/>
      <c r="L72" s="59">
        <f t="shared" si="10"/>
        <v>-480</v>
      </c>
      <c r="M72" s="4"/>
      <c r="N72" s="14">
        <f t="shared" si="11"/>
        <v>12927.29</v>
      </c>
    </row>
    <row r="73" customHeight="1" spans="1:17">
      <c r="A73" s="237" t="s">
        <v>116</v>
      </c>
      <c r="B73" s="4"/>
      <c r="C73" s="4" t="s">
        <v>142</v>
      </c>
      <c r="D73" s="4">
        <f>270/J73</f>
        <v>13.5</v>
      </c>
      <c r="E73" s="4"/>
      <c r="F73" s="16">
        <v>1</v>
      </c>
      <c r="G73" s="4" t="s">
        <v>17</v>
      </c>
      <c r="H73" s="17">
        <v>270</v>
      </c>
      <c r="I73" s="4"/>
      <c r="J73" s="16">
        <v>20</v>
      </c>
      <c r="K73" s="4"/>
      <c r="L73" s="59">
        <f t="shared" si="10"/>
        <v>-270</v>
      </c>
      <c r="M73" s="4"/>
      <c r="N73" s="14">
        <f t="shared" si="11"/>
        <v>12657.29</v>
      </c>
    </row>
    <row r="74" customHeight="1" spans="1:17">
      <c r="A74" s="237" t="s">
        <v>116</v>
      </c>
      <c r="B74" s="4"/>
      <c r="C74" s="4" t="s">
        <v>143</v>
      </c>
      <c r="D74" s="4">
        <f>H74/F74/J74</f>
        <v>13.5</v>
      </c>
      <c r="E74" s="4"/>
      <c r="F74" s="16">
        <v>1</v>
      </c>
      <c r="G74" s="4" t="s">
        <v>17</v>
      </c>
      <c r="H74" s="17">
        <v>270</v>
      </c>
      <c r="I74" s="4"/>
      <c r="J74" s="16">
        <v>20</v>
      </c>
      <c r="K74" s="4"/>
      <c r="L74" s="59">
        <f t="shared" si="10"/>
        <v>-270</v>
      </c>
      <c r="M74" s="4"/>
      <c r="N74" s="14">
        <f t="shared" si="11"/>
        <v>12387.29</v>
      </c>
    </row>
    <row r="75" customHeight="1" spans="1:17">
      <c r="A75" s="237" t="s">
        <v>116</v>
      </c>
      <c r="B75" s="4"/>
      <c r="C75" s="4" t="s">
        <v>144</v>
      </c>
      <c r="D75" s="4">
        <f>H75/F75/J75</f>
        <v>13.5</v>
      </c>
      <c r="E75" s="4"/>
      <c r="F75" s="16">
        <v>1</v>
      </c>
      <c r="G75" s="4" t="s">
        <v>17</v>
      </c>
      <c r="H75" s="17">
        <v>270</v>
      </c>
      <c r="I75" s="4"/>
      <c r="J75" s="16">
        <v>20</v>
      </c>
      <c r="K75" s="4"/>
      <c r="L75" s="59">
        <f t="shared" si="10"/>
        <v>-270</v>
      </c>
      <c r="M75" s="4"/>
      <c r="N75" s="14">
        <f t="shared" si="11"/>
        <v>12117.29</v>
      </c>
    </row>
    <row r="76" customHeight="1" spans="1:17">
      <c r="A76" s="237" t="s">
        <v>116</v>
      </c>
      <c r="B76" s="4"/>
      <c r="C76" s="4" t="s">
        <v>145</v>
      </c>
      <c r="D76" s="59">
        <f>H76/F76</f>
        <v>4.615</v>
      </c>
      <c r="E76" s="4"/>
      <c r="F76" s="16">
        <v>200</v>
      </c>
      <c r="G76" s="4" t="s">
        <v>121</v>
      </c>
      <c r="H76" s="17">
        <v>923</v>
      </c>
      <c r="I76" s="4"/>
      <c r="J76" s="16">
        <v>200</v>
      </c>
      <c r="K76" s="4"/>
      <c r="L76" s="59">
        <f t="shared" si="10"/>
        <v>-923</v>
      </c>
      <c r="M76" s="4"/>
      <c r="N76" s="14">
        <f t="shared" si="11"/>
        <v>11194.29</v>
      </c>
    </row>
    <row r="77" customHeight="1" spans="1:17">
      <c r="A77" s="237" t="s">
        <v>116</v>
      </c>
      <c r="B77" s="4"/>
      <c r="C77" s="4" t="s">
        <v>85</v>
      </c>
      <c r="D77" s="4">
        <v>3.5</v>
      </c>
      <c r="E77" s="4">
        <v>4</v>
      </c>
      <c r="F77" s="16">
        <v>60</v>
      </c>
      <c r="G77" s="4" t="s">
        <v>19</v>
      </c>
      <c r="H77" s="17">
        <f>D77*J77</f>
        <v>210</v>
      </c>
      <c r="I77" s="4">
        <f>E77*F77</f>
        <v>240</v>
      </c>
      <c r="J77" s="16">
        <v>60</v>
      </c>
      <c r="K77" s="4">
        <f t="shared" ref="K77" si="13">I77-H77</f>
        <v>30</v>
      </c>
      <c r="L77" s="59">
        <f t="shared" ref="L77:L82" si="14">-H77</f>
        <v>-210</v>
      </c>
      <c r="M77" s="59"/>
      <c r="N77" s="14">
        <f t="shared" si="11"/>
        <v>10984.29</v>
      </c>
      <c r="P77" s="166"/>
      <c r="Q77" s="166"/>
    </row>
    <row r="78" customHeight="1" spans="1:17">
      <c r="A78" s="237" t="s">
        <v>116</v>
      </c>
      <c r="B78" s="4"/>
      <c r="C78" s="4" t="s">
        <v>146</v>
      </c>
      <c r="D78" s="59">
        <f>H78/J78</f>
        <v>5.1</v>
      </c>
      <c r="E78" s="4"/>
      <c r="F78" s="16">
        <v>1</v>
      </c>
      <c r="G78" s="4" t="s">
        <v>17</v>
      </c>
      <c r="H78" s="17">
        <v>153</v>
      </c>
      <c r="I78" s="4"/>
      <c r="J78" s="16">
        <v>30</v>
      </c>
      <c r="K78" s="4"/>
      <c r="L78" s="59">
        <f t="shared" si="14"/>
        <v>-153</v>
      </c>
      <c r="M78" s="59"/>
      <c r="N78" s="14">
        <f t="shared" si="11"/>
        <v>10831.29</v>
      </c>
      <c r="P78" s="166"/>
      <c r="Q78" s="166"/>
    </row>
    <row r="79" customHeight="1" spans="1:17">
      <c r="A79" s="237" t="s">
        <v>116</v>
      </c>
      <c r="B79" s="4"/>
      <c r="C79" s="243" t="s">
        <v>147</v>
      </c>
      <c r="D79" s="4">
        <f>H79/J79</f>
        <v>12</v>
      </c>
      <c r="E79" s="4"/>
      <c r="F79" s="16">
        <v>1</v>
      </c>
      <c r="G79" s="4" t="s">
        <v>121</v>
      </c>
      <c r="H79" s="17">
        <v>144</v>
      </c>
      <c r="I79" s="4"/>
      <c r="J79" s="16">
        <v>12</v>
      </c>
      <c r="K79" s="4"/>
      <c r="L79" s="59">
        <f t="shared" si="14"/>
        <v>-144</v>
      </c>
      <c r="M79" s="4"/>
      <c r="N79" s="14">
        <f t="shared" si="11"/>
        <v>10687.29</v>
      </c>
    </row>
    <row r="80" customHeight="1" spans="1:17">
      <c r="A80" s="237" t="s">
        <v>116</v>
      </c>
      <c r="B80" s="4"/>
      <c r="C80" s="243" t="s">
        <v>148</v>
      </c>
      <c r="D80" s="4">
        <f>H80/J80</f>
        <v>12</v>
      </c>
      <c r="E80" s="4"/>
      <c r="F80" s="16">
        <v>1</v>
      </c>
      <c r="G80" s="4" t="s">
        <v>121</v>
      </c>
      <c r="H80" s="17">
        <v>144</v>
      </c>
      <c r="I80" s="4"/>
      <c r="J80" s="16">
        <v>12</v>
      </c>
      <c r="K80" s="4"/>
      <c r="L80" s="59">
        <f t="shared" si="14"/>
        <v>-144</v>
      </c>
      <c r="M80" s="4"/>
      <c r="N80" s="14">
        <f t="shared" si="11"/>
        <v>10543.29</v>
      </c>
    </row>
    <row r="81" customHeight="1" spans="1:14">
      <c r="A81" s="237" t="s">
        <v>116</v>
      </c>
      <c r="B81" s="4"/>
      <c r="C81" s="243" t="s">
        <v>149</v>
      </c>
      <c r="D81" s="4">
        <f t="shared" ref="D81:D85" si="15">H81/J81</f>
        <v>12</v>
      </c>
      <c r="E81" s="4"/>
      <c r="F81" s="16">
        <v>1</v>
      </c>
      <c r="G81" s="4" t="s">
        <v>121</v>
      </c>
      <c r="H81" s="17">
        <v>144</v>
      </c>
      <c r="I81" s="4"/>
      <c r="J81" s="16">
        <v>12</v>
      </c>
      <c r="K81" s="4"/>
      <c r="L81" s="59">
        <f t="shared" si="14"/>
        <v>-144</v>
      </c>
      <c r="M81" s="4"/>
      <c r="N81" s="14">
        <f t="shared" si="11"/>
        <v>10399.29</v>
      </c>
    </row>
    <row r="82" customHeight="1" spans="1:14">
      <c r="A82" s="237" t="s">
        <v>116</v>
      </c>
      <c r="B82" s="4"/>
      <c r="C82" s="243" t="s">
        <v>150</v>
      </c>
      <c r="D82" s="4">
        <f t="shared" si="15"/>
        <v>12</v>
      </c>
      <c r="E82" s="4"/>
      <c r="F82" s="16">
        <v>1</v>
      </c>
      <c r="G82" s="4" t="s">
        <v>121</v>
      </c>
      <c r="H82" s="17">
        <v>144</v>
      </c>
      <c r="I82" s="4"/>
      <c r="J82" s="16">
        <v>12</v>
      </c>
      <c r="K82" s="4"/>
      <c r="L82" s="59">
        <f t="shared" si="14"/>
        <v>-144</v>
      </c>
      <c r="M82" s="4"/>
      <c r="N82" s="14">
        <f t="shared" si="11"/>
        <v>10255.29</v>
      </c>
    </row>
    <row r="83" customHeight="1" spans="1:14">
      <c r="A83" s="237" t="s">
        <v>116</v>
      </c>
      <c r="B83" s="4"/>
      <c r="C83" s="243" t="s">
        <v>151</v>
      </c>
      <c r="D83" s="4">
        <f t="shared" si="15"/>
        <v>12</v>
      </c>
      <c r="E83" s="4"/>
      <c r="F83" s="16">
        <v>1</v>
      </c>
      <c r="G83" s="4" t="s">
        <v>121</v>
      </c>
      <c r="H83" s="17">
        <v>144</v>
      </c>
      <c r="I83" s="4"/>
      <c r="J83" s="16">
        <v>12</v>
      </c>
      <c r="K83" s="4"/>
      <c r="L83" s="59">
        <f t="shared" ref="L83:L84" si="16">-H83</f>
        <v>-144</v>
      </c>
      <c r="M83" s="4"/>
      <c r="N83" s="14">
        <f t="shared" si="11"/>
        <v>10111.29</v>
      </c>
    </row>
    <row r="84" customHeight="1" spans="1:14">
      <c r="A84" s="237" t="s">
        <v>116</v>
      </c>
      <c r="B84" s="4"/>
      <c r="C84" s="4" t="s">
        <v>152</v>
      </c>
      <c r="D84" s="59">
        <f t="shared" si="15"/>
        <v>2.77777777777778</v>
      </c>
      <c r="E84" s="4"/>
      <c r="F84" s="16">
        <v>1</v>
      </c>
      <c r="G84" s="4" t="s">
        <v>121</v>
      </c>
      <c r="H84" s="17">
        <f t="shared" ref="H84:H92" si="17">100/3</f>
        <v>33.3333333333333</v>
      </c>
      <c r="I84" s="4"/>
      <c r="J84" s="16">
        <v>12</v>
      </c>
      <c r="K84" s="4"/>
      <c r="L84" s="59">
        <f t="shared" si="16"/>
        <v>-33.3333333333333</v>
      </c>
      <c r="M84" s="4"/>
      <c r="N84" s="14">
        <f t="shared" ref="N84:N106" si="18">N83+L84+M84</f>
        <v>10077.9566666667</v>
      </c>
    </row>
    <row r="85" customHeight="1" spans="1:14">
      <c r="A85" s="237" t="s">
        <v>116</v>
      </c>
      <c r="B85" s="4"/>
      <c r="C85" s="4" t="s">
        <v>153</v>
      </c>
      <c r="D85" s="59">
        <f t="shared" si="15"/>
        <v>2.77777777777778</v>
      </c>
      <c r="E85" s="4"/>
      <c r="F85" s="16">
        <v>1</v>
      </c>
      <c r="G85" s="4" t="s">
        <v>121</v>
      </c>
      <c r="H85" s="17">
        <f t="shared" si="17"/>
        <v>33.3333333333333</v>
      </c>
      <c r="I85" s="4"/>
      <c r="J85" s="16">
        <v>12</v>
      </c>
      <c r="K85" s="4"/>
      <c r="L85" s="59">
        <f t="shared" ref="L85:L95" si="19">-H85</f>
        <v>-33.3333333333333</v>
      </c>
      <c r="M85" s="4"/>
      <c r="N85" s="14">
        <f t="shared" si="18"/>
        <v>10044.6233333333</v>
      </c>
    </row>
    <row r="86" customHeight="1" spans="1:14">
      <c r="A86" s="237" t="s">
        <v>116</v>
      </c>
      <c r="B86" s="4"/>
      <c r="C86" s="4" t="s">
        <v>154</v>
      </c>
      <c r="D86" s="59">
        <f t="shared" ref="D86:D94" si="20">H86/J86</f>
        <v>2.77777777777778</v>
      </c>
      <c r="E86" s="4"/>
      <c r="F86" s="16">
        <v>1</v>
      </c>
      <c r="G86" s="4" t="s">
        <v>121</v>
      </c>
      <c r="H86" s="17">
        <f t="shared" si="17"/>
        <v>33.3333333333333</v>
      </c>
      <c r="I86" s="4"/>
      <c r="J86" s="16">
        <v>12</v>
      </c>
      <c r="K86" s="4"/>
      <c r="L86" s="59">
        <f t="shared" si="19"/>
        <v>-33.3333333333333</v>
      </c>
      <c r="M86" s="4"/>
      <c r="N86" s="14">
        <f t="shared" si="18"/>
        <v>10011.29</v>
      </c>
    </row>
    <row r="87" customHeight="1" spans="1:14">
      <c r="A87" s="237" t="s">
        <v>116</v>
      </c>
      <c r="B87" s="4"/>
      <c r="C87" s="4" t="s">
        <v>155</v>
      </c>
      <c r="D87" s="59">
        <f t="shared" si="20"/>
        <v>2.77777777777778</v>
      </c>
      <c r="E87" s="4"/>
      <c r="F87" s="16">
        <v>1</v>
      </c>
      <c r="G87" s="4" t="s">
        <v>121</v>
      </c>
      <c r="H87" s="17">
        <f t="shared" si="17"/>
        <v>33.3333333333333</v>
      </c>
      <c r="I87" s="4"/>
      <c r="J87" s="16">
        <v>12</v>
      </c>
      <c r="K87" s="4"/>
      <c r="L87" s="59">
        <f t="shared" si="19"/>
        <v>-33.3333333333333</v>
      </c>
      <c r="M87" s="4"/>
      <c r="N87" s="14">
        <f t="shared" si="18"/>
        <v>9977.95666666666</v>
      </c>
    </row>
    <row r="88" customHeight="1" spans="1:14">
      <c r="A88" s="237" t="s">
        <v>116</v>
      </c>
      <c r="B88" s="4"/>
      <c r="C88" s="4" t="s">
        <v>156</v>
      </c>
      <c r="D88" s="59">
        <f t="shared" si="20"/>
        <v>2.77777777777778</v>
      </c>
      <c r="E88" s="4"/>
      <c r="F88" s="16">
        <v>1</v>
      </c>
      <c r="G88" s="4" t="s">
        <v>121</v>
      </c>
      <c r="H88" s="17">
        <f t="shared" si="17"/>
        <v>33.3333333333333</v>
      </c>
      <c r="I88" s="4"/>
      <c r="J88" s="16">
        <v>12</v>
      </c>
      <c r="K88" s="4"/>
      <c r="L88" s="59">
        <f t="shared" si="19"/>
        <v>-33.3333333333333</v>
      </c>
      <c r="M88" s="4"/>
      <c r="N88" s="14">
        <f t="shared" si="18"/>
        <v>9944.62333333333</v>
      </c>
    </row>
    <row r="89" customHeight="1" spans="1:14">
      <c r="A89" s="237" t="s">
        <v>116</v>
      </c>
      <c r="B89" s="4"/>
      <c r="C89" s="4" t="s">
        <v>157</v>
      </c>
      <c r="D89" s="59">
        <f t="shared" si="20"/>
        <v>2.77777777777778</v>
      </c>
      <c r="E89" s="4"/>
      <c r="F89" s="16">
        <v>1</v>
      </c>
      <c r="G89" s="4" t="s">
        <v>121</v>
      </c>
      <c r="H89" s="17">
        <f t="shared" si="17"/>
        <v>33.3333333333333</v>
      </c>
      <c r="I89" s="4"/>
      <c r="J89" s="16">
        <v>12</v>
      </c>
      <c r="K89" s="4"/>
      <c r="L89" s="59">
        <f t="shared" si="19"/>
        <v>-33.3333333333333</v>
      </c>
      <c r="M89" s="4"/>
      <c r="N89" s="14">
        <f t="shared" si="18"/>
        <v>9911.29</v>
      </c>
    </row>
    <row r="90" customHeight="1" spans="1:14">
      <c r="A90" s="237" t="s">
        <v>116</v>
      </c>
      <c r="B90" s="4"/>
      <c r="C90" s="4" t="s">
        <v>158</v>
      </c>
      <c r="D90" s="59">
        <f t="shared" si="20"/>
        <v>2.77777777777778</v>
      </c>
      <c r="E90" s="4"/>
      <c r="F90" s="16">
        <v>1</v>
      </c>
      <c r="G90" s="4" t="s">
        <v>121</v>
      </c>
      <c r="H90" s="17">
        <f t="shared" si="17"/>
        <v>33.3333333333333</v>
      </c>
      <c r="I90" s="4"/>
      <c r="J90" s="16">
        <v>12</v>
      </c>
      <c r="K90" s="4"/>
      <c r="L90" s="59">
        <f t="shared" si="19"/>
        <v>-33.3333333333333</v>
      </c>
      <c r="M90" s="4"/>
      <c r="N90" s="14">
        <f t="shared" si="18"/>
        <v>9877.95666666666</v>
      </c>
    </row>
    <row r="91" customHeight="1" spans="1:14">
      <c r="A91" s="237" t="s">
        <v>116</v>
      </c>
      <c r="B91" s="4"/>
      <c r="C91" s="4" t="s">
        <v>159</v>
      </c>
      <c r="D91" s="59">
        <f t="shared" si="20"/>
        <v>2.77777777777778</v>
      </c>
      <c r="E91" s="4"/>
      <c r="F91" s="16">
        <v>1</v>
      </c>
      <c r="G91" s="4" t="s">
        <v>121</v>
      </c>
      <c r="H91" s="17">
        <f t="shared" si="17"/>
        <v>33.3333333333333</v>
      </c>
      <c r="I91" s="4"/>
      <c r="J91" s="16">
        <v>12</v>
      </c>
      <c r="K91" s="4"/>
      <c r="L91" s="59">
        <f t="shared" si="19"/>
        <v>-33.3333333333333</v>
      </c>
      <c r="M91" s="4"/>
      <c r="N91" s="14">
        <f t="shared" si="18"/>
        <v>9844.62333333333</v>
      </c>
    </row>
    <row r="92" customHeight="1" spans="1:14">
      <c r="A92" s="237" t="s">
        <v>116</v>
      </c>
      <c r="B92" s="4"/>
      <c r="C92" s="4" t="s">
        <v>160</v>
      </c>
      <c r="D92" s="59">
        <f t="shared" si="20"/>
        <v>2.77777777777778</v>
      </c>
      <c r="E92" s="4"/>
      <c r="F92" s="16">
        <v>1</v>
      </c>
      <c r="G92" s="4" t="s">
        <v>121</v>
      </c>
      <c r="H92" s="17">
        <f t="shared" si="17"/>
        <v>33.3333333333333</v>
      </c>
      <c r="I92" s="4"/>
      <c r="J92" s="16">
        <v>12</v>
      </c>
      <c r="K92" s="4"/>
      <c r="L92" s="59">
        <f t="shared" si="19"/>
        <v>-33.3333333333333</v>
      </c>
      <c r="M92" s="4"/>
      <c r="N92" s="14">
        <f t="shared" si="18"/>
        <v>9811.28999999999</v>
      </c>
    </row>
    <row r="93" customHeight="1" spans="1:14">
      <c r="A93" s="237" t="s">
        <v>116</v>
      </c>
      <c r="B93" s="4"/>
      <c r="C93" s="4" t="s">
        <v>161</v>
      </c>
      <c r="D93" s="4">
        <f t="shared" si="20"/>
        <v>3.6</v>
      </c>
      <c r="E93" s="4"/>
      <c r="F93" s="16">
        <v>1</v>
      </c>
      <c r="G93" s="4" t="s">
        <v>121</v>
      </c>
      <c r="H93" s="17">
        <f>180/5</f>
        <v>36</v>
      </c>
      <c r="I93" s="4"/>
      <c r="J93" s="16">
        <v>10</v>
      </c>
      <c r="K93" s="4"/>
      <c r="L93" s="59">
        <f t="shared" si="19"/>
        <v>-36</v>
      </c>
      <c r="M93" s="4"/>
      <c r="N93" s="14">
        <f t="shared" si="18"/>
        <v>9775.28999999999</v>
      </c>
    </row>
    <row r="94" customHeight="1" spans="1:14">
      <c r="A94" s="237" t="s">
        <v>116</v>
      </c>
      <c r="B94" s="4"/>
      <c r="C94" s="4" t="s">
        <v>162</v>
      </c>
      <c r="D94" s="4">
        <f t="shared" si="20"/>
        <v>3.6</v>
      </c>
      <c r="E94" s="4"/>
      <c r="F94" s="16">
        <v>1</v>
      </c>
      <c r="G94" s="4" t="s">
        <v>121</v>
      </c>
      <c r="H94" s="17">
        <f>180/5</f>
        <v>36</v>
      </c>
      <c r="I94" s="4"/>
      <c r="J94" s="16">
        <v>10</v>
      </c>
      <c r="K94" s="4"/>
      <c r="L94" s="59">
        <f t="shared" si="19"/>
        <v>-36</v>
      </c>
      <c r="M94" s="4"/>
      <c r="N94" s="14">
        <f t="shared" si="18"/>
        <v>9739.28999999999</v>
      </c>
    </row>
    <row r="95" customHeight="1" spans="1:14">
      <c r="A95" s="237" t="s">
        <v>116</v>
      </c>
      <c r="B95" s="4"/>
      <c r="C95" s="4" t="s">
        <v>163</v>
      </c>
      <c r="D95" s="4">
        <f t="shared" ref="D95:D99" si="21">H95/J95</f>
        <v>3.6</v>
      </c>
      <c r="E95" s="4"/>
      <c r="F95" s="16">
        <v>1</v>
      </c>
      <c r="G95" s="4" t="s">
        <v>121</v>
      </c>
      <c r="H95" s="17">
        <f>180/5</f>
        <v>36</v>
      </c>
      <c r="I95" s="4"/>
      <c r="J95" s="16">
        <v>10</v>
      </c>
      <c r="K95" s="4"/>
      <c r="L95" s="59">
        <f t="shared" si="19"/>
        <v>-36</v>
      </c>
      <c r="M95" s="4"/>
      <c r="N95" s="14">
        <f t="shared" si="18"/>
        <v>9703.28999999999</v>
      </c>
    </row>
    <row r="96" customHeight="1" spans="1:14">
      <c r="A96" s="237" t="s">
        <v>116</v>
      </c>
      <c r="B96" s="4"/>
      <c r="C96" s="4" t="s">
        <v>164</v>
      </c>
      <c r="D96" s="4">
        <f t="shared" si="21"/>
        <v>3.6</v>
      </c>
      <c r="E96" s="4"/>
      <c r="F96" s="16">
        <v>1</v>
      </c>
      <c r="G96" s="4" t="s">
        <v>121</v>
      </c>
      <c r="H96" s="17">
        <f>180/5</f>
        <v>36</v>
      </c>
      <c r="I96" s="4"/>
      <c r="J96" s="16">
        <v>10</v>
      </c>
      <c r="K96" s="4"/>
      <c r="L96" s="59">
        <f t="shared" ref="L96" si="22">-H96</f>
        <v>-36</v>
      </c>
      <c r="M96" s="4"/>
      <c r="N96" s="14">
        <f t="shared" si="18"/>
        <v>9667.28999999999</v>
      </c>
    </row>
    <row r="97" customHeight="1" spans="1:15">
      <c r="A97" s="237" t="s">
        <v>116</v>
      </c>
      <c r="B97" s="4"/>
      <c r="C97" s="4" t="s">
        <v>165</v>
      </c>
      <c r="D97" s="4">
        <f t="shared" si="21"/>
        <v>3.6</v>
      </c>
      <c r="E97" s="4"/>
      <c r="F97" s="16">
        <v>1</v>
      </c>
      <c r="G97" s="4" t="s">
        <v>121</v>
      </c>
      <c r="H97" s="17">
        <f>180/5</f>
        <v>36</v>
      </c>
      <c r="I97" s="4"/>
      <c r="J97" s="16">
        <v>10</v>
      </c>
      <c r="K97" s="4"/>
      <c r="L97" s="59">
        <f t="shared" ref="L97:L105" si="23">-H97</f>
        <v>-36</v>
      </c>
      <c r="M97" s="4"/>
      <c r="N97" s="14">
        <f t="shared" si="18"/>
        <v>9631.28999999999</v>
      </c>
    </row>
    <row r="98" customHeight="1" spans="1:15">
      <c r="A98" s="237" t="s">
        <v>116</v>
      </c>
      <c r="B98" s="4"/>
      <c r="C98" s="4" t="s">
        <v>166</v>
      </c>
      <c r="D98" s="4">
        <f t="shared" si="21"/>
        <v>0.96</v>
      </c>
      <c r="E98" s="4"/>
      <c r="F98" s="16">
        <v>1</v>
      </c>
      <c r="G98" s="4" t="s">
        <v>17</v>
      </c>
      <c r="H98" s="17">
        <v>48</v>
      </c>
      <c r="I98" s="4"/>
      <c r="J98" s="16">
        <v>50</v>
      </c>
      <c r="K98" s="4"/>
      <c r="L98" s="59">
        <f t="shared" si="23"/>
        <v>-48</v>
      </c>
      <c r="M98" s="4"/>
      <c r="N98" s="14">
        <f t="shared" si="18"/>
        <v>9583.28999999999</v>
      </c>
    </row>
    <row r="99" customHeight="1" spans="1:15">
      <c r="A99" s="237" t="s">
        <v>116</v>
      </c>
      <c r="B99" s="4"/>
      <c r="C99" s="4" t="s">
        <v>167</v>
      </c>
      <c r="D99" s="4">
        <f t="shared" si="21"/>
        <v>5.25</v>
      </c>
      <c r="E99" s="4"/>
      <c r="F99" s="16">
        <v>1</v>
      </c>
      <c r="G99" s="4" t="s">
        <v>17</v>
      </c>
      <c r="H99" s="17">
        <v>315</v>
      </c>
      <c r="I99" s="4"/>
      <c r="J99" s="16">
        <v>60</v>
      </c>
      <c r="K99" s="4"/>
      <c r="L99" s="59">
        <f t="shared" si="23"/>
        <v>-315</v>
      </c>
      <c r="M99" s="4"/>
      <c r="N99" s="14">
        <f t="shared" si="18"/>
        <v>9268.28999999999</v>
      </c>
    </row>
    <row r="100" customHeight="1" spans="1:15">
      <c r="A100" s="237" t="s">
        <v>116</v>
      </c>
      <c r="B100" s="4"/>
      <c r="C100" s="4" t="s">
        <v>168</v>
      </c>
      <c r="D100" s="59">
        <f>H100/F100</f>
        <v>14.8133333333333</v>
      </c>
      <c r="E100" s="4"/>
      <c r="F100" s="16">
        <v>30</v>
      </c>
      <c r="G100" s="4" t="s">
        <v>30</v>
      </c>
      <c r="H100" s="17">
        <v>444.4</v>
      </c>
      <c r="I100" s="4"/>
      <c r="J100" s="16">
        <v>30</v>
      </c>
      <c r="K100" s="4"/>
      <c r="L100" s="59">
        <f t="shared" si="23"/>
        <v>-444.4</v>
      </c>
      <c r="M100" s="4"/>
      <c r="N100" s="14">
        <f t="shared" si="18"/>
        <v>8823.88999999999</v>
      </c>
    </row>
    <row r="101" customHeight="1" spans="1:15">
      <c r="A101" s="237" t="s">
        <v>116</v>
      </c>
      <c r="B101" s="4"/>
      <c r="C101" s="4" t="s">
        <v>169</v>
      </c>
      <c r="D101" s="4">
        <f>H101/40</f>
        <v>5.3</v>
      </c>
      <c r="E101" s="4"/>
      <c r="F101" s="16">
        <v>1</v>
      </c>
      <c r="G101" s="4" t="s">
        <v>17</v>
      </c>
      <c r="H101" s="17">
        <v>212</v>
      </c>
      <c r="I101" s="4"/>
      <c r="J101" s="16">
        <v>40</v>
      </c>
      <c r="K101" s="4"/>
      <c r="L101" s="59">
        <f t="shared" si="23"/>
        <v>-212</v>
      </c>
      <c r="M101" s="4"/>
      <c r="N101" s="14">
        <f t="shared" si="18"/>
        <v>8611.88999999999</v>
      </c>
    </row>
    <row r="102" customHeight="1" spans="1:15">
      <c r="A102" s="237" t="s">
        <v>116</v>
      </c>
      <c r="B102" s="4"/>
      <c r="C102" s="4" t="s">
        <v>170</v>
      </c>
      <c r="D102" s="4">
        <f>H102/J102</f>
        <v>5.3</v>
      </c>
      <c r="E102" s="4"/>
      <c r="F102" s="16">
        <v>1</v>
      </c>
      <c r="G102" s="4" t="s">
        <v>17</v>
      </c>
      <c r="H102" s="17">
        <v>212</v>
      </c>
      <c r="I102" s="4"/>
      <c r="J102" s="16">
        <v>40</v>
      </c>
      <c r="K102" s="4"/>
      <c r="L102" s="59">
        <f t="shared" si="23"/>
        <v>-212</v>
      </c>
      <c r="M102" s="4"/>
      <c r="N102" s="14">
        <f t="shared" si="18"/>
        <v>8399.88999999999</v>
      </c>
    </row>
    <row r="103" customHeight="1" spans="1:15">
      <c r="A103" s="237" t="s">
        <v>116</v>
      </c>
      <c r="B103" s="4"/>
      <c r="C103" s="4" t="s">
        <v>29</v>
      </c>
      <c r="D103" s="4">
        <v>2</v>
      </c>
      <c r="E103" s="4"/>
      <c r="F103" s="16">
        <v>30</v>
      </c>
      <c r="G103" s="4" t="s">
        <v>30</v>
      </c>
      <c r="H103" s="17">
        <f>D103*F103</f>
        <v>60</v>
      </c>
      <c r="I103" s="4"/>
      <c r="J103" s="16"/>
      <c r="K103" s="4"/>
      <c r="L103" s="59">
        <f t="shared" si="23"/>
        <v>-60</v>
      </c>
      <c r="M103" s="4"/>
      <c r="N103" s="14">
        <f t="shared" si="18"/>
        <v>8339.88999999999</v>
      </c>
    </row>
    <row r="104" customHeight="1" spans="1:15">
      <c r="A104" s="237" t="s">
        <v>116</v>
      </c>
      <c r="B104" s="4"/>
      <c r="C104" s="4" t="s">
        <v>171</v>
      </c>
      <c r="D104" s="4">
        <v>3</v>
      </c>
      <c r="E104" s="4"/>
      <c r="F104" s="16">
        <v>30</v>
      </c>
      <c r="G104" s="4" t="s">
        <v>30</v>
      </c>
      <c r="H104" s="17">
        <f>D104*F104</f>
        <v>90</v>
      </c>
      <c r="I104" s="4"/>
      <c r="J104" s="16"/>
      <c r="K104" s="4"/>
      <c r="L104" s="59">
        <f t="shared" si="23"/>
        <v>-90</v>
      </c>
      <c r="M104" s="4"/>
      <c r="N104" s="14">
        <f t="shared" si="18"/>
        <v>8249.88999999999</v>
      </c>
    </row>
    <row r="105" customHeight="1" spans="1:15">
      <c r="A105" s="237" t="s">
        <v>116</v>
      </c>
      <c r="B105" s="4"/>
      <c r="C105" s="4" t="s">
        <v>172</v>
      </c>
      <c r="D105" s="4">
        <v>3</v>
      </c>
      <c r="E105" s="4"/>
      <c r="F105" s="16">
        <v>10</v>
      </c>
      <c r="G105" s="4" t="s">
        <v>30</v>
      </c>
      <c r="H105" s="17">
        <f>D105*F105</f>
        <v>30</v>
      </c>
      <c r="I105" s="4"/>
      <c r="J105" s="16"/>
      <c r="K105" s="4"/>
      <c r="L105" s="59">
        <f t="shared" si="23"/>
        <v>-30</v>
      </c>
      <c r="M105" s="4"/>
      <c r="N105" s="14">
        <f t="shared" si="18"/>
        <v>8219.88999999999</v>
      </c>
    </row>
    <row r="106" customHeight="1" spans="1:15">
      <c r="A106" s="237"/>
      <c r="B106" s="4"/>
      <c r="C106" s="4"/>
      <c r="D106" s="4"/>
      <c r="E106" s="4"/>
      <c r="F106" s="16"/>
      <c r="G106" s="4"/>
      <c r="H106" s="17"/>
      <c r="I106" s="4"/>
      <c r="J106" s="16"/>
      <c r="K106" s="4"/>
      <c r="L106" s="59">
        <v>-5469.61</v>
      </c>
      <c r="M106" s="4"/>
      <c r="N106" s="14">
        <f t="shared" si="18"/>
        <v>2750.27999999999</v>
      </c>
      <c r="O106" s="232" t="s">
        <v>173</v>
      </c>
    </row>
    <row r="107" customHeight="1" spans="1:15">
      <c r="F107" s="224" t="s">
        <v>174</v>
      </c>
      <c r="J107" s="224" t="s">
        <v>175</v>
      </c>
      <c r="K107" s="89">
        <v>4696.95</v>
      </c>
    </row>
    <row r="108" customHeight="1" spans="1:15">
      <c r="J108" s="224" t="s">
        <v>176</v>
      </c>
      <c r="K108" s="89">
        <v>6242.27</v>
      </c>
    </row>
    <row r="109" customHeight="1" spans="1:15">
      <c r="J109" s="224" t="s">
        <v>177</v>
      </c>
      <c r="K109" s="89">
        <f>K107+K108</f>
        <v>10939.22</v>
      </c>
    </row>
    <row r="110" customHeight="1" spans="1:15">
      <c r="J110" s="224" t="s">
        <v>178</v>
      </c>
      <c r="K110" s="89">
        <f>K109/2</f>
        <v>5469.61</v>
      </c>
      <c r="N110" s="221" t="s">
        <v>75</v>
      </c>
    </row>
  </sheetData>
  <autoFilter xmlns:etc="http://www.wps.cn/officeDocument/2017/etCustomData" ref="B1:C12" etc:filterBottomFollowUsedRange="0">
    <extLst/>
  </autoFilter>
  <pageMargins left="0.7" right="0.7" top="0.75" bottom="0.75" header="0.3" footer="0.3"/>
  <pageSetup paperSize="9" orientation="landscape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"/>
  <sheetViews>
    <sheetView zoomScale="85" zoomScaleNormal="85" workbookViewId="0">
      <pane xSplit="3" ySplit="1" topLeftCell="D15" activePane="bottomRight" state="frozen"/>
      <selection/>
      <selection pane="topRight"/>
      <selection pane="bottomLeft"/>
      <selection pane="bottomRight" activeCell="C21" sqref="C21"/>
    </sheetView>
  </sheetViews>
  <sheetFormatPr defaultColWidth="9.06666666666667" defaultRowHeight="54" customHeight="1"/>
  <cols>
    <col min="1" max="1" width="9.6" style="1" customWidth="1"/>
    <col min="2" max="2" width="10.2666666666667" style="1" customWidth="1"/>
    <col min="3" max="3" width="28.9333333333333" style="1" customWidth="1"/>
    <col min="4" max="4" width="12.1333333333333" style="91" customWidth="1"/>
    <col min="5" max="5" width="9.06666666666667" style="1"/>
    <col min="6" max="6" width="9.06666666666667" style="42"/>
    <col min="7" max="7" width="9.06666666666667" style="1"/>
    <col min="8" max="8" width="12.1333333333333" style="209" customWidth="1"/>
    <col min="9" max="9" width="12.1333333333333" style="1" customWidth="1"/>
    <col min="10" max="10" width="13.5" style="42" customWidth="1"/>
    <col min="11" max="11" width="10.375" style="1"/>
    <col min="12" max="12" width="9.875" style="43"/>
    <col min="13" max="13" width="10.375" style="43"/>
    <col min="14" max="14" width="11.9333333333333" style="43" customWidth="1"/>
    <col min="15" max="15" width="9.06666666666667" style="159"/>
    <col min="16" max="16384" width="9.06666666666667" style="1"/>
  </cols>
  <sheetData>
    <row r="1" s="39" customFormat="1" ht="35.65" customHeight="1" spans="1:15">
      <c r="A1" s="50" t="s">
        <v>76</v>
      </c>
      <c r="B1" s="50" t="s">
        <v>1</v>
      </c>
      <c r="C1" s="50" t="s">
        <v>2</v>
      </c>
      <c r="D1" s="96" t="s">
        <v>77</v>
      </c>
      <c r="E1" s="53" t="s">
        <v>4</v>
      </c>
      <c r="F1" s="53" t="s">
        <v>5</v>
      </c>
      <c r="G1" s="50" t="s">
        <v>6</v>
      </c>
      <c r="H1" s="210" t="s">
        <v>7</v>
      </c>
      <c r="I1" s="50" t="s">
        <v>8</v>
      </c>
      <c r="J1" s="53" t="s">
        <v>78</v>
      </c>
      <c r="K1" s="50" t="s">
        <v>12</v>
      </c>
      <c r="L1" s="54" t="s">
        <v>13</v>
      </c>
      <c r="M1" s="54" t="s">
        <v>14</v>
      </c>
      <c r="N1" s="54" t="s">
        <v>15</v>
      </c>
      <c r="O1" s="168"/>
    </row>
    <row r="2" customHeight="1" spans="1:15">
      <c r="A2" s="211" t="s">
        <v>99</v>
      </c>
      <c r="B2" s="5"/>
      <c r="C2" s="5" t="s">
        <v>179</v>
      </c>
      <c r="D2" s="63">
        <v>34.8</v>
      </c>
      <c r="E2" s="5">
        <v>61</v>
      </c>
      <c r="F2" s="8">
        <v>1</v>
      </c>
      <c r="G2" s="5" t="s">
        <v>17</v>
      </c>
      <c r="H2" s="9">
        <f>D2*J2</f>
        <v>522</v>
      </c>
      <c r="I2" s="5">
        <f t="shared" ref="I2:I7" si="0">E2*J2*F2</f>
        <v>915</v>
      </c>
      <c r="J2" s="8">
        <v>15</v>
      </c>
      <c r="K2" s="9">
        <f>I2-H2</f>
        <v>393</v>
      </c>
      <c r="L2" s="7">
        <f t="shared" ref="L2:L15" si="1">-H2</f>
        <v>-522</v>
      </c>
      <c r="M2" s="7">
        <v>2750.27999999999</v>
      </c>
      <c r="N2" s="7">
        <f>M2+L2</f>
        <v>2228.27999999999</v>
      </c>
    </row>
    <row r="3" customHeight="1" spans="1:15">
      <c r="A3" s="211" t="s">
        <v>99</v>
      </c>
      <c r="B3" s="5"/>
      <c r="C3" s="5" t="s">
        <v>180</v>
      </c>
      <c r="D3" s="63">
        <v>34.8</v>
      </c>
      <c r="E3" s="5">
        <v>61</v>
      </c>
      <c r="F3" s="8">
        <v>1</v>
      </c>
      <c r="G3" s="5" t="s">
        <v>17</v>
      </c>
      <c r="H3" s="9">
        <f>D3*J3</f>
        <v>522</v>
      </c>
      <c r="I3" s="5">
        <f t="shared" si="0"/>
        <v>915</v>
      </c>
      <c r="J3" s="8">
        <v>15</v>
      </c>
      <c r="K3" s="9">
        <f>I3-H3</f>
        <v>393</v>
      </c>
      <c r="L3" s="7">
        <f t="shared" si="1"/>
        <v>-522</v>
      </c>
      <c r="M3" s="7">
        <v>20000</v>
      </c>
      <c r="N3" s="7">
        <f>N2+M3+L3</f>
        <v>21706.28</v>
      </c>
      <c r="O3" s="159" t="s">
        <v>181</v>
      </c>
    </row>
    <row r="4" customHeight="1" spans="1:15">
      <c r="A4" s="211" t="s">
        <v>99</v>
      </c>
      <c r="B4" s="5"/>
      <c r="C4" s="4" t="s">
        <v>182</v>
      </c>
      <c r="D4" s="63">
        <f>H4/J4</f>
        <v>5.55133333333333</v>
      </c>
      <c r="E4" s="5">
        <v>10.24</v>
      </c>
      <c r="F4" s="8">
        <v>1</v>
      </c>
      <c r="G4" s="5" t="s">
        <v>17</v>
      </c>
      <c r="H4" s="17">
        <v>166.54</v>
      </c>
      <c r="I4" s="4">
        <f t="shared" si="0"/>
        <v>307.2</v>
      </c>
      <c r="J4" s="16">
        <v>30</v>
      </c>
      <c r="K4" s="9">
        <f t="shared" ref="K4:K26" si="2">I4-H4</f>
        <v>140.66</v>
      </c>
      <c r="L4" s="7">
        <f t="shared" si="1"/>
        <v>-166.54</v>
      </c>
      <c r="M4" s="7"/>
      <c r="N4" s="7">
        <f>N3+L4+M4</f>
        <v>21539.74</v>
      </c>
    </row>
    <row r="5" customHeight="1" spans="1:15">
      <c r="A5" s="211" t="s">
        <v>99</v>
      </c>
      <c r="B5" s="5"/>
      <c r="C5" s="4" t="s">
        <v>183</v>
      </c>
      <c r="D5" s="63">
        <f>H5/J5</f>
        <v>5.55133333333333</v>
      </c>
      <c r="E5" s="5">
        <v>10.24</v>
      </c>
      <c r="F5" s="8">
        <v>1</v>
      </c>
      <c r="G5" s="5" t="s">
        <v>17</v>
      </c>
      <c r="H5" s="9">
        <v>166.54</v>
      </c>
      <c r="I5" s="5">
        <f t="shared" si="0"/>
        <v>307.2</v>
      </c>
      <c r="J5" s="8">
        <v>30</v>
      </c>
      <c r="K5" s="9">
        <f t="shared" si="2"/>
        <v>140.66</v>
      </c>
      <c r="L5" s="7">
        <f t="shared" si="1"/>
        <v>-166.54</v>
      </c>
      <c r="M5" s="7"/>
      <c r="N5" s="7">
        <f>N4+M5+L5</f>
        <v>21373.2</v>
      </c>
    </row>
    <row r="6" customHeight="1" spans="1:15">
      <c r="A6" s="211" t="s">
        <v>99</v>
      </c>
      <c r="B6" s="5"/>
      <c r="C6" s="15" t="s">
        <v>184</v>
      </c>
      <c r="D6" s="63">
        <f>H6/J6</f>
        <v>3.961625</v>
      </c>
      <c r="E6" s="5">
        <v>6.9</v>
      </c>
      <c r="F6" s="8">
        <v>1</v>
      </c>
      <c r="G6" s="5" t="s">
        <v>17</v>
      </c>
      <c r="H6" s="9">
        <v>316.93</v>
      </c>
      <c r="I6" s="5">
        <f t="shared" si="0"/>
        <v>552</v>
      </c>
      <c r="J6" s="8">
        <v>80</v>
      </c>
      <c r="K6" s="9">
        <f t="shared" si="2"/>
        <v>235.07</v>
      </c>
      <c r="L6" s="7">
        <f t="shared" si="1"/>
        <v>-316.93</v>
      </c>
      <c r="M6" s="7"/>
      <c r="N6" s="7">
        <f>N5+L6+M6</f>
        <v>21056.27</v>
      </c>
    </row>
    <row r="7" customHeight="1" spans="1:15">
      <c r="A7" s="211" t="s">
        <v>99</v>
      </c>
      <c r="B7" s="5"/>
      <c r="C7" s="4" t="s">
        <v>185</v>
      </c>
      <c r="D7" s="63">
        <f>H7/2/24</f>
        <v>10.4177083333333</v>
      </c>
      <c r="E7" s="5">
        <v>11.9</v>
      </c>
      <c r="F7" s="8">
        <v>2</v>
      </c>
      <c r="G7" s="5" t="s">
        <v>17</v>
      </c>
      <c r="H7" s="17">
        <v>500.05</v>
      </c>
      <c r="I7" s="4">
        <f t="shared" si="0"/>
        <v>571.2</v>
      </c>
      <c r="J7" s="16">
        <v>24</v>
      </c>
      <c r="K7" s="9">
        <f t="shared" si="2"/>
        <v>71.15</v>
      </c>
      <c r="L7" s="7">
        <f t="shared" si="1"/>
        <v>-500.05</v>
      </c>
      <c r="M7" s="7"/>
      <c r="N7" s="7">
        <f>N6+L7+M7</f>
        <v>20556.22</v>
      </c>
    </row>
    <row r="8" customHeight="1" spans="1:15">
      <c r="A8" s="211" t="s">
        <v>99</v>
      </c>
      <c r="B8" s="5"/>
      <c r="C8" s="5" t="s">
        <v>65</v>
      </c>
      <c r="D8" s="63">
        <v>14.95</v>
      </c>
      <c r="E8" s="5">
        <v>18</v>
      </c>
      <c r="F8" s="8">
        <v>1</v>
      </c>
      <c r="G8" s="5" t="s">
        <v>17</v>
      </c>
      <c r="H8" s="9">
        <f>D8*F8*J8</f>
        <v>239.2</v>
      </c>
      <c r="I8" s="5">
        <f>E8*F8*J8</f>
        <v>288</v>
      </c>
      <c r="J8" s="8">
        <v>16</v>
      </c>
      <c r="K8" s="9">
        <f t="shared" si="2"/>
        <v>48.8</v>
      </c>
      <c r="L8" s="7">
        <f t="shared" si="1"/>
        <v>-239.2</v>
      </c>
      <c r="M8" s="7"/>
      <c r="N8" s="7">
        <f>N7+M8+L8</f>
        <v>20317.02</v>
      </c>
    </row>
    <row r="9" customHeight="1" spans="1:15">
      <c r="A9" s="211" t="s">
        <v>99</v>
      </c>
      <c r="B9" s="5"/>
      <c r="C9" s="5" t="s">
        <v>186</v>
      </c>
      <c r="D9" s="63">
        <v>6.83</v>
      </c>
      <c r="E9" s="5">
        <v>7.5</v>
      </c>
      <c r="F9" s="8">
        <v>1</v>
      </c>
      <c r="G9" s="5" t="s">
        <v>17</v>
      </c>
      <c r="H9" s="9">
        <f>D9*J9*F9</f>
        <v>273.2</v>
      </c>
      <c r="I9" s="5">
        <f>E9*J9*F9</f>
        <v>300</v>
      </c>
      <c r="J9" s="8">
        <v>40</v>
      </c>
      <c r="K9" s="9">
        <f t="shared" si="2"/>
        <v>26.8</v>
      </c>
      <c r="L9" s="7">
        <f t="shared" si="1"/>
        <v>-273.2</v>
      </c>
      <c r="M9" s="7"/>
      <c r="N9" s="7">
        <f>N8+L9+M9</f>
        <v>20043.82</v>
      </c>
    </row>
    <row r="10" customHeight="1" spans="1:15">
      <c r="A10" s="211" t="s">
        <v>99</v>
      </c>
      <c r="B10" s="5"/>
      <c r="C10" s="5" t="s">
        <v>187</v>
      </c>
      <c r="D10" s="63">
        <v>7.43</v>
      </c>
      <c r="E10" s="5">
        <v>8</v>
      </c>
      <c r="F10" s="8">
        <v>1</v>
      </c>
      <c r="G10" s="5" t="s">
        <v>17</v>
      </c>
      <c r="H10" s="9">
        <f>D10*F10*J10</f>
        <v>297.2</v>
      </c>
      <c r="I10" s="5">
        <f>E10*F10*J10</f>
        <v>320</v>
      </c>
      <c r="J10" s="8">
        <v>40</v>
      </c>
      <c r="K10" s="9">
        <f t="shared" si="2"/>
        <v>22.8</v>
      </c>
      <c r="L10" s="7">
        <f t="shared" si="1"/>
        <v>-297.2</v>
      </c>
      <c r="M10" s="7"/>
      <c r="N10" s="7">
        <f>N9+L10+M10</f>
        <v>19746.62</v>
      </c>
    </row>
    <row r="11" customHeight="1" spans="1:15">
      <c r="A11" s="211" t="s">
        <v>99</v>
      </c>
      <c r="B11" s="5"/>
      <c r="C11" s="5" t="s">
        <v>188</v>
      </c>
      <c r="D11" s="63">
        <v>5.63</v>
      </c>
      <c r="E11" s="5">
        <v>6</v>
      </c>
      <c r="F11" s="8">
        <v>1</v>
      </c>
      <c r="G11" s="5" t="s">
        <v>17</v>
      </c>
      <c r="H11" s="9">
        <f>D11*J11*F11</f>
        <v>225.2</v>
      </c>
      <c r="I11" s="5">
        <f>E11*J11*F11</f>
        <v>240</v>
      </c>
      <c r="J11" s="8">
        <v>40</v>
      </c>
      <c r="K11" s="9">
        <f t="shared" si="2"/>
        <v>14.8</v>
      </c>
      <c r="L11" s="7">
        <f t="shared" si="1"/>
        <v>-225.2</v>
      </c>
      <c r="M11" s="7"/>
      <c r="N11" s="7">
        <f>N10+M11+L11</f>
        <v>19521.42</v>
      </c>
    </row>
    <row r="12" customHeight="1" spans="1:15">
      <c r="A12" s="212" t="s">
        <v>99</v>
      </c>
      <c r="B12" s="5"/>
      <c r="C12" s="5" t="s">
        <v>189</v>
      </c>
      <c r="D12" s="63">
        <f>H12/300</f>
        <v>7.56</v>
      </c>
      <c r="E12" s="5">
        <v>9.9</v>
      </c>
      <c r="F12" s="8">
        <v>5</v>
      </c>
      <c r="G12" s="5" t="s">
        <v>17</v>
      </c>
      <c r="H12" s="9">
        <f>2040+228</f>
        <v>2268</v>
      </c>
      <c r="I12" s="5">
        <f>E12*F12*J12</f>
        <v>2970</v>
      </c>
      <c r="J12" s="8">
        <v>60</v>
      </c>
      <c r="K12" s="9">
        <f t="shared" si="2"/>
        <v>702</v>
      </c>
      <c r="L12" s="7">
        <f t="shared" si="1"/>
        <v>-2268</v>
      </c>
      <c r="M12" s="7"/>
      <c r="N12" s="7">
        <f>N11+L12+M12</f>
        <v>17253.42</v>
      </c>
    </row>
    <row r="13" customHeight="1" spans="1:15">
      <c r="A13" s="211" t="s">
        <v>99</v>
      </c>
      <c r="B13" s="5"/>
      <c r="C13" s="5" t="s">
        <v>190</v>
      </c>
      <c r="D13" s="63">
        <v>8.96</v>
      </c>
      <c r="E13" s="5">
        <v>13.4</v>
      </c>
      <c r="F13" s="8">
        <v>1</v>
      </c>
      <c r="G13" s="5" t="s">
        <v>17</v>
      </c>
      <c r="H13" s="9">
        <f>D13*F13*J13</f>
        <v>448</v>
      </c>
      <c r="I13" s="5">
        <f>E13*J13*F13</f>
        <v>670</v>
      </c>
      <c r="J13" s="8">
        <v>50</v>
      </c>
      <c r="K13" s="9">
        <f t="shared" si="2"/>
        <v>222</v>
      </c>
      <c r="L13" s="7">
        <f t="shared" si="1"/>
        <v>-448</v>
      </c>
      <c r="M13" s="7"/>
      <c r="N13" s="7">
        <f>N12+L13+M13</f>
        <v>16805.42</v>
      </c>
    </row>
    <row r="14" customHeight="1" spans="1:15">
      <c r="A14" s="212" t="s">
        <v>99</v>
      </c>
      <c r="B14" s="5"/>
      <c r="C14" s="5" t="s">
        <v>191</v>
      </c>
      <c r="D14" s="63">
        <v>8.96</v>
      </c>
      <c r="E14" s="5">
        <v>13.4</v>
      </c>
      <c r="F14" s="8">
        <v>1</v>
      </c>
      <c r="G14" s="5" t="s">
        <v>17</v>
      </c>
      <c r="H14" s="9">
        <f>D14*F14*J14</f>
        <v>448</v>
      </c>
      <c r="I14" s="5">
        <f>E14*F14*J14</f>
        <v>670</v>
      </c>
      <c r="J14" s="8">
        <v>50</v>
      </c>
      <c r="K14" s="9">
        <f t="shared" si="2"/>
        <v>222</v>
      </c>
      <c r="L14" s="7">
        <f t="shared" si="1"/>
        <v>-448</v>
      </c>
      <c r="M14" s="7"/>
      <c r="N14" s="7">
        <f>N13+M14+L14</f>
        <v>16357.42</v>
      </c>
    </row>
    <row r="15" customHeight="1" spans="1:15">
      <c r="A15" s="177" t="s">
        <v>116</v>
      </c>
      <c r="B15" s="5"/>
      <c r="C15" s="5" t="s">
        <v>192</v>
      </c>
      <c r="D15" s="63">
        <f>H15/F15/J15</f>
        <v>8.7825</v>
      </c>
      <c r="E15" s="5">
        <v>11.2</v>
      </c>
      <c r="F15" s="8">
        <v>2</v>
      </c>
      <c r="G15" s="5" t="s">
        <v>17</v>
      </c>
      <c r="H15" s="9">
        <v>421.56</v>
      </c>
      <c r="I15" s="5">
        <f>E15*J15*F15</f>
        <v>537.6</v>
      </c>
      <c r="J15" s="8">
        <v>24</v>
      </c>
      <c r="K15" s="9">
        <f t="shared" si="2"/>
        <v>116.04</v>
      </c>
      <c r="L15" s="7">
        <f t="shared" si="1"/>
        <v>-421.56</v>
      </c>
      <c r="M15" s="7"/>
      <c r="N15" s="7">
        <f>N14+L15+M15</f>
        <v>15935.86</v>
      </c>
    </row>
    <row r="16" customHeight="1" spans="1:15">
      <c r="A16" s="5" t="s">
        <v>116</v>
      </c>
      <c r="B16" s="5"/>
      <c r="C16" s="5" t="s">
        <v>190</v>
      </c>
      <c r="D16" s="63">
        <v>8.835</v>
      </c>
      <c r="E16" s="5">
        <v>13.4</v>
      </c>
      <c r="F16" s="8">
        <v>1</v>
      </c>
      <c r="G16" s="5" t="s">
        <v>17</v>
      </c>
      <c r="H16" s="9">
        <f>D16*F16*J16</f>
        <v>441.75</v>
      </c>
      <c r="I16" s="5">
        <f>E16*J16*F16</f>
        <v>670</v>
      </c>
      <c r="J16" s="8">
        <v>50</v>
      </c>
      <c r="K16" s="9">
        <f t="shared" si="2"/>
        <v>228.25</v>
      </c>
      <c r="L16" s="7">
        <f t="shared" ref="L15:L21" si="3">-H16</f>
        <v>-441.75</v>
      </c>
      <c r="M16" s="7"/>
      <c r="N16" s="7">
        <f>N15+L16+M16</f>
        <v>15494.11</v>
      </c>
    </row>
    <row r="17" customHeight="1" spans="1:15">
      <c r="A17" s="5" t="s">
        <v>116</v>
      </c>
      <c r="B17" s="5"/>
      <c r="C17" s="5" t="s">
        <v>191</v>
      </c>
      <c r="D17" s="63">
        <v>8.2</v>
      </c>
      <c r="E17" s="5">
        <v>13.4</v>
      </c>
      <c r="F17" s="8">
        <v>1</v>
      </c>
      <c r="G17" s="5" t="s">
        <v>17</v>
      </c>
      <c r="H17" s="9">
        <f>D17*F17*J17</f>
        <v>410</v>
      </c>
      <c r="I17" s="5">
        <f>E17*F17*J17</f>
        <v>670</v>
      </c>
      <c r="J17" s="8">
        <v>50</v>
      </c>
      <c r="K17" s="9">
        <f t="shared" si="2"/>
        <v>260</v>
      </c>
      <c r="L17" s="7">
        <f t="shared" si="3"/>
        <v>-410</v>
      </c>
      <c r="M17" s="7"/>
      <c r="N17" s="7">
        <f>N16+M17+L17</f>
        <v>15084.11</v>
      </c>
    </row>
    <row r="18" customHeight="1" spans="1:15">
      <c r="A18" s="5" t="s">
        <v>116</v>
      </c>
      <c r="B18" s="5"/>
      <c r="C18" s="5" t="s">
        <v>193</v>
      </c>
      <c r="D18" s="63">
        <v>6.6</v>
      </c>
      <c r="E18" s="5">
        <v>7.5</v>
      </c>
      <c r="F18" s="8">
        <v>1</v>
      </c>
      <c r="G18" s="5" t="s">
        <v>17</v>
      </c>
      <c r="H18" s="9">
        <f>D18*J18*F18</f>
        <v>264</v>
      </c>
      <c r="I18" s="5">
        <f>E18*J18*F18</f>
        <v>300</v>
      </c>
      <c r="J18" s="8">
        <v>40</v>
      </c>
      <c r="K18" s="9">
        <f t="shared" si="2"/>
        <v>36</v>
      </c>
      <c r="L18" s="7">
        <f t="shared" si="3"/>
        <v>-264</v>
      </c>
      <c r="M18" s="7"/>
      <c r="N18" s="7">
        <f>N17+L18+M18</f>
        <v>14820.11</v>
      </c>
    </row>
    <row r="19" customHeight="1" spans="1:15">
      <c r="A19" s="5" t="s">
        <v>116</v>
      </c>
      <c r="B19" s="5"/>
      <c r="C19" s="5" t="s">
        <v>50</v>
      </c>
      <c r="D19" s="63">
        <f>H19/J19</f>
        <v>94</v>
      </c>
      <c r="E19" s="5">
        <v>159</v>
      </c>
      <c r="F19" s="8">
        <v>1</v>
      </c>
      <c r="G19" s="5" t="s">
        <v>17</v>
      </c>
      <c r="H19" s="9">
        <v>1128</v>
      </c>
      <c r="I19" s="5">
        <f>E19*J19*F19</f>
        <v>1908</v>
      </c>
      <c r="J19" s="8">
        <v>12</v>
      </c>
      <c r="K19" s="9">
        <f t="shared" si="2"/>
        <v>780</v>
      </c>
      <c r="L19" s="7">
        <f t="shared" si="3"/>
        <v>-1128</v>
      </c>
      <c r="M19" s="7"/>
      <c r="N19" s="7">
        <f>N18+L19+M19</f>
        <v>13692.11</v>
      </c>
    </row>
    <row r="20" customHeight="1" spans="1:15">
      <c r="A20" s="177" t="s">
        <v>116</v>
      </c>
      <c r="B20" s="5"/>
      <c r="C20" s="5" t="s">
        <v>194</v>
      </c>
      <c r="D20" s="63">
        <f>H20/J20/F20</f>
        <v>139</v>
      </c>
      <c r="E20" s="5">
        <v>146</v>
      </c>
      <c r="F20" s="8">
        <v>1</v>
      </c>
      <c r="G20" s="5" t="s">
        <v>17</v>
      </c>
      <c r="H20" s="9">
        <v>1390</v>
      </c>
      <c r="I20" s="5">
        <f>E20*J20*F20</f>
        <v>1460</v>
      </c>
      <c r="J20" s="8">
        <v>10</v>
      </c>
      <c r="K20" s="9">
        <f t="shared" si="2"/>
        <v>70</v>
      </c>
      <c r="L20" s="7">
        <f t="shared" si="3"/>
        <v>-1390</v>
      </c>
      <c r="M20" s="7"/>
      <c r="N20" s="7">
        <f>N19+M20+L20</f>
        <v>12302.11</v>
      </c>
    </row>
    <row r="21" customHeight="1" spans="1:15">
      <c r="A21" s="5" t="s">
        <v>116</v>
      </c>
      <c r="B21" s="5"/>
      <c r="C21" s="5" t="s">
        <v>113</v>
      </c>
      <c r="D21" s="63">
        <v>17.8</v>
      </c>
      <c r="E21" s="4">
        <v>25.8</v>
      </c>
      <c r="F21" s="8">
        <v>1</v>
      </c>
      <c r="G21" s="5" t="s">
        <v>17</v>
      </c>
      <c r="H21" s="9">
        <f>D21*J21</f>
        <v>890</v>
      </c>
      <c r="I21" s="5">
        <f>E21*J21*F21</f>
        <v>1290</v>
      </c>
      <c r="J21" s="8">
        <v>50</v>
      </c>
      <c r="K21" s="9">
        <f t="shared" si="2"/>
        <v>400</v>
      </c>
      <c r="L21" s="98">
        <v>0</v>
      </c>
      <c r="M21" s="7"/>
      <c r="N21" s="7">
        <f>N20+L21+M21</f>
        <v>12302.11</v>
      </c>
      <c r="O21" s="159" t="s">
        <v>114</v>
      </c>
    </row>
    <row r="22" customHeight="1" spans="1:15">
      <c r="A22" s="213" t="s">
        <v>116</v>
      </c>
      <c r="B22" s="214"/>
      <c r="C22" s="214" t="s">
        <v>195</v>
      </c>
      <c r="D22" s="215">
        <v>27</v>
      </c>
      <c r="E22" s="214">
        <v>35</v>
      </c>
      <c r="F22" s="216">
        <v>50</v>
      </c>
      <c r="G22" s="214" t="s">
        <v>121</v>
      </c>
      <c r="H22" s="217">
        <f>D22*F22</f>
        <v>1350</v>
      </c>
      <c r="I22" s="214">
        <v>0</v>
      </c>
      <c r="J22" s="216">
        <v>50</v>
      </c>
      <c r="K22" s="217">
        <v>0</v>
      </c>
      <c r="L22" s="218">
        <v>0</v>
      </c>
      <c r="M22" s="219"/>
      <c r="N22" s="219">
        <f>N21+L22+M22</f>
        <v>12302.11</v>
      </c>
      <c r="O22" s="220" t="s">
        <v>196</v>
      </c>
    </row>
    <row r="23" customHeight="1" spans="1:15">
      <c r="A23" s="5" t="s">
        <v>116</v>
      </c>
      <c r="B23" s="5"/>
      <c r="C23" s="5" t="s">
        <v>197</v>
      </c>
      <c r="D23" s="63">
        <v>2.03</v>
      </c>
      <c r="E23" s="5">
        <v>6</v>
      </c>
      <c r="F23" s="8">
        <v>1</v>
      </c>
      <c r="G23" s="5" t="s">
        <v>17</v>
      </c>
      <c r="H23" s="9">
        <f>D23*J23</f>
        <v>60.9</v>
      </c>
      <c r="I23" s="5">
        <f>E23*J23</f>
        <v>180</v>
      </c>
      <c r="J23" s="8">
        <v>30</v>
      </c>
      <c r="K23" s="9">
        <f t="shared" si="2"/>
        <v>119.1</v>
      </c>
      <c r="L23" s="7">
        <f>-H23</f>
        <v>-60.9</v>
      </c>
      <c r="M23" s="7"/>
      <c r="N23" s="7">
        <f>N22+M23+L23</f>
        <v>12241.21</v>
      </c>
    </row>
    <row r="24" customHeight="1" spans="1:15">
      <c r="A24" s="214" t="s">
        <v>116</v>
      </c>
      <c r="B24" s="214"/>
      <c r="C24" s="214" t="s">
        <v>88</v>
      </c>
      <c r="D24" s="215">
        <v>10.4</v>
      </c>
      <c r="E24" s="214">
        <v>12.5</v>
      </c>
      <c r="F24" s="216">
        <v>1</v>
      </c>
      <c r="G24" s="214" t="s">
        <v>17</v>
      </c>
      <c r="H24" s="217">
        <f>D24*F24*J24</f>
        <v>312</v>
      </c>
      <c r="I24" s="214">
        <v>0</v>
      </c>
      <c r="J24" s="216">
        <v>30</v>
      </c>
      <c r="K24" s="217">
        <v>0</v>
      </c>
      <c r="L24" s="218">
        <v>0</v>
      </c>
      <c r="M24" s="219"/>
      <c r="N24" s="219">
        <f>N23+L24+M24</f>
        <v>12241.21</v>
      </c>
      <c r="O24" s="220" t="s">
        <v>196</v>
      </c>
    </row>
    <row r="25" customHeight="1" spans="1:15">
      <c r="A25" s="214" t="s">
        <v>116</v>
      </c>
      <c r="B25" s="214"/>
      <c r="C25" s="214" t="s">
        <v>69</v>
      </c>
      <c r="D25" s="215">
        <v>14.95</v>
      </c>
      <c r="E25" s="214">
        <v>18</v>
      </c>
      <c r="F25" s="216">
        <v>1</v>
      </c>
      <c r="G25" s="214" t="s">
        <v>17</v>
      </c>
      <c r="H25" s="217">
        <f>D25*F25*J25</f>
        <v>239.2</v>
      </c>
      <c r="I25" s="214">
        <v>0</v>
      </c>
      <c r="J25" s="216">
        <v>16</v>
      </c>
      <c r="K25" s="217">
        <v>0</v>
      </c>
      <c r="L25" s="218">
        <v>0</v>
      </c>
      <c r="M25" s="219"/>
      <c r="N25" s="219">
        <f>N24+L25+M25</f>
        <v>12241.21</v>
      </c>
      <c r="O25" s="220" t="s">
        <v>196</v>
      </c>
    </row>
    <row r="26" customHeight="1" spans="1:15">
      <c r="A26" s="5" t="s">
        <v>116</v>
      </c>
      <c r="B26" s="5"/>
      <c r="C26" s="5" t="s">
        <v>198</v>
      </c>
      <c r="D26" s="63">
        <v>0</v>
      </c>
      <c r="E26" s="5">
        <v>6.9</v>
      </c>
      <c r="F26" s="8">
        <v>9</v>
      </c>
      <c r="G26" s="5" t="s">
        <v>131</v>
      </c>
      <c r="H26" s="9">
        <v>0</v>
      </c>
      <c r="I26" s="5">
        <f>E26*F26</f>
        <v>62.1</v>
      </c>
      <c r="J26" s="8"/>
      <c r="K26" s="9">
        <f t="shared" si="2"/>
        <v>62.1</v>
      </c>
      <c r="L26" s="7"/>
      <c r="M26" s="7"/>
      <c r="N26" s="7">
        <f>N25+M26+L26</f>
        <v>12241.21</v>
      </c>
    </row>
    <row r="27" customHeight="1" spans="1:15">
      <c r="A27" s="5"/>
      <c r="B27" s="5"/>
      <c r="C27" s="5"/>
      <c r="D27" s="63"/>
      <c r="E27" s="5"/>
      <c r="F27" s="8"/>
      <c r="G27" s="5"/>
      <c r="H27" s="9"/>
      <c r="I27" s="5"/>
      <c r="J27" s="8"/>
      <c r="K27" s="9"/>
      <c r="L27" s="7">
        <f>-(1569+107)</f>
        <v>-1676</v>
      </c>
      <c r="M27" s="7"/>
      <c r="N27" s="7">
        <f>N26+M27+L27</f>
        <v>10565.21</v>
      </c>
      <c r="O27" s="159" t="s">
        <v>199</v>
      </c>
    </row>
    <row r="28" customHeight="1" spans="1:15">
      <c r="H28" s="209">
        <f>SUM(H2:H26)</f>
        <v>13300.27</v>
      </c>
      <c r="I28" s="1">
        <f>SUM(I2:I26)</f>
        <v>16103.3</v>
      </c>
      <c r="J28" s="42" t="s">
        <v>200</v>
      </c>
      <c r="K28" s="1">
        <f>SUM(K2:K26)</f>
        <v>4704.23</v>
      </c>
    </row>
    <row r="29" customHeight="1" spans="1:15">
      <c r="J29" s="42" t="s">
        <v>201</v>
      </c>
      <c r="K29" s="1">
        <f>K28/2</f>
        <v>2352.115</v>
      </c>
      <c r="N29" s="221" t="s">
        <v>75</v>
      </c>
    </row>
    <row r="30" customHeight="1" spans="1:15">
      <c r="H30" s="209" t="s">
        <v>202</v>
      </c>
      <c r="I30" s="1">
        <f>H22+H24+H25</f>
        <v>1901.2</v>
      </c>
      <c r="J30" s="42" t="s">
        <v>203</v>
      </c>
      <c r="K30" s="1">
        <f>I32/2</f>
        <v>618.4</v>
      </c>
    </row>
    <row r="31" customHeight="1" spans="1:15">
      <c r="H31" s="209" t="s">
        <v>204</v>
      </c>
      <c r="I31" s="42">
        <v>3138</v>
      </c>
      <c r="J31" s="42" t="s">
        <v>205</v>
      </c>
      <c r="K31" s="222">
        <f>K29+K30</f>
        <v>2970.515</v>
      </c>
    </row>
    <row r="32" customHeight="1" spans="1:15">
      <c r="H32" s="209" t="s">
        <v>206</v>
      </c>
      <c r="I32" s="1">
        <f>I31-I30</f>
        <v>1236.8</v>
      </c>
      <c r="J32" s="42">
        <v>3138</v>
      </c>
      <c r="M32" s="209"/>
      <c r="N32" s="1"/>
    </row>
    <row r="33" customHeight="1" spans="5:6">
      <c r="E33" s="1" t="s">
        <v>207</v>
      </c>
      <c r="F33" s="42">
        <f>-L27</f>
        <v>1676</v>
      </c>
    </row>
    <row r="34" customHeight="1" spans="5:6">
      <c r="E34" s="1" t="s">
        <v>208</v>
      </c>
      <c r="F34" s="42">
        <f>1200+53</f>
        <v>1253</v>
      </c>
    </row>
  </sheetData>
  <autoFilter xmlns:etc="http://www.wps.cn/officeDocument/2017/etCustomData" ref="B1:C26" etc:filterBottomFollowUsedRange="0">
    <extLst/>
  </autoFilter>
  <pageMargins left="0.7" right="0.7" top="0.75" bottom="0.75" header="0.3" footer="0.3"/>
  <pageSetup paperSize="9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85"/>
  <sheetViews>
    <sheetView workbookViewId="0">
      <pane xSplit="3" ySplit="1" topLeftCell="D74" activePane="bottomRight" state="frozen"/>
      <selection/>
      <selection pane="topRight"/>
      <selection pane="bottomLeft"/>
      <selection pane="bottomRight" activeCell="N82" sqref="N82"/>
    </sheetView>
  </sheetViews>
  <sheetFormatPr defaultColWidth="9.06666666666667" defaultRowHeight="54" customHeight="1"/>
  <cols>
    <col min="1" max="1" width="9.6" style="1" customWidth="1"/>
    <col min="2" max="2" width="10.2666666666667" style="1" customWidth="1"/>
    <col min="3" max="3" width="28.9333333333333" style="40" customWidth="1"/>
    <col min="4" max="4" width="12.1333333333333" style="41" customWidth="1"/>
    <col min="5" max="5" width="9.06666666666667" style="41" customWidth="1"/>
    <col min="6" max="6" width="11.375" style="42" customWidth="1"/>
    <col min="7" max="7" width="9.06666666666667" style="1"/>
    <col min="8" max="8" width="12.1333333333333" style="166" customWidth="1"/>
    <col min="9" max="9" width="12.1333333333333" style="41" customWidth="1"/>
    <col min="10" max="10" width="14.125" style="42" customWidth="1"/>
    <col min="11" max="11" width="10.375" style="1"/>
    <col min="12" max="12" width="9.25" style="1"/>
    <col min="13" max="13" width="10.375" style="1"/>
    <col min="14" max="14" width="11.9333333333333" style="1" customWidth="1"/>
    <col min="15" max="16383" width="9.06666666666667" style="1"/>
  </cols>
  <sheetData>
    <row r="1" s="39" customFormat="1" ht="35.65" customHeight="1" spans="1:14">
      <c r="A1" s="50" t="s">
        <v>76</v>
      </c>
      <c r="B1" s="50" t="s">
        <v>1</v>
      </c>
      <c r="C1" s="51" t="s">
        <v>2</v>
      </c>
      <c r="D1" s="52" t="s">
        <v>77</v>
      </c>
      <c r="E1" s="52" t="s">
        <v>4</v>
      </c>
      <c r="F1" s="53" t="s">
        <v>5</v>
      </c>
      <c r="G1" s="50" t="s">
        <v>6</v>
      </c>
      <c r="H1" s="50" t="s">
        <v>7</v>
      </c>
      <c r="I1" s="52" t="s">
        <v>8</v>
      </c>
      <c r="J1" s="53" t="s">
        <v>78</v>
      </c>
      <c r="K1" s="50" t="s">
        <v>12</v>
      </c>
      <c r="L1" s="50" t="s">
        <v>13</v>
      </c>
      <c r="M1" s="50" t="s">
        <v>14</v>
      </c>
      <c r="N1" s="50" t="s">
        <v>15</v>
      </c>
    </row>
    <row r="2" customHeight="1" spans="1:14">
      <c r="A2" s="177" t="s">
        <v>99</v>
      </c>
      <c r="B2" s="5"/>
      <c r="C2" s="6" t="s">
        <v>209</v>
      </c>
      <c r="D2" s="57">
        <f t="shared" ref="D2:D10" si="0">H2/F2</f>
        <v>20.47</v>
      </c>
      <c r="E2" s="57">
        <v>21.49</v>
      </c>
      <c r="F2" s="8">
        <v>5</v>
      </c>
      <c r="G2" s="5" t="s">
        <v>30</v>
      </c>
      <c r="H2" s="59">
        <v>102.35</v>
      </c>
      <c r="I2" s="57">
        <f t="shared" ref="I2:I9" si="1">E2*F2</f>
        <v>107.45</v>
      </c>
      <c r="J2" s="8"/>
      <c r="K2" s="9">
        <f>I2-H2</f>
        <v>5.09999999999999</v>
      </c>
      <c r="L2" s="5">
        <f t="shared" ref="L2:L9" si="2">-H2</f>
        <v>-102.35</v>
      </c>
      <c r="M2" s="5">
        <v>10565.21</v>
      </c>
      <c r="N2" s="5">
        <f>M2+L2</f>
        <v>10462.86</v>
      </c>
    </row>
    <row r="3" customHeight="1" spans="1:14">
      <c r="A3" s="5" t="s">
        <v>99</v>
      </c>
      <c r="B3" s="5"/>
      <c r="C3" s="6" t="s">
        <v>210</v>
      </c>
      <c r="D3" s="57">
        <f t="shared" si="0"/>
        <v>16.354</v>
      </c>
      <c r="E3" s="57">
        <v>17.17</v>
      </c>
      <c r="F3" s="8">
        <v>5</v>
      </c>
      <c r="G3" s="5" t="s">
        <v>30</v>
      </c>
      <c r="H3" s="59">
        <v>81.77</v>
      </c>
      <c r="I3" s="57">
        <f t="shared" si="1"/>
        <v>85.85</v>
      </c>
      <c r="J3" s="8"/>
      <c r="K3" s="9">
        <f t="shared" ref="K3:K11" si="3">I3-H3</f>
        <v>4.08000000000001</v>
      </c>
      <c r="L3" s="5">
        <f t="shared" si="2"/>
        <v>-81.77</v>
      </c>
      <c r="M3" s="5"/>
      <c r="N3" s="5">
        <f>N2+L3+M3</f>
        <v>10381.09</v>
      </c>
    </row>
    <row r="4" customHeight="1" spans="1:14">
      <c r="A4" s="5" t="s">
        <v>99</v>
      </c>
      <c r="B4" s="5"/>
      <c r="C4" s="6" t="s">
        <v>211</v>
      </c>
      <c r="D4" s="57">
        <f t="shared" si="0"/>
        <v>16.356</v>
      </c>
      <c r="E4" s="57">
        <v>17.17</v>
      </c>
      <c r="F4" s="8">
        <v>5</v>
      </c>
      <c r="G4" s="5" t="s">
        <v>30</v>
      </c>
      <c r="H4" s="59">
        <v>81.78</v>
      </c>
      <c r="I4" s="57">
        <f t="shared" si="1"/>
        <v>85.85</v>
      </c>
      <c r="J4" s="8"/>
      <c r="K4" s="9">
        <f t="shared" si="3"/>
        <v>4.07000000000001</v>
      </c>
      <c r="L4" s="5">
        <f t="shared" si="2"/>
        <v>-81.78</v>
      </c>
      <c r="M4" s="5"/>
      <c r="N4" s="5">
        <f>N3+L4+M4</f>
        <v>10299.31</v>
      </c>
    </row>
    <row r="5" customHeight="1" spans="1:14">
      <c r="A5" s="177" t="s">
        <v>99</v>
      </c>
      <c r="B5" s="5"/>
      <c r="C5" s="6" t="s">
        <v>212</v>
      </c>
      <c r="D5" s="57">
        <f t="shared" si="0"/>
        <v>16.356</v>
      </c>
      <c r="E5" s="57">
        <v>17.17</v>
      </c>
      <c r="F5" s="8">
        <v>5</v>
      </c>
      <c r="G5" s="5" t="s">
        <v>30</v>
      </c>
      <c r="H5" s="59">
        <v>81.78</v>
      </c>
      <c r="I5" s="57">
        <f t="shared" si="1"/>
        <v>85.85</v>
      </c>
      <c r="J5" s="8"/>
      <c r="K5" s="9">
        <f t="shared" si="3"/>
        <v>4.07000000000001</v>
      </c>
      <c r="L5" s="5">
        <f t="shared" si="2"/>
        <v>-81.78</v>
      </c>
      <c r="M5" s="5"/>
      <c r="N5" s="5">
        <f t="shared" ref="N5:N36" si="4">N4+L5+M5</f>
        <v>10217.53</v>
      </c>
    </row>
    <row r="6" customHeight="1" spans="1:14">
      <c r="A6" s="5" t="s">
        <v>99</v>
      </c>
      <c r="B6" s="5"/>
      <c r="C6" s="6" t="s">
        <v>213</v>
      </c>
      <c r="D6" s="57">
        <f t="shared" si="0"/>
        <v>39.094</v>
      </c>
      <c r="E6" s="57">
        <v>41.04</v>
      </c>
      <c r="F6" s="8">
        <v>5</v>
      </c>
      <c r="G6" s="5" t="s">
        <v>30</v>
      </c>
      <c r="H6" s="59">
        <v>195.47</v>
      </c>
      <c r="I6" s="57">
        <f t="shared" si="1"/>
        <v>205.2</v>
      </c>
      <c r="J6" s="8"/>
      <c r="K6" s="9">
        <f t="shared" si="3"/>
        <v>9.72999999999999</v>
      </c>
      <c r="L6" s="5">
        <f t="shared" si="2"/>
        <v>-195.47</v>
      </c>
      <c r="M6" s="5"/>
      <c r="N6" s="5">
        <f t="shared" si="4"/>
        <v>10022.06</v>
      </c>
    </row>
    <row r="7" customHeight="1" spans="1:14">
      <c r="A7" s="5" t="s">
        <v>99</v>
      </c>
      <c r="B7" s="5"/>
      <c r="C7" s="6" t="s">
        <v>214</v>
      </c>
      <c r="D7" s="57">
        <f t="shared" si="0"/>
        <v>44.132</v>
      </c>
      <c r="E7" s="57">
        <v>46.33</v>
      </c>
      <c r="F7" s="8">
        <v>5</v>
      </c>
      <c r="G7" s="5" t="s">
        <v>30</v>
      </c>
      <c r="H7" s="59">
        <v>220.66</v>
      </c>
      <c r="I7" s="57">
        <f t="shared" si="1"/>
        <v>231.65</v>
      </c>
      <c r="J7" s="8"/>
      <c r="K7" s="9">
        <f t="shared" si="3"/>
        <v>10.99</v>
      </c>
      <c r="L7" s="5">
        <f t="shared" si="2"/>
        <v>-220.66</v>
      </c>
      <c r="M7" s="5"/>
      <c r="N7" s="5">
        <f t="shared" si="4"/>
        <v>9801.4</v>
      </c>
    </row>
    <row r="8" customHeight="1" spans="1:14">
      <c r="A8" s="177" t="s">
        <v>99</v>
      </c>
      <c r="B8" s="5"/>
      <c r="C8" s="6" t="s">
        <v>215</v>
      </c>
      <c r="D8" s="57">
        <f t="shared" si="0"/>
        <v>8.662</v>
      </c>
      <c r="E8" s="57">
        <f>94.92/10</f>
        <v>9.492</v>
      </c>
      <c r="F8" s="8">
        <v>5</v>
      </c>
      <c r="G8" s="5" t="s">
        <v>30</v>
      </c>
      <c r="H8" s="59">
        <f>(9.43+56.52+6.89*3)/2</f>
        <v>43.31</v>
      </c>
      <c r="I8" s="57">
        <f t="shared" si="1"/>
        <v>47.46</v>
      </c>
      <c r="J8" s="8"/>
      <c r="K8" s="9">
        <f t="shared" si="3"/>
        <v>4.15000000000001</v>
      </c>
      <c r="L8" s="5">
        <f t="shared" si="2"/>
        <v>-43.31</v>
      </c>
      <c r="M8" s="5"/>
      <c r="N8" s="5">
        <f t="shared" si="4"/>
        <v>9758.09</v>
      </c>
    </row>
    <row r="9" customHeight="1" spans="1:14">
      <c r="A9" s="5" t="s">
        <v>99</v>
      </c>
      <c r="B9" s="5"/>
      <c r="C9" s="6" t="s">
        <v>216</v>
      </c>
      <c r="D9" s="57">
        <f t="shared" si="0"/>
        <v>8.662</v>
      </c>
      <c r="E9" s="57">
        <f>94.92/10</f>
        <v>9.492</v>
      </c>
      <c r="F9" s="8">
        <v>5</v>
      </c>
      <c r="G9" s="5" t="s">
        <v>30</v>
      </c>
      <c r="H9" s="59">
        <f>(9.43+56.52+6.89*3)/2</f>
        <v>43.31</v>
      </c>
      <c r="I9" s="57">
        <f t="shared" si="1"/>
        <v>47.46</v>
      </c>
      <c r="J9" s="8"/>
      <c r="K9" s="9">
        <f t="shared" si="3"/>
        <v>4.15000000000001</v>
      </c>
      <c r="L9" s="5">
        <f t="shared" si="2"/>
        <v>-43.31</v>
      </c>
      <c r="M9" s="5"/>
      <c r="N9" s="5">
        <f t="shared" si="4"/>
        <v>9714.78</v>
      </c>
    </row>
    <row r="10" customHeight="1" spans="1:14">
      <c r="A10" s="5" t="s">
        <v>99</v>
      </c>
      <c r="B10" s="5"/>
      <c r="C10" s="6" t="s">
        <v>217</v>
      </c>
      <c r="D10" s="57">
        <f t="shared" ref="D10:D41" si="5">H10/F10</f>
        <v>14.5833333333333</v>
      </c>
      <c r="E10" s="57">
        <v>15.5</v>
      </c>
      <c r="F10" s="8">
        <v>3</v>
      </c>
      <c r="G10" s="5" t="s">
        <v>30</v>
      </c>
      <c r="H10" s="59">
        <v>43.75</v>
      </c>
      <c r="I10" s="57">
        <f t="shared" ref="I10:I51" si="6">E10*F10</f>
        <v>46.5</v>
      </c>
      <c r="J10" s="8"/>
      <c r="K10" s="9">
        <f t="shared" si="3"/>
        <v>2.75</v>
      </c>
      <c r="L10" s="5">
        <f t="shared" ref="L10:L74" si="7">-H10</f>
        <v>-43.75</v>
      </c>
      <c r="M10" s="5"/>
      <c r="N10" s="5">
        <f t="shared" si="4"/>
        <v>9671.03</v>
      </c>
    </row>
    <row r="11" customHeight="1" spans="1:14">
      <c r="A11" s="5" t="s">
        <v>99</v>
      </c>
      <c r="B11" s="5"/>
      <c r="C11" s="6" t="s">
        <v>218</v>
      </c>
      <c r="D11" s="57">
        <f t="shared" si="5"/>
        <v>14.5833333333333</v>
      </c>
      <c r="E11" s="57">
        <v>15.5</v>
      </c>
      <c r="F11" s="8">
        <v>3</v>
      </c>
      <c r="G11" s="5" t="s">
        <v>30</v>
      </c>
      <c r="H11" s="59">
        <v>43.75</v>
      </c>
      <c r="I11" s="57">
        <f t="shared" si="6"/>
        <v>46.5</v>
      </c>
      <c r="J11" s="8"/>
      <c r="K11" s="9">
        <f t="shared" ref="K11:K74" si="8">I11-H11</f>
        <v>2.75</v>
      </c>
      <c r="L11" s="5">
        <f t="shared" si="7"/>
        <v>-43.75</v>
      </c>
      <c r="M11" s="5"/>
      <c r="N11" s="5">
        <f t="shared" si="4"/>
        <v>9627.28</v>
      </c>
    </row>
    <row r="12" customHeight="1" spans="1:14">
      <c r="A12" s="5" t="s">
        <v>99</v>
      </c>
      <c r="B12" s="5"/>
      <c r="C12" s="6" t="s">
        <v>219</v>
      </c>
      <c r="D12" s="57">
        <f t="shared" si="5"/>
        <v>14.5833333333333</v>
      </c>
      <c r="E12" s="57">
        <v>15.5</v>
      </c>
      <c r="F12" s="8">
        <v>3</v>
      </c>
      <c r="G12" s="5" t="s">
        <v>30</v>
      </c>
      <c r="H12" s="59">
        <v>43.75</v>
      </c>
      <c r="I12" s="57">
        <f t="shared" si="6"/>
        <v>46.5</v>
      </c>
      <c r="J12" s="8"/>
      <c r="K12" s="9">
        <f t="shared" si="8"/>
        <v>2.75</v>
      </c>
      <c r="L12" s="5">
        <f t="shared" si="7"/>
        <v>-43.75</v>
      </c>
      <c r="M12" s="5"/>
      <c r="N12" s="5">
        <f t="shared" si="4"/>
        <v>9583.53</v>
      </c>
    </row>
    <row r="13" customHeight="1" spans="1:14">
      <c r="A13" s="5" t="s">
        <v>99</v>
      </c>
      <c r="B13" s="5"/>
      <c r="C13" s="6" t="s">
        <v>220</v>
      </c>
      <c r="D13" s="57">
        <f t="shared" si="5"/>
        <v>14.5833333333333</v>
      </c>
      <c r="E13" s="57">
        <v>15.5</v>
      </c>
      <c r="F13" s="8">
        <v>3</v>
      </c>
      <c r="G13" s="5" t="s">
        <v>30</v>
      </c>
      <c r="H13" s="59">
        <v>43.75</v>
      </c>
      <c r="I13" s="57">
        <f t="shared" si="6"/>
        <v>46.5</v>
      </c>
      <c r="J13" s="8"/>
      <c r="K13" s="9">
        <f t="shared" si="8"/>
        <v>2.75</v>
      </c>
      <c r="L13" s="5">
        <f t="shared" si="7"/>
        <v>-43.75</v>
      </c>
      <c r="M13" s="5"/>
      <c r="N13" s="5">
        <f t="shared" si="4"/>
        <v>9539.78</v>
      </c>
    </row>
    <row r="14" customHeight="1" spans="1:14">
      <c r="A14" s="5" t="s">
        <v>99</v>
      </c>
      <c r="B14" s="5"/>
      <c r="C14" s="6" t="s">
        <v>221</v>
      </c>
      <c r="D14" s="57">
        <f t="shared" si="5"/>
        <v>14.5833333333333</v>
      </c>
      <c r="E14" s="57">
        <v>15.5</v>
      </c>
      <c r="F14" s="8">
        <v>3</v>
      </c>
      <c r="G14" s="5" t="s">
        <v>30</v>
      </c>
      <c r="H14" s="59">
        <v>43.75</v>
      </c>
      <c r="I14" s="57">
        <f t="shared" si="6"/>
        <v>46.5</v>
      </c>
      <c r="J14" s="8"/>
      <c r="K14" s="9">
        <f t="shared" si="8"/>
        <v>2.75</v>
      </c>
      <c r="L14" s="5">
        <f t="shared" si="7"/>
        <v>-43.75</v>
      </c>
      <c r="M14" s="5"/>
      <c r="N14" s="5">
        <f t="shared" si="4"/>
        <v>9496.03</v>
      </c>
    </row>
    <row r="15" customHeight="1" spans="1:14">
      <c r="A15" s="5" t="s">
        <v>99</v>
      </c>
      <c r="B15" s="5"/>
      <c r="C15" s="6" t="s">
        <v>222</v>
      </c>
      <c r="D15" s="57">
        <f t="shared" si="5"/>
        <v>14.5833333333333</v>
      </c>
      <c r="E15" s="57">
        <v>15.5</v>
      </c>
      <c r="F15" s="8">
        <v>3</v>
      </c>
      <c r="G15" s="5" t="s">
        <v>30</v>
      </c>
      <c r="H15" s="59">
        <v>43.75</v>
      </c>
      <c r="I15" s="57">
        <f t="shared" si="6"/>
        <v>46.5</v>
      </c>
      <c r="J15" s="8"/>
      <c r="K15" s="9">
        <f t="shared" si="8"/>
        <v>2.75</v>
      </c>
      <c r="L15" s="5">
        <f t="shared" si="7"/>
        <v>-43.75</v>
      </c>
      <c r="M15" s="5"/>
      <c r="N15" s="5">
        <f t="shared" si="4"/>
        <v>9452.28</v>
      </c>
    </row>
    <row r="16" customHeight="1" spans="1:14">
      <c r="A16" s="5" t="s">
        <v>99</v>
      </c>
      <c r="B16" s="5"/>
      <c r="C16" s="6" t="s">
        <v>223</v>
      </c>
      <c r="D16" s="57">
        <f t="shared" si="5"/>
        <v>14.5833333333333</v>
      </c>
      <c r="E16" s="57">
        <v>15.5</v>
      </c>
      <c r="F16" s="8">
        <v>3</v>
      </c>
      <c r="G16" s="5" t="s">
        <v>30</v>
      </c>
      <c r="H16" s="59">
        <v>43.75</v>
      </c>
      <c r="I16" s="57">
        <f t="shared" si="6"/>
        <v>46.5</v>
      </c>
      <c r="J16" s="8"/>
      <c r="K16" s="9">
        <f t="shared" si="8"/>
        <v>2.75</v>
      </c>
      <c r="L16" s="5">
        <f t="shared" si="7"/>
        <v>-43.75</v>
      </c>
      <c r="M16" s="5"/>
      <c r="N16" s="5">
        <f t="shared" si="4"/>
        <v>9408.53</v>
      </c>
    </row>
    <row r="17" customHeight="1" spans="1:14">
      <c r="A17" s="5" t="s">
        <v>99</v>
      </c>
      <c r="B17" s="5"/>
      <c r="C17" s="6" t="s">
        <v>224</v>
      </c>
      <c r="D17" s="57">
        <f t="shared" si="5"/>
        <v>14.5833333333333</v>
      </c>
      <c r="E17" s="57">
        <v>15.5</v>
      </c>
      <c r="F17" s="8">
        <v>3</v>
      </c>
      <c r="G17" s="5" t="s">
        <v>30</v>
      </c>
      <c r="H17" s="59">
        <v>43.75</v>
      </c>
      <c r="I17" s="57">
        <f t="shared" si="6"/>
        <v>46.5</v>
      </c>
      <c r="J17" s="8"/>
      <c r="K17" s="9">
        <f t="shared" si="8"/>
        <v>2.75</v>
      </c>
      <c r="L17" s="5">
        <f t="shared" si="7"/>
        <v>-43.75</v>
      </c>
      <c r="M17" s="5"/>
      <c r="N17" s="5">
        <f t="shared" si="4"/>
        <v>9364.78</v>
      </c>
    </row>
    <row r="18" customHeight="1" spans="1:14">
      <c r="A18" s="5" t="s">
        <v>99</v>
      </c>
      <c r="B18" s="5"/>
      <c r="C18" s="6" t="s">
        <v>225</v>
      </c>
      <c r="D18" s="57">
        <f t="shared" si="5"/>
        <v>14.7666666666667</v>
      </c>
      <c r="E18" s="57">
        <v>15.5</v>
      </c>
      <c r="F18" s="8">
        <v>3</v>
      </c>
      <c r="G18" s="5" t="s">
        <v>30</v>
      </c>
      <c r="H18" s="4">
        <v>44.3</v>
      </c>
      <c r="I18" s="57">
        <f t="shared" si="6"/>
        <v>46.5</v>
      </c>
      <c r="J18" s="8"/>
      <c r="K18" s="9">
        <f t="shared" si="8"/>
        <v>2.2</v>
      </c>
      <c r="L18" s="5">
        <f t="shared" si="7"/>
        <v>-44.3</v>
      </c>
      <c r="M18" s="5"/>
      <c r="N18" s="5">
        <f t="shared" si="4"/>
        <v>9320.48</v>
      </c>
    </row>
    <row r="19" customHeight="1" spans="1:14">
      <c r="A19" s="5" t="s">
        <v>99</v>
      </c>
      <c r="B19" s="5"/>
      <c r="C19" s="6" t="s">
        <v>226</v>
      </c>
      <c r="D19" s="57">
        <f t="shared" si="5"/>
        <v>14.5866666666667</v>
      </c>
      <c r="E19" s="57">
        <v>15.5</v>
      </c>
      <c r="F19" s="8">
        <v>3</v>
      </c>
      <c r="G19" s="5" t="s">
        <v>30</v>
      </c>
      <c r="H19" s="59">
        <v>43.76</v>
      </c>
      <c r="I19" s="57">
        <f t="shared" si="6"/>
        <v>46.5</v>
      </c>
      <c r="J19" s="8"/>
      <c r="K19" s="9">
        <f t="shared" si="8"/>
        <v>2.74</v>
      </c>
      <c r="L19" s="5">
        <f t="shared" si="7"/>
        <v>-43.76</v>
      </c>
      <c r="M19" s="5"/>
      <c r="N19" s="5">
        <f t="shared" si="4"/>
        <v>9276.72</v>
      </c>
    </row>
    <row r="20" customHeight="1" spans="1:14">
      <c r="A20" s="5" t="s">
        <v>99</v>
      </c>
      <c r="B20" s="5"/>
      <c r="C20" s="6" t="s">
        <v>227</v>
      </c>
      <c r="D20" s="57">
        <f t="shared" si="5"/>
        <v>14.5833333333333</v>
      </c>
      <c r="E20" s="57">
        <v>15.5</v>
      </c>
      <c r="F20" s="8">
        <v>3</v>
      </c>
      <c r="G20" s="5" t="s">
        <v>30</v>
      </c>
      <c r="H20" s="59">
        <v>43.75</v>
      </c>
      <c r="I20" s="57">
        <f t="shared" si="6"/>
        <v>46.5</v>
      </c>
      <c r="J20" s="8"/>
      <c r="K20" s="9">
        <f t="shared" si="8"/>
        <v>2.75</v>
      </c>
      <c r="L20" s="5">
        <f t="shared" si="7"/>
        <v>-43.75</v>
      </c>
      <c r="M20" s="5"/>
      <c r="N20" s="5">
        <f t="shared" si="4"/>
        <v>9232.97</v>
      </c>
    </row>
    <row r="21" customHeight="1" spans="1:14">
      <c r="A21" s="5" t="s">
        <v>99</v>
      </c>
      <c r="B21" s="5"/>
      <c r="C21" s="6" t="s">
        <v>228</v>
      </c>
      <c r="D21" s="57">
        <f t="shared" si="5"/>
        <v>14.5833333333333</v>
      </c>
      <c r="E21" s="57">
        <v>15.5</v>
      </c>
      <c r="F21" s="8">
        <v>3</v>
      </c>
      <c r="G21" s="5" t="s">
        <v>30</v>
      </c>
      <c r="H21" s="59">
        <v>43.75</v>
      </c>
      <c r="I21" s="57">
        <f t="shared" si="6"/>
        <v>46.5</v>
      </c>
      <c r="J21" s="8"/>
      <c r="K21" s="9">
        <f t="shared" si="8"/>
        <v>2.75</v>
      </c>
      <c r="L21" s="5">
        <f t="shared" si="7"/>
        <v>-43.75</v>
      </c>
      <c r="M21" s="5"/>
      <c r="N21" s="5">
        <f t="shared" si="4"/>
        <v>9189.22</v>
      </c>
    </row>
    <row r="22" customHeight="1" spans="1:14">
      <c r="A22" s="5" t="s">
        <v>99</v>
      </c>
      <c r="B22" s="5"/>
      <c r="C22" s="6" t="s">
        <v>229</v>
      </c>
      <c r="D22" s="57">
        <f t="shared" si="5"/>
        <v>14.7666666666667</v>
      </c>
      <c r="E22" s="57">
        <v>15.5</v>
      </c>
      <c r="F22" s="8">
        <v>3</v>
      </c>
      <c r="G22" s="5" t="s">
        <v>30</v>
      </c>
      <c r="H22" s="4">
        <v>44.3</v>
      </c>
      <c r="I22" s="57">
        <f t="shared" si="6"/>
        <v>46.5</v>
      </c>
      <c r="J22" s="8"/>
      <c r="K22" s="9">
        <f t="shared" si="8"/>
        <v>2.2</v>
      </c>
      <c r="L22" s="5">
        <f t="shared" si="7"/>
        <v>-44.3</v>
      </c>
      <c r="M22" s="5"/>
      <c r="N22" s="5">
        <f t="shared" si="4"/>
        <v>9144.92</v>
      </c>
    </row>
    <row r="23" customHeight="1" spans="1:14">
      <c r="A23" s="5" t="s">
        <v>99</v>
      </c>
      <c r="B23" s="5"/>
      <c r="C23" s="6" t="s">
        <v>230</v>
      </c>
      <c r="D23" s="57">
        <f t="shared" si="5"/>
        <v>14.5866666666667</v>
      </c>
      <c r="E23" s="57">
        <v>15.5</v>
      </c>
      <c r="F23" s="8">
        <v>3</v>
      </c>
      <c r="G23" s="5" t="s">
        <v>30</v>
      </c>
      <c r="H23" s="59">
        <v>43.76</v>
      </c>
      <c r="I23" s="57">
        <f t="shared" si="6"/>
        <v>46.5</v>
      </c>
      <c r="J23" s="8"/>
      <c r="K23" s="9">
        <f t="shared" si="8"/>
        <v>2.74</v>
      </c>
      <c r="L23" s="5">
        <f t="shared" si="7"/>
        <v>-43.76</v>
      </c>
      <c r="M23" s="5"/>
      <c r="N23" s="5">
        <f t="shared" si="4"/>
        <v>9101.16</v>
      </c>
    </row>
    <row r="24" customHeight="1" spans="1:14">
      <c r="A24" s="5" t="s">
        <v>99</v>
      </c>
      <c r="B24" s="5"/>
      <c r="C24" s="6" t="s">
        <v>231</v>
      </c>
      <c r="D24" s="57">
        <f t="shared" si="5"/>
        <v>14.5866666666667</v>
      </c>
      <c r="E24" s="57">
        <v>15.5</v>
      </c>
      <c r="F24" s="8">
        <v>3</v>
      </c>
      <c r="G24" s="5" t="s">
        <v>30</v>
      </c>
      <c r="H24" s="59">
        <v>43.76</v>
      </c>
      <c r="I24" s="57">
        <f t="shared" si="6"/>
        <v>46.5</v>
      </c>
      <c r="J24" s="8"/>
      <c r="K24" s="9">
        <f t="shared" si="8"/>
        <v>2.74</v>
      </c>
      <c r="L24" s="5">
        <f t="shared" si="7"/>
        <v>-43.76</v>
      </c>
      <c r="M24" s="5"/>
      <c r="N24" s="5">
        <f t="shared" si="4"/>
        <v>9057.4</v>
      </c>
    </row>
    <row r="25" customHeight="1" spans="1:14">
      <c r="A25" s="5" t="s">
        <v>99</v>
      </c>
      <c r="B25" s="5"/>
      <c r="C25" s="6" t="s">
        <v>232</v>
      </c>
      <c r="D25" s="57">
        <f t="shared" si="5"/>
        <v>14.5866666666667</v>
      </c>
      <c r="E25" s="57">
        <v>15.5</v>
      </c>
      <c r="F25" s="8">
        <v>3</v>
      </c>
      <c r="G25" s="5" t="s">
        <v>30</v>
      </c>
      <c r="H25" s="59">
        <v>43.76</v>
      </c>
      <c r="I25" s="57">
        <f t="shared" si="6"/>
        <v>46.5</v>
      </c>
      <c r="J25" s="8"/>
      <c r="K25" s="9">
        <f t="shared" si="8"/>
        <v>2.74</v>
      </c>
      <c r="L25" s="5">
        <f t="shared" si="7"/>
        <v>-43.76</v>
      </c>
      <c r="M25" s="5"/>
      <c r="N25" s="5">
        <f t="shared" si="4"/>
        <v>9013.64</v>
      </c>
    </row>
    <row r="26" customHeight="1" spans="1:14">
      <c r="A26" s="5" t="s">
        <v>99</v>
      </c>
      <c r="B26" s="5"/>
      <c r="C26" s="6" t="s">
        <v>233</v>
      </c>
      <c r="D26" s="57">
        <f t="shared" si="5"/>
        <v>14.7666666666667</v>
      </c>
      <c r="E26" s="57">
        <v>15.5</v>
      </c>
      <c r="F26" s="8">
        <v>3</v>
      </c>
      <c r="G26" s="5" t="s">
        <v>30</v>
      </c>
      <c r="H26" s="4">
        <v>44.3</v>
      </c>
      <c r="I26" s="57">
        <f t="shared" si="6"/>
        <v>46.5</v>
      </c>
      <c r="J26" s="8"/>
      <c r="K26" s="9">
        <f t="shared" si="8"/>
        <v>2.2</v>
      </c>
      <c r="L26" s="5">
        <f t="shared" si="7"/>
        <v>-44.3</v>
      </c>
      <c r="M26" s="5"/>
      <c r="N26" s="5">
        <f t="shared" si="4"/>
        <v>8969.34</v>
      </c>
    </row>
    <row r="27" customHeight="1" spans="1:14">
      <c r="A27" s="5" t="s">
        <v>99</v>
      </c>
      <c r="B27" s="5"/>
      <c r="C27" s="6" t="s">
        <v>234</v>
      </c>
      <c r="D27" s="57">
        <f t="shared" si="5"/>
        <v>14.5866666666667</v>
      </c>
      <c r="E27" s="57">
        <v>15.5</v>
      </c>
      <c r="F27" s="8">
        <v>3</v>
      </c>
      <c r="G27" s="5" t="s">
        <v>30</v>
      </c>
      <c r="H27" s="59">
        <v>43.76</v>
      </c>
      <c r="I27" s="57">
        <f t="shared" si="6"/>
        <v>46.5</v>
      </c>
      <c r="J27" s="8"/>
      <c r="K27" s="9">
        <f t="shared" si="8"/>
        <v>2.74</v>
      </c>
      <c r="L27" s="5">
        <f t="shared" si="7"/>
        <v>-43.76</v>
      </c>
      <c r="M27" s="5"/>
      <c r="N27" s="5">
        <f t="shared" si="4"/>
        <v>8925.58</v>
      </c>
    </row>
    <row r="28" customHeight="1" spans="1:14">
      <c r="A28" s="5" t="s">
        <v>99</v>
      </c>
      <c r="B28" s="5"/>
      <c r="C28" s="6" t="s">
        <v>235</v>
      </c>
      <c r="D28" s="57">
        <f t="shared" si="5"/>
        <v>14.5866666666667</v>
      </c>
      <c r="E28" s="57">
        <v>15.5</v>
      </c>
      <c r="F28" s="8">
        <v>3</v>
      </c>
      <c r="G28" s="5" t="s">
        <v>30</v>
      </c>
      <c r="H28" s="59">
        <v>43.76</v>
      </c>
      <c r="I28" s="57">
        <f t="shared" si="6"/>
        <v>46.5</v>
      </c>
      <c r="J28" s="8"/>
      <c r="K28" s="9">
        <f t="shared" si="8"/>
        <v>2.74</v>
      </c>
      <c r="L28" s="5">
        <f t="shared" si="7"/>
        <v>-43.76</v>
      </c>
      <c r="M28" s="5"/>
      <c r="N28" s="5">
        <f t="shared" si="4"/>
        <v>8881.82</v>
      </c>
    </row>
    <row r="29" customHeight="1" spans="1:14">
      <c r="A29" s="5" t="s">
        <v>99</v>
      </c>
      <c r="B29" s="5"/>
      <c r="C29" s="6" t="s">
        <v>236</v>
      </c>
      <c r="D29" s="57">
        <f t="shared" si="5"/>
        <v>14.5866666666667</v>
      </c>
      <c r="E29" s="57">
        <v>15.5</v>
      </c>
      <c r="F29" s="8">
        <v>3</v>
      </c>
      <c r="G29" s="5" t="s">
        <v>30</v>
      </c>
      <c r="H29" s="59">
        <v>43.76</v>
      </c>
      <c r="I29" s="57">
        <f t="shared" si="6"/>
        <v>46.5</v>
      </c>
      <c r="J29" s="8"/>
      <c r="K29" s="9">
        <f t="shared" si="8"/>
        <v>2.74</v>
      </c>
      <c r="L29" s="5">
        <f t="shared" si="7"/>
        <v>-43.76</v>
      </c>
      <c r="M29" s="5"/>
      <c r="N29" s="5">
        <f t="shared" si="4"/>
        <v>8838.06</v>
      </c>
    </row>
    <row r="30" customHeight="1" spans="1:14">
      <c r="A30" s="5" t="s">
        <v>99</v>
      </c>
      <c r="B30" s="5"/>
      <c r="C30" s="6" t="s">
        <v>237</v>
      </c>
      <c r="D30" s="57">
        <f t="shared" si="5"/>
        <v>14.7633333333333</v>
      </c>
      <c r="E30" s="57">
        <v>15.5</v>
      </c>
      <c r="F30" s="8">
        <v>3</v>
      </c>
      <c r="G30" s="5" t="s">
        <v>30</v>
      </c>
      <c r="H30" s="4">
        <v>44.29</v>
      </c>
      <c r="I30" s="57">
        <f t="shared" si="6"/>
        <v>46.5</v>
      </c>
      <c r="J30" s="8"/>
      <c r="K30" s="9">
        <f t="shared" si="8"/>
        <v>2.21</v>
      </c>
      <c r="L30" s="5">
        <f t="shared" si="7"/>
        <v>-44.29</v>
      </c>
      <c r="M30" s="5"/>
      <c r="N30" s="5">
        <f t="shared" si="4"/>
        <v>8793.77</v>
      </c>
    </row>
    <row r="31" customHeight="1" spans="1:14">
      <c r="A31" s="5" t="s">
        <v>99</v>
      </c>
      <c r="B31" s="5"/>
      <c r="C31" s="6" t="s">
        <v>238</v>
      </c>
      <c r="D31" s="57">
        <f t="shared" si="5"/>
        <v>14.5866666666667</v>
      </c>
      <c r="E31" s="57">
        <v>15.5</v>
      </c>
      <c r="F31" s="8">
        <v>3</v>
      </c>
      <c r="G31" s="5" t="s">
        <v>30</v>
      </c>
      <c r="H31" s="59">
        <v>43.76</v>
      </c>
      <c r="I31" s="57">
        <f t="shared" si="6"/>
        <v>46.5</v>
      </c>
      <c r="J31" s="8"/>
      <c r="K31" s="9">
        <f t="shared" si="8"/>
        <v>2.74</v>
      </c>
      <c r="L31" s="5">
        <f t="shared" si="7"/>
        <v>-43.76</v>
      </c>
      <c r="M31" s="5"/>
      <c r="N31" s="5">
        <f t="shared" si="4"/>
        <v>8750.01</v>
      </c>
    </row>
    <row r="32" customHeight="1" spans="1:14">
      <c r="A32" s="5" t="s">
        <v>99</v>
      </c>
      <c r="B32" s="5"/>
      <c r="C32" s="6" t="s">
        <v>239</v>
      </c>
      <c r="D32" s="57">
        <f t="shared" si="5"/>
        <v>14.5866666666667</v>
      </c>
      <c r="E32" s="57">
        <v>15.5</v>
      </c>
      <c r="F32" s="8">
        <v>3</v>
      </c>
      <c r="G32" s="5" t="s">
        <v>30</v>
      </c>
      <c r="H32" s="59">
        <v>43.76</v>
      </c>
      <c r="I32" s="57">
        <f t="shared" si="6"/>
        <v>46.5</v>
      </c>
      <c r="J32" s="8"/>
      <c r="K32" s="9">
        <f t="shared" si="8"/>
        <v>2.74</v>
      </c>
      <c r="L32" s="5">
        <f t="shared" si="7"/>
        <v>-43.76</v>
      </c>
      <c r="M32" s="5"/>
      <c r="N32" s="5">
        <f t="shared" si="4"/>
        <v>8706.25</v>
      </c>
    </row>
    <row r="33" customHeight="1" spans="1:1024 1025:16383">
      <c r="A33" s="5" t="s">
        <v>99</v>
      </c>
      <c r="B33" s="5"/>
      <c r="C33" s="6" t="s">
        <v>240</v>
      </c>
      <c r="D33" s="57">
        <f t="shared" si="5"/>
        <v>14.5866666666667</v>
      </c>
      <c r="E33" s="57">
        <v>15.5</v>
      </c>
      <c r="F33" s="8">
        <v>3</v>
      </c>
      <c r="G33" s="5" t="s">
        <v>30</v>
      </c>
      <c r="H33" s="59">
        <v>43.76</v>
      </c>
      <c r="I33" s="57">
        <f t="shared" si="6"/>
        <v>46.5</v>
      </c>
      <c r="J33" s="8"/>
      <c r="K33" s="9">
        <f t="shared" si="8"/>
        <v>2.74</v>
      </c>
      <c r="L33" s="5">
        <f t="shared" si="7"/>
        <v>-43.76</v>
      </c>
      <c r="M33" s="5"/>
      <c r="N33" s="5">
        <f t="shared" si="4"/>
        <v>8662.49</v>
      </c>
    </row>
    <row r="34" customHeight="1" spans="1:1024 1025:16383">
      <c r="A34" s="5" t="s">
        <v>99</v>
      </c>
      <c r="B34" s="5"/>
      <c r="C34" s="6" t="s">
        <v>241</v>
      </c>
      <c r="D34" s="57">
        <f t="shared" si="5"/>
        <v>14.7666666666667</v>
      </c>
      <c r="E34" s="57">
        <v>15.5</v>
      </c>
      <c r="F34" s="8">
        <v>3</v>
      </c>
      <c r="G34" s="5" t="s">
        <v>30</v>
      </c>
      <c r="H34" s="59">
        <v>44.3</v>
      </c>
      <c r="I34" s="57">
        <f t="shared" si="6"/>
        <v>46.5</v>
      </c>
      <c r="J34" s="8"/>
      <c r="K34" s="9">
        <f t="shared" si="8"/>
        <v>2.2</v>
      </c>
      <c r="L34" s="5">
        <f t="shared" si="7"/>
        <v>-44.3</v>
      </c>
      <c r="M34" s="5"/>
      <c r="N34" s="5">
        <f t="shared" si="4"/>
        <v>8618.19</v>
      </c>
    </row>
    <row r="35" customHeight="1" spans="1:1024 1025:16383">
      <c r="A35" s="5" t="s">
        <v>99</v>
      </c>
      <c r="B35" s="5"/>
      <c r="C35" s="6" t="s">
        <v>242</v>
      </c>
      <c r="D35" s="57">
        <f t="shared" si="5"/>
        <v>14.5866666666667</v>
      </c>
      <c r="E35" s="57">
        <v>15.5</v>
      </c>
      <c r="F35" s="8">
        <v>3</v>
      </c>
      <c r="G35" s="5" t="s">
        <v>30</v>
      </c>
      <c r="H35" s="59">
        <v>43.76</v>
      </c>
      <c r="I35" s="57">
        <f t="shared" si="6"/>
        <v>46.5</v>
      </c>
      <c r="J35" s="8"/>
      <c r="K35" s="9">
        <f t="shared" si="8"/>
        <v>2.74</v>
      </c>
      <c r="L35" s="5">
        <f t="shared" si="7"/>
        <v>-43.76</v>
      </c>
      <c r="M35" s="5"/>
      <c r="N35" s="5">
        <f t="shared" si="4"/>
        <v>8574.43</v>
      </c>
    </row>
    <row r="36" customHeight="1" spans="1:1024 1025:16383">
      <c r="A36" s="5" t="s">
        <v>99</v>
      </c>
      <c r="B36" s="5"/>
      <c r="C36" s="6" t="s">
        <v>243</v>
      </c>
      <c r="D36" s="57">
        <f t="shared" si="5"/>
        <v>14.5866666666667</v>
      </c>
      <c r="E36" s="57">
        <v>15.5</v>
      </c>
      <c r="F36" s="8">
        <v>3</v>
      </c>
      <c r="G36" s="5" t="s">
        <v>30</v>
      </c>
      <c r="H36" s="59">
        <v>43.76</v>
      </c>
      <c r="I36" s="57">
        <f t="shared" si="6"/>
        <v>46.5</v>
      </c>
      <c r="J36" s="8"/>
      <c r="K36" s="9">
        <f t="shared" si="8"/>
        <v>2.74</v>
      </c>
      <c r="L36" s="5">
        <f t="shared" si="7"/>
        <v>-43.76</v>
      </c>
      <c r="M36" s="5"/>
      <c r="N36" s="5">
        <f t="shared" si="4"/>
        <v>8530.67</v>
      </c>
    </row>
    <row r="37" customHeight="1" spans="1:1024 1025:16383">
      <c r="A37" s="5" t="s">
        <v>99</v>
      </c>
      <c r="B37" s="5"/>
      <c r="C37" s="6" t="s">
        <v>244</v>
      </c>
      <c r="D37" s="57">
        <f t="shared" si="5"/>
        <v>14.5866666666667</v>
      </c>
      <c r="E37" s="57">
        <v>15.5</v>
      </c>
      <c r="F37" s="8">
        <v>3</v>
      </c>
      <c r="G37" s="5" t="s">
        <v>30</v>
      </c>
      <c r="H37" s="59">
        <v>43.76</v>
      </c>
      <c r="I37" s="57">
        <f t="shared" si="6"/>
        <v>46.5</v>
      </c>
      <c r="J37" s="8"/>
      <c r="K37" s="9">
        <f t="shared" si="8"/>
        <v>2.74</v>
      </c>
      <c r="L37" s="5">
        <f t="shared" si="7"/>
        <v>-43.76</v>
      </c>
      <c r="M37" s="5"/>
      <c r="N37" s="5">
        <f t="shared" ref="N37:N82" si="9">N36+L37+M37</f>
        <v>8486.91</v>
      </c>
    </row>
    <row r="38" customHeight="1" spans="1:1024 1025:16383">
      <c r="A38" s="5" t="s">
        <v>99</v>
      </c>
      <c r="B38" s="5"/>
      <c r="C38" s="6" t="s">
        <v>245</v>
      </c>
      <c r="D38" s="57">
        <f t="shared" si="5"/>
        <v>14.7666666666667</v>
      </c>
      <c r="E38" s="57">
        <v>15.5</v>
      </c>
      <c r="F38" s="8">
        <v>3</v>
      </c>
      <c r="G38" s="5" t="s">
        <v>30</v>
      </c>
      <c r="H38" s="59">
        <v>44.3</v>
      </c>
      <c r="I38" s="57">
        <f t="shared" si="6"/>
        <v>46.5</v>
      </c>
      <c r="J38" s="8"/>
      <c r="K38" s="9">
        <f t="shared" si="8"/>
        <v>2.2</v>
      </c>
      <c r="L38" s="5">
        <f t="shared" si="7"/>
        <v>-44.3</v>
      </c>
      <c r="M38" s="5"/>
      <c r="N38" s="5">
        <f t="shared" si="9"/>
        <v>8442.61</v>
      </c>
    </row>
    <row r="39" customHeight="1" spans="1:1024 1025:16383">
      <c r="A39" s="5" t="s">
        <v>99</v>
      </c>
      <c r="B39" s="5"/>
      <c r="C39" s="6" t="s">
        <v>246</v>
      </c>
      <c r="D39" s="57">
        <f t="shared" si="5"/>
        <v>14.5866666666667</v>
      </c>
      <c r="E39" s="57">
        <v>15.5</v>
      </c>
      <c r="F39" s="8">
        <v>3</v>
      </c>
      <c r="G39" s="5" t="s">
        <v>30</v>
      </c>
      <c r="H39" s="59">
        <v>43.76</v>
      </c>
      <c r="I39" s="57">
        <f t="shared" si="6"/>
        <v>46.5</v>
      </c>
      <c r="J39" s="8"/>
      <c r="K39" s="9">
        <f t="shared" si="8"/>
        <v>2.74</v>
      </c>
      <c r="L39" s="5">
        <f t="shared" si="7"/>
        <v>-43.76</v>
      </c>
      <c r="M39" s="5"/>
      <c r="N39" s="5">
        <f t="shared" si="9"/>
        <v>8398.85</v>
      </c>
    </row>
    <row r="40" customHeight="1" spans="1:1024 1025:16383">
      <c r="A40" s="5" t="s">
        <v>99</v>
      </c>
      <c r="B40" s="5"/>
      <c r="C40" s="6" t="s">
        <v>247</v>
      </c>
      <c r="D40" s="57">
        <f t="shared" si="5"/>
        <v>14.5866666666667</v>
      </c>
      <c r="E40" s="57">
        <v>15.5</v>
      </c>
      <c r="F40" s="8">
        <v>3</v>
      </c>
      <c r="G40" s="5" t="s">
        <v>30</v>
      </c>
      <c r="H40" s="59">
        <f>43.76</f>
        <v>43.76</v>
      </c>
      <c r="I40" s="57">
        <f t="shared" si="6"/>
        <v>46.5</v>
      </c>
      <c r="J40" s="8"/>
      <c r="K40" s="9">
        <f t="shared" si="8"/>
        <v>2.74</v>
      </c>
      <c r="L40" s="5">
        <f t="shared" si="7"/>
        <v>-43.76</v>
      </c>
      <c r="M40" s="5"/>
      <c r="N40" s="5">
        <f t="shared" si="9"/>
        <v>8355.09</v>
      </c>
    </row>
    <row r="41" customHeight="1" spans="1:1024 1025:16383">
      <c r="A41" s="5" t="s">
        <v>99</v>
      </c>
      <c r="B41" s="5"/>
      <c r="C41" s="6" t="s">
        <v>248</v>
      </c>
      <c r="D41" s="57">
        <f t="shared" si="5"/>
        <v>14.5866666666667</v>
      </c>
      <c r="E41" s="57">
        <v>15.5</v>
      </c>
      <c r="F41" s="8">
        <v>3</v>
      </c>
      <c r="G41" s="5" t="s">
        <v>30</v>
      </c>
      <c r="H41" s="59">
        <f>43.76</f>
        <v>43.76</v>
      </c>
      <c r="I41" s="57">
        <f t="shared" si="6"/>
        <v>46.5</v>
      </c>
      <c r="J41" s="8"/>
      <c r="K41" s="9">
        <f t="shared" si="8"/>
        <v>2.74</v>
      </c>
      <c r="L41" s="5">
        <f t="shared" si="7"/>
        <v>-43.76</v>
      </c>
      <c r="M41" s="5"/>
      <c r="N41" s="5">
        <f t="shared" si="9"/>
        <v>8311.33</v>
      </c>
    </row>
    <row r="42" customHeight="1" spans="1:1024 1025:16383">
      <c r="A42" s="5" t="s">
        <v>99</v>
      </c>
      <c r="B42" s="5"/>
      <c r="C42" s="6" t="s">
        <v>249</v>
      </c>
      <c r="D42" s="57">
        <f>H42/10</f>
        <v>1.6225</v>
      </c>
      <c r="E42" s="57">
        <v>2.99</v>
      </c>
      <c r="F42" s="8">
        <v>10</v>
      </c>
      <c r="G42" s="5" t="s">
        <v>30</v>
      </c>
      <c r="H42" s="59">
        <f t="shared" ref="H42:H45" si="10">64.9/4</f>
        <v>16.225</v>
      </c>
      <c r="I42" s="57">
        <f t="shared" si="6"/>
        <v>29.9</v>
      </c>
      <c r="J42" s="8"/>
      <c r="K42" s="9">
        <f t="shared" si="8"/>
        <v>13.675</v>
      </c>
      <c r="L42" s="5">
        <f t="shared" si="7"/>
        <v>-16.225</v>
      </c>
      <c r="M42" s="5"/>
      <c r="N42" s="5">
        <f t="shared" si="9"/>
        <v>8295.105</v>
      </c>
    </row>
    <row r="43" customHeight="1" spans="1:1024 1025:16383">
      <c r="A43" s="5" t="s">
        <v>99</v>
      </c>
      <c r="B43" s="5"/>
      <c r="C43" s="6" t="s">
        <v>250</v>
      </c>
      <c r="D43" s="57">
        <f>H43/F43</f>
        <v>1.6225</v>
      </c>
      <c r="E43" s="57">
        <v>2.99</v>
      </c>
      <c r="F43" s="8">
        <v>10</v>
      </c>
      <c r="G43" s="5" t="s">
        <v>30</v>
      </c>
      <c r="H43" s="59">
        <f t="shared" si="10"/>
        <v>16.225</v>
      </c>
      <c r="I43" s="57">
        <f t="shared" si="6"/>
        <v>29.9</v>
      </c>
      <c r="J43" s="8"/>
      <c r="K43" s="9">
        <f t="shared" si="8"/>
        <v>13.675</v>
      </c>
      <c r="L43" s="5">
        <f t="shared" si="7"/>
        <v>-16.225</v>
      </c>
      <c r="M43" s="5"/>
      <c r="N43" s="5">
        <f t="shared" si="9"/>
        <v>8278.88</v>
      </c>
    </row>
    <row r="44" customHeight="1" spans="1:1024 1025:16383">
      <c r="A44" s="5" t="s">
        <v>99</v>
      </c>
      <c r="B44" s="5"/>
      <c r="C44" s="6" t="s">
        <v>251</v>
      </c>
      <c r="D44" s="57">
        <f>H44/F44</f>
        <v>1.6225</v>
      </c>
      <c r="E44" s="57">
        <v>2.99</v>
      </c>
      <c r="F44" s="8">
        <v>10</v>
      </c>
      <c r="G44" s="5" t="s">
        <v>30</v>
      </c>
      <c r="H44" s="59">
        <f t="shared" si="10"/>
        <v>16.225</v>
      </c>
      <c r="I44" s="57">
        <f t="shared" si="6"/>
        <v>29.9</v>
      </c>
      <c r="J44" s="8"/>
      <c r="K44" s="9">
        <f t="shared" si="8"/>
        <v>13.675</v>
      </c>
      <c r="L44" s="5">
        <f t="shared" si="7"/>
        <v>-16.225</v>
      </c>
      <c r="M44" s="5"/>
      <c r="N44" s="5">
        <f t="shared" si="9"/>
        <v>8262.655</v>
      </c>
    </row>
    <row r="45" customHeight="1" spans="1:1024 1025:16383">
      <c r="A45" s="5" t="s">
        <v>99</v>
      </c>
      <c r="B45" s="5"/>
      <c r="C45" s="6" t="s">
        <v>252</v>
      </c>
      <c r="D45" s="57">
        <f>H45/F45</f>
        <v>1.6225</v>
      </c>
      <c r="E45" s="57">
        <v>2.99</v>
      </c>
      <c r="F45" s="8">
        <v>10</v>
      </c>
      <c r="G45" s="5" t="s">
        <v>30</v>
      </c>
      <c r="H45" s="59">
        <f t="shared" si="10"/>
        <v>16.225</v>
      </c>
      <c r="I45" s="57">
        <f t="shared" si="6"/>
        <v>29.9</v>
      </c>
      <c r="J45" s="8"/>
      <c r="K45" s="9">
        <f t="shared" si="8"/>
        <v>13.675</v>
      </c>
      <c r="L45" s="5">
        <f t="shared" si="7"/>
        <v>-16.225</v>
      </c>
      <c r="M45" s="5"/>
      <c r="N45" s="5">
        <f t="shared" si="9"/>
        <v>8246.43</v>
      </c>
    </row>
    <row r="46" s="99" customFormat="1" customHeight="1" spans="1:1024 1025:16383">
      <c r="A46" s="4" t="s">
        <v>99</v>
      </c>
      <c r="B46" s="4"/>
      <c r="C46" s="6" t="s">
        <v>253</v>
      </c>
      <c r="D46" s="59">
        <f>H46/F46</f>
        <v>4.18</v>
      </c>
      <c r="E46" s="59">
        <v>4.28</v>
      </c>
      <c r="F46" s="16">
        <v>20</v>
      </c>
      <c r="G46" s="4" t="s">
        <v>121</v>
      </c>
      <c r="H46" s="59">
        <f>8.36*10</f>
        <v>83.6</v>
      </c>
      <c r="I46" s="57">
        <f t="shared" si="6"/>
        <v>85.6</v>
      </c>
      <c r="J46" s="16"/>
      <c r="K46" s="9">
        <f t="shared" si="8"/>
        <v>2.00000000000001</v>
      </c>
      <c r="L46" s="5">
        <f t="shared" si="7"/>
        <v>-83.6</v>
      </c>
      <c r="M46" s="4"/>
      <c r="N46" s="5">
        <f t="shared" si="9"/>
        <v>8162.83</v>
      </c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89"/>
      <c r="AJ46" s="89"/>
      <c r="AK46" s="89"/>
      <c r="AL46" s="89"/>
      <c r="AM46" s="89"/>
      <c r="AN46" s="89"/>
      <c r="AO46" s="89"/>
      <c r="AP46" s="89"/>
      <c r="AQ46" s="89"/>
      <c r="AR46" s="89"/>
      <c r="AS46" s="89"/>
      <c r="AT46" s="89"/>
      <c r="AU46" s="89"/>
      <c r="AV46" s="89"/>
      <c r="AW46" s="89"/>
      <c r="AX46" s="89"/>
      <c r="AY46" s="89"/>
      <c r="AZ46" s="89"/>
      <c r="BA46" s="89"/>
      <c r="BB46" s="89"/>
      <c r="BC46" s="89"/>
      <c r="BD46" s="89"/>
      <c r="BE46" s="89"/>
      <c r="BF46" s="89"/>
      <c r="BG46" s="89"/>
      <c r="BH46" s="89"/>
      <c r="BI46" s="89"/>
      <c r="BJ46" s="89"/>
      <c r="BK46" s="89"/>
      <c r="BL46" s="89"/>
      <c r="BM46" s="89"/>
      <c r="BN46" s="89"/>
      <c r="BO46" s="89"/>
      <c r="BP46" s="89"/>
      <c r="BQ46" s="89"/>
      <c r="BR46" s="89"/>
      <c r="BS46" s="89"/>
      <c r="BT46" s="89"/>
      <c r="BU46" s="89"/>
      <c r="BV46" s="89"/>
      <c r="BW46" s="89"/>
      <c r="BX46" s="89"/>
      <c r="BY46" s="89"/>
      <c r="BZ46" s="89"/>
      <c r="CA46" s="89"/>
      <c r="CB46" s="89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/>
      <c r="DB46" s="89"/>
      <c r="DC46" s="89"/>
      <c r="DD46" s="89"/>
      <c r="DE46" s="89"/>
      <c r="DF46" s="89"/>
      <c r="DG46" s="89"/>
      <c r="DH46" s="89"/>
      <c r="DI46" s="89"/>
      <c r="DJ46" s="89"/>
      <c r="DK46" s="89"/>
      <c r="DL46" s="89"/>
      <c r="DM46" s="89"/>
      <c r="DN46" s="89"/>
      <c r="DO46" s="89"/>
      <c r="DP46" s="89"/>
      <c r="DQ46" s="89"/>
      <c r="DR46" s="89"/>
      <c r="DS46" s="89"/>
      <c r="DT46" s="89"/>
      <c r="DU46" s="89"/>
      <c r="DV46" s="89"/>
      <c r="DW46" s="89"/>
      <c r="DX46" s="89"/>
      <c r="DY46" s="89"/>
      <c r="DZ46" s="89"/>
      <c r="EA46" s="89"/>
      <c r="EB46" s="89"/>
      <c r="EC46" s="89"/>
      <c r="ED46" s="89"/>
      <c r="EE46" s="89"/>
      <c r="EF46" s="89"/>
      <c r="EG46" s="89"/>
      <c r="EH46" s="89"/>
      <c r="EI46" s="89"/>
      <c r="EJ46" s="89"/>
      <c r="EK46" s="89"/>
      <c r="EL46" s="89"/>
      <c r="EM46" s="89"/>
      <c r="EN46" s="89"/>
      <c r="EO46" s="89"/>
      <c r="EP46" s="89"/>
      <c r="EQ46" s="89"/>
      <c r="ER46" s="89"/>
      <c r="ES46" s="89"/>
      <c r="ET46" s="89"/>
      <c r="EU46" s="89"/>
      <c r="EV46" s="89"/>
      <c r="EW46" s="89"/>
      <c r="EX46" s="89"/>
      <c r="EY46" s="89"/>
      <c r="EZ46" s="89"/>
      <c r="FA46" s="89"/>
      <c r="FB46" s="89"/>
      <c r="FC46" s="89"/>
      <c r="FD46" s="89"/>
      <c r="FE46" s="89"/>
      <c r="FF46" s="89"/>
      <c r="FG46" s="89"/>
      <c r="FH46" s="89"/>
      <c r="FI46" s="89"/>
      <c r="FJ46" s="89"/>
      <c r="FK46" s="89"/>
      <c r="FL46" s="89"/>
      <c r="FM46" s="89"/>
      <c r="FN46" s="89"/>
      <c r="FO46" s="89"/>
      <c r="FP46" s="89"/>
      <c r="FQ46" s="89"/>
      <c r="FR46" s="89"/>
      <c r="FS46" s="89"/>
      <c r="FT46" s="89"/>
      <c r="FU46" s="89"/>
      <c r="FV46" s="89"/>
      <c r="FW46" s="89"/>
      <c r="FX46" s="89"/>
      <c r="FY46" s="89"/>
      <c r="FZ46" s="89"/>
      <c r="GA46" s="89"/>
      <c r="GB46" s="89"/>
      <c r="GC46" s="89"/>
      <c r="GD46" s="89"/>
      <c r="GE46" s="89"/>
      <c r="GF46" s="89"/>
      <c r="GG46" s="89"/>
      <c r="GH46" s="89"/>
      <c r="GI46" s="89"/>
      <c r="GJ46" s="89"/>
      <c r="GK46" s="89"/>
      <c r="GL46" s="89"/>
      <c r="GM46" s="89"/>
      <c r="GN46" s="89"/>
      <c r="GO46" s="89"/>
      <c r="GP46" s="89"/>
      <c r="GQ46" s="89"/>
      <c r="GR46" s="89"/>
      <c r="GS46" s="89"/>
      <c r="GT46" s="89"/>
      <c r="GU46" s="89"/>
      <c r="GV46" s="89"/>
      <c r="GW46" s="89"/>
      <c r="GX46" s="89"/>
      <c r="GY46" s="89"/>
      <c r="GZ46" s="89"/>
      <c r="HA46" s="89"/>
      <c r="HB46" s="89"/>
      <c r="HC46" s="89"/>
      <c r="HD46" s="89"/>
      <c r="HE46" s="89"/>
      <c r="HF46" s="89"/>
      <c r="HG46" s="89"/>
      <c r="HH46" s="89"/>
      <c r="HI46" s="89"/>
      <c r="HJ46" s="89"/>
      <c r="HK46" s="89"/>
      <c r="HL46" s="89"/>
      <c r="HM46" s="89"/>
      <c r="HN46" s="89"/>
      <c r="HO46" s="89"/>
      <c r="HP46" s="89"/>
      <c r="HQ46" s="89"/>
      <c r="HR46" s="89"/>
      <c r="HS46" s="89"/>
      <c r="HT46" s="89"/>
      <c r="HU46" s="89"/>
      <c r="HV46" s="89"/>
      <c r="HW46" s="89"/>
      <c r="HX46" s="89"/>
      <c r="HY46" s="89"/>
      <c r="HZ46" s="89"/>
      <c r="IA46" s="89"/>
      <c r="IB46" s="89"/>
      <c r="IC46" s="89"/>
      <c r="ID46" s="89"/>
      <c r="IE46" s="89"/>
      <c r="IF46" s="89"/>
      <c r="IG46" s="89"/>
      <c r="IH46" s="89"/>
      <c r="II46" s="89"/>
      <c r="IJ46" s="89"/>
      <c r="IK46" s="89"/>
      <c r="IL46" s="89"/>
      <c r="IM46" s="89"/>
      <c r="IN46" s="89"/>
      <c r="IO46" s="89"/>
      <c r="IP46" s="89"/>
      <c r="IQ46" s="89"/>
      <c r="IR46" s="89"/>
      <c r="IS46" s="89"/>
      <c r="IT46" s="89"/>
      <c r="IU46" s="89"/>
      <c r="IV46" s="89"/>
      <c r="IW46" s="89"/>
      <c r="IX46" s="89"/>
      <c r="IY46" s="89"/>
      <c r="IZ46" s="89"/>
      <c r="JA46" s="89"/>
      <c r="JB46" s="89"/>
      <c r="JC46" s="89"/>
      <c r="JD46" s="89"/>
      <c r="JE46" s="89"/>
      <c r="JF46" s="89"/>
      <c r="JG46" s="89"/>
      <c r="JH46" s="89"/>
      <c r="JI46" s="89"/>
      <c r="JJ46" s="89"/>
      <c r="JK46" s="89"/>
      <c r="JL46" s="89"/>
      <c r="JM46" s="89"/>
      <c r="JN46" s="89"/>
      <c r="JO46" s="89"/>
      <c r="JP46" s="89"/>
      <c r="JQ46" s="89"/>
      <c r="JR46" s="89"/>
      <c r="JS46" s="89"/>
      <c r="JT46" s="89"/>
      <c r="JU46" s="89"/>
      <c r="JV46" s="89"/>
      <c r="JW46" s="89"/>
      <c r="JX46" s="89"/>
      <c r="JY46" s="89"/>
      <c r="JZ46" s="89"/>
      <c r="KA46" s="89"/>
      <c r="KB46" s="89"/>
      <c r="KC46" s="89"/>
      <c r="KD46" s="89"/>
      <c r="KE46" s="89"/>
      <c r="KF46" s="89"/>
      <c r="KG46" s="89"/>
      <c r="KH46" s="89"/>
      <c r="KI46" s="89"/>
      <c r="KJ46" s="89"/>
      <c r="KK46" s="89"/>
      <c r="KL46" s="89"/>
      <c r="KM46" s="89"/>
      <c r="KN46" s="89"/>
      <c r="KO46" s="89"/>
      <c r="KP46" s="89"/>
      <c r="KQ46" s="89"/>
      <c r="KR46" s="89"/>
      <c r="KS46" s="89"/>
      <c r="KT46" s="89"/>
      <c r="KU46" s="89"/>
      <c r="KV46" s="89"/>
      <c r="KW46" s="89"/>
      <c r="KX46" s="89"/>
      <c r="KY46" s="89"/>
      <c r="KZ46" s="89"/>
      <c r="LA46" s="89"/>
      <c r="LB46" s="89"/>
      <c r="LC46" s="89"/>
      <c r="LD46" s="89"/>
      <c r="LE46" s="89"/>
      <c r="LF46" s="89"/>
      <c r="LG46" s="89"/>
      <c r="LH46" s="89"/>
      <c r="LI46" s="89"/>
      <c r="LJ46" s="89"/>
      <c r="LK46" s="89"/>
      <c r="LL46" s="89"/>
      <c r="LM46" s="89"/>
      <c r="LN46" s="89"/>
      <c r="LO46" s="89"/>
      <c r="LP46" s="89"/>
      <c r="LQ46" s="89"/>
      <c r="LR46" s="89"/>
      <c r="LS46" s="89"/>
      <c r="LT46" s="89"/>
      <c r="LU46" s="89"/>
      <c r="LV46" s="89"/>
      <c r="LW46" s="89"/>
      <c r="LX46" s="89"/>
      <c r="LY46" s="89"/>
      <c r="LZ46" s="89"/>
      <c r="MA46" s="89"/>
      <c r="MB46" s="89"/>
      <c r="MC46" s="89"/>
      <c r="MD46" s="89"/>
      <c r="ME46" s="89"/>
      <c r="MF46" s="89"/>
      <c r="MG46" s="89"/>
      <c r="MH46" s="89"/>
      <c r="MI46" s="89"/>
      <c r="MJ46" s="89"/>
      <c r="MK46" s="89"/>
      <c r="ML46" s="89"/>
      <c r="MM46" s="89"/>
      <c r="MN46" s="89"/>
      <c r="MO46" s="89"/>
      <c r="MP46" s="89"/>
      <c r="MQ46" s="89"/>
      <c r="MR46" s="89"/>
      <c r="MS46" s="89"/>
      <c r="MT46" s="89"/>
      <c r="MU46" s="89"/>
      <c r="MV46" s="89"/>
      <c r="MW46" s="89"/>
      <c r="MX46" s="89"/>
      <c r="MY46" s="89"/>
      <c r="MZ46" s="89"/>
      <c r="NA46" s="89"/>
      <c r="NB46" s="89"/>
      <c r="NC46" s="89"/>
      <c r="ND46" s="89"/>
      <c r="NE46" s="89"/>
      <c r="NF46" s="89"/>
      <c r="NG46" s="89"/>
      <c r="NH46" s="89"/>
      <c r="NI46" s="89"/>
      <c r="NJ46" s="89"/>
      <c r="NK46" s="89"/>
      <c r="NL46" s="89"/>
      <c r="NM46" s="89"/>
      <c r="NN46" s="89"/>
      <c r="NO46" s="89"/>
      <c r="NP46" s="89"/>
      <c r="NQ46" s="89"/>
      <c r="NR46" s="89"/>
      <c r="NS46" s="89"/>
      <c r="NT46" s="89"/>
      <c r="NU46" s="89"/>
      <c r="NV46" s="89"/>
      <c r="NW46" s="89"/>
      <c r="NX46" s="89"/>
      <c r="NY46" s="89"/>
      <c r="NZ46" s="89"/>
      <c r="OA46" s="89"/>
      <c r="OB46" s="89"/>
      <c r="OC46" s="89"/>
      <c r="OD46" s="89"/>
      <c r="OE46" s="89"/>
      <c r="OF46" s="89"/>
      <c r="OG46" s="89"/>
      <c r="OH46" s="89"/>
      <c r="OI46" s="89"/>
      <c r="OJ46" s="89"/>
      <c r="OK46" s="89"/>
      <c r="OL46" s="89"/>
      <c r="OM46" s="89"/>
      <c r="ON46" s="89"/>
      <c r="OO46" s="89"/>
      <c r="OP46" s="89"/>
      <c r="OQ46" s="89"/>
      <c r="OR46" s="89"/>
      <c r="OS46" s="89"/>
      <c r="OT46" s="89"/>
      <c r="OU46" s="89"/>
      <c r="OV46" s="89"/>
      <c r="OW46" s="89"/>
      <c r="OX46" s="89"/>
      <c r="OY46" s="89"/>
      <c r="OZ46" s="89"/>
      <c r="PA46" s="89"/>
      <c r="PB46" s="89"/>
      <c r="PC46" s="89"/>
      <c r="PD46" s="89"/>
      <c r="PE46" s="89"/>
      <c r="PF46" s="89"/>
      <c r="PG46" s="89"/>
      <c r="PH46" s="89"/>
      <c r="PI46" s="89"/>
      <c r="PJ46" s="89"/>
      <c r="PK46" s="89"/>
      <c r="PL46" s="89"/>
      <c r="PM46" s="89"/>
      <c r="PN46" s="89"/>
      <c r="PO46" s="89"/>
      <c r="PP46" s="89"/>
      <c r="PQ46" s="89"/>
      <c r="PR46" s="89"/>
      <c r="PS46" s="89"/>
      <c r="PT46" s="89"/>
      <c r="PU46" s="89"/>
      <c r="PV46" s="89"/>
      <c r="PW46" s="89"/>
      <c r="PX46" s="89"/>
      <c r="PY46" s="89"/>
      <c r="PZ46" s="89"/>
      <c r="QA46" s="89"/>
      <c r="QB46" s="89"/>
      <c r="QC46" s="89"/>
      <c r="QD46" s="89"/>
      <c r="QE46" s="89"/>
      <c r="QF46" s="89"/>
      <c r="QG46" s="89"/>
      <c r="QH46" s="89"/>
      <c r="QI46" s="89"/>
      <c r="QJ46" s="89"/>
      <c r="QK46" s="89"/>
      <c r="QL46" s="89"/>
      <c r="QM46" s="89"/>
      <c r="QN46" s="89"/>
      <c r="QO46" s="89"/>
      <c r="QP46" s="89"/>
      <c r="QQ46" s="89"/>
      <c r="QR46" s="89"/>
      <c r="QS46" s="89"/>
      <c r="QT46" s="89"/>
      <c r="QU46" s="89"/>
      <c r="QV46" s="89"/>
      <c r="QW46" s="89"/>
      <c r="QX46" s="89"/>
      <c r="QY46" s="89"/>
      <c r="QZ46" s="89"/>
      <c r="RA46" s="89"/>
      <c r="RB46" s="89"/>
      <c r="RC46" s="89"/>
      <c r="RD46" s="89"/>
      <c r="RE46" s="89"/>
      <c r="RF46" s="89"/>
      <c r="RG46" s="89"/>
      <c r="RH46" s="89"/>
      <c r="RI46" s="89"/>
      <c r="RJ46" s="89"/>
      <c r="RK46" s="89"/>
      <c r="RL46" s="89"/>
      <c r="RM46" s="89"/>
      <c r="RN46" s="89"/>
      <c r="RO46" s="89"/>
      <c r="RP46" s="89"/>
      <c r="RQ46" s="89"/>
      <c r="RR46" s="89"/>
      <c r="RS46" s="89"/>
      <c r="RT46" s="89"/>
      <c r="RU46" s="89"/>
      <c r="RV46" s="89"/>
      <c r="RW46" s="89"/>
      <c r="RX46" s="89"/>
      <c r="RY46" s="89"/>
      <c r="RZ46" s="89"/>
      <c r="SA46" s="89"/>
      <c r="SB46" s="89"/>
      <c r="SC46" s="89"/>
      <c r="SD46" s="89"/>
      <c r="SE46" s="89"/>
      <c r="SF46" s="89"/>
      <c r="SG46" s="89"/>
      <c r="SH46" s="89"/>
      <c r="SI46" s="89"/>
      <c r="SJ46" s="89"/>
      <c r="SK46" s="89"/>
      <c r="SL46" s="89"/>
      <c r="SM46" s="89"/>
      <c r="SN46" s="89"/>
      <c r="SO46" s="89"/>
      <c r="SP46" s="89"/>
      <c r="SQ46" s="89"/>
      <c r="SR46" s="89"/>
      <c r="SS46" s="89"/>
      <c r="ST46" s="89"/>
      <c r="SU46" s="89"/>
      <c r="SV46" s="89"/>
      <c r="SW46" s="89"/>
      <c r="SX46" s="89"/>
      <c r="SY46" s="89"/>
      <c r="SZ46" s="89"/>
      <c r="TA46" s="89"/>
      <c r="TB46" s="89"/>
      <c r="TC46" s="89"/>
      <c r="TD46" s="89"/>
      <c r="TE46" s="89"/>
      <c r="TF46" s="89"/>
      <c r="TG46" s="89"/>
      <c r="TH46" s="89"/>
      <c r="TI46" s="89"/>
      <c r="TJ46" s="89"/>
      <c r="TK46" s="89"/>
      <c r="TL46" s="89"/>
      <c r="TM46" s="89"/>
      <c r="TN46" s="89"/>
      <c r="TO46" s="89"/>
      <c r="TP46" s="89"/>
      <c r="TQ46" s="89"/>
      <c r="TR46" s="89"/>
      <c r="TS46" s="89"/>
      <c r="TT46" s="89"/>
      <c r="TU46" s="89"/>
      <c r="TV46" s="89"/>
      <c r="TW46" s="89"/>
      <c r="TX46" s="89"/>
      <c r="TY46" s="89"/>
      <c r="TZ46" s="89"/>
      <c r="UA46" s="89"/>
      <c r="UB46" s="89"/>
      <c r="UC46" s="89"/>
      <c r="UD46" s="89"/>
      <c r="UE46" s="89"/>
      <c r="UF46" s="89"/>
      <c r="UG46" s="89"/>
      <c r="UH46" s="89"/>
      <c r="UI46" s="89"/>
      <c r="UJ46" s="89"/>
      <c r="UK46" s="89"/>
      <c r="UL46" s="89"/>
      <c r="UM46" s="89"/>
      <c r="UN46" s="89"/>
      <c r="UO46" s="89"/>
      <c r="UP46" s="89"/>
      <c r="UQ46" s="89"/>
      <c r="UR46" s="89"/>
      <c r="US46" s="89"/>
      <c r="UT46" s="89"/>
      <c r="UU46" s="89"/>
      <c r="UV46" s="89"/>
      <c r="UW46" s="89"/>
      <c r="UX46" s="89"/>
      <c r="UY46" s="89"/>
      <c r="UZ46" s="89"/>
      <c r="VA46" s="89"/>
      <c r="VB46" s="89"/>
      <c r="VC46" s="89"/>
      <c r="VD46" s="89"/>
      <c r="VE46" s="89"/>
      <c r="VF46" s="89"/>
      <c r="VG46" s="89"/>
      <c r="VH46" s="89"/>
      <c r="VI46" s="89"/>
      <c r="VJ46" s="89"/>
      <c r="VK46" s="89"/>
      <c r="VL46" s="89"/>
      <c r="VM46" s="89"/>
      <c r="VN46" s="89"/>
      <c r="VO46" s="89"/>
      <c r="VP46" s="89"/>
      <c r="VQ46" s="89"/>
      <c r="VR46" s="89"/>
      <c r="VS46" s="89"/>
      <c r="VT46" s="89"/>
      <c r="VU46" s="89"/>
      <c r="VV46" s="89"/>
      <c r="VW46" s="89"/>
      <c r="VX46" s="89"/>
      <c r="VY46" s="89"/>
      <c r="VZ46" s="89"/>
      <c r="WA46" s="89"/>
      <c r="WB46" s="89"/>
      <c r="WC46" s="89"/>
      <c r="WD46" s="89"/>
      <c r="WE46" s="89"/>
      <c r="WF46" s="89"/>
      <c r="WG46" s="89"/>
      <c r="WH46" s="89"/>
      <c r="WI46" s="89"/>
      <c r="WJ46" s="89"/>
      <c r="WK46" s="89"/>
      <c r="WL46" s="89"/>
      <c r="WM46" s="89"/>
      <c r="WN46" s="89"/>
      <c r="WO46" s="89"/>
      <c r="WP46" s="89"/>
      <c r="WQ46" s="89"/>
      <c r="WR46" s="89"/>
      <c r="WS46" s="89"/>
      <c r="WT46" s="89"/>
      <c r="WU46" s="89"/>
      <c r="WV46" s="89"/>
      <c r="WW46" s="89"/>
      <c r="WX46" s="89"/>
      <c r="WY46" s="89"/>
      <c r="WZ46" s="89"/>
      <c r="XA46" s="89"/>
      <c r="XB46" s="89"/>
      <c r="XC46" s="89"/>
      <c r="XD46" s="89"/>
      <c r="XE46" s="89"/>
      <c r="XF46" s="89"/>
      <c r="XG46" s="89"/>
      <c r="XH46" s="89"/>
      <c r="XI46" s="89"/>
      <c r="XJ46" s="89"/>
      <c r="XK46" s="89"/>
      <c r="XL46" s="89"/>
      <c r="XM46" s="89"/>
      <c r="XN46" s="89"/>
      <c r="XO46" s="89"/>
      <c r="XP46" s="89"/>
      <c r="XQ46" s="89"/>
      <c r="XR46" s="89"/>
      <c r="XS46" s="89"/>
      <c r="XT46" s="89"/>
      <c r="XU46" s="89"/>
      <c r="XV46" s="89"/>
      <c r="XW46" s="89"/>
      <c r="XX46" s="89"/>
      <c r="XY46" s="89"/>
      <c r="XZ46" s="89"/>
      <c r="YA46" s="89"/>
      <c r="YB46" s="89"/>
      <c r="YC46" s="89"/>
      <c r="YD46" s="89"/>
      <c r="YE46" s="89"/>
      <c r="YF46" s="89"/>
      <c r="YG46" s="89"/>
      <c r="YH46" s="89"/>
      <c r="YI46" s="89"/>
      <c r="YJ46" s="89"/>
      <c r="YK46" s="89"/>
      <c r="YL46" s="89"/>
      <c r="YM46" s="89"/>
      <c r="YN46" s="89"/>
      <c r="YO46" s="89"/>
      <c r="YP46" s="89"/>
      <c r="YQ46" s="89"/>
      <c r="YR46" s="89"/>
      <c r="YS46" s="89"/>
      <c r="YT46" s="89"/>
      <c r="YU46" s="89"/>
      <c r="YV46" s="89"/>
      <c r="YW46" s="89"/>
      <c r="YX46" s="89"/>
      <c r="YY46" s="89"/>
      <c r="YZ46" s="89"/>
      <c r="ZA46" s="89"/>
      <c r="ZB46" s="89"/>
      <c r="ZC46" s="89"/>
      <c r="ZD46" s="89"/>
      <c r="ZE46" s="89"/>
      <c r="ZF46" s="89"/>
      <c r="ZG46" s="89"/>
      <c r="ZH46" s="89"/>
      <c r="ZI46" s="89"/>
      <c r="ZJ46" s="89"/>
      <c r="ZK46" s="89"/>
      <c r="ZL46" s="89"/>
      <c r="ZM46" s="89"/>
      <c r="ZN46" s="89"/>
      <c r="ZO46" s="89"/>
      <c r="ZP46" s="89"/>
      <c r="ZQ46" s="89"/>
      <c r="ZR46" s="89"/>
      <c r="ZS46" s="89"/>
      <c r="ZT46" s="89"/>
      <c r="ZU46" s="89"/>
      <c r="ZV46" s="89"/>
      <c r="ZW46" s="89"/>
      <c r="ZX46" s="89"/>
      <c r="ZY46" s="89"/>
      <c r="ZZ46" s="89"/>
      <c r="AAA46" s="89"/>
      <c r="AAB46" s="89"/>
      <c r="AAC46" s="89"/>
      <c r="AAD46" s="89"/>
      <c r="AAE46" s="89"/>
      <c r="AAF46" s="89"/>
      <c r="AAG46" s="89"/>
      <c r="AAH46" s="89"/>
      <c r="AAI46" s="89"/>
      <c r="AAJ46" s="89"/>
      <c r="AAK46" s="89"/>
      <c r="AAL46" s="89"/>
      <c r="AAM46" s="89"/>
      <c r="AAN46" s="89"/>
      <c r="AAO46" s="89"/>
      <c r="AAP46" s="89"/>
      <c r="AAQ46" s="89"/>
      <c r="AAR46" s="89"/>
      <c r="AAS46" s="89"/>
      <c r="AAT46" s="89"/>
      <c r="AAU46" s="89"/>
      <c r="AAV46" s="89"/>
      <c r="AAW46" s="89"/>
      <c r="AAX46" s="89"/>
      <c r="AAY46" s="89"/>
      <c r="AAZ46" s="89"/>
      <c r="ABA46" s="89"/>
      <c r="ABB46" s="89"/>
      <c r="ABC46" s="89"/>
      <c r="ABD46" s="89"/>
      <c r="ABE46" s="89"/>
      <c r="ABF46" s="89"/>
      <c r="ABG46" s="89"/>
      <c r="ABH46" s="89"/>
      <c r="ABI46" s="89"/>
      <c r="ABJ46" s="89"/>
      <c r="ABK46" s="89"/>
      <c r="ABL46" s="89"/>
      <c r="ABM46" s="89"/>
      <c r="ABN46" s="89"/>
      <c r="ABO46" s="89"/>
      <c r="ABP46" s="89"/>
      <c r="ABQ46" s="89"/>
      <c r="ABR46" s="89"/>
      <c r="ABS46" s="89"/>
      <c r="ABT46" s="89"/>
      <c r="ABU46" s="89"/>
      <c r="ABV46" s="89"/>
      <c r="ABW46" s="89"/>
      <c r="ABX46" s="89"/>
      <c r="ABY46" s="89"/>
      <c r="ABZ46" s="89"/>
      <c r="ACA46" s="89"/>
      <c r="ACB46" s="89"/>
      <c r="ACC46" s="89"/>
      <c r="ACD46" s="89"/>
      <c r="ACE46" s="89"/>
      <c r="ACF46" s="89"/>
      <c r="ACG46" s="89"/>
      <c r="ACH46" s="89"/>
      <c r="ACI46" s="89"/>
      <c r="ACJ46" s="89"/>
      <c r="ACK46" s="89"/>
      <c r="ACL46" s="89"/>
      <c r="ACM46" s="89"/>
      <c r="ACN46" s="89"/>
      <c r="ACO46" s="89"/>
      <c r="ACP46" s="89"/>
      <c r="ACQ46" s="89"/>
      <c r="ACR46" s="89"/>
      <c r="ACS46" s="89"/>
      <c r="ACT46" s="89"/>
      <c r="ACU46" s="89"/>
      <c r="ACV46" s="89"/>
      <c r="ACW46" s="89"/>
      <c r="ACX46" s="89"/>
      <c r="ACY46" s="89"/>
      <c r="ACZ46" s="89"/>
      <c r="ADA46" s="89"/>
      <c r="ADB46" s="89"/>
      <c r="ADC46" s="89"/>
      <c r="ADD46" s="89"/>
      <c r="ADE46" s="89"/>
      <c r="ADF46" s="89"/>
      <c r="ADG46" s="89"/>
      <c r="ADH46" s="89"/>
      <c r="ADI46" s="89"/>
      <c r="ADJ46" s="89"/>
      <c r="ADK46" s="89"/>
      <c r="ADL46" s="89"/>
      <c r="ADM46" s="89"/>
      <c r="ADN46" s="89"/>
      <c r="ADO46" s="89"/>
      <c r="ADP46" s="89"/>
      <c r="ADQ46" s="89"/>
      <c r="ADR46" s="89"/>
      <c r="ADS46" s="89"/>
      <c r="ADT46" s="89"/>
      <c r="ADU46" s="89"/>
      <c r="ADV46" s="89"/>
      <c r="ADW46" s="89"/>
      <c r="ADX46" s="89"/>
      <c r="ADY46" s="89"/>
      <c r="ADZ46" s="89"/>
      <c r="AEA46" s="89"/>
      <c r="AEB46" s="89"/>
      <c r="AEC46" s="89"/>
      <c r="AED46" s="89"/>
      <c r="AEE46" s="89"/>
      <c r="AEF46" s="89"/>
      <c r="AEG46" s="89"/>
      <c r="AEH46" s="89"/>
      <c r="AEI46" s="89"/>
      <c r="AEJ46" s="89"/>
      <c r="AEK46" s="89"/>
      <c r="AEL46" s="89"/>
      <c r="AEM46" s="89"/>
      <c r="AEN46" s="89"/>
      <c r="AEO46" s="89"/>
      <c r="AEP46" s="89"/>
      <c r="AEQ46" s="89"/>
      <c r="AER46" s="89"/>
      <c r="AES46" s="89"/>
      <c r="AET46" s="89"/>
      <c r="AEU46" s="89"/>
      <c r="AEV46" s="89"/>
      <c r="AEW46" s="89"/>
      <c r="AEX46" s="89"/>
      <c r="AEY46" s="89"/>
      <c r="AEZ46" s="89"/>
      <c r="AFA46" s="89"/>
      <c r="AFB46" s="89"/>
      <c r="AFC46" s="89"/>
      <c r="AFD46" s="89"/>
      <c r="AFE46" s="89"/>
      <c r="AFF46" s="89"/>
      <c r="AFG46" s="89"/>
      <c r="AFH46" s="89"/>
      <c r="AFI46" s="89"/>
      <c r="AFJ46" s="89"/>
      <c r="AFK46" s="89"/>
      <c r="AFL46" s="89"/>
      <c r="AFM46" s="89"/>
      <c r="AFN46" s="89"/>
      <c r="AFO46" s="89"/>
      <c r="AFP46" s="89"/>
      <c r="AFQ46" s="89"/>
      <c r="AFR46" s="89"/>
      <c r="AFS46" s="89"/>
      <c r="AFT46" s="89"/>
      <c r="AFU46" s="89"/>
      <c r="AFV46" s="89"/>
      <c r="AFW46" s="89"/>
      <c r="AFX46" s="89"/>
      <c r="AFY46" s="89"/>
      <c r="AFZ46" s="89"/>
      <c r="AGA46" s="89"/>
      <c r="AGB46" s="89"/>
      <c r="AGC46" s="89"/>
      <c r="AGD46" s="89"/>
      <c r="AGE46" s="89"/>
      <c r="AGF46" s="89"/>
      <c r="AGG46" s="89"/>
      <c r="AGH46" s="89"/>
      <c r="AGI46" s="89"/>
      <c r="AGJ46" s="89"/>
      <c r="AGK46" s="89"/>
      <c r="AGL46" s="89"/>
      <c r="AGM46" s="89"/>
      <c r="AGN46" s="89"/>
      <c r="AGO46" s="89"/>
      <c r="AGP46" s="89"/>
      <c r="AGQ46" s="89"/>
      <c r="AGR46" s="89"/>
      <c r="AGS46" s="89"/>
      <c r="AGT46" s="89"/>
      <c r="AGU46" s="89"/>
      <c r="AGV46" s="89"/>
      <c r="AGW46" s="89"/>
      <c r="AGX46" s="89"/>
      <c r="AGY46" s="89"/>
      <c r="AGZ46" s="89"/>
      <c r="AHA46" s="89"/>
      <c r="AHB46" s="89"/>
      <c r="AHC46" s="89"/>
      <c r="AHD46" s="89"/>
      <c r="AHE46" s="89"/>
      <c r="AHF46" s="89"/>
      <c r="AHG46" s="89"/>
      <c r="AHH46" s="89"/>
      <c r="AHI46" s="89"/>
      <c r="AHJ46" s="89"/>
      <c r="AHK46" s="89"/>
      <c r="AHL46" s="89"/>
      <c r="AHM46" s="89"/>
      <c r="AHN46" s="89"/>
      <c r="AHO46" s="89"/>
      <c r="AHP46" s="89"/>
      <c r="AHQ46" s="89"/>
      <c r="AHR46" s="89"/>
      <c r="AHS46" s="89"/>
      <c r="AHT46" s="89"/>
      <c r="AHU46" s="89"/>
      <c r="AHV46" s="89"/>
      <c r="AHW46" s="89"/>
      <c r="AHX46" s="89"/>
      <c r="AHY46" s="89"/>
      <c r="AHZ46" s="89"/>
      <c r="AIA46" s="89"/>
      <c r="AIB46" s="89"/>
      <c r="AIC46" s="89"/>
      <c r="AID46" s="89"/>
      <c r="AIE46" s="89"/>
      <c r="AIF46" s="89"/>
      <c r="AIG46" s="89"/>
      <c r="AIH46" s="89"/>
      <c r="AII46" s="89"/>
      <c r="AIJ46" s="89"/>
      <c r="AIK46" s="89"/>
      <c r="AIL46" s="89"/>
      <c r="AIM46" s="89"/>
      <c r="AIN46" s="89"/>
      <c r="AIO46" s="89"/>
      <c r="AIP46" s="89"/>
      <c r="AIQ46" s="89"/>
      <c r="AIR46" s="89"/>
      <c r="AIS46" s="89"/>
      <c r="AIT46" s="89"/>
      <c r="AIU46" s="89"/>
      <c r="AIV46" s="89"/>
      <c r="AIW46" s="89"/>
      <c r="AIX46" s="89"/>
      <c r="AIY46" s="89"/>
      <c r="AIZ46" s="89"/>
      <c r="AJA46" s="89"/>
      <c r="AJB46" s="89"/>
      <c r="AJC46" s="89"/>
      <c r="AJD46" s="89"/>
      <c r="AJE46" s="89"/>
      <c r="AJF46" s="89"/>
      <c r="AJG46" s="89"/>
      <c r="AJH46" s="89"/>
      <c r="AJI46" s="89"/>
      <c r="AJJ46" s="89"/>
      <c r="AJK46" s="89"/>
      <c r="AJL46" s="89"/>
      <c r="AJM46" s="89"/>
      <c r="AJN46" s="89"/>
      <c r="AJO46" s="89"/>
      <c r="AJP46" s="89"/>
      <c r="AJQ46" s="89"/>
      <c r="AJR46" s="89"/>
      <c r="AJS46" s="89"/>
      <c r="AJT46" s="89"/>
      <c r="AJU46" s="89"/>
      <c r="AJV46" s="89"/>
      <c r="AJW46" s="89"/>
      <c r="AJX46" s="89"/>
      <c r="AJY46" s="89"/>
      <c r="AJZ46" s="89"/>
      <c r="AKA46" s="89"/>
      <c r="AKB46" s="89"/>
      <c r="AKC46" s="89"/>
      <c r="AKD46" s="89"/>
      <c r="AKE46" s="89"/>
      <c r="AKF46" s="89"/>
      <c r="AKG46" s="89"/>
      <c r="AKH46" s="89"/>
      <c r="AKI46" s="89"/>
      <c r="AKJ46" s="89"/>
      <c r="AKK46" s="89"/>
      <c r="AKL46" s="89"/>
      <c r="AKM46" s="89"/>
      <c r="AKN46" s="89"/>
      <c r="AKO46" s="89"/>
      <c r="AKP46" s="89"/>
      <c r="AKQ46" s="89"/>
      <c r="AKR46" s="89"/>
      <c r="AKS46" s="89"/>
      <c r="AKT46" s="89"/>
      <c r="AKU46" s="89"/>
      <c r="AKV46" s="89"/>
      <c r="AKW46" s="89"/>
      <c r="AKX46" s="89"/>
      <c r="AKY46" s="89"/>
      <c r="AKZ46" s="89"/>
      <c r="ALA46" s="89"/>
      <c r="ALB46" s="89"/>
      <c r="ALC46" s="89"/>
      <c r="ALD46" s="89"/>
      <c r="ALE46" s="89"/>
      <c r="ALF46" s="89"/>
      <c r="ALG46" s="89"/>
      <c r="ALH46" s="89"/>
      <c r="ALI46" s="89"/>
      <c r="ALJ46" s="89"/>
      <c r="ALK46" s="89"/>
      <c r="ALL46" s="89"/>
      <c r="ALM46" s="89"/>
      <c r="ALN46" s="89"/>
      <c r="ALO46" s="89"/>
      <c r="ALP46" s="89"/>
      <c r="ALQ46" s="89"/>
      <c r="ALR46" s="89"/>
      <c r="ALS46" s="89"/>
      <c r="ALT46" s="89"/>
      <c r="ALU46" s="89"/>
      <c r="ALV46" s="89"/>
      <c r="ALW46" s="89"/>
      <c r="ALX46" s="89"/>
      <c r="ALY46" s="89"/>
      <c r="ALZ46" s="89"/>
      <c r="AMA46" s="89"/>
      <c r="AMB46" s="89"/>
      <c r="AMC46" s="89"/>
      <c r="AMD46" s="89"/>
      <c r="AME46" s="89"/>
      <c r="AMF46" s="89"/>
      <c r="AMG46" s="89"/>
      <c r="AMH46" s="89"/>
      <c r="AMI46" s="89"/>
      <c r="AMJ46" s="89"/>
      <c r="AMK46" s="89"/>
      <c r="AML46" s="89"/>
      <c r="AMM46" s="89"/>
      <c r="AMN46" s="89"/>
      <c r="AMO46" s="89"/>
      <c r="AMP46" s="89"/>
      <c r="AMQ46" s="89"/>
      <c r="AMR46" s="89"/>
      <c r="AMS46" s="89"/>
      <c r="AMT46" s="89"/>
      <c r="AMU46" s="89"/>
      <c r="AMV46" s="89"/>
      <c r="AMW46" s="89"/>
      <c r="AMX46" s="89"/>
      <c r="AMY46" s="89"/>
      <c r="AMZ46" s="89"/>
      <c r="ANA46" s="89"/>
      <c r="ANB46" s="89"/>
      <c r="ANC46" s="89"/>
      <c r="AND46" s="89"/>
      <c r="ANE46" s="89"/>
      <c r="ANF46" s="89"/>
      <c r="ANG46" s="89"/>
      <c r="ANH46" s="89"/>
      <c r="ANI46" s="89"/>
      <c r="ANJ46" s="89"/>
      <c r="ANK46" s="89"/>
      <c r="ANL46" s="89"/>
      <c r="ANM46" s="89"/>
      <c r="ANN46" s="89"/>
      <c r="ANO46" s="89"/>
      <c r="ANP46" s="89"/>
      <c r="ANQ46" s="89"/>
      <c r="ANR46" s="89"/>
      <c r="ANS46" s="89"/>
      <c r="ANT46" s="89"/>
      <c r="ANU46" s="89"/>
      <c r="ANV46" s="89"/>
      <c r="ANW46" s="89"/>
      <c r="ANX46" s="89"/>
      <c r="ANY46" s="89"/>
      <c r="ANZ46" s="89"/>
      <c r="AOA46" s="89"/>
      <c r="AOB46" s="89"/>
      <c r="AOC46" s="89"/>
      <c r="AOD46" s="89"/>
      <c r="AOE46" s="89"/>
      <c r="AOF46" s="89"/>
      <c r="AOG46" s="89"/>
      <c r="AOH46" s="89"/>
      <c r="AOI46" s="89"/>
      <c r="AOJ46" s="89"/>
      <c r="AOK46" s="89"/>
      <c r="AOL46" s="89"/>
      <c r="AOM46" s="89"/>
      <c r="AON46" s="89"/>
      <c r="AOO46" s="89"/>
      <c r="AOP46" s="89"/>
      <c r="AOQ46" s="89"/>
      <c r="AOR46" s="89"/>
      <c r="AOS46" s="89"/>
      <c r="AOT46" s="89"/>
      <c r="AOU46" s="89"/>
      <c r="AOV46" s="89"/>
      <c r="AOW46" s="89"/>
      <c r="AOX46" s="89"/>
      <c r="AOY46" s="89"/>
      <c r="AOZ46" s="89"/>
      <c r="APA46" s="89"/>
      <c r="APB46" s="89"/>
      <c r="APC46" s="89"/>
      <c r="APD46" s="89"/>
      <c r="APE46" s="89"/>
      <c r="APF46" s="89"/>
      <c r="APG46" s="89"/>
      <c r="APH46" s="89"/>
      <c r="API46" s="89"/>
      <c r="APJ46" s="89"/>
      <c r="APK46" s="89"/>
      <c r="APL46" s="89"/>
      <c r="APM46" s="89"/>
      <c r="APN46" s="89"/>
      <c r="APO46" s="89"/>
      <c r="APP46" s="89"/>
      <c r="APQ46" s="89"/>
      <c r="APR46" s="89"/>
      <c r="APS46" s="89"/>
      <c r="APT46" s="89"/>
      <c r="APU46" s="89"/>
      <c r="APV46" s="89"/>
      <c r="APW46" s="89"/>
      <c r="APX46" s="89"/>
      <c r="APY46" s="89"/>
      <c r="APZ46" s="89"/>
      <c r="AQA46" s="89"/>
      <c r="AQB46" s="89"/>
      <c r="AQC46" s="89"/>
      <c r="AQD46" s="89"/>
      <c r="AQE46" s="89"/>
      <c r="AQF46" s="89"/>
      <c r="AQG46" s="89"/>
      <c r="AQH46" s="89"/>
      <c r="AQI46" s="89"/>
      <c r="AQJ46" s="89"/>
      <c r="AQK46" s="89"/>
      <c r="AQL46" s="89"/>
      <c r="AQM46" s="89"/>
      <c r="AQN46" s="89"/>
      <c r="AQO46" s="89"/>
      <c r="AQP46" s="89"/>
      <c r="AQQ46" s="89"/>
      <c r="AQR46" s="89"/>
      <c r="AQS46" s="89"/>
      <c r="AQT46" s="89"/>
      <c r="AQU46" s="89"/>
      <c r="AQV46" s="89"/>
      <c r="AQW46" s="89"/>
      <c r="AQX46" s="89"/>
      <c r="AQY46" s="89"/>
      <c r="AQZ46" s="89"/>
      <c r="ARA46" s="89"/>
      <c r="ARB46" s="89"/>
      <c r="ARC46" s="89"/>
      <c r="ARD46" s="89"/>
      <c r="ARE46" s="89"/>
      <c r="ARF46" s="89"/>
      <c r="ARG46" s="89"/>
      <c r="ARH46" s="89"/>
      <c r="ARI46" s="89"/>
      <c r="ARJ46" s="89"/>
      <c r="ARK46" s="89"/>
      <c r="ARL46" s="89"/>
      <c r="ARM46" s="89"/>
      <c r="ARN46" s="89"/>
      <c r="ARO46" s="89"/>
      <c r="ARP46" s="89"/>
      <c r="ARQ46" s="89"/>
      <c r="ARR46" s="89"/>
      <c r="ARS46" s="89"/>
      <c r="ART46" s="89"/>
      <c r="ARU46" s="89"/>
      <c r="ARV46" s="89"/>
      <c r="ARW46" s="89"/>
      <c r="ARX46" s="89"/>
      <c r="ARY46" s="89"/>
      <c r="ARZ46" s="89"/>
      <c r="ASA46" s="89"/>
      <c r="ASB46" s="89"/>
      <c r="ASC46" s="89"/>
      <c r="ASD46" s="89"/>
      <c r="ASE46" s="89"/>
      <c r="ASF46" s="89"/>
      <c r="ASG46" s="89"/>
      <c r="ASH46" s="89"/>
      <c r="ASI46" s="89"/>
      <c r="ASJ46" s="89"/>
      <c r="ASK46" s="89"/>
      <c r="ASL46" s="89"/>
      <c r="ASM46" s="89"/>
      <c r="ASN46" s="89"/>
      <c r="ASO46" s="89"/>
      <c r="ASP46" s="89"/>
      <c r="ASQ46" s="89"/>
      <c r="ASR46" s="89"/>
      <c r="ASS46" s="89"/>
      <c r="AST46" s="89"/>
      <c r="ASU46" s="89"/>
      <c r="ASV46" s="89"/>
      <c r="ASW46" s="89"/>
      <c r="ASX46" s="89"/>
      <c r="ASY46" s="89"/>
      <c r="ASZ46" s="89"/>
      <c r="ATA46" s="89"/>
      <c r="ATB46" s="89"/>
      <c r="ATC46" s="89"/>
      <c r="ATD46" s="89"/>
      <c r="ATE46" s="89"/>
      <c r="ATF46" s="89"/>
      <c r="ATG46" s="89"/>
      <c r="ATH46" s="89"/>
      <c r="ATI46" s="89"/>
      <c r="ATJ46" s="89"/>
      <c r="ATK46" s="89"/>
      <c r="ATL46" s="89"/>
      <c r="ATM46" s="89"/>
      <c r="ATN46" s="89"/>
      <c r="ATO46" s="89"/>
      <c r="ATP46" s="89"/>
      <c r="ATQ46" s="89"/>
      <c r="ATR46" s="89"/>
      <c r="ATS46" s="89"/>
      <c r="ATT46" s="89"/>
      <c r="ATU46" s="89"/>
      <c r="ATV46" s="89"/>
      <c r="ATW46" s="89"/>
      <c r="ATX46" s="89"/>
      <c r="ATY46" s="89"/>
      <c r="ATZ46" s="89"/>
      <c r="AUA46" s="89"/>
      <c r="AUB46" s="89"/>
      <c r="AUC46" s="89"/>
      <c r="AUD46" s="89"/>
      <c r="AUE46" s="89"/>
      <c r="AUF46" s="89"/>
      <c r="AUG46" s="89"/>
      <c r="AUH46" s="89"/>
      <c r="AUI46" s="89"/>
      <c r="AUJ46" s="89"/>
      <c r="AUK46" s="89"/>
      <c r="AUL46" s="89"/>
      <c r="AUM46" s="89"/>
      <c r="AUN46" s="89"/>
      <c r="AUO46" s="89"/>
      <c r="AUP46" s="89"/>
      <c r="AUQ46" s="89"/>
      <c r="AUR46" s="89"/>
      <c r="AUS46" s="89"/>
      <c r="AUT46" s="89"/>
      <c r="AUU46" s="89"/>
      <c r="AUV46" s="89"/>
      <c r="AUW46" s="89"/>
      <c r="AUX46" s="89"/>
      <c r="AUY46" s="89"/>
      <c r="AUZ46" s="89"/>
      <c r="AVA46" s="89"/>
      <c r="AVB46" s="89"/>
      <c r="AVC46" s="89"/>
      <c r="AVD46" s="89"/>
      <c r="AVE46" s="89"/>
      <c r="AVF46" s="89"/>
      <c r="AVG46" s="89"/>
      <c r="AVH46" s="89"/>
      <c r="AVI46" s="89"/>
      <c r="AVJ46" s="89"/>
      <c r="AVK46" s="89"/>
      <c r="AVL46" s="89"/>
      <c r="AVM46" s="89"/>
      <c r="AVN46" s="89"/>
      <c r="AVO46" s="89"/>
      <c r="AVP46" s="89"/>
      <c r="AVQ46" s="89"/>
      <c r="AVR46" s="89"/>
      <c r="AVS46" s="89"/>
      <c r="AVT46" s="89"/>
      <c r="AVU46" s="89"/>
      <c r="AVV46" s="89"/>
      <c r="AVW46" s="89"/>
      <c r="AVX46" s="89"/>
      <c r="AVY46" s="89"/>
      <c r="AVZ46" s="89"/>
      <c r="AWA46" s="89"/>
      <c r="AWB46" s="89"/>
      <c r="AWC46" s="89"/>
      <c r="AWD46" s="89"/>
      <c r="AWE46" s="89"/>
      <c r="AWF46" s="89"/>
      <c r="AWG46" s="89"/>
      <c r="AWH46" s="89"/>
      <c r="AWI46" s="89"/>
      <c r="AWJ46" s="89"/>
      <c r="AWK46" s="89"/>
      <c r="AWL46" s="89"/>
      <c r="AWM46" s="89"/>
      <c r="AWN46" s="89"/>
      <c r="AWO46" s="89"/>
      <c r="AWP46" s="89"/>
      <c r="AWQ46" s="89"/>
      <c r="AWR46" s="89"/>
      <c r="AWS46" s="89"/>
      <c r="AWT46" s="89"/>
      <c r="AWU46" s="89"/>
      <c r="AWV46" s="89"/>
      <c r="AWW46" s="89"/>
      <c r="AWX46" s="89"/>
      <c r="AWY46" s="89"/>
      <c r="AWZ46" s="89"/>
      <c r="AXA46" s="89"/>
      <c r="AXB46" s="89"/>
      <c r="AXC46" s="89"/>
      <c r="AXD46" s="89"/>
      <c r="AXE46" s="89"/>
      <c r="AXF46" s="89"/>
      <c r="AXG46" s="89"/>
      <c r="AXH46" s="89"/>
      <c r="AXI46" s="89"/>
      <c r="AXJ46" s="89"/>
      <c r="AXK46" s="89"/>
      <c r="AXL46" s="89"/>
      <c r="AXM46" s="89"/>
      <c r="AXN46" s="89"/>
      <c r="AXO46" s="89"/>
      <c r="AXP46" s="89"/>
      <c r="AXQ46" s="89"/>
      <c r="AXR46" s="89"/>
      <c r="AXS46" s="89"/>
      <c r="AXT46" s="89"/>
      <c r="AXU46" s="89"/>
      <c r="AXV46" s="89"/>
      <c r="AXW46" s="89"/>
      <c r="AXX46" s="89"/>
      <c r="AXY46" s="89"/>
      <c r="AXZ46" s="89"/>
      <c r="AYA46" s="89"/>
      <c r="AYB46" s="89"/>
      <c r="AYC46" s="89"/>
      <c r="AYD46" s="89"/>
      <c r="AYE46" s="89"/>
      <c r="AYF46" s="89"/>
      <c r="AYG46" s="89"/>
      <c r="AYH46" s="89"/>
      <c r="AYI46" s="89"/>
      <c r="AYJ46" s="89"/>
      <c r="AYK46" s="89"/>
      <c r="AYL46" s="89"/>
      <c r="AYM46" s="89"/>
      <c r="AYN46" s="89"/>
      <c r="AYO46" s="89"/>
      <c r="AYP46" s="89"/>
      <c r="AYQ46" s="89"/>
      <c r="AYR46" s="89"/>
      <c r="AYS46" s="89"/>
      <c r="AYT46" s="89"/>
      <c r="AYU46" s="89"/>
      <c r="AYV46" s="89"/>
      <c r="AYW46" s="89"/>
      <c r="AYX46" s="89"/>
      <c r="AYY46" s="89"/>
      <c r="AYZ46" s="89"/>
      <c r="AZA46" s="89"/>
      <c r="AZB46" s="89"/>
      <c r="AZC46" s="89"/>
      <c r="AZD46" s="89"/>
      <c r="AZE46" s="89"/>
      <c r="AZF46" s="89"/>
      <c r="AZG46" s="89"/>
      <c r="AZH46" s="89"/>
      <c r="AZI46" s="89"/>
      <c r="AZJ46" s="89"/>
      <c r="AZK46" s="89"/>
      <c r="AZL46" s="89"/>
      <c r="AZM46" s="89"/>
      <c r="AZN46" s="89"/>
      <c r="AZO46" s="89"/>
      <c r="AZP46" s="89"/>
      <c r="AZQ46" s="89"/>
      <c r="AZR46" s="89"/>
      <c r="AZS46" s="89"/>
      <c r="AZT46" s="89"/>
      <c r="AZU46" s="89"/>
      <c r="AZV46" s="89"/>
      <c r="AZW46" s="89"/>
      <c r="AZX46" s="89"/>
      <c r="AZY46" s="89"/>
      <c r="AZZ46" s="89"/>
      <c r="BAA46" s="89"/>
      <c r="BAB46" s="89"/>
      <c r="BAC46" s="89"/>
      <c r="BAD46" s="89"/>
      <c r="BAE46" s="89"/>
      <c r="BAF46" s="89"/>
      <c r="BAG46" s="89"/>
      <c r="BAH46" s="89"/>
      <c r="BAI46" s="89"/>
      <c r="BAJ46" s="89"/>
      <c r="BAK46" s="89"/>
      <c r="BAL46" s="89"/>
      <c r="BAM46" s="89"/>
      <c r="BAN46" s="89"/>
      <c r="BAO46" s="89"/>
      <c r="BAP46" s="89"/>
      <c r="BAQ46" s="89"/>
      <c r="BAR46" s="89"/>
      <c r="BAS46" s="89"/>
      <c r="BAT46" s="89"/>
      <c r="BAU46" s="89"/>
      <c r="BAV46" s="89"/>
      <c r="BAW46" s="89"/>
      <c r="BAX46" s="89"/>
      <c r="BAY46" s="89"/>
      <c r="BAZ46" s="89"/>
      <c r="BBA46" s="89"/>
      <c r="BBB46" s="89"/>
      <c r="BBC46" s="89"/>
      <c r="BBD46" s="89"/>
      <c r="BBE46" s="89"/>
      <c r="BBF46" s="89"/>
      <c r="BBG46" s="89"/>
      <c r="BBH46" s="89"/>
      <c r="BBI46" s="89"/>
      <c r="BBJ46" s="89"/>
      <c r="BBK46" s="89"/>
      <c r="BBL46" s="89"/>
      <c r="BBM46" s="89"/>
      <c r="BBN46" s="89"/>
      <c r="BBO46" s="89"/>
      <c r="BBP46" s="89"/>
      <c r="BBQ46" s="89"/>
      <c r="BBR46" s="89"/>
      <c r="BBS46" s="89"/>
      <c r="BBT46" s="89"/>
      <c r="BBU46" s="89"/>
      <c r="BBV46" s="89"/>
      <c r="BBW46" s="89"/>
      <c r="BBX46" s="89"/>
      <c r="BBY46" s="89"/>
      <c r="BBZ46" s="89"/>
      <c r="BCA46" s="89"/>
      <c r="BCB46" s="89"/>
      <c r="BCC46" s="89"/>
      <c r="BCD46" s="89"/>
      <c r="BCE46" s="89"/>
      <c r="BCF46" s="89"/>
      <c r="BCG46" s="89"/>
      <c r="BCH46" s="89"/>
      <c r="BCI46" s="89"/>
      <c r="BCJ46" s="89"/>
      <c r="BCK46" s="89"/>
      <c r="BCL46" s="89"/>
      <c r="BCM46" s="89"/>
      <c r="BCN46" s="89"/>
      <c r="BCO46" s="89"/>
      <c r="BCP46" s="89"/>
      <c r="BCQ46" s="89"/>
      <c r="BCR46" s="89"/>
      <c r="BCS46" s="89"/>
      <c r="BCT46" s="89"/>
      <c r="BCU46" s="89"/>
      <c r="BCV46" s="89"/>
      <c r="BCW46" s="89"/>
      <c r="BCX46" s="89"/>
      <c r="BCY46" s="89"/>
      <c r="BCZ46" s="89"/>
      <c r="BDA46" s="89"/>
      <c r="BDB46" s="89"/>
      <c r="BDC46" s="89"/>
      <c r="BDD46" s="89"/>
      <c r="BDE46" s="89"/>
      <c r="BDF46" s="89"/>
      <c r="BDG46" s="89"/>
      <c r="BDH46" s="89"/>
      <c r="BDI46" s="89"/>
      <c r="BDJ46" s="89"/>
      <c r="BDK46" s="89"/>
      <c r="BDL46" s="89"/>
      <c r="BDM46" s="89"/>
      <c r="BDN46" s="89"/>
      <c r="BDO46" s="89"/>
      <c r="BDP46" s="89"/>
      <c r="BDQ46" s="89"/>
      <c r="BDR46" s="89"/>
      <c r="BDS46" s="89"/>
      <c r="BDT46" s="89"/>
      <c r="BDU46" s="89"/>
      <c r="BDV46" s="89"/>
      <c r="BDW46" s="89"/>
      <c r="BDX46" s="89"/>
      <c r="BDY46" s="89"/>
      <c r="BDZ46" s="89"/>
      <c r="BEA46" s="89"/>
      <c r="BEB46" s="89"/>
      <c r="BEC46" s="89"/>
      <c r="BED46" s="89"/>
      <c r="BEE46" s="89"/>
      <c r="BEF46" s="89"/>
      <c r="BEG46" s="89"/>
      <c r="BEH46" s="89"/>
      <c r="BEI46" s="89"/>
      <c r="BEJ46" s="89"/>
      <c r="BEK46" s="89"/>
      <c r="BEL46" s="89"/>
      <c r="BEM46" s="89"/>
      <c r="BEN46" s="89"/>
      <c r="BEO46" s="89"/>
      <c r="BEP46" s="89"/>
      <c r="BEQ46" s="89"/>
      <c r="BER46" s="89"/>
      <c r="BES46" s="89"/>
      <c r="BET46" s="89"/>
      <c r="BEU46" s="89"/>
      <c r="BEV46" s="89"/>
      <c r="BEW46" s="89"/>
      <c r="BEX46" s="89"/>
      <c r="BEY46" s="89"/>
      <c r="BEZ46" s="89"/>
      <c r="BFA46" s="89"/>
      <c r="BFB46" s="89"/>
      <c r="BFC46" s="89"/>
      <c r="BFD46" s="89"/>
      <c r="BFE46" s="89"/>
      <c r="BFF46" s="89"/>
      <c r="BFG46" s="89"/>
      <c r="BFH46" s="89"/>
      <c r="BFI46" s="89"/>
      <c r="BFJ46" s="89"/>
      <c r="BFK46" s="89"/>
      <c r="BFL46" s="89"/>
      <c r="BFM46" s="89"/>
      <c r="BFN46" s="89"/>
      <c r="BFO46" s="89"/>
      <c r="BFP46" s="89"/>
      <c r="BFQ46" s="89"/>
      <c r="BFR46" s="89"/>
      <c r="BFS46" s="89"/>
      <c r="BFT46" s="89"/>
      <c r="BFU46" s="89"/>
      <c r="BFV46" s="89"/>
      <c r="BFW46" s="89"/>
      <c r="BFX46" s="89"/>
      <c r="BFY46" s="89"/>
      <c r="BFZ46" s="89"/>
      <c r="BGA46" s="89"/>
      <c r="BGB46" s="89"/>
      <c r="BGC46" s="89"/>
      <c r="BGD46" s="89"/>
      <c r="BGE46" s="89"/>
      <c r="BGF46" s="89"/>
      <c r="BGG46" s="89"/>
      <c r="BGH46" s="89"/>
      <c r="BGI46" s="89"/>
      <c r="BGJ46" s="89"/>
      <c r="BGK46" s="89"/>
      <c r="BGL46" s="89"/>
      <c r="BGM46" s="89"/>
      <c r="BGN46" s="89"/>
      <c r="BGO46" s="89"/>
      <c r="BGP46" s="89"/>
      <c r="BGQ46" s="89"/>
      <c r="BGR46" s="89"/>
      <c r="BGS46" s="89"/>
      <c r="BGT46" s="89"/>
      <c r="BGU46" s="89"/>
      <c r="BGV46" s="89"/>
      <c r="BGW46" s="89"/>
      <c r="BGX46" s="89"/>
      <c r="BGY46" s="89"/>
      <c r="BGZ46" s="89"/>
      <c r="BHA46" s="89"/>
      <c r="BHB46" s="89"/>
      <c r="BHC46" s="89"/>
      <c r="BHD46" s="89"/>
      <c r="BHE46" s="89"/>
      <c r="BHF46" s="89"/>
      <c r="BHG46" s="89"/>
      <c r="BHH46" s="89"/>
      <c r="BHI46" s="89"/>
      <c r="BHJ46" s="89"/>
      <c r="BHK46" s="89"/>
      <c r="BHL46" s="89"/>
      <c r="BHM46" s="89"/>
      <c r="BHN46" s="89"/>
      <c r="BHO46" s="89"/>
      <c r="BHP46" s="89"/>
      <c r="BHQ46" s="89"/>
      <c r="BHR46" s="89"/>
      <c r="BHS46" s="89"/>
      <c r="BHT46" s="89"/>
      <c r="BHU46" s="89"/>
      <c r="BHV46" s="89"/>
      <c r="BHW46" s="89"/>
      <c r="BHX46" s="89"/>
      <c r="BHY46" s="89"/>
      <c r="BHZ46" s="89"/>
      <c r="BIA46" s="89"/>
      <c r="BIB46" s="89"/>
      <c r="BIC46" s="89"/>
      <c r="BID46" s="89"/>
      <c r="BIE46" s="89"/>
      <c r="BIF46" s="89"/>
      <c r="BIG46" s="89"/>
      <c r="BIH46" s="89"/>
      <c r="BII46" s="89"/>
      <c r="BIJ46" s="89"/>
      <c r="BIK46" s="89"/>
      <c r="BIL46" s="89"/>
      <c r="BIM46" s="89"/>
      <c r="BIN46" s="89"/>
      <c r="BIO46" s="89"/>
      <c r="BIP46" s="89"/>
      <c r="BIQ46" s="89"/>
      <c r="BIR46" s="89"/>
      <c r="BIS46" s="89"/>
      <c r="BIT46" s="89"/>
      <c r="BIU46" s="89"/>
      <c r="BIV46" s="89"/>
      <c r="BIW46" s="89"/>
      <c r="BIX46" s="89"/>
      <c r="BIY46" s="89"/>
      <c r="BIZ46" s="89"/>
      <c r="BJA46" s="89"/>
      <c r="BJB46" s="89"/>
      <c r="BJC46" s="89"/>
      <c r="BJD46" s="89"/>
      <c r="BJE46" s="89"/>
      <c r="BJF46" s="89"/>
      <c r="BJG46" s="89"/>
      <c r="BJH46" s="89"/>
      <c r="BJI46" s="89"/>
      <c r="BJJ46" s="89"/>
      <c r="BJK46" s="89"/>
      <c r="BJL46" s="89"/>
      <c r="BJM46" s="89"/>
      <c r="BJN46" s="89"/>
      <c r="BJO46" s="89"/>
      <c r="BJP46" s="89"/>
      <c r="BJQ46" s="89"/>
      <c r="BJR46" s="89"/>
      <c r="BJS46" s="89"/>
      <c r="BJT46" s="89"/>
      <c r="BJU46" s="89"/>
      <c r="BJV46" s="89"/>
      <c r="BJW46" s="89"/>
      <c r="BJX46" s="89"/>
      <c r="BJY46" s="89"/>
      <c r="BJZ46" s="89"/>
      <c r="BKA46" s="89"/>
      <c r="BKB46" s="89"/>
      <c r="BKC46" s="89"/>
      <c r="BKD46" s="89"/>
      <c r="BKE46" s="89"/>
      <c r="BKF46" s="89"/>
      <c r="BKG46" s="89"/>
      <c r="BKH46" s="89"/>
      <c r="BKI46" s="89"/>
      <c r="BKJ46" s="89"/>
      <c r="BKK46" s="89"/>
      <c r="BKL46" s="89"/>
      <c r="BKM46" s="89"/>
      <c r="BKN46" s="89"/>
      <c r="BKO46" s="89"/>
      <c r="BKP46" s="89"/>
      <c r="BKQ46" s="89"/>
      <c r="BKR46" s="89"/>
      <c r="BKS46" s="89"/>
      <c r="BKT46" s="89"/>
      <c r="BKU46" s="89"/>
      <c r="BKV46" s="89"/>
      <c r="BKW46" s="89"/>
      <c r="BKX46" s="89"/>
      <c r="BKY46" s="89"/>
      <c r="BKZ46" s="89"/>
      <c r="BLA46" s="89"/>
      <c r="BLB46" s="89"/>
      <c r="BLC46" s="89"/>
      <c r="BLD46" s="89"/>
      <c r="BLE46" s="89"/>
      <c r="BLF46" s="89"/>
      <c r="BLG46" s="89"/>
      <c r="BLH46" s="89"/>
      <c r="BLI46" s="89"/>
      <c r="BLJ46" s="89"/>
      <c r="BLK46" s="89"/>
      <c r="BLL46" s="89"/>
      <c r="BLM46" s="89"/>
      <c r="BLN46" s="89"/>
      <c r="BLO46" s="89"/>
      <c r="BLP46" s="89"/>
      <c r="BLQ46" s="89"/>
      <c r="BLR46" s="89"/>
      <c r="BLS46" s="89"/>
      <c r="BLT46" s="89"/>
      <c r="BLU46" s="89"/>
      <c r="BLV46" s="89"/>
      <c r="BLW46" s="89"/>
      <c r="BLX46" s="89"/>
      <c r="BLY46" s="89"/>
      <c r="BLZ46" s="89"/>
      <c r="BMA46" s="89"/>
      <c r="BMB46" s="89"/>
      <c r="BMC46" s="89"/>
      <c r="BMD46" s="89"/>
      <c r="BME46" s="89"/>
      <c r="BMF46" s="89"/>
      <c r="BMG46" s="89"/>
      <c r="BMH46" s="89"/>
      <c r="BMI46" s="89"/>
      <c r="BMJ46" s="89"/>
      <c r="BMK46" s="89"/>
      <c r="BML46" s="89"/>
      <c r="BMM46" s="89"/>
      <c r="BMN46" s="89"/>
      <c r="BMO46" s="89"/>
      <c r="BMP46" s="89"/>
      <c r="BMQ46" s="89"/>
      <c r="BMR46" s="89"/>
      <c r="BMS46" s="89"/>
      <c r="BMT46" s="89"/>
      <c r="BMU46" s="89"/>
      <c r="BMV46" s="89"/>
      <c r="BMW46" s="89"/>
      <c r="BMX46" s="89"/>
      <c r="BMY46" s="89"/>
      <c r="BMZ46" s="89"/>
      <c r="BNA46" s="89"/>
      <c r="BNB46" s="89"/>
      <c r="BNC46" s="89"/>
      <c r="BND46" s="89"/>
      <c r="BNE46" s="89"/>
      <c r="BNF46" s="89"/>
      <c r="BNG46" s="89"/>
      <c r="BNH46" s="89"/>
      <c r="BNI46" s="89"/>
      <c r="BNJ46" s="89"/>
      <c r="BNK46" s="89"/>
      <c r="BNL46" s="89"/>
      <c r="BNM46" s="89"/>
      <c r="BNN46" s="89"/>
      <c r="BNO46" s="89"/>
      <c r="BNP46" s="89"/>
      <c r="BNQ46" s="89"/>
      <c r="BNR46" s="89"/>
      <c r="BNS46" s="89"/>
      <c r="BNT46" s="89"/>
      <c r="BNU46" s="89"/>
      <c r="BNV46" s="89"/>
      <c r="BNW46" s="89"/>
      <c r="BNX46" s="89"/>
      <c r="BNY46" s="89"/>
      <c r="BNZ46" s="89"/>
      <c r="BOA46" s="89"/>
      <c r="BOB46" s="89"/>
      <c r="BOC46" s="89"/>
      <c r="BOD46" s="89"/>
      <c r="BOE46" s="89"/>
      <c r="BOF46" s="89"/>
      <c r="BOG46" s="89"/>
      <c r="BOH46" s="89"/>
      <c r="BOI46" s="89"/>
      <c r="BOJ46" s="89"/>
      <c r="BOK46" s="89"/>
      <c r="BOL46" s="89"/>
      <c r="BOM46" s="89"/>
      <c r="BON46" s="89"/>
      <c r="BOO46" s="89"/>
      <c r="BOP46" s="89"/>
      <c r="BOQ46" s="89"/>
      <c r="BOR46" s="89"/>
      <c r="BOS46" s="89"/>
      <c r="BOT46" s="89"/>
      <c r="BOU46" s="89"/>
      <c r="BOV46" s="89"/>
      <c r="BOW46" s="89"/>
      <c r="BOX46" s="89"/>
      <c r="BOY46" s="89"/>
      <c r="BOZ46" s="89"/>
      <c r="BPA46" s="89"/>
      <c r="BPB46" s="89"/>
      <c r="BPC46" s="89"/>
      <c r="BPD46" s="89"/>
      <c r="BPE46" s="89"/>
      <c r="BPF46" s="89"/>
      <c r="BPG46" s="89"/>
      <c r="BPH46" s="89"/>
      <c r="BPI46" s="89"/>
      <c r="BPJ46" s="89"/>
      <c r="BPK46" s="89"/>
      <c r="BPL46" s="89"/>
      <c r="BPM46" s="89"/>
      <c r="BPN46" s="89"/>
      <c r="BPO46" s="89"/>
      <c r="BPP46" s="89"/>
      <c r="BPQ46" s="89"/>
      <c r="BPR46" s="89"/>
      <c r="BPS46" s="89"/>
      <c r="BPT46" s="89"/>
      <c r="BPU46" s="89"/>
      <c r="BPV46" s="89"/>
      <c r="BPW46" s="89"/>
      <c r="BPX46" s="89"/>
      <c r="BPY46" s="89"/>
      <c r="BPZ46" s="89"/>
      <c r="BQA46" s="89"/>
      <c r="BQB46" s="89"/>
      <c r="BQC46" s="89"/>
      <c r="BQD46" s="89"/>
      <c r="BQE46" s="89"/>
      <c r="BQF46" s="89"/>
      <c r="BQG46" s="89"/>
      <c r="BQH46" s="89"/>
      <c r="BQI46" s="89"/>
      <c r="BQJ46" s="89"/>
      <c r="BQK46" s="89"/>
      <c r="BQL46" s="89"/>
      <c r="BQM46" s="89"/>
      <c r="BQN46" s="89"/>
      <c r="BQO46" s="89"/>
      <c r="BQP46" s="89"/>
      <c r="BQQ46" s="89"/>
      <c r="BQR46" s="89"/>
      <c r="BQS46" s="89"/>
      <c r="BQT46" s="89"/>
      <c r="BQU46" s="89"/>
      <c r="BQV46" s="89"/>
      <c r="BQW46" s="89"/>
      <c r="BQX46" s="89"/>
      <c r="BQY46" s="89"/>
      <c r="BQZ46" s="89"/>
      <c r="BRA46" s="89"/>
      <c r="BRB46" s="89"/>
      <c r="BRC46" s="89"/>
      <c r="BRD46" s="89"/>
      <c r="BRE46" s="89"/>
      <c r="BRF46" s="89"/>
      <c r="BRG46" s="89"/>
      <c r="BRH46" s="89"/>
      <c r="BRI46" s="89"/>
      <c r="BRJ46" s="89"/>
      <c r="BRK46" s="89"/>
      <c r="BRL46" s="89"/>
      <c r="BRM46" s="89"/>
      <c r="BRN46" s="89"/>
      <c r="BRO46" s="89"/>
      <c r="BRP46" s="89"/>
      <c r="BRQ46" s="89"/>
      <c r="BRR46" s="89"/>
      <c r="BRS46" s="89"/>
      <c r="BRT46" s="89"/>
      <c r="BRU46" s="89"/>
      <c r="BRV46" s="89"/>
      <c r="BRW46" s="89"/>
      <c r="BRX46" s="89"/>
      <c r="BRY46" s="89"/>
      <c r="BRZ46" s="89"/>
      <c r="BSA46" s="89"/>
      <c r="BSB46" s="89"/>
      <c r="BSC46" s="89"/>
      <c r="BSD46" s="89"/>
      <c r="BSE46" s="89"/>
      <c r="BSF46" s="89"/>
      <c r="BSG46" s="89"/>
      <c r="BSH46" s="89"/>
      <c r="BSI46" s="89"/>
      <c r="BSJ46" s="89"/>
      <c r="BSK46" s="89"/>
      <c r="BSL46" s="89"/>
      <c r="BSM46" s="89"/>
      <c r="BSN46" s="89"/>
      <c r="BSO46" s="89"/>
      <c r="BSP46" s="89"/>
      <c r="BSQ46" s="89"/>
      <c r="BSR46" s="89"/>
      <c r="BSS46" s="89"/>
      <c r="BST46" s="89"/>
      <c r="BSU46" s="89"/>
      <c r="BSV46" s="89"/>
      <c r="BSW46" s="89"/>
      <c r="BSX46" s="89"/>
      <c r="BSY46" s="89"/>
      <c r="BSZ46" s="89"/>
      <c r="BTA46" s="89"/>
      <c r="BTB46" s="89"/>
      <c r="BTC46" s="89"/>
      <c r="BTD46" s="89"/>
      <c r="BTE46" s="89"/>
      <c r="BTF46" s="89"/>
      <c r="BTG46" s="89"/>
      <c r="BTH46" s="89"/>
      <c r="BTI46" s="89"/>
      <c r="BTJ46" s="89"/>
      <c r="BTK46" s="89"/>
      <c r="BTL46" s="89"/>
      <c r="BTM46" s="89"/>
      <c r="BTN46" s="89"/>
      <c r="BTO46" s="89"/>
      <c r="BTP46" s="89"/>
      <c r="BTQ46" s="89"/>
      <c r="BTR46" s="89"/>
      <c r="BTS46" s="89"/>
      <c r="BTT46" s="89"/>
      <c r="BTU46" s="89"/>
      <c r="BTV46" s="89"/>
      <c r="BTW46" s="89"/>
      <c r="BTX46" s="89"/>
      <c r="BTY46" s="89"/>
      <c r="BTZ46" s="89"/>
      <c r="BUA46" s="89"/>
      <c r="BUB46" s="89"/>
      <c r="BUC46" s="89"/>
      <c r="BUD46" s="89"/>
      <c r="BUE46" s="89"/>
      <c r="BUF46" s="89"/>
      <c r="BUG46" s="89"/>
      <c r="BUH46" s="89"/>
      <c r="BUI46" s="89"/>
      <c r="BUJ46" s="89"/>
      <c r="BUK46" s="89"/>
      <c r="BUL46" s="89"/>
      <c r="BUM46" s="89"/>
      <c r="BUN46" s="89"/>
      <c r="BUO46" s="89"/>
      <c r="BUP46" s="89"/>
      <c r="BUQ46" s="89"/>
      <c r="BUR46" s="89"/>
      <c r="BUS46" s="89"/>
      <c r="BUT46" s="89"/>
      <c r="BUU46" s="89"/>
      <c r="BUV46" s="89"/>
      <c r="BUW46" s="89"/>
      <c r="BUX46" s="89"/>
      <c r="BUY46" s="89"/>
      <c r="BUZ46" s="89"/>
      <c r="BVA46" s="89"/>
      <c r="BVB46" s="89"/>
      <c r="BVC46" s="89"/>
      <c r="BVD46" s="89"/>
      <c r="BVE46" s="89"/>
      <c r="BVF46" s="89"/>
      <c r="BVG46" s="89"/>
      <c r="BVH46" s="89"/>
      <c r="BVI46" s="89"/>
      <c r="BVJ46" s="89"/>
      <c r="BVK46" s="89"/>
      <c r="BVL46" s="89"/>
      <c r="BVM46" s="89"/>
      <c r="BVN46" s="89"/>
      <c r="BVO46" s="89"/>
      <c r="BVP46" s="89"/>
      <c r="BVQ46" s="89"/>
      <c r="BVR46" s="89"/>
      <c r="BVS46" s="89"/>
      <c r="BVT46" s="89"/>
      <c r="BVU46" s="89"/>
      <c r="BVV46" s="89"/>
      <c r="BVW46" s="89"/>
      <c r="BVX46" s="89"/>
      <c r="BVY46" s="89"/>
      <c r="BVZ46" s="89"/>
      <c r="BWA46" s="89"/>
      <c r="BWB46" s="89"/>
      <c r="BWC46" s="89"/>
      <c r="BWD46" s="89"/>
      <c r="BWE46" s="89"/>
      <c r="BWF46" s="89"/>
      <c r="BWG46" s="89"/>
      <c r="BWH46" s="89"/>
      <c r="BWI46" s="89"/>
      <c r="BWJ46" s="89"/>
      <c r="BWK46" s="89"/>
      <c r="BWL46" s="89"/>
      <c r="BWM46" s="89"/>
      <c r="BWN46" s="89"/>
      <c r="BWO46" s="89"/>
      <c r="BWP46" s="89"/>
      <c r="BWQ46" s="89"/>
      <c r="BWR46" s="89"/>
      <c r="BWS46" s="89"/>
      <c r="BWT46" s="89"/>
      <c r="BWU46" s="89"/>
      <c r="BWV46" s="89"/>
      <c r="BWW46" s="89"/>
      <c r="BWX46" s="89"/>
      <c r="BWY46" s="89"/>
      <c r="BWZ46" s="89"/>
      <c r="BXA46" s="89"/>
      <c r="BXB46" s="89"/>
      <c r="BXC46" s="89"/>
      <c r="BXD46" s="89"/>
      <c r="BXE46" s="89"/>
      <c r="BXF46" s="89"/>
      <c r="BXG46" s="89"/>
      <c r="BXH46" s="89"/>
      <c r="BXI46" s="89"/>
      <c r="BXJ46" s="89"/>
      <c r="BXK46" s="89"/>
      <c r="BXL46" s="89"/>
      <c r="BXM46" s="89"/>
      <c r="BXN46" s="89"/>
      <c r="BXO46" s="89"/>
      <c r="BXP46" s="89"/>
      <c r="BXQ46" s="89"/>
      <c r="BXR46" s="89"/>
      <c r="BXS46" s="89"/>
      <c r="BXT46" s="89"/>
      <c r="BXU46" s="89"/>
      <c r="BXV46" s="89"/>
      <c r="BXW46" s="89"/>
      <c r="BXX46" s="89"/>
      <c r="BXY46" s="89"/>
      <c r="BXZ46" s="89"/>
      <c r="BYA46" s="89"/>
      <c r="BYB46" s="89"/>
      <c r="BYC46" s="89"/>
      <c r="BYD46" s="89"/>
      <c r="BYE46" s="89"/>
      <c r="BYF46" s="89"/>
      <c r="BYG46" s="89"/>
      <c r="BYH46" s="89"/>
      <c r="BYI46" s="89"/>
      <c r="BYJ46" s="89"/>
      <c r="BYK46" s="89"/>
      <c r="BYL46" s="89"/>
      <c r="BYM46" s="89"/>
      <c r="BYN46" s="89"/>
      <c r="BYO46" s="89"/>
      <c r="BYP46" s="89"/>
      <c r="BYQ46" s="89"/>
      <c r="BYR46" s="89"/>
      <c r="BYS46" s="89"/>
      <c r="BYT46" s="89"/>
      <c r="BYU46" s="89"/>
      <c r="BYV46" s="89"/>
      <c r="BYW46" s="89"/>
      <c r="BYX46" s="89"/>
      <c r="BYY46" s="89"/>
      <c r="BYZ46" s="89"/>
      <c r="BZA46" s="89"/>
      <c r="BZB46" s="89"/>
      <c r="BZC46" s="89"/>
      <c r="BZD46" s="89"/>
      <c r="BZE46" s="89"/>
      <c r="BZF46" s="89"/>
      <c r="BZG46" s="89"/>
      <c r="BZH46" s="89"/>
      <c r="BZI46" s="89"/>
      <c r="BZJ46" s="89"/>
      <c r="BZK46" s="89"/>
      <c r="BZL46" s="89"/>
      <c r="BZM46" s="89"/>
      <c r="BZN46" s="89"/>
      <c r="BZO46" s="89"/>
      <c r="BZP46" s="89"/>
      <c r="BZQ46" s="89"/>
      <c r="BZR46" s="89"/>
      <c r="BZS46" s="89"/>
      <c r="BZT46" s="89"/>
      <c r="BZU46" s="89"/>
      <c r="BZV46" s="89"/>
      <c r="BZW46" s="89"/>
      <c r="BZX46" s="89"/>
      <c r="BZY46" s="89"/>
      <c r="BZZ46" s="89"/>
      <c r="CAA46" s="89"/>
      <c r="CAB46" s="89"/>
      <c r="CAC46" s="89"/>
      <c r="CAD46" s="89"/>
      <c r="CAE46" s="89"/>
      <c r="CAF46" s="89"/>
      <c r="CAG46" s="89"/>
      <c r="CAH46" s="89"/>
      <c r="CAI46" s="89"/>
      <c r="CAJ46" s="89"/>
      <c r="CAK46" s="89"/>
      <c r="CAL46" s="89"/>
      <c r="CAM46" s="89"/>
      <c r="CAN46" s="89"/>
      <c r="CAO46" s="89"/>
      <c r="CAP46" s="89"/>
      <c r="CAQ46" s="89"/>
      <c r="CAR46" s="89"/>
      <c r="CAS46" s="89"/>
      <c r="CAT46" s="89"/>
      <c r="CAU46" s="89"/>
      <c r="CAV46" s="89"/>
      <c r="CAW46" s="89"/>
      <c r="CAX46" s="89"/>
      <c r="CAY46" s="89"/>
      <c r="CAZ46" s="89"/>
      <c r="CBA46" s="89"/>
      <c r="CBB46" s="89"/>
      <c r="CBC46" s="89"/>
      <c r="CBD46" s="89"/>
      <c r="CBE46" s="89"/>
      <c r="CBF46" s="89"/>
      <c r="CBG46" s="89"/>
      <c r="CBH46" s="89"/>
      <c r="CBI46" s="89"/>
      <c r="CBJ46" s="89"/>
      <c r="CBK46" s="89"/>
      <c r="CBL46" s="89"/>
      <c r="CBM46" s="89"/>
      <c r="CBN46" s="89"/>
      <c r="CBO46" s="89"/>
      <c r="CBP46" s="89"/>
      <c r="CBQ46" s="89"/>
      <c r="CBR46" s="89"/>
      <c r="CBS46" s="89"/>
      <c r="CBT46" s="89"/>
      <c r="CBU46" s="89"/>
      <c r="CBV46" s="89"/>
      <c r="CBW46" s="89"/>
      <c r="CBX46" s="89"/>
      <c r="CBY46" s="89"/>
      <c r="CBZ46" s="89"/>
      <c r="CCA46" s="89"/>
      <c r="CCB46" s="89"/>
      <c r="CCC46" s="89"/>
      <c r="CCD46" s="89"/>
      <c r="CCE46" s="89"/>
      <c r="CCF46" s="89"/>
      <c r="CCG46" s="89"/>
      <c r="CCH46" s="89"/>
      <c r="CCI46" s="89"/>
      <c r="CCJ46" s="89"/>
      <c r="CCK46" s="89"/>
      <c r="CCL46" s="89"/>
      <c r="CCM46" s="89"/>
      <c r="CCN46" s="89"/>
      <c r="CCO46" s="89"/>
      <c r="CCP46" s="89"/>
      <c r="CCQ46" s="89"/>
      <c r="CCR46" s="89"/>
      <c r="CCS46" s="89"/>
      <c r="CCT46" s="89"/>
      <c r="CCU46" s="89"/>
      <c r="CCV46" s="89"/>
      <c r="CCW46" s="89"/>
      <c r="CCX46" s="89"/>
      <c r="CCY46" s="89"/>
      <c r="CCZ46" s="89"/>
      <c r="CDA46" s="89"/>
      <c r="CDB46" s="89"/>
      <c r="CDC46" s="89"/>
      <c r="CDD46" s="89"/>
      <c r="CDE46" s="89"/>
      <c r="CDF46" s="89"/>
      <c r="CDG46" s="89"/>
      <c r="CDH46" s="89"/>
      <c r="CDI46" s="89"/>
      <c r="CDJ46" s="89"/>
      <c r="CDK46" s="89"/>
      <c r="CDL46" s="89"/>
      <c r="CDM46" s="89"/>
      <c r="CDN46" s="89"/>
      <c r="CDO46" s="89"/>
      <c r="CDP46" s="89"/>
      <c r="CDQ46" s="89"/>
      <c r="CDR46" s="89"/>
      <c r="CDS46" s="89"/>
      <c r="CDT46" s="89"/>
      <c r="CDU46" s="89"/>
      <c r="CDV46" s="89"/>
      <c r="CDW46" s="89"/>
      <c r="CDX46" s="89"/>
      <c r="CDY46" s="89"/>
      <c r="CDZ46" s="89"/>
      <c r="CEA46" s="89"/>
      <c r="CEB46" s="89"/>
      <c r="CEC46" s="89"/>
      <c r="CED46" s="89"/>
      <c r="CEE46" s="89"/>
      <c r="CEF46" s="89"/>
      <c r="CEG46" s="89"/>
      <c r="CEH46" s="89"/>
      <c r="CEI46" s="89"/>
      <c r="CEJ46" s="89"/>
      <c r="CEK46" s="89"/>
      <c r="CEL46" s="89"/>
      <c r="CEM46" s="89"/>
      <c r="CEN46" s="89"/>
      <c r="CEO46" s="89"/>
      <c r="CEP46" s="89"/>
      <c r="CEQ46" s="89"/>
      <c r="CER46" s="89"/>
      <c r="CES46" s="89"/>
      <c r="CET46" s="89"/>
      <c r="CEU46" s="89"/>
      <c r="CEV46" s="89"/>
      <c r="CEW46" s="89"/>
      <c r="CEX46" s="89"/>
      <c r="CEY46" s="89"/>
      <c r="CEZ46" s="89"/>
      <c r="CFA46" s="89"/>
      <c r="CFB46" s="89"/>
      <c r="CFC46" s="89"/>
      <c r="CFD46" s="89"/>
      <c r="CFE46" s="89"/>
      <c r="CFF46" s="89"/>
      <c r="CFG46" s="89"/>
      <c r="CFH46" s="89"/>
      <c r="CFI46" s="89"/>
      <c r="CFJ46" s="89"/>
      <c r="CFK46" s="89"/>
      <c r="CFL46" s="89"/>
      <c r="CFM46" s="89"/>
      <c r="CFN46" s="89"/>
      <c r="CFO46" s="89"/>
      <c r="CFP46" s="89"/>
      <c r="CFQ46" s="89"/>
      <c r="CFR46" s="89"/>
      <c r="CFS46" s="89"/>
      <c r="CFT46" s="89"/>
      <c r="CFU46" s="89"/>
      <c r="CFV46" s="89"/>
      <c r="CFW46" s="89"/>
      <c r="CFX46" s="89"/>
      <c r="CFY46" s="89"/>
      <c r="CFZ46" s="89"/>
      <c r="CGA46" s="89"/>
      <c r="CGB46" s="89"/>
      <c r="CGC46" s="89"/>
      <c r="CGD46" s="89"/>
      <c r="CGE46" s="89"/>
      <c r="CGF46" s="89"/>
      <c r="CGG46" s="89"/>
      <c r="CGH46" s="89"/>
      <c r="CGI46" s="89"/>
      <c r="CGJ46" s="89"/>
      <c r="CGK46" s="89"/>
      <c r="CGL46" s="89"/>
      <c r="CGM46" s="89"/>
      <c r="CGN46" s="89"/>
      <c r="CGO46" s="89"/>
      <c r="CGP46" s="89"/>
      <c r="CGQ46" s="89"/>
      <c r="CGR46" s="89"/>
      <c r="CGS46" s="89"/>
      <c r="CGT46" s="89"/>
      <c r="CGU46" s="89"/>
      <c r="CGV46" s="89"/>
      <c r="CGW46" s="89"/>
      <c r="CGX46" s="89"/>
      <c r="CGY46" s="89"/>
      <c r="CGZ46" s="89"/>
      <c r="CHA46" s="89"/>
      <c r="CHB46" s="89"/>
      <c r="CHC46" s="89"/>
      <c r="CHD46" s="89"/>
      <c r="CHE46" s="89"/>
      <c r="CHF46" s="89"/>
      <c r="CHG46" s="89"/>
      <c r="CHH46" s="89"/>
      <c r="CHI46" s="89"/>
      <c r="CHJ46" s="89"/>
      <c r="CHK46" s="89"/>
      <c r="CHL46" s="89"/>
      <c r="CHM46" s="89"/>
      <c r="CHN46" s="89"/>
      <c r="CHO46" s="89"/>
      <c r="CHP46" s="89"/>
      <c r="CHQ46" s="89"/>
      <c r="CHR46" s="89"/>
      <c r="CHS46" s="89"/>
      <c r="CHT46" s="89"/>
      <c r="CHU46" s="89"/>
      <c r="CHV46" s="89"/>
      <c r="CHW46" s="89"/>
      <c r="CHX46" s="89"/>
      <c r="CHY46" s="89"/>
      <c r="CHZ46" s="89"/>
      <c r="CIA46" s="89"/>
      <c r="CIB46" s="89"/>
      <c r="CIC46" s="89"/>
      <c r="CID46" s="89"/>
      <c r="CIE46" s="89"/>
      <c r="CIF46" s="89"/>
      <c r="CIG46" s="89"/>
      <c r="CIH46" s="89"/>
      <c r="CII46" s="89"/>
      <c r="CIJ46" s="89"/>
      <c r="CIK46" s="89"/>
      <c r="CIL46" s="89"/>
      <c r="CIM46" s="89"/>
      <c r="CIN46" s="89"/>
      <c r="CIO46" s="89"/>
      <c r="CIP46" s="89"/>
      <c r="CIQ46" s="89"/>
      <c r="CIR46" s="89"/>
      <c r="CIS46" s="89"/>
      <c r="CIT46" s="89"/>
      <c r="CIU46" s="89"/>
      <c r="CIV46" s="89"/>
      <c r="CIW46" s="89"/>
      <c r="CIX46" s="89"/>
      <c r="CIY46" s="89"/>
      <c r="CIZ46" s="89"/>
      <c r="CJA46" s="89"/>
      <c r="CJB46" s="89"/>
      <c r="CJC46" s="89"/>
      <c r="CJD46" s="89"/>
      <c r="CJE46" s="89"/>
      <c r="CJF46" s="89"/>
      <c r="CJG46" s="89"/>
      <c r="CJH46" s="89"/>
      <c r="CJI46" s="89"/>
      <c r="CJJ46" s="89"/>
      <c r="CJK46" s="89"/>
      <c r="CJL46" s="89"/>
      <c r="CJM46" s="89"/>
      <c r="CJN46" s="89"/>
      <c r="CJO46" s="89"/>
      <c r="CJP46" s="89"/>
      <c r="CJQ46" s="89"/>
      <c r="CJR46" s="89"/>
      <c r="CJS46" s="89"/>
      <c r="CJT46" s="89"/>
      <c r="CJU46" s="89"/>
      <c r="CJV46" s="89"/>
      <c r="CJW46" s="89"/>
      <c r="CJX46" s="89"/>
      <c r="CJY46" s="89"/>
      <c r="CJZ46" s="89"/>
      <c r="CKA46" s="89"/>
      <c r="CKB46" s="89"/>
      <c r="CKC46" s="89"/>
      <c r="CKD46" s="89"/>
      <c r="CKE46" s="89"/>
      <c r="CKF46" s="89"/>
      <c r="CKG46" s="89"/>
      <c r="CKH46" s="89"/>
      <c r="CKI46" s="89"/>
      <c r="CKJ46" s="89"/>
      <c r="CKK46" s="89"/>
      <c r="CKL46" s="89"/>
      <c r="CKM46" s="89"/>
      <c r="CKN46" s="89"/>
      <c r="CKO46" s="89"/>
      <c r="CKP46" s="89"/>
      <c r="CKQ46" s="89"/>
      <c r="CKR46" s="89"/>
      <c r="CKS46" s="89"/>
      <c r="CKT46" s="89"/>
      <c r="CKU46" s="89"/>
      <c r="CKV46" s="89"/>
      <c r="CKW46" s="89"/>
      <c r="CKX46" s="89"/>
      <c r="CKY46" s="89"/>
      <c r="CKZ46" s="89"/>
      <c r="CLA46" s="89"/>
      <c r="CLB46" s="89"/>
      <c r="CLC46" s="89"/>
      <c r="CLD46" s="89"/>
      <c r="CLE46" s="89"/>
      <c r="CLF46" s="89"/>
      <c r="CLG46" s="89"/>
      <c r="CLH46" s="89"/>
      <c r="CLI46" s="89"/>
      <c r="CLJ46" s="89"/>
      <c r="CLK46" s="89"/>
      <c r="CLL46" s="89"/>
      <c r="CLM46" s="89"/>
      <c r="CLN46" s="89"/>
      <c r="CLO46" s="89"/>
      <c r="CLP46" s="89"/>
      <c r="CLQ46" s="89"/>
      <c r="CLR46" s="89"/>
      <c r="CLS46" s="89"/>
      <c r="CLT46" s="89"/>
      <c r="CLU46" s="89"/>
      <c r="CLV46" s="89"/>
      <c r="CLW46" s="89"/>
      <c r="CLX46" s="89"/>
      <c r="CLY46" s="89"/>
      <c r="CLZ46" s="89"/>
      <c r="CMA46" s="89"/>
      <c r="CMB46" s="89"/>
      <c r="CMC46" s="89"/>
      <c r="CMD46" s="89"/>
      <c r="CME46" s="89"/>
      <c r="CMF46" s="89"/>
      <c r="CMG46" s="89"/>
      <c r="CMH46" s="89"/>
      <c r="CMI46" s="89"/>
      <c r="CMJ46" s="89"/>
      <c r="CMK46" s="89"/>
      <c r="CML46" s="89"/>
      <c r="CMM46" s="89"/>
      <c r="CMN46" s="89"/>
      <c r="CMO46" s="89"/>
      <c r="CMP46" s="89"/>
      <c r="CMQ46" s="89"/>
      <c r="CMR46" s="89"/>
      <c r="CMS46" s="89"/>
      <c r="CMT46" s="89"/>
      <c r="CMU46" s="89"/>
      <c r="CMV46" s="89"/>
      <c r="CMW46" s="89"/>
      <c r="CMX46" s="89"/>
      <c r="CMY46" s="89"/>
      <c r="CMZ46" s="89"/>
      <c r="CNA46" s="89"/>
      <c r="CNB46" s="89"/>
      <c r="CNC46" s="89"/>
      <c r="CND46" s="89"/>
      <c r="CNE46" s="89"/>
      <c r="CNF46" s="89"/>
      <c r="CNG46" s="89"/>
      <c r="CNH46" s="89"/>
      <c r="CNI46" s="89"/>
      <c r="CNJ46" s="89"/>
      <c r="CNK46" s="89"/>
      <c r="CNL46" s="89"/>
      <c r="CNM46" s="89"/>
      <c r="CNN46" s="89"/>
      <c r="CNO46" s="89"/>
      <c r="CNP46" s="89"/>
      <c r="CNQ46" s="89"/>
      <c r="CNR46" s="89"/>
      <c r="CNS46" s="89"/>
      <c r="CNT46" s="89"/>
      <c r="CNU46" s="89"/>
      <c r="CNV46" s="89"/>
      <c r="CNW46" s="89"/>
      <c r="CNX46" s="89"/>
      <c r="CNY46" s="89"/>
      <c r="CNZ46" s="89"/>
      <c r="COA46" s="89"/>
      <c r="COB46" s="89"/>
      <c r="COC46" s="89"/>
      <c r="COD46" s="89"/>
      <c r="COE46" s="89"/>
      <c r="COF46" s="89"/>
      <c r="COG46" s="89"/>
      <c r="COH46" s="89"/>
      <c r="COI46" s="89"/>
      <c r="COJ46" s="89"/>
      <c r="COK46" s="89"/>
      <c r="COL46" s="89"/>
      <c r="COM46" s="89"/>
      <c r="CON46" s="89"/>
      <c r="COO46" s="89"/>
      <c r="COP46" s="89"/>
      <c r="COQ46" s="89"/>
      <c r="COR46" s="89"/>
      <c r="COS46" s="89"/>
      <c r="COT46" s="89"/>
      <c r="COU46" s="89"/>
      <c r="COV46" s="89"/>
      <c r="COW46" s="89"/>
      <c r="COX46" s="89"/>
      <c r="COY46" s="89"/>
      <c r="COZ46" s="89"/>
      <c r="CPA46" s="89"/>
      <c r="CPB46" s="89"/>
      <c r="CPC46" s="89"/>
      <c r="CPD46" s="89"/>
      <c r="CPE46" s="89"/>
      <c r="CPF46" s="89"/>
      <c r="CPG46" s="89"/>
      <c r="CPH46" s="89"/>
      <c r="CPI46" s="89"/>
      <c r="CPJ46" s="89"/>
      <c r="CPK46" s="89"/>
      <c r="CPL46" s="89"/>
      <c r="CPM46" s="89"/>
      <c r="CPN46" s="89"/>
      <c r="CPO46" s="89"/>
      <c r="CPP46" s="89"/>
      <c r="CPQ46" s="89"/>
      <c r="CPR46" s="89"/>
      <c r="CPS46" s="89"/>
      <c r="CPT46" s="89"/>
      <c r="CPU46" s="89"/>
      <c r="CPV46" s="89"/>
      <c r="CPW46" s="89"/>
      <c r="CPX46" s="89"/>
      <c r="CPY46" s="89"/>
      <c r="CPZ46" s="89"/>
      <c r="CQA46" s="89"/>
      <c r="CQB46" s="89"/>
      <c r="CQC46" s="89"/>
      <c r="CQD46" s="89"/>
      <c r="CQE46" s="89"/>
      <c r="CQF46" s="89"/>
      <c r="CQG46" s="89"/>
      <c r="CQH46" s="89"/>
      <c r="CQI46" s="89"/>
      <c r="CQJ46" s="89"/>
      <c r="CQK46" s="89"/>
      <c r="CQL46" s="89"/>
      <c r="CQM46" s="89"/>
      <c r="CQN46" s="89"/>
      <c r="CQO46" s="89"/>
      <c r="CQP46" s="89"/>
      <c r="CQQ46" s="89"/>
      <c r="CQR46" s="89"/>
      <c r="CQS46" s="89"/>
      <c r="CQT46" s="89"/>
      <c r="CQU46" s="89"/>
      <c r="CQV46" s="89"/>
      <c r="CQW46" s="89"/>
      <c r="CQX46" s="89"/>
      <c r="CQY46" s="89"/>
      <c r="CQZ46" s="89"/>
      <c r="CRA46" s="89"/>
      <c r="CRB46" s="89"/>
      <c r="CRC46" s="89"/>
      <c r="CRD46" s="89"/>
      <c r="CRE46" s="89"/>
      <c r="CRF46" s="89"/>
      <c r="CRG46" s="89"/>
      <c r="CRH46" s="89"/>
      <c r="CRI46" s="89"/>
      <c r="CRJ46" s="89"/>
      <c r="CRK46" s="89"/>
      <c r="CRL46" s="89"/>
      <c r="CRM46" s="89"/>
      <c r="CRN46" s="89"/>
      <c r="CRO46" s="89"/>
      <c r="CRP46" s="89"/>
      <c r="CRQ46" s="89"/>
      <c r="CRR46" s="89"/>
      <c r="CRS46" s="89"/>
      <c r="CRT46" s="89"/>
      <c r="CRU46" s="89"/>
      <c r="CRV46" s="89"/>
      <c r="CRW46" s="89"/>
      <c r="CRX46" s="89"/>
      <c r="CRY46" s="89"/>
      <c r="CRZ46" s="89"/>
      <c r="CSA46" s="89"/>
      <c r="CSB46" s="89"/>
      <c r="CSC46" s="89"/>
      <c r="CSD46" s="89"/>
      <c r="CSE46" s="89"/>
      <c r="CSF46" s="89"/>
      <c r="CSG46" s="89"/>
      <c r="CSH46" s="89"/>
      <c r="CSI46" s="89"/>
      <c r="CSJ46" s="89"/>
      <c r="CSK46" s="89"/>
      <c r="CSL46" s="89"/>
      <c r="CSM46" s="89"/>
      <c r="CSN46" s="89"/>
      <c r="CSO46" s="89"/>
      <c r="CSP46" s="89"/>
      <c r="CSQ46" s="89"/>
      <c r="CSR46" s="89"/>
      <c r="CSS46" s="89"/>
      <c r="CST46" s="89"/>
      <c r="CSU46" s="89"/>
      <c r="CSV46" s="89"/>
      <c r="CSW46" s="89"/>
      <c r="CSX46" s="89"/>
      <c r="CSY46" s="89"/>
      <c r="CSZ46" s="89"/>
      <c r="CTA46" s="89"/>
      <c r="CTB46" s="89"/>
      <c r="CTC46" s="89"/>
      <c r="CTD46" s="89"/>
      <c r="CTE46" s="89"/>
      <c r="CTF46" s="89"/>
      <c r="CTG46" s="89"/>
      <c r="CTH46" s="89"/>
      <c r="CTI46" s="89"/>
      <c r="CTJ46" s="89"/>
      <c r="CTK46" s="89"/>
      <c r="CTL46" s="89"/>
      <c r="CTM46" s="89"/>
      <c r="CTN46" s="89"/>
      <c r="CTO46" s="89"/>
      <c r="CTP46" s="89"/>
      <c r="CTQ46" s="89"/>
      <c r="CTR46" s="89"/>
      <c r="CTS46" s="89"/>
      <c r="CTT46" s="89"/>
      <c r="CTU46" s="89"/>
      <c r="CTV46" s="89"/>
      <c r="CTW46" s="89"/>
      <c r="CTX46" s="89"/>
      <c r="CTY46" s="89"/>
      <c r="CTZ46" s="89"/>
      <c r="CUA46" s="89"/>
      <c r="CUB46" s="89"/>
      <c r="CUC46" s="89"/>
      <c r="CUD46" s="89"/>
      <c r="CUE46" s="89"/>
      <c r="CUF46" s="89"/>
      <c r="CUG46" s="89"/>
      <c r="CUH46" s="89"/>
      <c r="CUI46" s="89"/>
      <c r="CUJ46" s="89"/>
      <c r="CUK46" s="89"/>
      <c r="CUL46" s="89"/>
      <c r="CUM46" s="89"/>
      <c r="CUN46" s="89"/>
      <c r="CUO46" s="89"/>
      <c r="CUP46" s="89"/>
      <c r="CUQ46" s="89"/>
      <c r="CUR46" s="89"/>
      <c r="CUS46" s="89"/>
      <c r="CUT46" s="89"/>
      <c r="CUU46" s="89"/>
      <c r="CUV46" s="89"/>
      <c r="CUW46" s="89"/>
      <c r="CUX46" s="89"/>
      <c r="CUY46" s="89"/>
      <c r="CUZ46" s="89"/>
      <c r="CVA46" s="89"/>
      <c r="CVB46" s="89"/>
      <c r="CVC46" s="89"/>
      <c r="CVD46" s="89"/>
      <c r="CVE46" s="89"/>
      <c r="CVF46" s="89"/>
      <c r="CVG46" s="89"/>
      <c r="CVH46" s="89"/>
      <c r="CVI46" s="89"/>
      <c r="CVJ46" s="89"/>
      <c r="CVK46" s="89"/>
      <c r="CVL46" s="89"/>
      <c r="CVM46" s="89"/>
      <c r="CVN46" s="89"/>
      <c r="CVO46" s="89"/>
      <c r="CVP46" s="89"/>
      <c r="CVQ46" s="89"/>
      <c r="CVR46" s="89"/>
      <c r="CVS46" s="89"/>
      <c r="CVT46" s="89"/>
      <c r="CVU46" s="89"/>
      <c r="CVV46" s="89"/>
      <c r="CVW46" s="89"/>
      <c r="CVX46" s="89"/>
      <c r="CVY46" s="89"/>
      <c r="CVZ46" s="89"/>
      <c r="CWA46" s="89"/>
      <c r="CWB46" s="89"/>
      <c r="CWC46" s="89"/>
      <c r="CWD46" s="89"/>
      <c r="CWE46" s="89"/>
      <c r="CWF46" s="89"/>
      <c r="CWG46" s="89"/>
      <c r="CWH46" s="89"/>
      <c r="CWI46" s="89"/>
      <c r="CWJ46" s="89"/>
      <c r="CWK46" s="89"/>
      <c r="CWL46" s="89"/>
      <c r="CWM46" s="89"/>
      <c r="CWN46" s="89"/>
      <c r="CWO46" s="89"/>
      <c r="CWP46" s="89"/>
      <c r="CWQ46" s="89"/>
      <c r="CWR46" s="89"/>
      <c r="CWS46" s="89"/>
      <c r="CWT46" s="89"/>
      <c r="CWU46" s="89"/>
      <c r="CWV46" s="89"/>
      <c r="CWW46" s="89"/>
      <c r="CWX46" s="89"/>
      <c r="CWY46" s="89"/>
      <c r="CWZ46" s="89"/>
      <c r="CXA46" s="89"/>
      <c r="CXB46" s="89"/>
      <c r="CXC46" s="89"/>
      <c r="CXD46" s="89"/>
      <c r="CXE46" s="89"/>
      <c r="CXF46" s="89"/>
      <c r="CXG46" s="89"/>
      <c r="CXH46" s="89"/>
      <c r="CXI46" s="89"/>
      <c r="CXJ46" s="89"/>
      <c r="CXK46" s="89"/>
      <c r="CXL46" s="89"/>
      <c r="CXM46" s="89"/>
      <c r="CXN46" s="89"/>
      <c r="CXO46" s="89"/>
      <c r="CXP46" s="89"/>
      <c r="CXQ46" s="89"/>
      <c r="CXR46" s="89"/>
      <c r="CXS46" s="89"/>
      <c r="CXT46" s="89"/>
      <c r="CXU46" s="89"/>
      <c r="CXV46" s="89"/>
      <c r="CXW46" s="89"/>
      <c r="CXX46" s="89"/>
      <c r="CXY46" s="89"/>
      <c r="CXZ46" s="89"/>
      <c r="CYA46" s="89"/>
      <c r="CYB46" s="89"/>
      <c r="CYC46" s="89"/>
      <c r="CYD46" s="89"/>
      <c r="CYE46" s="89"/>
      <c r="CYF46" s="89"/>
      <c r="CYG46" s="89"/>
      <c r="CYH46" s="89"/>
      <c r="CYI46" s="89"/>
      <c r="CYJ46" s="89"/>
      <c r="CYK46" s="89"/>
      <c r="CYL46" s="89"/>
      <c r="CYM46" s="89"/>
      <c r="CYN46" s="89"/>
      <c r="CYO46" s="89"/>
      <c r="CYP46" s="89"/>
      <c r="CYQ46" s="89"/>
      <c r="CYR46" s="89"/>
      <c r="CYS46" s="89"/>
      <c r="CYT46" s="89"/>
      <c r="CYU46" s="89"/>
      <c r="CYV46" s="89"/>
      <c r="CYW46" s="89"/>
      <c r="CYX46" s="89"/>
      <c r="CYY46" s="89"/>
      <c r="CYZ46" s="89"/>
      <c r="CZA46" s="89"/>
      <c r="CZB46" s="89"/>
      <c r="CZC46" s="89"/>
      <c r="CZD46" s="89"/>
      <c r="CZE46" s="89"/>
      <c r="CZF46" s="89"/>
      <c r="CZG46" s="89"/>
      <c r="CZH46" s="89"/>
      <c r="CZI46" s="89"/>
      <c r="CZJ46" s="89"/>
      <c r="CZK46" s="89"/>
      <c r="CZL46" s="89"/>
      <c r="CZM46" s="89"/>
      <c r="CZN46" s="89"/>
      <c r="CZO46" s="89"/>
      <c r="CZP46" s="89"/>
      <c r="CZQ46" s="89"/>
      <c r="CZR46" s="89"/>
      <c r="CZS46" s="89"/>
      <c r="CZT46" s="89"/>
      <c r="CZU46" s="89"/>
      <c r="CZV46" s="89"/>
      <c r="CZW46" s="89"/>
      <c r="CZX46" s="89"/>
      <c r="CZY46" s="89"/>
      <c r="CZZ46" s="89"/>
      <c r="DAA46" s="89"/>
      <c r="DAB46" s="89"/>
      <c r="DAC46" s="89"/>
      <c r="DAD46" s="89"/>
      <c r="DAE46" s="89"/>
      <c r="DAF46" s="89"/>
      <c r="DAG46" s="89"/>
      <c r="DAH46" s="89"/>
      <c r="DAI46" s="89"/>
      <c r="DAJ46" s="89"/>
      <c r="DAK46" s="89"/>
      <c r="DAL46" s="89"/>
      <c r="DAM46" s="89"/>
      <c r="DAN46" s="89"/>
      <c r="DAO46" s="89"/>
      <c r="DAP46" s="89"/>
      <c r="DAQ46" s="89"/>
      <c r="DAR46" s="89"/>
      <c r="DAS46" s="89"/>
      <c r="DAT46" s="89"/>
      <c r="DAU46" s="89"/>
      <c r="DAV46" s="89"/>
      <c r="DAW46" s="89"/>
      <c r="DAX46" s="89"/>
      <c r="DAY46" s="89"/>
      <c r="DAZ46" s="89"/>
      <c r="DBA46" s="89"/>
      <c r="DBB46" s="89"/>
      <c r="DBC46" s="89"/>
      <c r="DBD46" s="89"/>
      <c r="DBE46" s="89"/>
      <c r="DBF46" s="89"/>
      <c r="DBG46" s="89"/>
      <c r="DBH46" s="89"/>
      <c r="DBI46" s="89"/>
      <c r="DBJ46" s="89"/>
      <c r="DBK46" s="89"/>
      <c r="DBL46" s="89"/>
      <c r="DBM46" s="89"/>
      <c r="DBN46" s="89"/>
      <c r="DBO46" s="89"/>
      <c r="DBP46" s="89"/>
      <c r="DBQ46" s="89"/>
      <c r="DBR46" s="89"/>
      <c r="DBS46" s="89"/>
      <c r="DBT46" s="89"/>
      <c r="DBU46" s="89"/>
      <c r="DBV46" s="89"/>
      <c r="DBW46" s="89"/>
      <c r="DBX46" s="89"/>
      <c r="DBY46" s="89"/>
      <c r="DBZ46" s="89"/>
      <c r="DCA46" s="89"/>
      <c r="DCB46" s="89"/>
      <c r="DCC46" s="89"/>
      <c r="DCD46" s="89"/>
      <c r="DCE46" s="89"/>
      <c r="DCF46" s="89"/>
      <c r="DCG46" s="89"/>
      <c r="DCH46" s="89"/>
      <c r="DCI46" s="89"/>
      <c r="DCJ46" s="89"/>
      <c r="DCK46" s="89"/>
      <c r="DCL46" s="89"/>
      <c r="DCM46" s="89"/>
      <c r="DCN46" s="89"/>
      <c r="DCO46" s="89"/>
      <c r="DCP46" s="89"/>
      <c r="DCQ46" s="89"/>
      <c r="DCR46" s="89"/>
      <c r="DCS46" s="89"/>
      <c r="DCT46" s="89"/>
      <c r="DCU46" s="89"/>
      <c r="DCV46" s="89"/>
      <c r="DCW46" s="89"/>
      <c r="DCX46" s="89"/>
      <c r="DCY46" s="89"/>
      <c r="DCZ46" s="89"/>
      <c r="DDA46" s="89"/>
      <c r="DDB46" s="89"/>
      <c r="DDC46" s="89"/>
      <c r="DDD46" s="89"/>
      <c r="DDE46" s="89"/>
      <c r="DDF46" s="89"/>
      <c r="DDG46" s="89"/>
      <c r="DDH46" s="89"/>
      <c r="DDI46" s="89"/>
      <c r="DDJ46" s="89"/>
      <c r="DDK46" s="89"/>
      <c r="DDL46" s="89"/>
      <c r="DDM46" s="89"/>
      <c r="DDN46" s="89"/>
      <c r="DDO46" s="89"/>
      <c r="DDP46" s="89"/>
      <c r="DDQ46" s="89"/>
      <c r="DDR46" s="89"/>
      <c r="DDS46" s="89"/>
      <c r="DDT46" s="89"/>
      <c r="DDU46" s="89"/>
      <c r="DDV46" s="89"/>
      <c r="DDW46" s="89"/>
      <c r="DDX46" s="89"/>
      <c r="DDY46" s="89"/>
      <c r="DDZ46" s="89"/>
      <c r="DEA46" s="89"/>
      <c r="DEB46" s="89"/>
      <c r="DEC46" s="89"/>
      <c r="DED46" s="89"/>
      <c r="DEE46" s="89"/>
      <c r="DEF46" s="89"/>
      <c r="DEG46" s="89"/>
      <c r="DEH46" s="89"/>
      <c r="DEI46" s="89"/>
      <c r="DEJ46" s="89"/>
      <c r="DEK46" s="89"/>
      <c r="DEL46" s="89"/>
      <c r="DEM46" s="89"/>
      <c r="DEN46" s="89"/>
      <c r="DEO46" s="89"/>
      <c r="DEP46" s="89"/>
      <c r="DEQ46" s="89"/>
      <c r="DER46" s="89"/>
      <c r="DES46" s="89"/>
      <c r="DET46" s="89"/>
      <c r="DEU46" s="89"/>
      <c r="DEV46" s="89"/>
      <c r="DEW46" s="89"/>
      <c r="DEX46" s="89"/>
      <c r="DEY46" s="89"/>
      <c r="DEZ46" s="89"/>
      <c r="DFA46" s="89"/>
      <c r="DFB46" s="89"/>
      <c r="DFC46" s="89"/>
      <c r="DFD46" s="89"/>
      <c r="DFE46" s="89"/>
      <c r="DFF46" s="89"/>
      <c r="DFG46" s="89"/>
      <c r="DFH46" s="89"/>
      <c r="DFI46" s="89"/>
      <c r="DFJ46" s="89"/>
      <c r="DFK46" s="89"/>
      <c r="DFL46" s="89"/>
      <c r="DFM46" s="89"/>
      <c r="DFN46" s="89"/>
      <c r="DFO46" s="89"/>
      <c r="DFP46" s="89"/>
      <c r="DFQ46" s="89"/>
      <c r="DFR46" s="89"/>
      <c r="DFS46" s="89"/>
      <c r="DFT46" s="89"/>
      <c r="DFU46" s="89"/>
      <c r="DFV46" s="89"/>
      <c r="DFW46" s="89"/>
      <c r="DFX46" s="89"/>
      <c r="DFY46" s="89"/>
      <c r="DFZ46" s="89"/>
      <c r="DGA46" s="89"/>
      <c r="DGB46" s="89"/>
      <c r="DGC46" s="89"/>
      <c r="DGD46" s="89"/>
      <c r="DGE46" s="89"/>
      <c r="DGF46" s="89"/>
      <c r="DGG46" s="89"/>
      <c r="DGH46" s="89"/>
      <c r="DGI46" s="89"/>
      <c r="DGJ46" s="89"/>
      <c r="DGK46" s="89"/>
      <c r="DGL46" s="89"/>
      <c r="DGM46" s="89"/>
      <c r="DGN46" s="89"/>
      <c r="DGO46" s="89"/>
      <c r="DGP46" s="89"/>
      <c r="DGQ46" s="89"/>
      <c r="DGR46" s="89"/>
      <c r="DGS46" s="89"/>
      <c r="DGT46" s="89"/>
      <c r="DGU46" s="89"/>
      <c r="DGV46" s="89"/>
      <c r="DGW46" s="89"/>
      <c r="DGX46" s="89"/>
      <c r="DGY46" s="89"/>
      <c r="DGZ46" s="89"/>
      <c r="DHA46" s="89"/>
      <c r="DHB46" s="89"/>
      <c r="DHC46" s="89"/>
      <c r="DHD46" s="89"/>
      <c r="DHE46" s="89"/>
      <c r="DHF46" s="89"/>
      <c r="DHG46" s="89"/>
      <c r="DHH46" s="89"/>
      <c r="DHI46" s="89"/>
      <c r="DHJ46" s="89"/>
      <c r="DHK46" s="89"/>
      <c r="DHL46" s="89"/>
      <c r="DHM46" s="89"/>
      <c r="DHN46" s="89"/>
      <c r="DHO46" s="89"/>
      <c r="DHP46" s="89"/>
      <c r="DHQ46" s="89"/>
      <c r="DHR46" s="89"/>
      <c r="DHS46" s="89"/>
      <c r="DHT46" s="89"/>
      <c r="DHU46" s="89"/>
      <c r="DHV46" s="89"/>
      <c r="DHW46" s="89"/>
      <c r="DHX46" s="89"/>
      <c r="DHY46" s="89"/>
      <c r="DHZ46" s="89"/>
      <c r="DIA46" s="89"/>
      <c r="DIB46" s="89"/>
      <c r="DIC46" s="89"/>
      <c r="DID46" s="89"/>
      <c r="DIE46" s="89"/>
      <c r="DIF46" s="89"/>
      <c r="DIG46" s="89"/>
      <c r="DIH46" s="89"/>
      <c r="DII46" s="89"/>
      <c r="DIJ46" s="89"/>
      <c r="DIK46" s="89"/>
      <c r="DIL46" s="89"/>
      <c r="DIM46" s="89"/>
      <c r="DIN46" s="89"/>
      <c r="DIO46" s="89"/>
      <c r="DIP46" s="89"/>
      <c r="DIQ46" s="89"/>
      <c r="DIR46" s="89"/>
      <c r="DIS46" s="89"/>
      <c r="DIT46" s="89"/>
      <c r="DIU46" s="89"/>
      <c r="DIV46" s="89"/>
      <c r="DIW46" s="89"/>
      <c r="DIX46" s="89"/>
      <c r="DIY46" s="89"/>
      <c r="DIZ46" s="89"/>
      <c r="DJA46" s="89"/>
      <c r="DJB46" s="89"/>
      <c r="DJC46" s="89"/>
      <c r="DJD46" s="89"/>
      <c r="DJE46" s="89"/>
      <c r="DJF46" s="89"/>
      <c r="DJG46" s="89"/>
      <c r="DJH46" s="89"/>
      <c r="DJI46" s="89"/>
      <c r="DJJ46" s="89"/>
      <c r="DJK46" s="89"/>
      <c r="DJL46" s="89"/>
      <c r="DJM46" s="89"/>
      <c r="DJN46" s="89"/>
      <c r="DJO46" s="89"/>
      <c r="DJP46" s="89"/>
      <c r="DJQ46" s="89"/>
      <c r="DJR46" s="89"/>
      <c r="DJS46" s="89"/>
      <c r="DJT46" s="89"/>
      <c r="DJU46" s="89"/>
      <c r="DJV46" s="89"/>
      <c r="DJW46" s="89"/>
      <c r="DJX46" s="89"/>
      <c r="DJY46" s="89"/>
      <c r="DJZ46" s="89"/>
      <c r="DKA46" s="89"/>
      <c r="DKB46" s="89"/>
      <c r="DKC46" s="89"/>
      <c r="DKD46" s="89"/>
      <c r="DKE46" s="89"/>
      <c r="DKF46" s="89"/>
      <c r="DKG46" s="89"/>
      <c r="DKH46" s="89"/>
      <c r="DKI46" s="89"/>
      <c r="DKJ46" s="89"/>
      <c r="DKK46" s="89"/>
      <c r="DKL46" s="89"/>
      <c r="DKM46" s="89"/>
      <c r="DKN46" s="89"/>
      <c r="DKO46" s="89"/>
      <c r="DKP46" s="89"/>
      <c r="DKQ46" s="89"/>
      <c r="DKR46" s="89"/>
      <c r="DKS46" s="89"/>
      <c r="DKT46" s="89"/>
      <c r="DKU46" s="89"/>
      <c r="DKV46" s="89"/>
      <c r="DKW46" s="89"/>
      <c r="DKX46" s="89"/>
      <c r="DKY46" s="89"/>
      <c r="DKZ46" s="89"/>
      <c r="DLA46" s="89"/>
      <c r="DLB46" s="89"/>
      <c r="DLC46" s="89"/>
      <c r="DLD46" s="89"/>
      <c r="DLE46" s="89"/>
      <c r="DLF46" s="89"/>
      <c r="DLG46" s="89"/>
      <c r="DLH46" s="89"/>
      <c r="DLI46" s="89"/>
      <c r="DLJ46" s="89"/>
      <c r="DLK46" s="89"/>
      <c r="DLL46" s="89"/>
      <c r="DLM46" s="89"/>
      <c r="DLN46" s="89"/>
      <c r="DLO46" s="89"/>
      <c r="DLP46" s="89"/>
      <c r="DLQ46" s="89"/>
      <c r="DLR46" s="89"/>
      <c r="DLS46" s="89"/>
      <c r="DLT46" s="89"/>
      <c r="DLU46" s="89"/>
      <c r="DLV46" s="89"/>
      <c r="DLW46" s="89"/>
      <c r="DLX46" s="89"/>
      <c r="DLY46" s="89"/>
      <c r="DLZ46" s="89"/>
      <c r="DMA46" s="89"/>
      <c r="DMB46" s="89"/>
      <c r="DMC46" s="89"/>
      <c r="DMD46" s="89"/>
      <c r="DME46" s="89"/>
      <c r="DMF46" s="89"/>
      <c r="DMG46" s="89"/>
      <c r="DMH46" s="89"/>
      <c r="DMI46" s="89"/>
      <c r="DMJ46" s="89"/>
      <c r="DMK46" s="89"/>
      <c r="DML46" s="89"/>
      <c r="DMM46" s="89"/>
      <c r="DMN46" s="89"/>
      <c r="DMO46" s="89"/>
      <c r="DMP46" s="89"/>
      <c r="DMQ46" s="89"/>
      <c r="DMR46" s="89"/>
      <c r="DMS46" s="89"/>
      <c r="DMT46" s="89"/>
      <c r="DMU46" s="89"/>
      <c r="DMV46" s="89"/>
      <c r="DMW46" s="89"/>
      <c r="DMX46" s="89"/>
      <c r="DMY46" s="89"/>
      <c r="DMZ46" s="89"/>
      <c r="DNA46" s="89"/>
      <c r="DNB46" s="89"/>
      <c r="DNC46" s="89"/>
      <c r="DND46" s="89"/>
      <c r="DNE46" s="89"/>
      <c r="DNF46" s="89"/>
      <c r="DNG46" s="89"/>
      <c r="DNH46" s="89"/>
      <c r="DNI46" s="89"/>
      <c r="DNJ46" s="89"/>
      <c r="DNK46" s="89"/>
      <c r="DNL46" s="89"/>
      <c r="DNM46" s="89"/>
      <c r="DNN46" s="89"/>
      <c r="DNO46" s="89"/>
      <c r="DNP46" s="89"/>
      <c r="DNQ46" s="89"/>
      <c r="DNR46" s="89"/>
      <c r="DNS46" s="89"/>
      <c r="DNT46" s="89"/>
      <c r="DNU46" s="89"/>
      <c r="DNV46" s="89"/>
      <c r="DNW46" s="89"/>
      <c r="DNX46" s="89"/>
      <c r="DNY46" s="89"/>
      <c r="DNZ46" s="89"/>
      <c r="DOA46" s="89"/>
      <c r="DOB46" s="89"/>
      <c r="DOC46" s="89"/>
      <c r="DOD46" s="89"/>
      <c r="DOE46" s="89"/>
      <c r="DOF46" s="89"/>
      <c r="DOG46" s="89"/>
      <c r="DOH46" s="89"/>
      <c r="DOI46" s="89"/>
      <c r="DOJ46" s="89"/>
      <c r="DOK46" s="89"/>
      <c r="DOL46" s="89"/>
      <c r="DOM46" s="89"/>
      <c r="DON46" s="89"/>
      <c r="DOO46" s="89"/>
      <c r="DOP46" s="89"/>
      <c r="DOQ46" s="89"/>
      <c r="DOR46" s="89"/>
      <c r="DOS46" s="89"/>
      <c r="DOT46" s="89"/>
      <c r="DOU46" s="89"/>
      <c r="DOV46" s="89"/>
      <c r="DOW46" s="89"/>
      <c r="DOX46" s="89"/>
      <c r="DOY46" s="89"/>
      <c r="DOZ46" s="89"/>
      <c r="DPA46" s="89"/>
      <c r="DPB46" s="89"/>
      <c r="DPC46" s="89"/>
      <c r="DPD46" s="89"/>
      <c r="DPE46" s="89"/>
      <c r="DPF46" s="89"/>
      <c r="DPG46" s="89"/>
      <c r="DPH46" s="89"/>
      <c r="DPI46" s="89"/>
      <c r="DPJ46" s="89"/>
      <c r="DPK46" s="89"/>
      <c r="DPL46" s="89"/>
      <c r="DPM46" s="89"/>
      <c r="DPN46" s="89"/>
      <c r="DPO46" s="89"/>
      <c r="DPP46" s="89"/>
      <c r="DPQ46" s="89"/>
      <c r="DPR46" s="89"/>
      <c r="DPS46" s="89"/>
      <c r="DPT46" s="89"/>
      <c r="DPU46" s="89"/>
      <c r="DPV46" s="89"/>
      <c r="DPW46" s="89"/>
      <c r="DPX46" s="89"/>
      <c r="DPY46" s="89"/>
      <c r="DPZ46" s="89"/>
      <c r="DQA46" s="89"/>
      <c r="DQB46" s="89"/>
      <c r="DQC46" s="89"/>
      <c r="DQD46" s="89"/>
      <c r="DQE46" s="89"/>
      <c r="DQF46" s="89"/>
      <c r="DQG46" s="89"/>
      <c r="DQH46" s="89"/>
      <c r="DQI46" s="89"/>
      <c r="DQJ46" s="89"/>
      <c r="DQK46" s="89"/>
      <c r="DQL46" s="89"/>
      <c r="DQM46" s="89"/>
      <c r="DQN46" s="89"/>
      <c r="DQO46" s="89"/>
      <c r="DQP46" s="89"/>
      <c r="DQQ46" s="89"/>
      <c r="DQR46" s="89"/>
      <c r="DQS46" s="89"/>
      <c r="DQT46" s="89"/>
      <c r="DQU46" s="89"/>
      <c r="DQV46" s="89"/>
      <c r="DQW46" s="89"/>
      <c r="DQX46" s="89"/>
      <c r="DQY46" s="89"/>
      <c r="DQZ46" s="89"/>
      <c r="DRA46" s="89"/>
      <c r="DRB46" s="89"/>
      <c r="DRC46" s="89"/>
      <c r="DRD46" s="89"/>
      <c r="DRE46" s="89"/>
      <c r="DRF46" s="89"/>
      <c r="DRG46" s="89"/>
      <c r="DRH46" s="89"/>
      <c r="DRI46" s="89"/>
      <c r="DRJ46" s="89"/>
      <c r="DRK46" s="89"/>
      <c r="DRL46" s="89"/>
      <c r="DRM46" s="89"/>
      <c r="DRN46" s="89"/>
      <c r="DRO46" s="89"/>
      <c r="DRP46" s="89"/>
      <c r="DRQ46" s="89"/>
      <c r="DRR46" s="89"/>
      <c r="DRS46" s="89"/>
      <c r="DRT46" s="89"/>
      <c r="DRU46" s="89"/>
      <c r="DRV46" s="89"/>
      <c r="DRW46" s="89"/>
      <c r="DRX46" s="89"/>
      <c r="DRY46" s="89"/>
      <c r="DRZ46" s="89"/>
      <c r="DSA46" s="89"/>
      <c r="DSB46" s="89"/>
      <c r="DSC46" s="89"/>
      <c r="DSD46" s="89"/>
      <c r="DSE46" s="89"/>
      <c r="DSF46" s="89"/>
      <c r="DSG46" s="89"/>
      <c r="DSH46" s="89"/>
      <c r="DSI46" s="89"/>
      <c r="DSJ46" s="89"/>
      <c r="DSK46" s="89"/>
      <c r="DSL46" s="89"/>
      <c r="DSM46" s="89"/>
      <c r="DSN46" s="89"/>
      <c r="DSO46" s="89"/>
      <c r="DSP46" s="89"/>
      <c r="DSQ46" s="89"/>
      <c r="DSR46" s="89"/>
      <c r="DSS46" s="89"/>
      <c r="DST46" s="89"/>
      <c r="DSU46" s="89"/>
      <c r="DSV46" s="89"/>
      <c r="DSW46" s="89"/>
      <c r="DSX46" s="89"/>
      <c r="DSY46" s="89"/>
      <c r="DSZ46" s="89"/>
      <c r="DTA46" s="89"/>
      <c r="DTB46" s="89"/>
      <c r="DTC46" s="89"/>
      <c r="DTD46" s="89"/>
      <c r="DTE46" s="89"/>
      <c r="DTF46" s="89"/>
      <c r="DTG46" s="89"/>
      <c r="DTH46" s="89"/>
      <c r="DTI46" s="89"/>
      <c r="DTJ46" s="89"/>
      <c r="DTK46" s="89"/>
      <c r="DTL46" s="89"/>
      <c r="DTM46" s="89"/>
      <c r="DTN46" s="89"/>
      <c r="DTO46" s="89"/>
      <c r="DTP46" s="89"/>
      <c r="DTQ46" s="89"/>
      <c r="DTR46" s="89"/>
      <c r="DTS46" s="89"/>
      <c r="DTT46" s="89"/>
      <c r="DTU46" s="89"/>
      <c r="DTV46" s="89"/>
      <c r="DTW46" s="89"/>
      <c r="DTX46" s="89"/>
      <c r="DTY46" s="89"/>
      <c r="DTZ46" s="89"/>
      <c r="DUA46" s="89"/>
      <c r="DUB46" s="89"/>
      <c r="DUC46" s="89"/>
      <c r="DUD46" s="89"/>
      <c r="DUE46" s="89"/>
      <c r="DUF46" s="89"/>
      <c r="DUG46" s="89"/>
      <c r="DUH46" s="89"/>
      <c r="DUI46" s="89"/>
      <c r="DUJ46" s="89"/>
      <c r="DUK46" s="89"/>
      <c r="DUL46" s="89"/>
      <c r="DUM46" s="89"/>
      <c r="DUN46" s="89"/>
      <c r="DUO46" s="89"/>
      <c r="DUP46" s="89"/>
      <c r="DUQ46" s="89"/>
      <c r="DUR46" s="89"/>
      <c r="DUS46" s="89"/>
      <c r="DUT46" s="89"/>
      <c r="DUU46" s="89"/>
      <c r="DUV46" s="89"/>
      <c r="DUW46" s="89"/>
      <c r="DUX46" s="89"/>
      <c r="DUY46" s="89"/>
      <c r="DUZ46" s="89"/>
      <c r="DVA46" s="89"/>
      <c r="DVB46" s="89"/>
      <c r="DVC46" s="89"/>
      <c r="DVD46" s="89"/>
      <c r="DVE46" s="89"/>
      <c r="DVF46" s="89"/>
      <c r="DVG46" s="89"/>
      <c r="DVH46" s="89"/>
      <c r="DVI46" s="89"/>
      <c r="DVJ46" s="89"/>
      <c r="DVK46" s="89"/>
      <c r="DVL46" s="89"/>
      <c r="DVM46" s="89"/>
      <c r="DVN46" s="89"/>
      <c r="DVO46" s="89"/>
      <c r="DVP46" s="89"/>
      <c r="DVQ46" s="89"/>
      <c r="DVR46" s="89"/>
      <c r="DVS46" s="89"/>
      <c r="DVT46" s="89"/>
      <c r="DVU46" s="89"/>
      <c r="DVV46" s="89"/>
      <c r="DVW46" s="89"/>
      <c r="DVX46" s="89"/>
      <c r="DVY46" s="89"/>
      <c r="DVZ46" s="89"/>
      <c r="DWA46" s="89"/>
      <c r="DWB46" s="89"/>
      <c r="DWC46" s="89"/>
      <c r="DWD46" s="89"/>
      <c r="DWE46" s="89"/>
      <c r="DWF46" s="89"/>
      <c r="DWG46" s="89"/>
      <c r="DWH46" s="89"/>
      <c r="DWI46" s="89"/>
      <c r="DWJ46" s="89"/>
      <c r="DWK46" s="89"/>
      <c r="DWL46" s="89"/>
      <c r="DWM46" s="89"/>
      <c r="DWN46" s="89"/>
      <c r="DWO46" s="89"/>
      <c r="DWP46" s="89"/>
      <c r="DWQ46" s="89"/>
      <c r="DWR46" s="89"/>
      <c r="DWS46" s="89"/>
      <c r="DWT46" s="89"/>
      <c r="DWU46" s="89"/>
      <c r="DWV46" s="89"/>
      <c r="DWW46" s="89"/>
      <c r="DWX46" s="89"/>
      <c r="DWY46" s="89"/>
      <c r="DWZ46" s="89"/>
      <c r="DXA46" s="89"/>
      <c r="DXB46" s="89"/>
      <c r="DXC46" s="89"/>
      <c r="DXD46" s="89"/>
      <c r="DXE46" s="89"/>
      <c r="DXF46" s="89"/>
      <c r="DXG46" s="89"/>
      <c r="DXH46" s="89"/>
      <c r="DXI46" s="89"/>
      <c r="DXJ46" s="89"/>
      <c r="DXK46" s="89"/>
      <c r="DXL46" s="89"/>
      <c r="DXM46" s="89"/>
      <c r="DXN46" s="89"/>
      <c r="DXO46" s="89"/>
      <c r="DXP46" s="89"/>
      <c r="DXQ46" s="89"/>
      <c r="DXR46" s="89"/>
      <c r="DXS46" s="89"/>
      <c r="DXT46" s="89"/>
      <c r="DXU46" s="89"/>
      <c r="DXV46" s="89"/>
      <c r="DXW46" s="89"/>
      <c r="DXX46" s="89"/>
      <c r="DXY46" s="89"/>
      <c r="DXZ46" s="89"/>
      <c r="DYA46" s="89"/>
      <c r="DYB46" s="89"/>
      <c r="DYC46" s="89"/>
      <c r="DYD46" s="89"/>
      <c r="DYE46" s="89"/>
      <c r="DYF46" s="89"/>
      <c r="DYG46" s="89"/>
      <c r="DYH46" s="89"/>
      <c r="DYI46" s="89"/>
      <c r="DYJ46" s="89"/>
      <c r="DYK46" s="89"/>
      <c r="DYL46" s="89"/>
      <c r="DYM46" s="89"/>
      <c r="DYN46" s="89"/>
      <c r="DYO46" s="89"/>
      <c r="DYP46" s="89"/>
      <c r="DYQ46" s="89"/>
      <c r="DYR46" s="89"/>
      <c r="DYS46" s="89"/>
      <c r="DYT46" s="89"/>
      <c r="DYU46" s="89"/>
      <c r="DYV46" s="89"/>
      <c r="DYW46" s="89"/>
      <c r="DYX46" s="89"/>
      <c r="DYY46" s="89"/>
      <c r="DYZ46" s="89"/>
      <c r="DZA46" s="89"/>
      <c r="DZB46" s="89"/>
      <c r="DZC46" s="89"/>
      <c r="DZD46" s="89"/>
      <c r="DZE46" s="89"/>
      <c r="DZF46" s="89"/>
      <c r="DZG46" s="89"/>
      <c r="DZH46" s="89"/>
      <c r="DZI46" s="89"/>
      <c r="DZJ46" s="89"/>
      <c r="DZK46" s="89"/>
      <c r="DZL46" s="89"/>
      <c r="DZM46" s="89"/>
      <c r="DZN46" s="89"/>
      <c r="DZO46" s="89"/>
      <c r="DZP46" s="89"/>
      <c r="DZQ46" s="89"/>
      <c r="DZR46" s="89"/>
      <c r="DZS46" s="89"/>
      <c r="DZT46" s="89"/>
      <c r="DZU46" s="89"/>
      <c r="DZV46" s="89"/>
      <c r="DZW46" s="89"/>
      <c r="DZX46" s="89"/>
      <c r="DZY46" s="89"/>
      <c r="DZZ46" s="89"/>
      <c r="EAA46" s="89"/>
      <c r="EAB46" s="89"/>
      <c r="EAC46" s="89"/>
      <c r="EAD46" s="89"/>
      <c r="EAE46" s="89"/>
      <c r="EAF46" s="89"/>
      <c r="EAG46" s="89"/>
      <c r="EAH46" s="89"/>
      <c r="EAI46" s="89"/>
      <c r="EAJ46" s="89"/>
      <c r="EAK46" s="89"/>
      <c r="EAL46" s="89"/>
      <c r="EAM46" s="89"/>
      <c r="EAN46" s="89"/>
      <c r="EAO46" s="89"/>
      <c r="EAP46" s="89"/>
      <c r="EAQ46" s="89"/>
      <c r="EAR46" s="89"/>
      <c r="EAS46" s="89"/>
      <c r="EAT46" s="89"/>
      <c r="EAU46" s="89"/>
      <c r="EAV46" s="89"/>
      <c r="EAW46" s="89"/>
      <c r="EAX46" s="89"/>
      <c r="EAY46" s="89"/>
      <c r="EAZ46" s="89"/>
      <c r="EBA46" s="89"/>
      <c r="EBB46" s="89"/>
      <c r="EBC46" s="89"/>
      <c r="EBD46" s="89"/>
      <c r="EBE46" s="89"/>
      <c r="EBF46" s="89"/>
      <c r="EBG46" s="89"/>
      <c r="EBH46" s="89"/>
      <c r="EBI46" s="89"/>
      <c r="EBJ46" s="89"/>
      <c r="EBK46" s="89"/>
      <c r="EBL46" s="89"/>
      <c r="EBM46" s="89"/>
      <c r="EBN46" s="89"/>
      <c r="EBO46" s="89"/>
      <c r="EBP46" s="89"/>
      <c r="EBQ46" s="89"/>
      <c r="EBR46" s="89"/>
      <c r="EBS46" s="89"/>
      <c r="EBT46" s="89"/>
      <c r="EBU46" s="89"/>
      <c r="EBV46" s="89"/>
      <c r="EBW46" s="89"/>
      <c r="EBX46" s="89"/>
      <c r="EBY46" s="89"/>
      <c r="EBZ46" s="89"/>
      <c r="ECA46" s="89"/>
      <c r="ECB46" s="89"/>
      <c r="ECC46" s="89"/>
      <c r="ECD46" s="89"/>
      <c r="ECE46" s="89"/>
      <c r="ECF46" s="89"/>
      <c r="ECG46" s="89"/>
      <c r="ECH46" s="89"/>
      <c r="ECI46" s="89"/>
      <c r="ECJ46" s="89"/>
      <c r="ECK46" s="89"/>
      <c r="ECL46" s="89"/>
      <c r="ECM46" s="89"/>
      <c r="ECN46" s="89"/>
      <c r="ECO46" s="89"/>
      <c r="ECP46" s="89"/>
      <c r="ECQ46" s="89"/>
      <c r="ECR46" s="89"/>
      <c r="ECS46" s="89"/>
      <c r="ECT46" s="89"/>
      <c r="ECU46" s="89"/>
      <c r="ECV46" s="89"/>
      <c r="ECW46" s="89"/>
      <c r="ECX46" s="89"/>
      <c r="ECY46" s="89"/>
      <c r="ECZ46" s="89"/>
      <c r="EDA46" s="89"/>
      <c r="EDB46" s="89"/>
      <c r="EDC46" s="89"/>
      <c r="EDD46" s="89"/>
      <c r="EDE46" s="89"/>
      <c r="EDF46" s="89"/>
      <c r="EDG46" s="89"/>
      <c r="EDH46" s="89"/>
      <c r="EDI46" s="89"/>
      <c r="EDJ46" s="89"/>
      <c r="EDK46" s="89"/>
      <c r="EDL46" s="89"/>
      <c r="EDM46" s="89"/>
      <c r="EDN46" s="89"/>
      <c r="EDO46" s="89"/>
      <c r="EDP46" s="89"/>
      <c r="EDQ46" s="89"/>
      <c r="EDR46" s="89"/>
      <c r="EDS46" s="89"/>
      <c r="EDT46" s="89"/>
      <c r="EDU46" s="89"/>
      <c r="EDV46" s="89"/>
      <c r="EDW46" s="89"/>
      <c r="EDX46" s="89"/>
      <c r="EDY46" s="89"/>
      <c r="EDZ46" s="89"/>
      <c r="EEA46" s="89"/>
      <c r="EEB46" s="89"/>
      <c r="EEC46" s="89"/>
      <c r="EED46" s="89"/>
      <c r="EEE46" s="89"/>
      <c r="EEF46" s="89"/>
      <c r="EEG46" s="89"/>
      <c r="EEH46" s="89"/>
      <c r="EEI46" s="89"/>
      <c r="EEJ46" s="89"/>
      <c r="EEK46" s="89"/>
      <c r="EEL46" s="89"/>
      <c r="EEM46" s="89"/>
      <c r="EEN46" s="89"/>
      <c r="EEO46" s="89"/>
      <c r="EEP46" s="89"/>
      <c r="EEQ46" s="89"/>
      <c r="EER46" s="89"/>
      <c r="EES46" s="89"/>
      <c r="EET46" s="89"/>
      <c r="EEU46" s="89"/>
      <c r="EEV46" s="89"/>
      <c r="EEW46" s="89"/>
      <c r="EEX46" s="89"/>
      <c r="EEY46" s="89"/>
      <c r="EEZ46" s="89"/>
      <c r="EFA46" s="89"/>
      <c r="EFB46" s="89"/>
      <c r="EFC46" s="89"/>
      <c r="EFD46" s="89"/>
      <c r="EFE46" s="89"/>
      <c r="EFF46" s="89"/>
      <c r="EFG46" s="89"/>
      <c r="EFH46" s="89"/>
      <c r="EFI46" s="89"/>
      <c r="EFJ46" s="89"/>
      <c r="EFK46" s="89"/>
      <c r="EFL46" s="89"/>
      <c r="EFM46" s="89"/>
      <c r="EFN46" s="89"/>
      <c r="EFO46" s="89"/>
      <c r="EFP46" s="89"/>
      <c r="EFQ46" s="89"/>
      <c r="EFR46" s="89"/>
      <c r="EFS46" s="89"/>
      <c r="EFT46" s="89"/>
      <c r="EFU46" s="89"/>
      <c r="EFV46" s="89"/>
      <c r="EFW46" s="89"/>
      <c r="EFX46" s="89"/>
      <c r="EFY46" s="89"/>
      <c r="EFZ46" s="89"/>
      <c r="EGA46" s="89"/>
      <c r="EGB46" s="89"/>
      <c r="EGC46" s="89"/>
      <c r="EGD46" s="89"/>
      <c r="EGE46" s="89"/>
      <c r="EGF46" s="89"/>
      <c r="EGG46" s="89"/>
      <c r="EGH46" s="89"/>
      <c r="EGI46" s="89"/>
      <c r="EGJ46" s="89"/>
      <c r="EGK46" s="89"/>
      <c r="EGL46" s="89"/>
      <c r="EGM46" s="89"/>
      <c r="EGN46" s="89"/>
      <c r="EGO46" s="89"/>
      <c r="EGP46" s="89"/>
      <c r="EGQ46" s="89"/>
      <c r="EGR46" s="89"/>
      <c r="EGS46" s="89"/>
      <c r="EGT46" s="89"/>
      <c r="EGU46" s="89"/>
      <c r="EGV46" s="89"/>
      <c r="EGW46" s="89"/>
      <c r="EGX46" s="89"/>
      <c r="EGY46" s="89"/>
      <c r="EGZ46" s="89"/>
      <c r="EHA46" s="89"/>
      <c r="EHB46" s="89"/>
      <c r="EHC46" s="89"/>
      <c r="EHD46" s="89"/>
      <c r="EHE46" s="89"/>
      <c r="EHF46" s="89"/>
      <c r="EHG46" s="89"/>
      <c r="EHH46" s="89"/>
      <c r="EHI46" s="89"/>
      <c r="EHJ46" s="89"/>
      <c r="EHK46" s="89"/>
      <c r="EHL46" s="89"/>
      <c r="EHM46" s="89"/>
      <c r="EHN46" s="89"/>
      <c r="EHO46" s="89"/>
      <c r="EHP46" s="89"/>
      <c r="EHQ46" s="89"/>
      <c r="EHR46" s="89"/>
      <c r="EHS46" s="89"/>
      <c r="EHT46" s="89"/>
      <c r="EHU46" s="89"/>
      <c r="EHV46" s="89"/>
      <c r="EHW46" s="89"/>
      <c r="EHX46" s="89"/>
      <c r="EHY46" s="89"/>
      <c r="EHZ46" s="89"/>
      <c r="EIA46" s="89"/>
      <c r="EIB46" s="89"/>
      <c r="EIC46" s="89"/>
      <c r="EID46" s="89"/>
      <c r="EIE46" s="89"/>
      <c r="EIF46" s="89"/>
      <c r="EIG46" s="89"/>
      <c r="EIH46" s="89"/>
      <c r="EII46" s="89"/>
      <c r="EIJ46" s="89"/>
      <c r="EIK46" s="89"/>
      <c r="EIL46" s="89"/>
      <c r="EIM46" s="89"/>
      <c r="EIN46" s="89"/>
      <c r="EIO46" s="89"/>
      <c r="EIP46" s="89"/>
      <c r="EIQ46" s="89"/>
      <c r="EIR46" s="89"/>
      <c r="EIS46" s="89"/>
      <c r="EIT46" s="89"/>
      <c r="EIU46" s="89"/>
      <c r="EIV46" s="89"/>
      <c r="EIW46" s="89"/>
      <c r="EIX46" s="89"/>
      <c r="EIY46" s="89"/>
      <c r="EIZ46" s="89"/>
      <c r="EJA46" s="89"/>
      <c r="EJB46" s="89"/>
      <c r="EJC46" s="89"/>
      <c r="EJD46" s="89"/>
      <c r="EJE46" s="89"/>
      <c r="EJF46" s="89"/>
      <c r="EJG46" s="89"/>
      <c r="EJH46" s="89"/>
      <c r="EJI46" s="89"/>
      <c r="EJJ46" s="89"/>
      <c r="EJK46" s="89"/>
      <c r="EJL46" s="89"/>
      <c r="EJM46" s="89"/>
      <c r="EJN46" s="89"/>
      <c r="EJO46" s="89"/>
      <c r="EJP46" s="89"/>
      <c r="EJQ46" s="89"/>
      <c r="EJR46" s="89"/>
      <c r="EJS46" s="89"/>
      <c r="EJT46" s="89"/>
      <c r="EJU46" s="89"/>
      <c r="EJV46" s="89"/>
      <c r="EJW46" s="89"/>
      <c r="EJX46" s="89"/>
      <c r="EJY46" s="89"/>
      <c r="EJZ46" s="89"/>
      <c r="EKA46" s="89"/>
      <c r="EKB46" s="89"/>
      <c r="EKC46" s="89"/>
      <c r="EKD46" s="89"/>
      <c r="EKE46" s="89"/>
      <c r="EKF46" s="89"/>
      <c r="EKG46" s="89"/>
      <c r="EKH46" s="89"/>
      <c r="EKI46" s="89"/>
      <c r="EKJ46" s="89"/>
      <c r="EKK46" s="89"/>
      <c r="EKL46" s="89"/>
      <c r="EKM46" s="89"/>
      <c r="EKN46" s="89"/>
      <c r="EKO46" s="89"/>
      <c r="EKP46" s="89"/>
      <c r="EKQ46" s="89"/>
      <c r="EKR46" s="89"/>
      <c r="EKS46" s="89"/>
      <c r="EKT46" s="89"/>
      <c r="EKU46" s="89"/>
      <c r="EKV46" s="89"/>
      <c r="EKW46" s="89"/>
      <c r="EKX46" s="89"/>
      <c r="EKY46" s="89"/>
      <c r="EKZ46" s="89"/>
      <c r="ELA46" s="89"/>
      <c r="ELB46" s="89"/>
      <c r="ELC46" s="89"/>
      <c r="ELD46" s="89"/>
      <c r="ELE46" s="89"/>
      <c r="ELF46" s="89"/>
      <c r="ELG46" s="89"/>
      <c r="ELH46" s="89"/>
      <c r="ELI46" s="89"/>
      <c r="ELJ46" s="89"/>
      <c r="ELK46" s="89"/>
      <c r="ELL46" s="89"/>
      <c r="ELM46" s="89"/>
      <c r="ELN46" s="89"/>
      <c r="ELO46" s="89"/>
      <c r="ELP46" s="89"/>
      <c r="ELQ46" s="89"/>
      <c r="ELR46" s="89"/>
      <c r="ELS46" s="89"/>
      <c r="ELT46" s="89"/>
      <c r="ELU46" s="89"/>
      <c r="ELV46" s="89"/>
      <c r="ELW46" s="89"/>
      <c r="ELX46" s="89"/>
      <c r="ELY46" s="89"/>
      <c r="ELZ46" s="89"/>
      <c r="EMA46" s="89"/>
      <c r="EMB46" s="89"/>
      <c r="EMC46" s="89"/>
      <c r="EMD46" s="89"/>
      <c r="EME46" s="89"/>
      <c r="EMF46" s="89"/>
      <c r="EMG46" s="89"/>
      <c r="EMH46" s="89"/>
      <c r="EMI46" s="89"/>
      <c r="EMJ46" s="89"/>
      <c r="EMK46" s="89"/>
      <c r="EML46" s="89"/>
      <c r="EMM46" s="89"/>
      <c r="EMN46" s="89"/>
      <c r="EMO46" s="89"/>
      <c r="EMP46" s="89"/>
      <c r="EMQ46" s="89"/>
      <c r="EMR46" s="89"/>
      <c r="EMS46" s="89"/>
      <c r="EMT46" s="89"/>
      <c r="EMU46" s="89"/>
      <c r="EMV46" s="89"/>
      <c r="EMW46" s="89"/>
      <c r="EMX46" s="89"/>
      <c r="EMY46" s="89"/>
      <c r="EMZ46" s="89"/>
      <c r="ENA46" s="89"/>
      <c r="ENB46" s="89"/>
      <c r="ENC46" s="89"/>
      <c r="END46" s="89"/>
      <c r="ENE46" s="89"/>
      <c r="ENF46" s="89"/>
      <c r="ENG46" s="89"/>
      <c r="ENH46" s="89"/>
      <c r="ENI46" s="89"/>
      <c r="ENJ46" s="89"/>
      <c r="ENK46" s="89"/>
      <c r="ENL46" s="89"/>
      <c r="ENM46" s="89"/>
      <c r="ENN46" s="89"/>
      <c r="ENO46" s="89"/>
      <c r="ENP46" s="89"/>
      <c r="ENQ46" s="89"/>
      <c r="ENR46" s="89"/>
      <c r="ENS46" s="89"/>
      <c r="ENT46" s="89"/>
      <c r="ENU46" s="89"/>
      <c r="ENV46" s="89"/>
      <c r="ENW46" s="89"/>
      <c r="ENX46" s="89"/>
      <c r="ENY46" s="89"/>
      <c r="ENZ46" s="89"/>
      <c r="EOA46" s="89"/>
      <c r="EOB46" s="89"/>
      <c r="EOC46" s="89"/>
      <c r="EOD46" s="89"/>
      <c r="EOE46" s="89"/>
      <c r="EOF46" s="89"/>
      <c r="EOG46" s="89"/>
      <c r="EOH46" s="89"/>
      <c r="EOI46" s="89"/>
      <c r="EOJ46" s="89"/>
      <c r="EOK46" s="89"/>
      <c r="EOL46" s="89"/>
      <c r="EOM46" s="89"/>
      <c r="EON46" s="89"/>
      <c r="EOO46" s="89"/>
      <c r="EOP46" s="89"/>
      <c r="EOQ46" s="89"/>
      <c r="EOR46" s="89"/>
      <c r="EOS46" s="89"/>
      <c r="EOT46" s="89"/>
      <c r="EOU46" s="89"/>
      <c r="EOV46" s="89"/>
      <c r="EOW46" s="89"/>
      <c r="EOX46" s="89"/>
      <c r="EOY46" s="89"/>
      <c r="EOZ46" s="89"/>
      <c r="EPA46" s="89"/>
      <c r="EPB46" s="89"/>
      <c r="EPC46" s="89"/>
      <c r="EPD46" s="89"/>
      <c r="EPE46" s="89"/>
      <c r="EPF46" s="89"/>
      <c r="EPG46" s="89"/>
      <c r="EPH46" s="89"/>
      <c r="EPI46" s="89"/>
      <c r="EPJ46" s="89"/>
      <c r="EPK46" s="89"/>
      <c r="EPL46" s="89"/>
      <c r="EPM46" s="89"/>
      <c r="EPN46" s="89"/>
      <c r="EPO46" s="89"/>
      <c r="EPP46" s="89"/>
      <c r="EPQ46" s="89"/>
      <c r="EPR46" s="89"/>
      <c r="EPS46" s="89"/>
      <c r="EPT46" s="89"/>
      <c r="EPU46" s="89"/>
      <c r="EPV46" s="89"/>
      <c r="EPW46" s="89"/>
      <c r="EPX46" s="89"/>
      <c r="EPY46" s="89"/>
      <c r="EPZ46" s="89"/>
      <c r="EQA46" s="89"/>
      <c r="EQB46" s="89"/>
      <c r="EQC46" s="89"/>
      <c r="EQD46" s="89"/>
      <c r="EQE46" s="89"/>
      <c r="EQF46" s="89"/>
      <c r="EQG46" s="89"/>
      <c r="EQH46" s="89"/>
      <c r="EQI46" s="89"/>
      <c r="EQJ46" s="89"/>
      <c r="EQK46" s="89"/>
      <c r="EQL46" s="89"/>
      <c r="EQM46" s="89"/>
      <c r="EQN46" s="89"/>
      <c r="EQO46" s="89"/>
      <c r="EQP46" s="89"/>
      <c r="EQQ46" s="89"/>
      <c r="EQR46" s="89"/>
      <c r="EQS46" s="89"/>
      <c r="EQT46" s="89"/>
      <c r="EQU46" s="89"/>
      <c r="EQV46" s="89"/>
      <c r="EQW46" s="89"/>
      <c r="EQX46" s="89"/>
      <c r="EQY46" s="89"/>
      <c r="EQZ46" s="89"/>
      <c r="ERA46" s="89"/>
      <c r="ERB46" s="89"/>
      <c r="ERC46" s="89"/>
      <c r="ERD46" s="89"/>
      <c r="ERE46" s="89"/>
      <c r="ERF46" s="89"/>
      <c r="ERG46" s="89"/>
      <c r="ERH46" s="89"/>
      <c r="ERI46" s="89"/>
      <c r="ERJ46" s="89"/>
      <c r="ERK46" s="89"/>
      <c r="ERL46" s="89"/>
      <c r="ERM46" s="89"/>
      <c r="ERN46" s="89"/>
      <c r="ERO46" s="89"/>
      <c r="ERP46" s="89"/>
      <c r="ERQ46" s="89"/>
      <c r="ERR46" s="89"/>
      <c r="ERS46" s="89"/>
      <c r="ERT46" s="89"/>
      <c r="ERU46" s="89"/>
      <c r="ERV46" s="89"/>
      <c r="ERW46" s="89"/>
      <c r="ERX46" s="89"/>
      <c r="ERY46" s="89"/>
      <c r="ERZ46" s="89"/>
      <c r="ESA46" s="89"/>
      <c r="ESB46" s="89"/>
      <c r="ESC46" s="89"/>
      <c r="ESD46" s="89"/>
      <c r="ESE46" s="89"/>
      <c r="ESF46" s="89"/>
      <c r="ESG46" s="89"/>
      <c r="ESH46" s="89"/>
      <c r="ESI46" s="89"/>
      <c r="ESJ46" s="89"/>
      <c r="ESK46" s="89"/>
      <c r="ESL46" s="89"/>
      <c r="ESM46" s="89"/>
      <c r="ESN46" s="89"/>
      <c r="ESO46" s="89"/>
      <c r="ESP46" s="89"/>
      <c r="ESQ46" s="89"/>
      <c r="ESR46" s="89"/>
      <c r="ESS46" s="89"/>
      <c r="EST46" s="89"/>
      <c r="ESU46" s="89"/>
      <c r="ESV46" s="89"/>
      <c r="ESW46" s="89"/>
      <c r="ESX46" s="89"/>
      <c r="ESY46" s="89"/>
      <c r="ESZ46" s="89"/>
      <c r="ETA46" s="89"/>
      <c r="ETB46" s="89"/>
      <c r="ETC46" s="89"/>
      <c r="ETD46" s="89"/>
      <c r="ETE46" s="89"/>
      <c r="ETF46" s="89"/>
      <c r="ETG46" s="89"/>
      <c r="ETH46" s="89"/>
      <c r="ETI46" s="89"/>
      <c r="ETJ46" s="89"/>
      <c r="ETK46" s="89"/>
      <c r="ETL46" s="89"/>
      <c r="ETM46" s="89"/>
      <c r="ETN46" s="89"/>
      <c r="ETO46" s="89"/>
      <c r="ETP46" s="89"/>
      <c r="ETQ46" s="89"/>
      <c r="ETR46" s="89"/>
      <c r="ETS46" s="89"/>
      <c r="ETT46" s="89"/>
      <c r="ETU46" s="89"/>
      <c r="ETV46" s="89"/>
      <c r="ETW46" s="89"/>
      <c r="ETX46" s="89"/>
      <c r="ETY46" s="89"/>
      <c r="ETZ46" s="89"/>
      <c r="EUA46" s="89"/>
      <c r="EUB46" s="89"/>
      <c r="EUC46" s="89"/>
      <c r="EUD46" s="89"/>
      <c r="EUE46" s="89"/>
      <c r="EUF46" s="89"/>
      <c r="EUG46" s="89"/>
      <c r="EUH46" s="89"/>
      <c r="EUI46" s="89"/>
      <c r="EUJ46" s="89"/>
      <c r="EUK46" s="89"/>
      <c r="EUL46" s="89"/>
      <c r="EUM46" s="89"/>
      <c r="EUN46" s="89"/>
      <c r="EUO46" s="89"/>
      <c r="EUP46" s="89"/>
      <c r="EUQ46" s="89"/>
      <c r="EUR46" s="89"/>
      <c r="EUS46" s="89"/>
      <c r="EUT46" s="89"/>
      <c r="EUU46" s="89"/>
      <c r="EUV46" s="89"/>
      <c r="EUW46" s="89"/>
      <c r="EUX46" s="89"/>
      <c r="EUY46" s="89"/>
      <c r="EUZ46" s="89"/>
      <c r="EVA46" s="89"/>
      <c r="EVB46" s="89"/>
      <c r="EVC46" s="89"/>
      <c r="EVD46" s="89"/>
      <c r="EVE46" s="89"/>
      <c r="EVF46" s="89"/>
      <c r="EVG46" s="89"/>
      <c r="EVH46" s="89"/>
      <c r="EVI46" s="89"/>
      <c r="EVJ46" s="89"/>
      <c r="EVK46" s="89"/>
      <c r="EVL46" s="89"/>
      <c r="EVM46" s="89"/>
      <c r="EVN46" s="89"/>
      <c r="EVO46" s="89"/>
      <c r="EVP46" s="89"/>
      <c r="EVQ46" s="89"/>
      <c r="EVR46" s="89"/>
      <c r="EVS46" s="89"/>
      <c r="EVT46" s="89"/>
      <c r="EVU46" s="89"/>
      <c r="EVV46" s="89"/>
      <c r="EVW46" s="89"/>
      <c r="EVX46" s="89"/>
      <c r="EVY46" s="89"/>
      <c r="EVZ46" s="89"/>
      <c r="EWA46" s="89"/>
      <c r="EWB46" s="89"/>
      <c r="EWC46" s="89"/>
      <c r="EWD46" s="89"/>
      <c r="EWE46" s="89"/>
      <c r="EWF46" s="89"/>
      <c r="EWG46" s="89"/>
      <c r="EWH46" s="89"/>
      <c r="EWI46" s="89"/>
      <c r="EWJ46" s="89"/>
      <c r="EWK46" s="89"/>
      <c r="EWL46" s="89"/>
      <c r="EWM46" s="89"/>
      <c r="EWN46" s="89"/>
      <c r="EWO46" s="89"/>
      <c r="EWP46" s="89"/>
      <c r="EWQ46" s="89"/>
      <c r="EWR46" s="89"/>
      <c r="EWS46" s="89"/>
      <c r="EWT46" s="89"/>
      <c r="EWU46" s="89"/>
      <c r="EWV46" s="89"/>
      <c r="EWW46" s="89"/>
      <c r="EWX46" s="89"/>
      <c r="EWY46" s="89"/>
      <c r="EWZ46" s="89"/>
      <c r="EXA46" s="89"/>
      <c r="EXB46" s="89"/>
      <c r="EXC46" s="89"/>
      <c r="EXD46" s="89"/>
      <c r="EXE46" s="89"/>
      <c r="EXF46" s="89"/>
      <c r="EXG46" s="89"/>
      <c r="EXH46" s="89"/>
      <c r="EXI46" s="89"/>
      <c r="EXJ46" s="89"/>
      <c r="EXK46" s="89"/>
      <c r="EXL46" s="89"/>
      <c r="EXM46" s="89"/>
      <c r="EXN46" s="89"/>
      <c r="EXO46" s="89"/>
      <c r="EXP46" s="89"/>
      <c r="EXQ46" s="89"/>
      <c r="EXR46" s="89"/>
      <c r="EXS46" s="89"/>
      <c r="EXT46" s="89"/>
      <c r="EXU46" s="89"/>
      <c r="EXV46" s="89"/>
      <c r="EXW46" s="89"/>
      <c r="EXX46" s="89"/>
      <c r="EXY46" s="89"/>
      <c r="EXZ46" s="89"/>
      <c r="EYA46" s="89"/>
      <c r="EYB46" s="89"/>
      <c r="EYC46" s="89"/>
      <c r="EYD46" s="89"/>
      <c r="EYE46" s="89"/>
      <c r="EYF46" s="89"/>
      <c r="EYG46" s="89"/>
      <c r="EYH46" s="89"/>
      <c r="EYI46" s="89"/>
      <c r="EYJ46" s="89"/>
      <c r="EYK46" s="89"/>
      <c r="EYL46" s="89"/>
      <c r="EYM46" s="89"/>
      <c r="EYN46" s="89"/>
      <c r="EYO46" s="89"/>
      <c r="EYP46" s="89"/>
      <c r="EYQ46" s="89"/>
      <c r="EYR46" s="89"/>
      <c r="EYS46" s="89"/>
      <c r="EYT46" s="89"/>
      <c r="EYU46" s="89"/>
      <c r="EYV46" s="89"/>
      <c r="EYW46" s="89"/>
      <c r="EYX46" s="89"/>
      <c r="EYY46" s="89"/>
      <c r="EYZ46" s="89"/>
      <c r="EZA46" s="89"/>
      <c r="EZB46" s="89"/>
      <c r="EZC46" s="89"/>
      <c r="EZD46" s="89"/>
      <c r="EZE46" s="89"/>
      <c r="EZF46" s="89"/>
      <c r="EZG46" s="89"/>
      <c r="EZH46" s="89"/>
      <c r="EZI46" s="89"/>
      <c r="EZJ46" s="89"/>
      <c r="EZK46" s="89"/>
      <c r="EZL46" s="89"/>
      <c r="EZM46" s="89"/>
      <c r="EZN46" s="89"/>
      <c r="EZO46" s="89"/>
      <c r="EZP46" s="89"/>
      <c r="EZQ46" s="89"/>
      <c r="EZR46" s="89"/>
      <c r="EZS46" s="89"/>
      <c r="EZT46" s="89"/>
      <c r="EZU46" s="89"/>
      <c r="EZV46" s="89"/>
      <c r="EZW46" s="89"/>
      <c r="EZX46" s="89"/>
      <c r="EZY46" s="89"/>
      <c r="EZZ46" s="89"/>
      <c r="FAA46" s="89"/>
      <c r="FAB46" s="89"/>
      <c r="FAC46" s="89"/>
      <c r="FAD46" s="89"/>
      <c r="FAE46" s="89"/>
      <c r="FAF46" s="89"/>
      <c r="FAG46" s="89"/>
      <c r="FAH46" s="89"/>
      <c r="FAI46" s="89"/>
      <c r="FAJ46" s="89"/>
      <c r="FAK46" s="89"/>
      <c r="FAL46" s="89"/>
      <c r="FAM46" s="89"/>
      <c r="FAN46" s="89"/>
      <c r="FAO46" s="89"/>
      <c r="FAP46" s="89"/>
      <c r="FAQ46" s="89"/>
      <c r="FAR46" s="89"/>
      <c r="FAS46" s="89"/>
      <c r="FAT46" s="89"/>
      <c r="FAU46" s="89"/>
      <c r="FAV46" s="89"/>
      <c r="FAW46" s="89"/>
      <c r="FAX46" s="89"/>
      <c r="FAY46" s="89"/>
      <c r="FAZ46" s="89"/>
      <c r="FBA46" s="89"/>
      <c r="FBB46" s="89"/>
      <c r="FBC46" s="89"/>
      <c r="FBD46" s="89"/>
      <c r="FBE46" s="89"/>
      <c r="FBF46" s="89"/>
      <c r="FBG46" s="89"/>
      <c r="FBH46" s="89"/>
      <c r="FBI46" s="89"/>
      <c r="FBJ46" s="89"/>
      <c r="FBK46" s="89"/>
      <c r="FBL46" s="89"/>
      <c r="FBM46" s="89"/>
      <c r="FBN46" s="89"/>
      <c r="FBO46" s="89"/>
      <c r="FBP46" s="89"/>
      <c r="FBQ46" s="89"/>
      <c r="FBR46" s="89"/>
      <c r="FBS46" s="89"/>
      <c r="FBT46" s="89"/>
      <c r="FBU46" s="89"/>
      <c r="FBV46" s="89"/>
      <c r="FBW46" s="89"/>
      <c r="FBX46" s="89"/>
      <c r="FBY46" s="89"/>
      <c r="FBZ46" s="89"/>
      <c r="FCA46" s="89"/>
      <c r="FCB46" s="89"/>
      <c r="FCC46" s="89"/>
      <c r="FCD46" s="89"/>
      <c r="FCE46" s="89"/>
      <c r="FCF46" s="89"/>
      <c r="FCG46" s="89"/>
      <c r="FCH46" s="89"/>
      <c r="FCI46" s="89"/>
      <c r="FCJ46" s="89"/>
      <c r="FCK46" s="89"/>
      <c r="FCL46" s="89"/>
      <c r="FCM46" s="89"/>
      <c r="FCN46" s="89"/>
      <c r="FCO46" s="89"/>
      <c r="FCP46" s="89"/>
      <c r="FCQ46" s="89"/>
      <c r="FCR46" s="89"/>
      <c r="FCS46" s="89"/>
      <c r="FCT46" s="89"/>
      <c r="FCU46" s="89"/>
      <c r="FCV46" s="89"/>
      <c r="FCW46" s="89"/>
      <c r="FCX46" s="89"/>
      <c r="FCY46" s="89"/>
      <c r="FCZ46" s="89"/>
      <c r="FDA46" s="89"/>
      <c r="FDB46" s="89"/>
      <c r="FDC46" s="89"/>
      <c r="FDD46" s="89"/>
      <c r="FDE46" s="89"/>
      <c r="FDF46" s="89"/>
      <c r="FDG46" s="89"/>
      <c r="FDH46" s="89"/>
      <c r="FDI46" s="89"/>
      <c r="FDJ46" s="89"/>
      <c r="FDK46" s="89"/>
      <c r="FDL46" s="89"/>
      <c r="FDM46" s="89"/>
      <c r="FDN46" s="89"/>
      <c r="FDO46" s="89"/>
      <c r="FDP46" s="89"/>
      <c r="FDQ46" s="89"/>
      <c r="FDR46" s="89"/>
      <c r="FDS46" s="89"/>
      <c r="FDT46" s="89"/>
      <c r="FDU46" s="89"/>
      <c r="FDV46" s="89"/>
      <c r="FDW46" s="89"/>
      <c r="FDX46" s="89"/>
      <c r="FDY46" s="89"/>
      <c r="FDZ46" s="89"/>
      <c r="FEA46" s="89"/>
      <c r="FEB46" s="89"/>
      <c r="FEC46" s="89"/>
      <c r="FED46" s="89"/>
      <c r="FEE46" s="89"/>
      <c r="FEF46" s="89"/>
      <c r="FEG46" s="89"/>
      <c r="FEH46" s="89"/>
      <c r="FEI46" s="89"/>
      <c r="FEJ46" s="89"/>
      <c r="FEK46" s="89"/>
      <c r="FEL46" s="89"/>
      <c r="FEM46" s="89"/>
      <c r="FEN46" s="89"/>
      <c r="FEO46" s="89"/>
      <c r="FEP46" s="89"/>
      <c r="FEQ46" s="89"/>
      <c r="FER46" s="89"/>
      <c r="FES46" s="89"/>
      <c r="FET46" s="89"/>
      <c r="FEU46" s="89"/>
      <c r="FEV46" s="89"/>
      <c r="FEW46" s="89"/>
      <c r="FEX46" s="89"/>
      <c r="FEY46" s="89"/>
      <c r="FEZ46" s="89"/>
      <c r="FFA46" s="89"/>
      <c r="FFB46" s="89"/>
      <c r="FFC46" s="89"/>
      <c r="FFD46" s="89"/>
      <c r="FFE46" s="89"/>
      <c r="FFF46" s="89"/>
      <c r="FFG46" s="89"/>
      <c r="FFH46" s="89"/>
      <c r="FFI46" s="89"/>
      <c r="FFJ46" s="89"/>
      <c r="FFK46" s="89"/>
      <c r="FFL46" s="89"/>
      <c r="FFM46" s="89"/>
      <c r="FFN46" s="89"/>
      <c r="FFO46" s="89"/>
      <c r="FFP46" s="89"/>
      <c r="FFQ46" s="89"/>
      <c r="FFR46" s="89"/>
      <c r="FFS46" s="89"/>
      <c r="FFT46" s="89"/>
      <c r="FFU46" s="89"/>
      <c r="FFV46" s="89"/>
      <c r="FFW46" s="89"/>
      <c r="FFX46" s="89"/>
      <c r="FFY46" s="89"/>
      <c r="FFZ46" s="89"/>
      <c r="FGA46" s="89"/>
      <c r="FGB46" s="89"/>
      <c r="FGC46" s="89"/>
      <c r="FGD46" s="89"/>
      <c r="FGE46" s="89"/>
      <c r="FGF46" s="89"/>
      <c r="FGG46" s="89"/>
      <c r="FGH46" s="89"/>
      <c r="FGI46" s="89"/>
      <c r="FGJ46" s="89"/>
      <c r="FGK46" s="89"/>
      <c r="FGL46" s="89"/>
      <c r="FGM46" s="89"/>
      <c r="FGN46" s="89"/>
      <c r="FGO46" s="89"/>
      <c r="FGP46" s="89"/>
      <c r="FGQ46" s="89"/>
      <c r="FGR46" s="89"/>
      <c r="FGS46" s="89"/>
      <c r="FGT46" s="89"/>
      <c r="FGU46" s="89"/>
      <c r="FGV46" s="89"/>
      <c r="FGW46" s="89"/>
      <c r="FGX46" s="89"/>
      <c r="FGY46" s="89"/>
      <c r="FGZ46" s="89"/>
      <c r="FHA46" s="89"/>
      <c r="FHB46" s="89"/>
      <c r="FHC46" s="89"/>
      <c r="FHD46" s="89"/>
      <c r="FHE46" s="89"/>
      <c r="FHF46" s="89"/>
      <c r="FHG46" s="89"/>
      <c r="FHH46" s="89"/>
      <c r="FHI46" s="89"/>
      <c r="FHJ46" s="89"/>
      <c r="FHK46" s="89"/>
      <c r="FHL46" s="89"/>
      <c r="FHM46" s="89"/>
      <c r="FHN46" s="89"/>
      <c r="FHO46" s="89"/>
      <c r="FHP46" s="89"/>
      <c r="FHQ46" s="89"/>
      <c r="FHR46" s="89"/>
      <c r="FHS46" s="89"/>
      <c r="FHT46" s="89"/>
      <c r="FHU46" s="89"/>
      <c r="FHV46" s="89"/>
      <c r="FHW46" s="89"/>
      <c r="FHX46" s="89"/>
      <c r="FHY46" s="89"/>
      <c r="FHZ46" s="89"/>
      <c r="FIA46" s="89"/>
      <c r="FIB46" s="89"/>
      <c r="FIC46" s="89"/>
      <c r="FID46" s="89"/>
      <c r="FIE46" s="89"/>
      <c r="FIF46" s="89"/>
      <c r="FIG46" s="89"/>
      <c r="FIH46" s="89"/>
      <c r="FII46" s="89"/>
      <c r="FIJ46" s="89"/>
      <c r="FIK46" s="89"/>
      <c r="FIL46" s="89"/>
      <c r="FIM46" s="89"/>
      <c r="FIN46" s="89"/>
      <c r="FIO46" s="89"/>
      <c r="FIP46" s="89"/>
      <c r="FIQ46" s="89"/>
      <c r="FIR46" s="89"/>
      <c r="FIS46" s="89"/>
      <c r="FIT46" s="89"/>
      <c r="FIU46" s="89"/>
      <c r="FIV46" s="89"/>
      <c r="FIW46" s="89"/>
      <c r="FIX46" s="89"/>
      <c r="FIY46" s="89"/>
      <c r="FIZ46" s="89"/>
      <c r="FJA46" s="89"/>
      <c r="FJB46" s="89"/>
      <c r="FJC46" s="89"/>
      <c r="FJD46" s="89"/>
      <c r="FJE46" s="89"/>
      <c r="FJF46" s="89"/>
      <c r="FJG46" s="89"/>
      <c r="FJH46" s="89"/>
      <c r="FJI46" s="89"/>
      <c r="FJJ46" s="89"/>
      <c r="FJK46" s="89"/>
      <c r="FJL46" s="89"/>
      <c r="FJM46" s="89"/>
      <c r="FJN46" s="89"/>
      <c r="FJO46" s="89"/>
      <c r="FJP46" s="89"/>
      <c r="FJQ46" s="89"/>
      <c r="FJR46" s="89"/>
      <c r="FJS46" s="89"/>
      <c r="FJT46" s="89"/>
      <c r="FJU46" s="89"/>
      <c r="FJV46" s="89"/>
      <c r="FJW46" s="89"/>
      <c r="FJX46" s="89"/>
      <c r="FJY46" s="89"/>
      <c r="FJZ46" s="89"/>
      <c r="FKA46" s="89"/>
      <c r="FKB46" s="89"/>
      <c r="FKC46" s="89"/>
      <c r="FKD46" s="89"/>
      <c r="FKE46" s="89"/>
      <c r="FKF46" s="89"/>
      <c r="FKG46" s="89"/>
      <c r="FKH46" s="89"/>
      <c r="FKI46" s="89"/>
      <c r="FKJ46" s="89"/>
      <c r="FKK46" s="89"/>
      <c r="FKL46" s="89"/>
      <c r="FKM46" s="89"/>
      <c r="FKN46" s="89"/>
      <c r="FKO46" s="89"/>
      <c r="FKP46" s="89"/>
      <c r="FKQ46" s="89"/>
      <c r="FKR46" s="89"/>
      <c r="FKS46" s="89"/>
      <c r="FKT46" s="89"/>
      <c r="FKU46" s="89"/>
      <c r="FKV46" s="89"/>
      <c r="FKW46" s="89"/>
      <c r="FKX46" s="89"/>
      <c r="FKY46" s="89"/>
      <c r="FKZ46" s="89"/>
      <c r="FLA46" s="89"/>
      <c r="FLB46" s="89"/>
      <c r="FLC46" s="89"/>
      <c r="FLD46" s="89"/>
      <c r="FLE46" s="89"/>
      <c r="FLF46" s="89"/>
      <c r="FLG46" s="89"/>
      <c r="FLH46" s="89"/>
      <c r="FLI46" s="89"/>
      <c r="FLJ46" s="89"/>
      <c r="FLK46" s="89"/>
      <c r="FLL46" s="89"/>
      <c r="FLM46" s="89"/>
      <c r="FLN46" s="89"/>
      <c r="FLO46" s="89"/>
      <c r="FLP46" s="89"/>
      <c r="FLQ46" s="89"/>
      <c r="FLR46" s="89"/>
      <c r="FLS46" s="89"/>
      <c r="FLT46" s="89"/>
      <c r="FLU46" s="89"/>
      <c r="FLV46" s="89"/>
      <c r="FLW46" s="89"/>
      <c r="FLX46" s="89"/>
      <c r="FLY46" s="89"/>
      <c r="FLZ46" s="89"/>
      <c r="FMA46" s="89"/>
      <c r="FMB46" s="89"/>
      <c r="FMC46" s="89"/>
      <c r="FMD46" s="89"/>
      <c r="FME46" s="89"/>
      <c r="FMF46" s="89"/>
      <c r="FMG46" s="89"/>
      <c r="FMH46" s="89"/>
      <c r="FMI46" s="89"/>
      <c r="FMJ46" s="89"/>
      <c r="FMK46" s="89"/>
      <c r="FML46" s="89"/>
      <c r="FMM46" s="89"/>
      <c r="FMN46" s="89"/>
      <c r="FMO46" s="89"/>
      <c r="FMP46" s="89"/>
      <c r="FMQ46" s="89"/>
      <c r="FMR46" s="89"/>
      <c r="FMS46" s="89"/>
      <c r="FMT46" s="89"/>
      <c r="FMU46" s="89"/>
      <c r="FMV46" s="89"/>
      <c r="FMW46" s="89"/>
      <c r="FMX46" s="89"/>
      <c r="FMY46" s="89"/>
      <c r="FMZ46" s="89"/>
      <c r="FNA46" s="89"/>
      <c r="FNB46" s="89"/>
      <c r="FNC46" s="89"/>
      <c r="FND46" s="89"/>
      <c r="FNE46" s="89"/>
      <c r="FNF46" s="89"/>
      <c r="FNG46" s="89"/>
      <c r="FNH46" s="89"/>
      <c r="FNI46" s="89"/>
      <c r="FNJ46" s="89"/>
      <c r="FNK46" s="89"/>
      <c r="FNL46" s="89"/>
      <c r="FNM46" s="89"/>
      <c r="FNN46" s="89"/>
      <c r="FNO46" s="89"/>
      <c r="FNP46" s="89"/>
      <c r="FNQ46" s="89"/>
      <c r="FNR46" s="89"/>
      <c r="FNS46" s="89"/>
      <c r="FNT46" s="89"/>
      <c r="FNU46" s="89"/>
      <c r="FNV46" s="89"/>
      <c r="FNW46" s="89"/>
      <c r="FNX46" s="89"/>
      <c r="FNY46" s="89"/>
      <c r="FNZ46" s="89"/>
      <c r="FOA46" s="89"/>
      <c r="FOB46" s="89"/>
      <c r="FOC46" s="89"/>
      <c r="FOD46" s="89"/>
      <c r="FOE46" s="89"/>
      <c r="FOF46" s="89"/>
      <c r="FOG46" s="89"/>
      <c r="FOH46" s="89"/>
      <c r="FOI46" s="89"/>
      <c r="FOJ46" s="89"/>
      <c r="FOK46" s="89"/>
      <c r="FOL46" s="89"/>
      <c r="FOM46" s="89"/>
      <c r="FON46" s="89"/>
      <c r="FOO46" s="89"/>
      <c r="FOP46" s="89"/>
      <c r="FOQ46" s="89"/>
      <c r="FOR46" s="89"/>
      <c r="FOS46" s="89"/>
      <c r="FOT46" s="89"/>
      <c r="FOU46" s="89"/>
      <c r="FOV46" s="89"/>
      <c r="FOW46" s="89"/>
      <c r="FOX46" s="89"/>
      <c r="FOY46" s="89"/>
      <c r="FOZ46" s="89"/>
      <c r="FPA46" s="89"/>
      <c r="FPB46" s="89"/>
      <c r="FPC46" s="89"/>
      <c r="FPD46" s="89"/>
      <c r="FPE46" s="89"/>
      <c r="FPF46" s="89"/>
      <c r="FPG46" s="89"/>
      <c r="FPH46" s="89"/>
      <c r="FPI46" s="89"/>
      <c r="FPJ46" s="89"/>
      <c r="FPK46" s="89"/>
      <c r="FPL46" s="89"/>
      <c r="FPM46" s="89"/>
      <c r="FPN46" s="89"/>
      <c r="FPO46" s="89"/>
      <c r="FPP46" s="89"/>
      <c r="FPQ46" s="89"/>
      <c r="FPR46" s="89"/>
      <c r="FPS46" s="89"/>
      <c r="FPT46" s="89"/>
      <c r="FPU46" s="89"/>
      <c r="FPV46" s="89"/>
      <c r="FPW46" s="89"/>
      <c r="FPX46" s="89"/>
      <c r="FPY46" s="89"/>
      <c r="FPZ46" s="89"/>
      <c r="FQA46" s="89"/>
      <c r="FQB46" s="89"/>
      <c r="FQC46" s="89"/>
      <c r="FQD46" s="89"/>
      <c r="FQE46" s="89"/>
      <c r="FQF46" s="89"/>
      <c r="FQG46" s="89"/>
      <c r="FQH46" s="89"/>
      <c r="FQI46" s="89"/>
      <c r="FQJ46" s="89"/>
      <c r="FQK46" s="89"/>
      <c r="FQL46" s="89"/>
      <c r="FQM46" s="89"/>
      <c r="FQN46" s="89"/>
      <c r="FQO46" s="89"/>
      <c r="FQP46" s="89"/>
      <c r="FQQ46" s="89"/>
      <c r="FQR46" s="89"/>
      <c r="FQS46" s="89"/>
      <c r="FQT46" s="89"/>
      <c r="FQU46" s="89"/>
      <c r="FQV46" s="89"/>
      <c r="FQW46" s="89"/>
      <c r="FQX46" s="89"/>
      <c r="FQY46" s="89"/>
      <c r="FQZ46" s="89"/>
      <c r="FRA46" s="89"/>
      <c r="FRB46" s="89"/>
      <c r="FRC46" s="89"/>
      <c r="FRD46" s="89"/>
      <c r="FRE46" s="89"/>
      <c r="FRF46" s="89"/>
      <c r="FRG46" s="89"/>
      <c r="FRH46" s="89"/>
      <c r="FRI46" s="89"/>
      <c r="FRJ46" s="89"/>
      <c r="FRK46" s="89"/>
      <c r="FRL46" s="89"/>
      <c r="FRM46" s="89"/>
      <c r="FRN46" s="89"/>
      <c r="FRO46" s="89"/>
      <c r="FRP46" s="89"/>
      <c r="FRQ46" s="89"/>
      <c r="FRR46" s="89"/>
      <c r="FRS46" s="89"/>
      <c r="FRT46" s="89"/>
      <c r="FRU46" s="89"/>
      <c r="FRV46" s="89"/>
      <c r="FRW46" s="89"/>
      <c r="FRX46" s="89"/>
      <c r="FRY46" s="89"/>
      <c r="FRZ46" s="89"/>
      <c r="FSA46" s="89"/>
      <c r="FSB46" s="89"/>
      <c r="FSC46" s="89"/>
      <c r="FSD46" s="89"/>
      <c r="FSE46" s="89"/>
      <c r="FSF46" s="89"/>
      <c r="FSG46" s="89"/>
      <c r="FSH46" s="89"/>
      <c r="FSI46" s="89"/>
      <c r="FSJ46" s="89"/>
      <c r="FSK46" s="89"/>
      <c r="FSL46" s="89"/>
      <c r="FSM46" s="89"/>
      <c r="FSN46" s="89"/>
      <c r="FSO46" s="89"/>
      <c r="FSP46" s="89"/>
      <c r="FSQ46" s="89"/>
      <c r="FSR46" s="89"/>
      <c r="FSS46" s="89"/>
      <c r="FST46" s="89"/>
      <c r="FSU46" s="89"/>
      <c r="FSV46" s="89"/>
      <c r="FSW46" s="89"/>
      <c r="FSX46" s="89"/>
      <c r="FSY46" s="89"/>
      <c r="FSZ46" s="89"/>
      <c r="FTA46" s="89"/>
      <c r="FTB46" s="89"/>
      <c r="FTC46" s="89"/>
      <c r="FTD46" s="89"/>
      <c r="FTE46" s="89"/>
      <c r="FTF46" s="89"/>
      <c r="FTG46" s="89"/>
      <c r="FTH46" s="89"/>
      <c r="FTI46" s="89"/>
      <c r="FTJ46" s="89"/>
      <c r="FTK46" s="89"/>
      <c r="FTL46" s="89"/>
      <c r="FTM46" s="89"/>
      <c r="FTN46" s="89"/>
      <c r="FTO46" s="89"/>
      <c r="FTP46" s="89"/>
      <c r="FTQ46" s="89"/>
      <c r="FTR46" s="89"/>
      <c r="FTS46" s="89"/>
      <c r="FTT46" s="89"/>
      <c r="FTU46" s="89"/>
      <c r="FTV46" s="89"/>
      <c r="FTW46" s="89"/>
      <c r="FTX46" s="89"/>
      <c r="FTY46" s="89"/>
      <c r="FTZ46" s="89"/>
      <c r="FUA46" s="89"/>
      <c r="FUB46" s="89"/>
      <c r="FUC46" s="89"/>
      <c r="FUD46" s="89"/>
      <c r="FUE46" s="89"/>
      <c r="FUF46" s="89"/>
      <c r="FUG46" s="89"/>
      <c r="FUH46" s="89"/>
      <c r="FUI46" s="89"/>
      <c r="FUJ46" s="89"/>
      <c r="FUK46" s="89"/>
      <c r="FUL46" s="89"/>
      <c r="FUM46" s="89"/>
      <c r="FUN46" s="89"/>
      <c r="FUO46" s="89"/>
      <c r="FUP46" s="89"/>
      <c r="FUQ46" s="89"/>
      <c r="FUR46" s="89"/>
      <c r="FUS46" s="89"/>
      <c r="FUT46" s="89"/>
      <c r="FUU46" s="89"/>
      <c r="FUV46" s="89"/>
      <c r="FUW46" s="89"/>
      <c r="FUX46" s="89"/>
      <c r="FUY46" s="89"/>
      <c r="FUZ46" s="89"/>
      <c r="FVA46" s="89"/>
      <c r="FVB46" s="89"/>
      <c r="FVC46" s="89"/>
      <c r="FVD46" s="89"/>
      <c r="FVE46" s="89"/>
      <c r="FVF46" s="89"/>
      <c r="FVG46" s="89"/>
      <c r="FVH46" s="89"/>
      <c r="FVI46" s="89"/>
      <c r="FVJ46" s="89"/>
      <c r="FVK46" s="89"/>
      <c r="FVL46" s="89"/>
      <c r="FVM46" s="89"/>
      <c r="FVN46" s="89"/>
      <c r="FVO46" s="89"/>
      <c r="FVP46" s="89"/>
      <c r="FVQ46" s="89"/>
      <c r="FVR46" s="89"/>
      <c r="FVS46" s="89"/>
      <c r="FVT46" s="89"/>
      <c r="FVU46" s="89"/>
      <c r="FVV46" s="89"/>
      <c r="FVW46" s="89"/>
      <c r="FVX46" s="89"/>
      <c r="FVY46" s="89"/>
      <c r="FVZ46" s="89"/>
      <c r="FWA46" s="89"/>
      <c r="FWB46" s="89"/>
      <c r="FWC46" s="89"/>
      <c r="FWD46" s="89"/>
      <c r="FWE46" s="89"/>
      <c r="FWF46" s="89"/>
      <c r="FWG46" s="89"/>
      <c r="FWH46" s="89"/>
      <c r="FWI46" s="89"/>
      <c r="FWJ46" s="89"/>
      <c r="FWK46" s="89"/>
      <c r="FWL46" s="89"/>
      <c r="FWM46" s="89"/>
      <c r="FWN46" s="89"/>
      <c r="FWO46" s="89"/>
      <c r="FWP46" s="89"/>
      <c r="FWQ46" s="89"/>
      <c r="FWR46" s="89"/>
      <c r="FWS46" s="89"/>
      <c r="FWT46" s="89"/>
      <c r="FWU46" s="89"/>
      <c r="FWV46" s="89"/>
      <c r="FWW46" s="89"/>
      <c r="FWX46" s="89"/>
      <c r="FWY46" s="89"/>
      <c r="FWZ46" s="89"/>
      <c r="FXA46" s="89"/>
      <c r="FXB46" s="89"/>
      <c r="FXC46" s="89"/>
      <c r="FXD46" s="89"/>
      <c r="FXE46" s="89"/>
      <c r="FXF46" s="89"/>
      <c r="FXG46" s="89"/>
      <c r="FXH46" s="89"/>
      <c r="FXI46" s="89"/>
      <c r="FXJ46" s="89"/>
      <c r="FXK46" s="89"/>
      <c r="FXL46" s="89"/>
      <c r="FXM46" s="89"/>
      <c r="FXN46" s="89"/>
      <c r="FXO46" s="89"/>
      <c r="FXP46" s="89"/>
      <c r="FXQ46" s="89"/>
      <c r="FXR46" s="89"/>
      <c r="FXS46" s="89"/>
      <c r="FXT46" s="89"/>
      <c r="FXU46" s="89"/>
      <c r="FXV46" s="89"/>
      <c r="FXW46" s="89"/>
      <c r="FXX46" s="89"/>
      <c r="FXY46" s="89"/>
      <c r="FXZ46" s="89"/>
      <c r="FYA46" s="89"/>
      <c r="FYB46" s="89"/>
      <c r="FYC46" s="89"/>
      <c r="FYD46" s="89"/>
      <c r="FYE46" s="89"/>
      <c r="FYF46" s="89"/>
      <c r="FYG46" s="89"/>
      <c r="FYH46" s="89"/>
      <c r="FYI46" s="89"/>
      <c r="FYJ46" s="89"/>
      <c r="FYK46" s="89"/>
      <c r="FYL46" s="89"/>
      <c r="FYM46" s="89"/>
      <c r="FYN46" s="89"/>
      <c r="FYO46" s="89"/>
      <c r="FYP46" s="89"/>
      <c r="FYQ46" s="89"/>
      <c r="FYR46" s="89"/>
      <c r="FYS46" s="89"/>
      <c r="FYT46" s="89"/>
      <c r="FYU46" s="89"/>
      <c r="FYV46" s="89"/>
      <c r="FYW46" s="89"/>
      <c r="FYX46" s="89"/>
      <c r="FYY46" s="89"/>
      <c r="FYZ46" s="89"/>
      <c r="FZA46" s="89"/>
      <c r="FZB46" s="89"/>
      <c r="FZC46" s="89"/>
      <c r="FZD46" s="89"/>
      <c r="FZE46" s="89"/>
      <c r="FZF46" s="89"/>
      <c r="FZG46" s="89"/>
      <c r="FZH46" s="89"/>
      <c r="FZI46" s="89"/>
      <c r="FZJ46" s="89"/>
      <c r="FZK46" s="89"/>
      <c r="FZL46" s="89"/>
      <c r="FZM46" s="89"/>
      <c r="FZN46" s="89"/>
      <c r="FZO46" s="89"/>
      <c r="FZP46" s="89"/>
      <c r="FZQ46" s="89"/>
      <c r="FZR46" s="89"/>
      <c r="FZS46" s="89"/>
      <c r="FZT46" s="89"/>
      <c r="FZU46" s="89"/>
      <c r="FZV46" s="89"/>
      <c r="FZW46" s="89"/>
      <c r="FZX46" s="89"/>
      <c r="FZY46" s="89"/>
      <c r="FZZ46" s="89"/>
      <c r="GAA46" s="89"/>
      <c r="GAB46" s="89"/>
      <c r="GAC46" s="89"/>
      <c r="GAD46" s="89"/>
      <c r="GAE46" s="89"/>
      <c r="GAF46" s="89"/>
      <c r="GAG46" s="89"/>
      <c r="GAH46" s="89"/>
      <c r="GAI46" s="89"/>
      <c r="GAJ46" s="89"/>
      <c r="GAK46" s="89"/>
      <c r="GAL46" s="89"/>
      <c r="GAM46" s="89"/>
      <c r="GAN46" s="89"/>
      <c r="GAO46" s="89"/>
      <c r="GAP46" s="89"/>
      <c r="GAQ46" s="89"/>
      <c r="GAR46" s="89"/>
      <c r="GAS46" s="89"/>
      <c r="GAT46" s="89"/>
      <c r="GAU46" s="89"/>
      <c r="GAV46" s="89"/>
      <c r="GAW46" s="89"/>
      <c r="GAX46" s="89"/>
      <c r="GAY46" s="89"/>
      <c r="GAZ46" s="89"/>
      <c r="GBA46" s="89"/>
      <c r="GBB46" s="89"/>
      <c r="GBC46" s="89"/>
      <c r="GBD46" s="89"/>
      <c r="GBE46" s="89"/>
      <c r="GBF46" s="89"/>
      <c r="GBG46" s="89"/>
      <c r="GBH46" s="89"/>
      <c r="GBI46" s="89"/>
      <c r="GBJ46" s="89"/>
      <c r="GBK46" s="89"/>
      <c r="GBL46" s="89"/>
      <c r="GBM46" s="89"/>
      <c r="GBN46" s="89"/>
      <c r="GBO46" s="89"/>
      <c r="GBP46" s="89"/>
      <c r="GBQ46" s="89"/>
      <c r="GBR46" s="89"/>
      <c r="GBS46" s="89"/>
      <c r="GBT46" s="89"/>
      <c r="GBU46" s="89"/>
      <c r="GBV46" s="89"/>
      <c r="GBW46" s="89"/>
      <c r="GBX46" s="89"/>
      <c r="GBY46" s="89"/>
      <c r="GBZ46" s="89"/>
      <c r="GCA46" s="89"/>
      <c r="GCB46" s="89"/>
      <c r="GCC46" s="89"/>
      <c r="GCD46" s="89"/>
      <c r="GCE46" s="89"/>
      <c r="GCF46" s="89"/>
      <c r="GCG46" s="89"/>
      <c r="GCH46" s="89"/>
      <c r="GCI46" s="89"/>
      <c r="GCJ46" s="89"/>
      <c r="GCK46" s="89"/>
      <c r="GCL46" s="89"/>
      <c r="GCM46" s="89"/>
      <c r="GCN46" s="89"/>
      <c r="GCO46" s="89"/>
      <c r="GCP46" s="89"/>
      <c r="GCQ46" s="89"/>
      <c r="GCR46" s="89"/>
      <c r="GCS46" s="89"/>
      <c r="GCT46" s="89"/>
      <c r="GCU46" s="89"/>
      <c r="GCV46" s="89"/>
      <c r="GCW46" s="89"/>
      <c r="GCX46" s="89"/>
      <c r="GCY46" s="89"/>
      <c r="GCZ46" s="89"/>
      <c r="GDA46" s="89"/>
      <c r="GDB46" s="89"/>
      <c r="GDC46" s="89"/>
      <c r="GDD46" s="89"/>
      <c r="GDE46" s="89"/>
      <c r="GDF46" s="89"/>
      <c r="GDG46" s="89"/>
      <c r="GDH46" s="89"/>
      <c r="GDI46" s="89"/>
      <c r="GDJ46" s="89"/>
      <c r="GDK46" s="89"/>
      <c r="GDL46" s="89"/>
      <c r="GDM46" s="89"/>
      <c r="GDN46" s="89"/>
      <c r="GDO46" s="89"/>
      <c r="GDP46" s="89"/>
      <c r="GDQ46" s="89"/>
      <c r="GDR46" s="89"/>
      <c r="GDS46" s="89"/>
      <c r="GDT46" s="89"/>
      <c r="GDU46" s="89"/>
      <c r="GDV46" s="89"/>
      <c r="GDW46" s="89"/>
      <c r="GDX46" s="89"/>
      <c r="GDY46" s="89"/>
      <c r="GDZ46" s="89"/>
      <c r="GEA46" s="89"/>
      <c r="GEB46" s="89"/>
      <c r="GEC46" s="89"/>
      <c r="GED46" s="89"/>
      <c r="GEE46" s="89"/>
      <c r="GEF46" s="89"/>
      <c r="GEG46" s="89"/>
      <c r="GEH46" s="89"/>
      <c r="GEI46" s="89"/>
      <c r="GEJ46" s="89"/>
      <c r="GEK46" s="89"/>
      <c r="GEL46" s="89"/>
      <c r="GEM46" s="89"/>
      <c r="GEN46" s="89"/>
      <c r="GEO46" s="89"/>
      <c r="GEP46" s="89"/>
      <c r="GEQ46" s="89"/>
      <c r="GER46" s="89"/>
      <c r="GES46" s="89"/>
      <c r="GET46" s="89"/>
      <c r="GEU46" s="89"/>
      <c r="GEV46" s="89"/>
      <c r="GEW46" s="89"/>
      <c r="GEX46" s="89"/>
      <c r="GEY46" s="89"/>
      <c r="GEZ46" s="89"/>
      <c r="GFA46" s="89"/>
      <c r="GFB46" s="89"/>
      <c r="GFC46" s="89"/>
      <c r="GFD46" s="89"/>
      <c r="GFE46" s="89"/>
      <c r="GFF46" s="89"/>
      <c r="GFG46" s="89"/>
      <c r="GFH46" s="89"/>
      <c r="GFI46" s="89"/>
      <c r="GFJ46" s="89"/>
      <c r="GFK46" s="89"/>
      <c r="GFL46" s="89"/>
      <c r="GFM46" s="89"/>
      <c r="GFN46" s="89"/>
      <c r="GFO46" s="89"/>
      <c r="GFP46" s="89"/>
      <c r="GFQ46" s="89"/>
      <c r="GFR46" s="89"/>
      <c r="GFS46" s="89"/>
      <c r="GFT46" s="89"/>
      <c r="GFU46" s="89"/>
      <c r="GFV46" s="89"/>
      <c r="GFW46" s="89"/>
      <c r="GFX46" s="89"/>
      <c r="GFY46" s="89"/>
      <c r="GFZ46" s="89"/>
      <c r="GGA46" s="89"/>
      <c r="GGB46" s="89"/>
      <c r="GGC46" s="89"/>
      <c r="GGD46" s="89"/>
      <c r="GGE46" s="89"/>
      <c r="GGF46" s="89"/>
      <c r="GGG46" s="89"/>
      <c r="GGH46" s="89"/>
      <c r="GGI46" s="89"/>
      <c r="GGJ46" s="89"/>
      <c r="GGK46" s="89"/>
      <c r="GGL46" s="89"/>
      <c r="GGM46" s="89"/>
      <c r="GGN46" s="89"/>
      <c r="GGO46" s="89"/>
      <c r="GGP46" s="89"/>
      <c r="GGQ46" s="89"/>
      <c r="GGR46" s="89"/>
      <c r="GGS46" s="89"/>
      <c r="GGT46" s="89"/>
      <c r="GGU46" s="89"/>
      <c r="GGV46" s="89"/>
      <c r="GGW46" s="89"/>
      <c r="GGX46" s="89"/>
      <c r="GGY46" s="89"/>
      <c r="GGZ46" s="89"/>
      <c r="GHA46" s="89"/>
      <c r="GHB46" s="89"/>
      <c r="GHC46" s="89"/>
      <c r="GHD46" s="89"/>
      <c r="GHE46" s="89"/>
      <c r="GHF46" s="89"/>
      <c r="GHG46" s="89"/>
      <c r="GHH46" s="89"/>
      <c r="GHI46" s="89"/>
      <c r="GHJ46" s="89"/>
      <c r="GHK46" s="89"/>
      <c r="GHL46" s="89"/>
      <c r="GHM46" s="89"/>
      <c r="GHN46" s="89"/>
      <c r="GHO46" s="89"/>
      <c r="GHP46" s="89"/>
      <c r="GHQ46" s="89"/>
      <c r="GHR46" s="89"/>
      <c r="GHS46" s="89"/>
      <c r="GHT46" s="89"/>
      <c r="GHU46" s="89"/>
      <c r="GHV46" s="89"/>
      <c r="GHW46" s="89"/>
      <c r="GHX46" s="89"/>
      <c r="GHY46" s="89"/>
      <c r="GHZ46" s="89"/>
      <c r="GIA46" s="89"/>
      <c r="GIB46" s="89"/>
      <c r="GIC46" s="89"/>
      <c r="GID46" s="89"/>
      <c r="GIE46" s="89"/>
      <c r="GIF46" s="89"/>
      <c r="GIG46" s="89"/>
      <c r="GIH46" s="89"/>
      <c r="GII46" s="89"/>
      <c r="GIJ46" s="89"/>
      <c r="GIK46" s="89"/>
      <c r="GIL46" s="89"/>
      <c r="GIM46" s="89"/>
      <c r="GIN46" s="89"/>
      <c r="GIO46" s="89"/>
      <c r="GIP46" s="89"/>
      <c r="GIQ46" s="89"/>
      <c r="GIR46" s="89"/>
      <c r="GIS46" s="89"/>
      <c r="GIT46" s="89"/>
      <c r="GIU46" s="89"/>
      <c r="GIV46" s="89"/>
      <c r="GIW46" s="89"/>
      <c r="GIX46" s="89"/>
      <c r="GIY46" s="89"/>
      <c r="GIZ46" s="89"/>
      <c r="GJA46" s="89"/>
      <c r="GJB46" s="89"/>
      <c r="GJC46" s="89"/>
      <c r="GJD46" s="89"/>
      <c r="GJE46" s="89"/>
      <c r="GJF46" s="89"/>
      <c r="GJG46" s="89"/>
      <c r="GJH46" s="89"/>
      <c r="GJI46" s="89"/>
      <c r="GJJ46" s="89"/>
      <c r="GJK46" s="89"/>
      <c r="GJL46" s="89"/>
      <c r="GJM46" s="89"/>
      <c r="GJN46" s="89"/>
      <c r="GJO46" s="89"/>
      <c r="GJP46" s="89"/>
      <c r="GJQ46" s="89"/>
      <c r="GJR46" s="89"/>
      <c r="GJS46" s="89"/>
      <c r="GJT46" s="89"/>
      <c r="GJU46" s="89"/>
      <c r="GJV46" s="89"/>
      <c r="GJW46" s="89"/>
      <c r="GJX46" s="89"/>
      <c r="GJY46" s="89"/>
      <c r="GJZ46" s="89"/>
      <c r="GKA46" s="89"/>
      <c r="GKB46" s="89"/>
      <c r="GKC46" s="89"/>
      <c r="GKD46" s="89"/>
      <c r="GKE46" s="89"/>
      <c r="GKF46" s="89"/>
      <c r="GKG46" s="89"/>
      <c r="GKH46" s="89"/>
      <c r="GKI46" s="89"/>
      <c r="GKJ46" s="89"/>
      <c r="GKK46" s="89"/>
      <c r="GKL46" s="89"/>
      <c r="GKM46" s="89"/>
      <c r="GKN46" s="89"/>
      <c r="GKO46" s="89"/>
      <c r="GKP46" s="89"/>
      <c r="GKQ46" s="89"/>
      <c r="GKR46" s="89"/>
      <c r="GKS46" s="89"/>
      <c r="GKT46" s="89"/>
      <c r="GKU46" s="89"/>
      <c r="GKV46" s="89"/>
      <c r="GKW46" s="89"/>
      <c r="GKX46" s="89"/>
      <c r="GKY46" s="89"/>
      <c r="GKZ46" s="89"/>
      <c r="GLA46" s="89"/>
      <c r="GLB46" s="89"/>
      <c r="GLC46" s="89"/>
      <c r="GLD46" s="89"/>
      <c r="GLE46" s="89"/>
      <c r="GLF46" s="89"/>
      <c r="GLG46" s="89"/>
      <c r="GLH46" s="89"/>
      <c r="GLI46" s="89"/>
      <c r="GLJ46" s="89"/>
      <c r="GLK46" s="89"/>
      <c r="GLL46" s="89"/>
      <c r="GLM46" s="89"/>
      <c r="GLN46" s="89"/>
      <c r="GLO46" s="89"/>
      <c r="GLP46" s="89"/>
      <c r="GLQ46" s="89"/>
      <c r="GLR46" s="89"/>
      <c r="GLS46" s="89"/>
      <c r="GLT46" s="89"/>
      <c r="GLU46" s="89"/>
      <c r="GLV46" s="89"/>
      <c r="GLW46" s="89"/>
      <c r="GLX46" s="89"/>
      <c r="GLY46" s="89"/>
      <c r="GLZ46" s="89"/>
      <c r="GMA46" s="89"/>
      <c r="GMB46" s="89"/>
      <c r="GMC46" s="89"/>
      <c r="GMD46" s="89"/>
      <c r="GME46" s="89"/>
      <c r="GMF46" s="89"/>
      <c r="GMG46" s="89"/>
      <c r="GMH46" s="89"/>
      <c r="GMI46" s="89"/>
      <c r="GMJ46" s="89"/>
      <c r="GMK46" s="89"/>
      <c r="GML46" s="89"/>
      <c r="GMM46" s="89"/>
      <c r="GMN46" s="89"/>
      <c r="GMO46" s="89"/>
      <c r="GMP46" s="89"/>
      <c r="GMQ46" s="89"/>
      <c r="GMR46" s="89"/>
      <c r="GMS46" s="89"/>
      <c r="GMT46" s="89"/>
      <c r="GMU46" s="89"/>
      <c r="GMV46" s="89"/>
      <c r="GMW46" s="89"/>
      <c r="GMX46" s="89"/>
      <c r="GMY46" s="89"/>
      <c r="GMZ46" s="89"/>
      <c r="GNA46" s="89"/>
      <c r="GNB46" s="89"/>
      <c r="GNC46" s="89"/>
      <c r="GND46" s="89"/>
      <c r="GNE46" s="89"/>
      <c r="GNF46" s="89"/>
      <c r="GNG46" s="89"/>
      <c r="GNH46" s="89"/>
      <c r="GNI46" s="89"/>
      <c r="GNJ46" s="89"/>
      <c r="GNK46" s="89"/>
      <c r="GNL46" s="89"/>
      <c r="GNM46" s="89"/>
      <c r="GNN46" s="89"/>
      <c r="GNO46" s="89"/>
      <c r="GNP46" s="89"/>
      <c r="GNQ46" s="89"/>
      <c r="GNR46" s="89"/>
      <c r="GNS46" s="89"/>
      <c r="GNT46" s="89"/>
      <c r="GNU46" s="89"/>
      <c r="GNV46" s="89"/>
      <c r="GNW46" s="89"/>
      <c r="GNX46" s="89"/>
      <c r="GNY46" s="89"/>
      <c r="GNZ46" s="89"/>
      <c r="GOA46" s="89"/>
      <c r="GOB46" s="89"/>
      <c r="GOC46" s="89"/>
      <c r="GOD46" s="89"/>
      <c r="GOE46" s="89"/>
      <c r="GOF46" s="89"/>
      <c r="GOG46" s="89"/>
      <c r="GOH46" s="89"/>
      <c r="GOI46" s="89"/>
      <c r="GOJ46" s="89"/>
      <c r="GOK46" s="89"/>
      <c r="GOL46" s="89"/>
      <c r="GOM46" s="89"/>
      <c r="GON46" s="89"/>
      <c r="GOO46" s="89"/>
      <c r="GOP46" s="89"/>
      <c r="GOQ46" s="89"/>
      <c r="GOR46" s="89"/>
      <c r="GOS46" s="89"/>
      <c r="GOT46" s="89"/>
      <c r="GOU46" s="89"/>
      <c r="GOV46" s="89"/>
      <c r="GOW46" s="89"/>
      <c r="GOX46" s="89"/>
      <c r="GOY46" s="89"/>
      <c r="GOZ46" s="89"/>
      <c r="GPA46" s="89"/>
      <c r="GPB46" s="89"/>
      <c r="GPC46" s="89"/>
      <c r="GPD46" s="89"/>
      <c r="GPE46" s="89"/>
      <c r="GPF46" s="89"/>
      <c r="GPG46" s="89"/>
      <c r="GPH46" s="89"/>
      <c r="GPI46" s="89"/>
      <c r="GPJ46" s="89"/>
      <c r="GPK46" s="89"/>
      <c r="GPL46" s="89"/>
      <c r="GPM46" s="89"/>
      <c r="GPN46" s="89"/>
      <c r="GPO46" s="89"/>
      <c r="GPP46" s="89"/>
      <c r="GPQ46" s="89"/>
      <c r="GPR46" s="89"/>
      <c r="GPS46" s="89"/>
      <c r="GPT46" s="89"/>
      <c r="GPU46" s="89"/>
      <c r="GPV46" s="89"/>
      <c r="GPW46" s="89"/>
      <c r="GPX46" s="89"/>
      <c r="GPY46" s="89"/>
      <c r="GPZ46" s="89"/>
      <c r="GQA46" s="89"/>
      <c r="GQB46" s="89"/>
      <c r="GQC46" s="89"/>
      <c r="GQD46" s="89"/>
      <c r="GQE46" s="89"/>
      <c r="GQF46" s="89"/>
      <c r="GQG46" s="89"/>
      <c r="GQH46" s="89"/>
      <c r="GQI46" s="89"/>
      <c r="GQJ46" s="89"/>
      <c r="GQK46" s="89"/>
      <c r="GQL46" s="89"/>
      <c r="GQM46" s="89"/>
      <c r="GQN46" s="89"/>
      <c r="GQO46" s="89"/>
      <c r="GQP46" s="89"/>
      <c r="GQQ46" s="89"/>
      <c r="GQR46" s="89"/>
      <c r="GQS46" s="89"/>
      <c r="GQT46" s="89"/>
      <c r="GQU46" s="89"/>
      <c r="GQV46" s="89"/>
      <c r="GQW46" s="89"/>
      <c r="GQX46" s="89"/>
      <c r="GQY46" s="89"/>
      <c r="GQZ46" s="89"/>
      <c r="GRA46" s="89"/>
      <c r="GRB46" s="89"/>
      <c r="GRC46" s="89"/>
      <c r="GRD46" s="89"/>
      <c r="GRE46" s="89"/>
      <c r="GRF46" s="89"/>
      <c r="GRG46" s="89"/>
      <c r="GRH46" s="89"/>
      <c r="GRI46" s="89"/>
      <c r="GRJ46" s="89"/>
      <c r="GRK46" s="89"/>
      <c r="GRL46" s="89"/>
      <c r="GRM46" s="89"/>
      <c r="GRN46" s="89"/>
      <c r="GRO46" s="89"/>
      <c r="GRP46" s="89"/>
      <c r="GRQ46" s="89"/>
      <c r="GRR46" s="89"/>
      <c r="GRS46" s="89"/>
      <c r="GRT46" s="89"/>
      <c r="GRU46" s="89"/>
      <c r="GRV46" s="89"/>
      <c r="GRW46" s="89"/>
      <c r="GRX46" s="89"/>
      <c r="GRY46" s="89"/>
      <c r="GRZ46" s="89"/>
      <c r="GSA46" s="89"/>
      <c r="GSB46" s="89"/>
      <c r="GSC46" s="89"/>
      <c r="GSD46" s="89"/>
      <c r="GSE46" s="89"/>
      <c r="GSF46" s="89"/>
      <c r="GSG46" s="89"/>
      <c r="GSH46" s="89"/>
      <c r="GSI46" s="89"/>
      <c r="GSJ46" s="89"/>
      <c r="GSK46" s="89"/>
      <c r="GSL46" s="89"/>
      <c r="GSM46" s="89"/>
      <c r="GSN46" s="89"/>
      <c r="GSO46" s="89"/>
      <c r="GSP46" s="89"/>
      <c r="GSQ46" s="89"/>
      <c r="GSR46" s="89"/>
      <c r="GSS46" s="89"/>
      <c r="GST46" s="89"/>
      <c r="GSU46" s="89"/>
      <c r="GSV46" s="89"/>
      <c r="GSW46" s="89"/>
      <c r="GSX46" s="89"/>
      <c r="GSY46" s="89"/>
      <c r="GSZ46" s="89"/>
      <c r="GTA46" s="89"/>
      <c r="GTB46" s="89"/>
      <c r="GTC46" s="89"/>
      <c r="GTD46" s="89"/>
      <c r="GTE46" s="89"/>
      <c r="GTF46" s="89"/>
      <c r="GTG46" s="89"/>
      <c r="GTH46" s="89"/>
      <c r="GTI46" s="89"/>
      <c r="GTJ46" s="89"/>
      <c r="GTK46" s="89"/>
      <c r="GTL46" s="89"/>
      <c r="GTM46" s="89"/>
      <c r="GTN46" s="89"/>
      <c r="GTO46" s="89"/>
      <c r="GTP46" s="89"/>
      <c r="GTQ46" s="89"/>
      <c r="GTR46" s="89"/>
      <c r="GTS46" s="89"/>
      <c r="GTT46" s="89"/>
      <c r="GTU46" s="89"/>
      <c r="GTV46" s="89"/>
      <c r="GTW46" s="89"/>
      <c r="GTX46" s="89"/>
      <c r="GTY46" s="89"/>
      <c r="GTZ46" s="89"/>
      <c r="GUA46" s="89"/>
      <c r="GUB46" s="89"/>
      <c r="GUC46" s="89"/>
      <c r="GUD46" s="89"/>
      <c r="GUE46" s="89"/>
      <c r="GUF46" s="89"/>
      <c r="GUG46" s="89"/>
      <c r="GUH46" s="89"/>
      <c r="GUI46" s="89"/>
      <c r="GUJ46" s="89"/>
      <c r="GUK46" s="89"/>
      <c r="GUL46" s="89"/>
      <c r="GUM46" s="89"/>
      <c r="GUN46" s="89"/>
      <c r="GUO46" s="89"/>
      <c r="GUP46" s="89"/>
      <c r="GUQ46" s="89"/>
      <c r="GUR46" s="89"/>
      <c r="GUS46" s="89"/>
      <c r="GUT46" s="89"/>
      <c r="GUU46" s="89"/>
      <c r="GUV46" s="89"/>
      <c r="GUW46" s="89"/>
      <c r="GUX46" s="89"/>
      <c r="GUY46" s="89"/>
      <c r="GUZ46" s="89"/>
      <c r="GVA46" s="89"/>
      <c r="GVB46" s="89"/>
      <c r="GVC46" s="89"/>
      <c r="GVD46" s="89"/>
      <c r="GVE46" s="89"/>
      <c r="GVF46" s="89"/>
      <c r="GVG46" s="89"/>
      <c r="GVH46" s="89"/>
      <c r="GVI46" s="89"/>
      <c r="GVJ46" s="89"/>
      <c r="GVK46" s="89"/>
      <c r="GVL46" s="89"/>
      <c r="GVM46" s="89"/>
      <c r="GVN46" s="89"/>
      <c r="GVO46" s="89"/>
      <c r="GVP46" s="89"/>
      <c r="GVQ46" s="89"/>
      <c r="GVR46" s="89"/>
      <c r="GVS46" s="89"/>
      <c r="GVT46" s="89"/>
      <c r="GVU46" s="89"/>
      <c r="GVV46" s="89"/>
      <c r="GVW46" s="89"/>
      <c r="GVX46" s="89"/>
      <c r="GVY46" s="89"/>
      <c r="GVZ46" s="89"/>
      <c r="GWA46" s="89"/>
      <c r="GWB46" s="89"/>
      <c r="GWC46" s="89"/>
      <c r="GWD46" s="89"/>
      <c r="GWE46" s="89"/>
      <c r="GWF46" s="89"/>
      <c r="GWG46" s="89"/>
      <c r="GWH46" s="89"/>
      <c r="GWI46" s="89"/>
      <c r="GWJ46" s="89"/>
      <c r="GWK46" s="89"/>
      <c r="GWL46" s="89"/>
      <c r="GWM46" s="89"/>
      <c r="GWN46" s="89"/>
      <c r="GWO46" s="89"/>
      <c r="GWP46" s="89"/>
      <c r="GWQ46" s="89"/>
      <c r="GWR46" s="89"/>
      <c r="GWS46" s="89"/>
      <c r="GWT46" s="89"/>
      <c r="GWU46" s="89"/>
      <c r="GWV46" s="89"/>
      <c r="GWW46" s="89"/>
      <c r="GWX46" s="89"/>
      <c r="GWY46" s="89"/>
      <c r="GWZ46" s="89"/>
      <c r="GXA46" s="89"/>
      <c r="GXB46" s="89"/>
      <c r="GXC46" s="89"/>
      <c r="GXD46" s="89"/>
      <c r="GXE46" s="89"/>
      <c r="GXF46" s="89"/>
      <c r="GXG46" s="89"/>
      <c r="GXH46" s="89"/>
      <c r="GXI46" s="89"/>
      <c r="GXJ46" s="89"/>
      <c r="GXK46" s="89"/>
      <c r="GXL46" s="89"/>
      <c r="GXM46" s="89"/>
      <c r="GXN46" s="89"/>
      <c r="GXO46" s="89"/>
      <c r="GXP46" s="89"/>
      <c r="GXQ46" s="89"/>
      <c r="GXR46" s="89"/>
      <c r="GXS46" s="89"/>
      <c r="GXT46" s="89"/>
      <c r="GXU46" s="89"/>
      <c r="GXV46" s="89"/>
      <c r="GXW46" s="89"/>
      <c r="GXX46" s="89"/>
      <c r="GXY46" s="89"/>
      <c r="GXZ46" s="89"/>
      <c r="GYA46" s="89"/>
      <c r="GYB46" s="89"/>
      <c r="GYC46" s="89"/>
      <c r="GYD46" s="89"/>
      <c r="GYE46" s="89"/>
      <c r="GYF46" s="89"/>
      <c r="GYG46" s="89"/>
      <c r="GYH46" s="89"/>
      <c r="GYI46" s="89"/>
      <c r="GYJ46" s="89"/>
      <c r="GYK46" s="89"/>
      <c r="GYL46" s="89"/>
      <c r="GYM46" s="89"/>
      <c r="GYN46" s="89"/>
      <c r="GYO46" s="89"/>
      <c r="GYP46" s="89"/>
      <c r="GYQ46" s="89"/>
      <c r="GYR46" s="89"/>
      <c r="GYS46" s="89"/>
      <c r="GYT46" s="89"/>
      <c r="GYU46" s="89"/>
      <c r="GYV46" s="89"/>
      <c r="GYW46" s="89"/>
      <c r="GYX46" s="89"/>
      <c r="GYY46" s="89"/>
      <c r="GYZ46" s="89"/>
      <c r="GZA46" s="89"/>
      <c r="GZB46" s="89"/>
      <c r="GZC46" s="89"/>
      <c r="GZD46" s="89"/>
      <c r="GZE46" s="89"/>
      <c r="GZF46" s="89"/>
      <c r="GZG46" s="89"/>
      <c r="GZH46" s="89"/>
      <c r="GZI46" s="89"/>
      <c r="GZJ46" s="89"/>
      <c r="GZK46" s="89"/>
      <c r="GZL46" s="89"/>
      <c r="GZM46" s="89"/>
      <c r="GZN46" s="89"/>
      <c r="GZO46" s="89"/>
      <c r="GZP46" s="89"/>
      <c r="GZQ46" s="89"/>
      <c r="GZR46" s="89"/>
      <c r="GZS46" s="89"/>
      <c r="GZT46" s="89"/>
      <c r="GZU46" s="89"/>
      <c r="GZV46" s="89"/>
      <c r="GZW46" s="89"/>
      <c r="GZX46" s="89"/>
      <c r="GZY46" s="89"/>
      <c r="GZZ46" s="89"/>
      <c r="HAA46" s="89"/>
      <c r="HAB46" s="89"/>
      <c r="HAC46" s="89"/>
      <c r="HAD46" s="89"/>
      <c r="HAE46" s="89"/>
      <c r="HAF46" s="89"/>
      <c r="HAG46" s="89"/>
      <c r="HAH46" s="89"/>
      <c r="HAI46" s="89"/>
      <c r="HAJ46" s="89"/>
      <c r="HAK46" s="89"/>
      <c r="HAL46" s="89"/>
      <c r="HAM46" s="89"/>
      <c r="HAN46" s="89"/>
      <c r="HAO46" s="89"/>
      <c r="HAP46" s="89"/>
      <c r="HAQ46" s="89"/>
      <c r="HAR46" s="89"/>
      <c r="HAS46" s="89"/>
      <c r="HAT46" s="89"/>
      <c r="HAU46" s="89"/>
      <c r="HAV46" s="89"/>
      <c r="HAW46" s="89"/>
      <c r="HAX46" s="89"/>
      <c r="HAY46" s="89"/>
      <c r="HAZ46" s="89"/>
      <c r="HBA46" s="89"/>
      <c r="HBB46" s="89"/>
      <c r="HBC46" s="89"/>
      <c r="HBD46" s="89"/>
      <c r="HBE46" s="89"/>
      <c r="HBF46" s="89"/>
      <c r="HBG46" s="89"/>
      <c r="HBH46" s="89"/>
      <c r="HBI46" s="89"/>
      <c r="HBJ46" s="89"/>
      <c r="HBK46" s="89"/>
      <c r="HBL46" s="89"/>
      <c r="HBM46" s="89"/>
      <c r="HBN46" s="89"/>
      <c r="HBO46" s="89"/>
      <c r="HBP46" s="89"/>
      <c r="HBQ46" s="89"/>
      <c r="HBR46" s="89"/>
      <c r="HBS46" s="89"/>
      <c r="HBT46" s="89"/>
      <c r="HBU46" s="89"/>
      <c r="HBV46" s="89"/>
      <c r="HBW46" s="89"/>
      <c r="HBX46" s="89"/>
      <c r="HBY46" s="89"/>
      <c r="HBZ46" s="89"/>
      <c r="HCA46" s="89"/>
      <c r="HCB46" s="89"/>
      <c r="HCC46" s="89"/>
      <c r="HCD46" s="89"/>
      <c r="HCE46" s="89"/>
      <c r="HCF46" s="89"/>
      <c r="HCG46" s="89"/>
      <c r="HCH46" s="89"/>
      <c r="HCI46" s="89"/>
      <c r="HCJ46" s="89"/>
      <c r="HCK46" s="89"/>
      <c r="HCL46" s="89"/>
      <c r="HCM46" s="89"/>
      <c r="HCN46" s="89"/>
      <c r="HCO46" s="89"/>
      <c r="HCP46" s="89"/>
      <c r="HCQ46" s="89"/>
      <c r="HCR46" s="89"/>
      <c r="HCS46" s="89"/>
      <c r="HCT46" s="89"/>
      <c r="HCU46" s="89"/>
      <c r="HCV46" s="89"/>
      <c r="HCW46" s="89"/>
      <c r="HCX46" s="89"/>
      <c r="HCY46" s="89"/>
      <c r="HCZ46" s="89"/>
      <c r="HDA46" s="89"/>
      <c r="HDB46" s="89"/>
      <c r="HDC46" s="89"/>
      <c r="HDD46" s="89"/>
      <c r="HDE46" s="89"/>
      <c r="HDF46" s="89"/>
      <c r="HDG46" s="89"/>
      <c r="HDH46" s="89"/>
      <c r="HDI46" s="89"/>
      <c r="HDJ46" s="89"/>
      <c r="HDK46" s="89"/>
      <c r="HDL46" s="89"/>
      <c r="HDM46" s="89"/>
      <c r="HDN46" s="89"/>
      <c r="HDO46" s="89"/>
      <c r="HDP46" s="89"/>
      <c r="HDQ46" s="89"/>
      <c r="HDR46" s="89"/>
      <c r="HDS46" s="89"/>
      <c r="HDT46" s="89"/>
      <c r="HDU46" s="89"/>
      <c r="HDV46" s="89"/>
      <c r="HDW46" s="89"/>
      <c r="HDX46" s="89"/>
      <c r="HDY46" s="89"/>
      <c r="HDZ46" s="89"/>
      <c r="HEA46" s="89"/>
      <c r="HEB46" s="89"/>
      <c r="HEC46" s="89"/>
      <c r="HED46" s="89"/>
      <c r="HEE46" s="89"/>
      <c r="HEF46" s="89"/>
      <c r="HEG46" s="89"/>
      <c r="HEH46" s="89"/>
      <c r="HEI46" s="89"/>
      <c r="HEJ46" s="89"/>
      <c r="HEK46" s="89"/>
      <c r="HEL46" s="89"/>
      <c r="HEM46" s="89"/>
      <c r="HEN46" s="89"/>
      <c r="HEO46" s="89"/>
      <c r="HEP46" s="89"/>
      <c r="HEQ46" s="89"/>
      <c r="HER46" s="89"/>
      <c r="HES46" s="89"/>
      <c r="HET46" s="89"/>
      <c r="HEU46" s="89"/>
      <c r="HEV46" s="89"/>
      <c r="HEW46" s="89"/>
      <c r="HEX46" s="89"/>
      <c r="HEY46" s="89"/>
      <c r="HEZ46" s="89"/>
      <c r="HFA46" s="89"/>
      <c r="HFB46" s="89"/>
      <c r="HFC46" s="89"/>
      <c r="HFD46" s="89"/>
      <c r="HFE46" s="89"/>
      <c r="HFF46" s="89"/>
      <c r="HFG46" s="89"/>
      <c r="HFH46" s="89"/>
      <c r="HFI46" s="89"/>
      <c r="HFJ46" s="89"/>
      <c r="HFK46" s="89"/>
      <c r="HFL46" s="89"/>
      <c r="HFM46" s="89"/>
      <c r="HFN46" s="89"/>
      <c r="HFO46" s="89"/>
      <c r="HFP46" s="89"/>
      <c r="HFQ46" s="89"/>
      <c r="HFR46" s="89"/>
      <c r="HFS46" s="89"/>
      <c r="HFT46" s="89"/>
      <c r="HFU46" s="89"/>
      <c r="HFV46" s="89"/>
      <c r="HFW46" s="89"/>
      <c r="HFX46" s="89"/>
      <c r="HFY46" s="89"/>
      <c r="HFZ46" s="89"/>
      <c r="HGA46" s="89"/>
      <c r="HGB46" s="89"/>
      <c r="HGC46" s="89"/>
      <c r="HGD46" s="89"/>
      <c r="HGE46" s="89"/>
      <c r="HGF46" s="89"/>
      <c r="HGG46" s="89"/>
      <c r="HGH46" s="89"/>
      <c r="HGI46" s="89"/>
      <c r="HGJ46" s="89"/>
      <c r="HGK46" s="89"/>
      <c r="HGL46" s="89"/>
      <c r="HGM46" s="89"/>
      <c r="HGN46" s="89"/>
      <c r="HGO46" s="89"/>
      <c r="HGP46" s="89"/>
      <c r="HGQ46" s="89"/>
      <c r="HGR46" s="89"/>
      <c r="HGS46" s="89"/>
      <c r="HGT46" s="89"/>
      <c r="HGU46" s="89"/>
      <c r="HGV46" s="89"/>
      <c r="HGW46" s="89"/>
      <c r="HGX46" s="89"/>
      <c r="HGY46" s="89"/>
      <c r="HGZ46" s="89"/>
      <c r="HHA46" s="89"/>
      <c r="HHB46" s="89"/>
      <c r="HHC46" s="89"/>
      <c r="HHD46" s="89"/>
      <c r="HHE46" s="89"/>
      <c r="HHF46" s="89"/>
      <c r="HHG46" s="89"/>
      <c r="HHH46" s="89"/>
      <c r="HHI46" s="89"/>
      <c r="HHJ46" s="89"/>
      <c r="HHK46" s="89"/>
      <c r="HHL46" s="89"/>
      <c r="HHM46" s="89"/>
      <c r="HHN46" s="89"/>
      <c r="HHO46" s="89"/>
      <c r="HHP46" s="89"/>
      <c r="HHQ46" s="89"/>
      <c r="HHR46" s="89"/>
      <c r="HHS46" s="89"/>
      <c r="HHT46" s="89"/>
      <c r="HHU46" s="89"/>
      <c r="HHV46" s="89"/>
      <c r="HHW46" s="89"/>
      <c r="HHX46" s="89"/>
      <c r="HHY46" s="89"/>
      <c r="HHZ46" s="89"/>
      <c r="HIA46" s="89"/>
      <c r="HIB46" s="89"/>
      <c r="HIC46" s="89"/>
      <c r="HID46" s="89"/>
      <c r="HIE46" s="89"/>
      <c r="HIF46" s="89"/>
      <c r="HIG46" s="89"/>
      <c r="HIH46" s="89"/>
      <c r="HII46" s="89"/>
      <c r="HIJ46" s="89"/>
      <c r="HIK46" s="89"/>
      <c r="HIL46" s="89"/>
      <c r="HIM46" s="89"/>
      <c r="HIN46" s="89"/>
      <c r="HIO46" s="89"/>
      <c r="HIP46" s="89"/>
      <c r="HIQ46" s="89"/>
      <c r="HIR46" s="89"/>
      <c r="HIS46" s="89"/>
      <c r="HIT46" s="89"/>
      <c r="HIU46" s="89"/>
      <c r="HIV46" s="89"/>
      <c r="HIW46" s="89"/>
      <c r="HIX46" s="89"/>
      <c r="HIY46" s="89"/>
      <c r="HIZ46" s="89"/>
      <c r="HJA46" s="89"/>
      <c r="HJB46" s="89"/>
      <c r="HJC46" s="89"/>
      <c r="HJD46" s="89"/>
      <c r="HJE46" s="89"/>
      <c r="HJF46" s="89"/>
      <c r="HJG46" s="89"/>
      <c r="HJH46" s="89"/>
      <c r="HJI46" s="89"/>
      <c r="HJJ46" s="89"/>
      <c r="HJK46" s="89"/>
      <c r="HJL46" s="89"/>
      <c r="HJM46" s="89"/>
      <c r="HJN46" s="89"/>
      <c r="HJO46" s="89"/>
      <c r="HJP46" s="89"/>
      <c r="HJQ46" s="89"/>
      <c r="HJR46" s="89"/>
      <c r="HJS46" s="89"/>
      <c r="HJT46" s="89"/>
      <c r="HJU46" s="89"/>
      <c r="HJV46" s="89"/>
      <c r="HJW46" s="89"/>
      <c r="HJX46" s="89"/>
      <c r="HJY46" s="89"/>
      <c r="HJZ46" s="89"/>
      <c r="HKA46" s="89"/>
      <c r="HKB46" s="89"/>
      <c r="HKC46" s="89"/>
      <c r="HKD46" s="89"/>
      <c r="HKE46" s="89"/>
      <c r="HKF46" s="89"/>
      <c r="HKG46" s="89"/>
      <c r="HKH46" s="89"/>
      <c r="HKI46" s="89"/>
      <c r="HKJ46" s="89"/>
      <c r="HKK46" s="89"/>
      <c r="HKL46" s="89"/>
      <c r="HKM46" s="89"/>
      <c r="HKN46" s="89"/>
      <c r="HKO46" s="89"/>
      <c r="HKP46" s="89"/>
      <c r="HKQ46" s="89"/>
      <c r="HKR46" s="89"/>
      <c r="HKS46" s="89"/>
      <c r="HKT46" s="89"/>
      <c r="HKU46" s="89"/>
      <c r="HKV46" s="89"/>
      <c r="HKW46" s="89"/>
      <c r="HKX46" s="89"/>
      <c r="HKY46" s="89"/>
      <c r="HKZ46" s="89"/>
      <c r="HLA46" s="89"/>
      <c r="HLB46" s="89"/>
      <c r="HLC46" s="89"/>
      <c r="HLD46" s="89"/>
      <c r="HLE46" s="89"/>
      <c r="HLF46" s="89"/>
      <c r="HLG46" s="89"/>
      <c r="HLH46" s="89"/>
      <c r="HLI46" s="89"/>
      <c r="HLJ46" s="89"/>
      <c r="HLK46" s="89"/>
      <c r="HLL46" s="89"/>
      <c r="HLM46" s="89"/>
      <c r="HLN46" s="89"/>
      <c r="HLO46" s="89"/>
      <c r="HLP46" s="89"/>
      <c r="HLQ46" s="89"/>
      <c r="HLR46" s="89"/>
      <c r="HLS46" s="89"/>
      <c r="HLT46" s="89"/>
      <c r="HLU46" s="89"/>
      <c r="HLV46" s="89"/>
      <c r="HLW46" s="89"/>
      <c r="HLX46" s="89"/>
      <c r="HLY46" s="89"/>
      <c r="HLZ46" s="89"/>
      <c r="HMA46" s="89"/>
      <c r="HMB46" s="89"/>
      <c r="HMC46" s="89"/>
      <c r="HMD46" s="89"/>
      <c r="HME46" s="89"/>
      <c r="HMF46" s="89"/>
      <c r="HMG46" s="89"/>
      <c r="HMH46" s="89"/>
      <c r="HMI46" s="89"/>
      <c r="HMJ46" s="89"/>
      <c r="HMK46" s="89"/>
      <c r="HML46" s="89"/>
      <c r="HMM46" s="89"/>
      <c r="HMN46" s="89"/>
      <c r="HMO46" s="89"/>
      <c r="HMP46" s="89"/>
      <c r="HMQ46" s="89"/>
      <c r="HMR46" s="89"/>
      <c r="HMS46" s="89"/>
      <c r="HMT46" s="89"/>
      <c r="HMU46" s="89"/>
      <c r="HMV46" s="89"/>
      <c r="HMW46" s="89"/>
      <c r="HMX46" s="89"/>
      <c r="HMY46" s="89"/>
      <c r="HMZ46" s="89"/>
      <c r="HNA46" s="89"/>
      <c r="HNB46" s="89"/>
      <c r="HNC46" s="89"/>
      <c r="HND46" s="89"/>
      <c r="HNE46" s="89"/>
      <c r="HNF46" s="89"/>
      <c r="HNG46" s="89"/>
      <c r="HNH46" s="89"/>
      <c r="HNI46" s="89"/>
      <c r="HNJ46" s="89"/>
      <c r="HNK46" s="89"/>
      <c r="HNL46" s="89"/>
      <c r="HNM46" s="89"/>
      <c r="HNN46" s="89"/>
      <c r="HNO46" s="89"/>
      <c r="HNP46" s="89"/>
      <c r="HNQ46" s="89"/>
      <c r="HNR46" s="89"/>
      <c r="HNS46" s="89"/>
      <c r="HNT46" s="89"/>
      <c r="HNU46" s="89"/>
      <c r="HNV46" s="89"/>
      <c r="HNW46" s="89"/>
      <c r="HNX46" s="89"/>
      <c r="HNY46" s="89"/>
      <c r="HNZ46" s="89"/>
      <c r="HOA46" s="89"/>
      <c r="HOB46" s="89"/>
      <c r="HOC46" s="89"/>
      <c r="HOD46" s="89"/>
      <c r="HOE46" s="89"/>
      <c r="HOF46" s="89"/>
      <c r="HOG46" s="89"/>
      <c r="HOH46" s="89"/>
      <c r="HOI46" s="89"/>
      <c r="HOJ46" s="89"/>
      <c r="HOK46" s="89"/>
      <c r="HOL46" s="89"/>
      <c r="HOM46" s="89"/>
      <c r="HON46" s="89"/>
      <c r="HOO46" s="89"/>
      <c r="HOP46" s="89"/>
      <c r="HOQ46" s="89"/>
      <c r="HOR46" s="89"/>
      <c r="HOS46" s="89"/>
      <c r="HOT46" s="89"/>
      <c r="HOU46" s="89"/>
      <c r="HOV46" s="89"/>
      <c r="HOW46" s="89"/>
      <c r="HOX46" s="89"/>
      <c r="HOY46" s="89"/>
      <c r="HOZ46" s="89"/>
      <c r="HPA46" s="89"/>
      <c r="HPB46" s="89"/>
      <c r="HPC46" s="89"/>
      <c r="HPD46" s="89"/>
      <c r="HPE46" s="89"/>
      <c r="HPF46" s="89"/>
      <c r="HPG46" s="89"/>
      <c r="HPH46" s="89"/>
      <c r="HPI46" s="89"/>
      <c r="HPJ46" s="89"/>
      <c r="HPK46" s="89"/>
      <c r="HPL46" s="89"/>
      <c r="HPM46" s="89"/>
      <c r="HPN46" s="89"/>
      <c r="HPO46" s="89"/>
      <c r="HPP46" s="89"/>
      <c r="HPQ46" s="89"/>
      <c r="HPR46" s="89"/>
      <c r="HPS46" s="89"/>
      <c r="HPT46" s="89"/>
      <c r="HPU46" s="89"/>
      <c r="HPV46" s="89"/>
      <c r="HPW46" s="89"/>
      <c r="HPX46" s="89"/>
      <c r="HPY46" s="89"/>
      <c r="HPZ46" s="89"/>
      <c r="HQA46" s="89"/>
      <c r="HQB46" s="89"/>
      <c r="HQC46" s="89"/>
      <c r="HQD46" s="89"/>
      <c r="HQE46" s="89"/>
      <c r="HQF46" s="89"/>
      <c r="HQG46" s="89"/>
      <c r="HQH46" s="89"/>
      <c r="HQI46" s="89"/>
      <c r="HQJ46" s="89"/>
      <c r="HQK46" s="89"/>
      <c r="HQL46" s="89"/>
      <c r="HQM46" s="89"/>
      <c r="HQN46" s="89"/>
      <c r="HQO46" s="89"/>
      <c r="HQP46" s="89"/>
      <c r="HQQ46" s="89"/>
      <c r="HQR46" s="89"/>
      <c r="HQS46" s="89"/>
      <c r="HQT46" s="89"/>
      <c r="HQU46" s="89"/>
      <c r="HQV46" s="89"/>
      <c r="HQW46" s="89"/>
      <c r="HQX46" s="89"/>
      <c r="HQY46" s="89"/>
      <c r="HQZ46" s="89"/>
      <c r="HRA46" s="89"/>
      <c r="HRB46" s="89"/>
      <c r="HRC46" s="89"/>
      <c r="HRD46" s="89"/>
      <c r="HRE46" s="89"/>
      <c r="HRF46" s="89"/>
      <c r="HRG46" s="89"/>
      <c r="HRH46" s="89"/>
      <c r="HRI46" s="89"/>
      <c r="HRJ46" s="89"/>
      <c r="HRK46" s="89"/>
      <c r="HRL46" s="89"/>
      <c r="HRM46" s="89"/>
      <c r="HRN46" s="89"/>
      <c r="HRO46" s="89"/>
      <c r="HRP46" s="89"/>
      <c r="HRQ46" s="89"/>
      <c r="HRR46" s="89"/>
      <c r="HRS46" s="89"/>
      <c r="HRT46" s="89"/>
      <c r="HRU46" s="89"/>
      <c r="HRV46" s="89"/>
      <c r="HRW46" s="89"/>
      <c r="HRX46" s="89"/>
      <c r="HRY46" s="89"/>
      <c r="HRZ46" s="89"/>
      <c r="HSA46" s="89"/>
      <c r="HSB46" s="89"/>
      <c r="HSC46" s="89"/>
      <c r="HSD46" s="89"/>
      <c r="HSE46" s="89"/>
      <c r="HSF46" s="89"/>
      <c r="HSG46" s="89"/>
      <c r="HSH46" s="89"/>
      <c r="HSI46" s="89"/>
      <c r="HSJ46" s="89"/>
      <c r="HSK46" s="89"/>
      <c r="HSL46" s="89"/>
      <c r="HSM46" s="89"/>
      <c r="HSN46" s="89"/>
      <c r="HSO46" s="89"/>
      <c r="HSP46" s="89"/>
      <c r="HSQ46" s="89"/>
      <c r="HSR46" s="89"/>
      <c r="HSS46" s="89"/>
      <c r="HST46" s="89"/>
      <c r="HSU46" s="89"/>
      <c r="HSV46" s="89"/>
      <c r="HSW46" s="89"/>
      <c r="HSX46" s="89"/>
      <c r="HSY46" s="89"/>
      <c r="HSZ46" s="89"/>
      <c r="HTA46" s="89"/>
      <c r="HTB46" s="89"/>
      <c r="HTC46" s="89"/>
      <c r="HTD46" s="89"/>
      <c r="HTE46" s="89"/>
      <c r="HTF46" s="89"/>
      <c r="HTG46" s="89"/>
      <c r="HTH46" s="89"/>
      <c r="HTI46" s="89"/>
      <c r="HTJ46" s="89"/>
      <c r="HTK46" s="89"/>
      <c r="HTL46" s="89"/>
      <c r="HTM46" s="89"/>
      <c r="HTN46" s="89"/>
      <c r="HTO46" s="89"/>
      <c r="HTP46" s="89"/>
      <c r="HTQ46" s="89"/>
      <c r="HTR46" s="89"/>
      <c r="HTS46" s="89"/>
      <c r="HTT46" s="89"/>
      <c r="HTU46" s="89"/>
      <c r="HTV46" s="89"/>
      <c r="HTW46" s="89"/>
      <c r="HTX46" s="89"/>
      <c r="HTY46" s="89"/>
      <c r="HTZ46" s="89"/>
      <c r="HUA46" s="89"/>
      <c r="HUB46" s="89"/>
      <c r="HUC46" s="89"/>
      <c r="HUD46" s="89"/>
      <c r="HUE46" s="89"/>
      <c r="HUF46" s="89"/>
      <c r="HUG46" s="89"/>
      <c r="HUH46" s="89"/>
      <c r="HUI46" s="89"/>
      <c r="HUJ46" s="89"/>
      <c r="HUK46" s="89"/>
      <c r="HUL46" s="89"/>
      <c r="HUM46" s="89"/>
      <c r="HUN46" s="89"/>
      <c r="HUO46" s="89"/>
      <c r="HUP46" s="89"/>
      <c r="HUQ46" s="89"/>
      <c r="HUR46" s="89"/>
      <c r="HUS46" s="89"/>
      <c r="HUT46" s="89"/>
      <c r="HUU46" s="89"/>
      <c r="HUV46" s="89"/>
      <c r="HUW46" s="89"/>
      <c r="HUX46" s="89"/>
      <c r="HUY46" s="89"/>
      <c r="HUZ46" s="89"/>
      <c r="HVA46" s="89"/>
      <c r="HVB46" s="89"/>
      <c r="HVC46" s="89"/>
      <c r="HVD46" s="89"/>
      <c r="HVE46" s="89"/>
      <c r="HVF46" s="89"/>
      <c r="HVG46" s="89"/>
      <c r="HVH46" s="89"/>
      <c r="HVI46" s="89"/>
      <c r="HVJ46" s="89"/>
      <c r="HVK46" s="89"/>
      <c r="HVL46" s="89"/>
      <c r="HVM46" s="89"/>
      <c r="HVN46" s="89"/>
      <c r="HVO46" s="89"/>
      <c r="HVP46" s="89"/>
      <c r="HVQ46" s="89"/>
      <c r="HVR46" s="89"/>
      <c r="HVS46" s="89"/>
      <c r="HVT46" s="89"/>
      <c r="HVU46" s="89"/>
      <c r="HVV46" s="89"/>
      <c r="HVW46" s="89"/>
      <c r="HVX46" s="89"/>
      <c r="HVY46" s="89"/>
      <c r="HVZ46" s="89"/>
      <c r="HWA46" s="89"/>
      <c r="HWB46" s="89"/>
      <c r="HWC46" s="89"/>
      <c r="HWD46" s="89"/>
      <c r="HWE46" s="89"/>
      <c r="HWF46" s="89"/>
      <c r="HWG46" s="89"/>
      <c r="HWH46" s="89"/>
      <c r="HWI46" s="89"/>
      <c r="HWJ46" s="89"/>
      <c r="HWK46" s="89"/>
      <c r="HWL46" s="89"/>
      <c r="HWM46" s="89"/>
      <c r="HWN46" s="89"/>
      <c r="HWO46" s="89"/>
      <c r="HWP46" s="89"/>
      <c r="HWQ46" s="89"/>
      <c r="HWR46" s="89"/>
      <c r="HWS46" s="89"/>
      <c r="HWT46" s="89"/>
      <c r="HWU46" s="89"/>
      <c r="HWV46" s="89"/>
      <c r="HWW46" s="89"/>
      <c r="HWX46" s="89"/>
      <c r="HWY46" s="89"/>
      <c r="HWZ46" s="89"/>
      <c r="HXA46" s="89"/>
      <c r="HXB46" s="89"/>
      <c r="HXC46" s="89"/>
      <c r="HXD46" s="89"/>
      <c r="HXE46" s="89"/>
      <c r="HXF46" s="89"/>
      <c r="HXG46" s="89"/>
      <c r="HXH46" s="89"/>
      <c r="HXI46" s="89"/>
      <c r="HXJ46" s="89"/>
      <c r="HXK46" s="89"/>
      <c r="HXL46" s="89"/>
      <c r="HXM46" s="89"/>
      <c r="HXN46" s="89"/>
      <c r="HXO46" s="89"/>
      <c r="HXP46" s="89"/>
      <c r="HXQ46" s="89"/>
      <c r="HXR46" s="89"/>
      <c r="HXS46" s="89"/>
      <c r="HXT46" s="89"/>
      <c r="HXU46" s="89"/>
      <c r="HXV46" s="89"/>
      <c r="HXW46" s="89"/>
      <c r="HXX46" s="89"/>
      <c r="HXY46" s="89"/>
      <c r="HXZ46" s="89"/>
      <c r="HYA46" s="89"/>
      <c r="HYB46" s="89"/>
      <c r="HYC46" s="89"/>
      <c r="HYD46" s="89"/>
      <c r="HYE46" s="89"/>
      <c r="HYF46" s="89"/>
      <c r="HYG46" s="89"/>
      <c r="HYH46" s="89"/>
      <c r="HYI46" s="89"/>
      <c r="HYJ46" s="89"/>
      <c r="HYK46" s="89"/>
      <c r="HYL46" s="89"/>
      <c r="HYM46" s="89"/>
      <c r="HYN46" s="89"/>
      <c r="HYO46" s="89"/>
      <c r="HYP46" s="89"/>
      <c r="HYQ46" s="89"/>
      <c r="HYR46" s="89"/>
      <c r="HYS46" s="89"/>
      <c r="HYT46" s="89"/>
      <c r="HYU46" s="89"/>
      <c r="HYV46" s="89"/>
      <c r="HYW46" s="89"/>
      <c r="HYX46" s="89"/>
      <c r="HYY46" s="89"/>
      <c r="HYZ46" s="89"/>
      <c r="HZA46" s="89"/>
      <c r="HZB46" s="89"/>
      <c r="HZC46" s="89"/>
      <c r="HZD46" s="89"/>
      <c r="HZE46" s="89"/>
      <c r="HZF46" s="89"/>
      <c r="HZG46" s="89"/>
      <c r="HZH46" s="89"/>
      <c r="HZI46" s="89"/>
      <c r="HZJ46" s="89"/>
      <c r="HZK46" s="89"/>
      <c r="HZL46" s="89"/>
      <c r="HZM46" s="89"/>
      <c r="HZN46" s="89"/>
      <c r="HZO46" s="89"/>
      <c r="HZP46" s="89"/>
      <c r="HZQ46" s="89"/>
      <c r="HZR46" s="89"/>
      <c r="HZS46" s="89"/>
      <c r="HZT46" s="89"/>
      <c r="HZU46" s="89"/>
      <c r="HZV46" s="89"/>
      <c r="HZW46" s="89"/>
      <c r="HZX46" s="89"/>
      <c r="HZY46" s="89"/>
      <c r="HZZ46" s="89"/>
      <c r="IAA46" s="89"/>
      <c r="IAB46" s="89"/>
      <c r="IAC46" s="89"/>
      <c r="IAD46" s="89"/>
      <c r="IAE46" s="89"/>
      <c r="IAF46" s="89"/>
      <c r="IAG46" s="89"/>
      <c r="IAH46" s="89"/>
      <c r="IAI46" s="89"/>
      <c r="IAJ46" s="89"/>
      <c r="IAK46" s="89"/>
      <c r="IAL46" s="89"/>
      <c r="IAM46" s="89"/>
      <c r="IAN46" s="89"/>
      <c r="IAO46" s="89"/>
      <c r="IAP46" s="89"/>
      <c r="IAQ46" s="89"/>
      <c r="IAR46" s="89"/>
      <c r="IAS46" s="89"/>
      <c r="IAT46" s="89"/>
      <c r="IAU46" s="89"/>
      <c r="IAV46" s="89"/>
      <c r="IAW46" s="89"/>
      <c r="IAX46" s="89"/>
      <c r="IAY46" s="89"/>
      <c r="IAZ46" s="89"/>
      <c r="IBA46" s="89"/>
      <c r="IBB46" s="89"/>
      <c r="IBC46" s="89"/>
      <c r="IBD46" s="89"/>
      <c r="IBE46" s="89"/>
      <c r="IBF46" s="89"/>
      <c r="IBG46" s="89"/>
      <c r="IBH46" s="89"/>
      <c r="IBI46" s="89"/>
      <c r="IBJ46" s="89"/>
      <c r="IBK46" s="89"/>
      <c r="IBL46" s="89"/>
      <c r="IBM46" s="89"/>
      <c r="IBN46" s="89"/>
      <c r="IBO46" s="89"/>
      <c r="IBP46" s="89"/>
      <c r="IBQ46" s="89"/>
      <c r="IBR46" s="89"/>
      <c r="IBS46" s="89"/>
      <c r="IBT46" s="89"/>
      <c r="IBU46" s="89"/>
      <c r="IBV46" s="89"/>
      <c r="IBW46" s="89"/>
      <c r="IBX46" s="89"/>
      <c r="IBY46" s="89"/>
      <c r="IBZ46" s="89"/>
      <c r="ICA46" s="89"/>
      <c r="ICB46" s="89"/>
      <c r="ICC46" s="89"/>
      <c r="ICD46" s="89"/>
      <c r="ICE46" s="89"/>
      <c r="ICF46" s="89"/>
      <c r="ICG46" s="89"/>
      <c r="ICH46" s="89"/>
      <c r="ICI46" s="89"/>
      <c r="ICJ46" s="89"/>
      <c r="ICK46" s="89"/>
      <c r="ICL46" s="89"/>
      <c r="ICM46" s="89"/>
      <c r="ICN46" s="89"/>
      <c r="ICO46" s="89"/>
      <c r="ICP46" s="89"/>
      <c r="ICQ46" s="89"/>
      <c r="ICR46" s="89"/>
      <c r="ICS46" s="89"/>
      <c r="ICT46" s="89"/>
      <c r="ICU46" s="89"/>
      <c r="ICV46" s="89"/>
      <c r="ICW46" s="89"/>
      <c r="ICX46" s="89"/>
      <c r="ICY46" s="89"/>
      <c r="ICZ46" s="89"/>
      <c r="IDA46" s="89"/>
      <c r="IDB46" s="89"/>
      <c r="IDC46" s="89"/>
      <c r="IDD46" s="89"/>
      <c r="IDE46" s="89"/>
      <c r="IDF46" s="89"/>
      <c r="IDG46" s="89"/>
      <c r="IDH46" s="89"/>
      <c r="IDI46" s="89"/>
      <c r="IDJ46" s="89"/>
      <c r="IDK46" s="89"/>
      <c r="IDL46" s="89"/>
      <c r="IDM46" s="89"/>
      <c r="IDN46" s="89"/>
      <c r="IDO46" s="89"/>
      <c r="IDP46" s="89"/>
      <c r="IDQ46" s="89"/>
      <c r="IDR46" s="89"/>
      <c r="IDS46" s="89"/>
      <c r="IDT46" s="89"/>
      <c r="IDU46" s="89"/>
      <c r="IDV46" s="89"/>
      <c r="IDW46" s="89"/>
      <c r="IDX46" s="89"/>
      <c r="IDY46" s="89"/>
      <c r="IDZ46" s="89"/>
      <c r="IEA46" s="89"/>
      <c r="IEB46" s="89"/>
      <c r="IEC46" s="89"/>
      <c r="IED46" s="89"/>
      <c r="IEE46" s="89"/>
      <c r="IEF46" s="89"/>
      <c r="IEG46" s="89"/>
      <c r="IEH46" s="89"/>
      <c r="IEI46" s="89"/>
      <c r="IEJ46" s="89"/>
      <c r="IEK46" s="89"/>
      <c r="IEL46" s="89"/>
      <c r="IEM46" s="89"/>
      <c r="IEN46" s="89"/>
      <c r="IEO46" s="89"/>
      <c r="IEP46" s="89"/>
      <c r="IEQ46" s="89"/>
      <c r="IER46" s="89"/>
      <c r="IES46" s="89"/>
      <c r="IET46" s="89"/>
      <c r="IEU46" s="89"/>
      <c r="IEV46" s="89"/>
      <c r="IEW46" s="89"/>
      <c r="IEX46" s="89"/>
      <c r="IEY46" s="89"/>
      <c r="IEZ46" s="89"/>
      <c r="IFA46" s="89"/>
      <c r="IFB46" s="89"/>
      <c r="IFC46" s="89"/>
      <c r="IFD46" s="89"/>
      <c r="IFE46" s="89"/>
      <c r="IFF46" s="89"/>
      <c r="IFG46" s="89"/>
      <c r="IFH46" s="89"/>
      <c r="IFI46" s="89"/>
      <c r="IFJ46" s="89"/>
      <c r="IFK46" s="89"/>
      <c r="IFL46" s="89"/>
      <c r="IFM46" s="89"/>
      <c r="IFN46" s="89"/>
      <c r="IFO46" s="89"/>
      <c r="IFP46" s="89"/>
      <c r="IFQ46" s="89"/>
      <c r="IFR46" s="89"/>
      <c r="IFS46" s="89"/>
      <c r="IFT46" s="89"/>
      <c r="IFU46" s="89"/>
      <c r="IFV46" s="89"/>
      <c r="IFW46" s="89"/>
      <c r="IFX46" s="89"/>
      <c r="IFY46" s="89"/>
      <c r="IFZ46" s="89"/>
      <c r="IGA46" s="89"/>
      <c r="IGB46" s="89"/>
      <c r="IGC46" s="89"/>
      <c r="IGD46" s="89"/>
      <c r="IGE46" s="89"/>
      <c r="IGF46" s="89"/>
      <c r="IGG46" s="89"/>
      <c r="IGH46" s="89"/>
      <c r="IGI46" s="89"/>
      <c r="IGJ46" s="89"/>
      <c r="IGK46" s="89"/>
      <c r="IGL46" s="89"/>
      <c r="IGM46" s="89"/>
      <c r="IGN46" s="89"/>
      <c r="IGO46" s="89"/>
      <c r="IGP46" s="89"/>
      <c r="IGQ46" s="89"/>
      <c r="IGR46" s="89"/>
      <c r="IGS46" s="89"/>
      <c r="IGT46" s="89"/>
      <c r="IGU46" s="89"/>
      <c r="IGV46" s="89"/>
      <c r="IGW46" s="89"/>
      <c r="IGX46" s="89"/>
      <c r="IGY46" s="89"/>
      <c r="IGZ46" s="89"/>
      <c r="IHA46" s="89"/>
      <c r="IHB46" s="89"/>
      <c r="IHC46" s="89"/>
      <c r="IHD46" s="89"/>
      <c r="IHE46" s="89"/>
      <c r="IHF46" s="89"/>
      <c r="IHG46" s="89"/>
      <c r="IHH46" s="89"/>
      <c r="IHI46" s="89"/>
      <c r="IHJ46" s="89"/>
      <c r="IHK46" s="89"/>
      <c r="IHL46" s="89"/>
      <c r="IHM46" s="89"/>
      <c r="IHN46" s="89"/>
      <c r="IHO46" s="89"/>
      <c r="IHP46" s="89"/>
      <c r="IHQ46" s="89"/>
      <c r="IHR46" s="89"/>
      <c r="IHS46" s="89"/>
      <c r="IHT46" s="89"/>
      <c r="IHU46" s="89"/>
      <c r="IHV46" s="89"/>
      <c r="IHW46" s="89"/>
      <c r="IHX46" s="89"/>
      <c r="IHY46" s="89"/>
      <c r="IHZ46" s="89"/>
      <c r="IIA46" s="89"/>
      <c r="IIB46" s="89"/>
      <c r="IIC46" s="89"/>
      <c r="IID46" s="89"/>
      <c r="IIE46" s="89"/>
      <c r="IIF46" s="89"/>
      <c r="IIG46" s="89"/>
      <c r="IIH46" s="89"/>
      <c r="III46" s="89"/>
      <c r="IIJ46" s="89"/>
      <c r="IIK46" s="89"/>
      <c r="IIL46" s="89"/>
      <c r="IIM46" s="89"/>
      <c r="IIN46" s="89"/>
      <c r="IIO46" s="89"/>
      <c r="IIP46" s="89"/>
      <c r="IIQ46" s="89"/>
      <c r="IIR46" s="89"/>
      <c r="IIS46" s="89"/>
      <c r="IIT46" s="89"/>
      <c r="IIU46" s="89"/>
      <c r="IIV46" s="89"/>
      <c r="IIW46" s="89"/>
      <c r="IIX46" s="89"/>
      <c r="IIY46" s="89"/>
      <c r="IIZ46" s="89"/>
      <c r="IJA46" s="89"/>
      <c r="IJB46" s="89"/>
      <c r="IJC46" s="89"/>
      <c r="IJD46" s="89"/>
      <c r="IJE46" s="89"/>
      <c r="IJF46" s="89"/>
      <c r="IJG46" s="89"/>
      <c r="IJH46" s="89"/>
      <c r="IJI46" s="89"/>
      <c r="IJJ46" s="89"/>
      <c r="IJK46" s="89"/>
      <c r="IJL46" s="89"/>
      <c r="IJM46" s="89"/>
      <c r="IJN46" s="89"/>
      <c r="IJO46" s="89"/>
      <c r="IJP46" s="89"/>
      <c r="IJQ46" s="89"/>
      <c r="IJR46" s="89"/>
      <c r="IJS46" s="89"/>
      <c r="IJT46" s="89"/>
      <c r="IJU46" s="89"/>
      <c r="IJV46" s="89"/>
      <c r="IJW46" s="89"/>
      <c r="IJX46" s="89"/>
      <c r="IJY46" s="89"/>
      <c r="IJZ46" s="89"/>
      <c r="IKA46" s="89"/>
      <c r="IKB46" s="89"/>
      <c r="IKC46" s="89"/>
      <c r="IKD46" s="89"/>
      <c r="IKE46" s="89"/>
      <c r="IKF46" s="89"/>
      <c r="IKG46" s="89"/>
      <c r="IKH46" s="89"/>
      <c r="IKI46" s="89"/>
      <c r="IKJ46" s="89"/>
      <c r="IKK46" s="89"/>
      <c r="IKL46" s="89"/>
      <c r="IKM46" s="89"/>
      <c r="IKN46" s="89"/>
      <c r="IKO46" s="89"/>
      <c r="IKP46" s="89"/>
      <c r="IKQ46" s="89"/>
      <c r="IKR46" s="89"/>
      <c r="IKS46" s="89"/>
      <c r="IKT46" s="89"/>
      <c r="IKU46" s="89"/>
      <c r="IKV46" s="89"/>
      <c r="IKW46" s="89"/>
      <c r="IKX46" s="89"/>
      <c r="IKY46" s="89"/>
      <c r="IKZ46" s="89"/>
      <c r="ILA46" s="89"/>
      <c r="ILB46" s="89"/>
      <c r="ILC46" s="89"/>
      <c r="ILD46" s="89"/>
      <c r="ILE46" s="89"/>
      <c r="ILF46" s="89"/>
      <c r="ILG46" s="89"/>
      <c r="ILH46" s="89"/>
      <c r="ILI46" s="89"/>
      <c r="ILJ46" s="89"/>
      <c r="ILK46" s="89"/>
      <c r="ILL46" s="89"/>
      <c r="ILM46" s="89"/>
      <c r="ILN46" s="89"/>
      <c r="ILO46" s="89"/>
      <c r="ILP46" s="89"/>
      <c r="ILQ46" s="89"/>
      <c r="ILR46" s="89"/>
      <c r="ILS46" s="89"/>
      <c r="ILT46" s="89"/>
      <c r="ILU46" s="89"/>
      <c r="ILV46" s="89"/>
      <c r="ILW46" s="89"/>
      <c r="ILX46" s="89"/>
      <c r="ILY46" s="89"/>
      <c r="ILZ46" s="89"/>
      <c r="IMA46" s="89"/>
      <c r="IMB46" s="89"/>
      <c r="IMC46" s="89"/>
      <c r="IMD46" s="89"/>
      <c r="IME46" s="89"/>
      <c r="IMF46" s="89"/>
      <c r="IMG46" s="89"/>
      <c r="IMH46" s="89"/>
      <c r="IMI46" s="89"/>
      <c r="IMJ46" s="89"/>
      <c r="IMK46" s="89"/>
      <c r="IML46" s="89"/>
      <c r="IMM46" s="89"/>
      <c r="IMN46" s="89"/>
      <c r="IMO46" s="89"/>
      <c r="IMP46" s="89"/>
      <c r="IMQ46" s="89"/>
      <c r="IMR46" s="89"/>
      <c r="IMS46" s="89"/>
      <c r="IMT46" s="89"/>
      <c r="IMU46" s="89"/>
      <c r="IMV46" s="89"/>
      <c r="IMW46" s="89"/>
      <c r="IMX46" s="89"/>
      <c r="IMY46" s="89"/>
      <c r="IMZ46" s="89"/>
      <c r="INA46" s="89"/>
      <c r="INB46" s="89"/>
      <c r="INC46" s="89"/>
      <c r="IND46" s="89"/>
      <c r="INE46" s="89"/>
      <c r="INF46" s="89"/>
      <c r="ING46" s="89"/>
      <c r="INH46" s="89"/>
      <c r="INI46" s="89"/>
      <c r="INJ46" s="89"/>
      <c r="INK46" s="89"/>
      <c r="INL46" s="89"/>
      <c r="INM46" s="89"/>
      <c r="INN46" s="89"/>
      <c r="INO46" s="89"/>
      <c r="INP46" s="89"/>
      <c r="INQ46" s="89"/>
      <c r="INR46" s="89"/>
      <c r="INS46" s="89"/>
      <c r="INT46" s="89"/>
      <c r="INU46" s="89"/>
      <c r="INV46" s="89"/>
      <c r="INW46" s="89"/>
      <c r="INX46" s="89"/>
      <c r="INY46" s="89"/>
      <c r="INZ46" s="89"/>
      <c r="IOA46" s="89"/>
      <c r="IOB46" s="89"/>
      <c r="IOC46" s="89"/>
      <c r="IOD46" s="89"/>
      <c r="IOE46" s="89"/>
      <c r="IOF46" s="89"/>
      <c r="IOG46" s="89"/>
      <c r="IOH46" s="89"/>
      <c r="IOI46" s="89"/>
      <c r="IOJ46" s="89"/>
      <c r="IOK46" s="89"/>
      <c r="IOL46" s="89"/>
      <c r="IOM46" s="89"/>
      <c r="ION46" s="89"/>
      <c r="IOO46" s="89"/>
      <c r="IOP46" s="89"/>
      <c r="IOQ46" s="89"/>
      <c r="IOR46" s="89"/>
      <c r="IOS46" s="89"/>
      <c r="IOT46" s="89"/>
      <c r="IOU46" s="89"/>
      <c r="IOV46" s="89"/>
      <c r="IOW46" s="89"/>
      <c r="IOX46" s="89"/>
      <c r="IOY46" s="89"/>
      <c r="IOZ46" s="89"/>
      <c r="IPA46" s="89"/>
      <c r="IPB46" s="89"/>
      <c r="IPC46" s="89"/>
      <c r="IPD46" s="89"/>
      <c r="IPE46" s="89"/>
      <c r="IPF46" s="89"/>
      <c r="IPG46" s="89"/>
      <c r="IPH46" s="89"/>
      <c r="IPI46" s="89"/>
      <c r="IPJ46" s="89"/>
      <c r="IPK46" s="89"/>
      <c r="IPL46" s="89"/>
      <c r="IPM46" s="89"/>
      <c r="IPN46" s="89"/>
      <c r="IPO46" s="89"/>
      <c r="IPP46" s="89"/>
      <c r="IPQ46" s="89"/>
      <c r="IPR46" s="89"/>
      <c r="IPS46" s="89"/>
      <c r="IPT46" s="89"/>
      <c r="IPU46" s="89"/>
      <c r="IPV46" s="89"/>
      <c r="IPW46" s="89"/>
      <c r="IPX46" s="89"/>
      <c r="IPY46" s="89"/>
      <c r="IPZ46" s="89"/>
      <c r="IQA46" s="89"/>
      <c r="IQB46" s="89"/>
      <c r="IQC46" s="89"/>
      <c r="IQD46" s="89"/>
      <c r="IQE46" s="89"/>
      <c r="IQF46" s="89"/>
      <c r="IQG46" s="89"/>
      <c r="IQH46" s="89"/>
      <c r="IQI46" s="89"/>
      <c r="IQJ46" s="89"/>
      <c r="IQK46" s="89"/>
      <c r="IQL46" s="89"/>
      <c r="IQM46" s="89"/>
      <c r="IQN46" s="89"/>
      <c r="IQO46" s="89"/>
      <c r="IQP46" s="89"/>
      <c r="IQQ46" s="89"/>
      <c r="IQR46" s="89"/>
      <c r="IQS46" s="89"/>
      <c r="IQT46" s="89"/>
      <c r="IQU46" s="89"/>
      <c r="IQV46" s="89"/>
      <c r="IQW46" s="89"/>
      <c r="IQX46" s="89"/>
      <c r="IQY46" s="89"/>
      <c r="IQZ46" s="89"/>
      <c r="IRA46" s="89"/>
      <c r="IRB46" s="89"/>
      <c r="IRC46" s="89"/>
      <c r="IRD46" s="89"/>
      <c r="IRE46" s="89"/>
      <c r="IRF46" s="89"/>
      <c r="IRG46" s="89"/>
      <c r="IRH46" s="89"/>
      <c r="IRI46" s="89"/>
      <c r="IRJ46" s="89"/>
      <c r="IRK46" s="89"/>
      <c r="IRL46" s="89"/>
      <c r="IRM46" s="89"/>
      <c r="IRN46" s="89"/>
      <c r="IRO46" s="89"/>
      <c r="IRP46" s="89"/>
      <c r="IRQ46" s="89"/>
      <c r="IRR46" s="89"/>
      <c r="IRS46" s="89"/>
      <c r="IRT46" s="89"/>
      <c r="IRU46" s="89"/>
      <c r="IRV46" s="89"/>
      <c r="IRW46" s="89"/>
      <c r="IRX46" s="89"/>
      <c r="IRY46" s="89"/>
      <c r="IRZ46" s="89"/>
      <c r="ISA46" s="89"/>
      <c r="ISB46" s="89"/>
      <c r="ISC46" s="89"/>
      <c r="ISD46" s="89"/>
      <c r="ISE46" s="89"/>
      <c r="ISF46" s="89"/>
      <c r="ISG46" s="89"/>
      <c r="ISH46" s="89"/>
      <c r="ISI46" s="89"/>
      <c r="ISJ46" s="89"/>
      <c r="ISK46" s="89"/>
      <c r="ISL46" s="89"/>
      <c r="ISM46" s="89"/>
      <c r="ISN46" s="89"/>
      <c r="ISO46" s="89"/>
      <c r="ISP46" s="89"/>
      <c r="ISQ46" s="89"/>
      <c r="ISR46" s="89"/>
      <c r="ISS46" s="89"/>
      <c r="IST46" s="89"/>
      <c r="ISU46" s="89"/>
      <c r="ISV46" s="89"/>
      <c r="ISW46" s="89"/>
      <c r="ISX46" s="89"/>
      <c r="ISY46" s="89"/>
      <c r="ISZ46" s="89"/>
      <c r="ITA46" s="89"/>
      <c r="ITB46" s="89"/>
      <c r="ITC46" s="89"/>
      <c r="ITD46" s="89"/>
      <c r="ITE46" s="89"/>
      <c r="ITF46" s="89"/>
      <c r="ITG46" s="89"/>
      <c r="ITH46" s="89"/>
      <c r="ITI46" s="89"/>
      <c r="ITJ46" s="89"/>
      <c r="ITK46" s="89"/>
      <c r="ITL46" s="89"/>
      <c r="ITM46" s="89"/>
      <c r="ITN46" s="89"/>
      <c r="ITO46" s="89"/>
      <c r="ITP46" s="89"/>
      <c r="ITQ46" s="89"/>
      <c r="ITR46" s="89"/>
      <c r="ITS46" s="89"/>
      <c r="ITT46" s="89"/>
      <c r="ITU46" s="89"/>
      <c r="ITV46" s="89"/>
      <c r="ITW46" s="89"/>
      <c r="ITX46" s="89"/>
      <c r="ITY46" s="89"/>
      <c r="ITZ46" s="89"/>
      <c r="IUA46" s="89"/>
      <c r="IUB46" s="89"/>
      <c r="IUC46" s="89"/>
      <c r="IUD46" s="89"/>
      <c r="IUE46" s="89"/>
      <c r="IUF46" s="89"/>
      <c r="IUG46" s="89"/>
      <c r="IUH46" s="89"/>
      <c r="IUI46" s="89"/>
      <c r="IUJ46" s="89"/>
      <c r="IUK46" s="89"/>
      <c r="IUL46" s="89"/>
      <c r="IUM46" s="89"/>
      <c r="IUN46" s="89"/>
      <c r="IUO46" s="89"/>
      <c r="IUP46" s="89"/>
      <c r="IUQ46" s="89"/>
      <c r="IUR46" s="89"/>
      <c r="IUS46" s="89"/>
      <c r="IUT46" s="89"/>
      <c r="IUU46" s="89"/>
      <c r="IUV46" s="89"/>
      <c r="IUW46" s="89"/>
      <c r="IUX46" s="89"/>
      <c r="IUY46" s="89"/>
      <c r="IUZ46" s="89"/>
      <c r="IVA46" s="89"/>
      <c r="IVB46" s="89"/>
      <c r="IVC46" s="89"/>
      <c r="IVD46" s="89"/>
      <c r="IVE46" s="89"/>
      <c r="IVF46" s="89"/>
      <c r="IVG46" s="89"/>
      <c r="IVH46" s="89"/>
      <c r="IVI46" s="89"/>
      <c r="IVJ46" s="89"/>
      <c r="IVK46" s="89"/>
      <c r="IVL46" s="89"/>
      <c r="IVM46" s="89"/>
      <c r="IVN46" s="89"/>
      <c r="IVO46" s="89"/>
      <c r="IVP46" s="89"/>
      <c r="IVQ46" s="89"/>
      <c r="IVR46" s="89"/>
      <c r="IVS46" s="89"/>
      <c r="IVT46" s="89"/>
      <c r="IVU46" s="89"/>
      <c r="IVV46" s="89"/>
      <c r="IVW46" s="89"/>
      <c r="IVX46" s="89"/>
      <c r="IVY46" s="89"/>
      <c r="IVZ46" s="89"/>
      <c r="IWA46" s="89"/>
      <c r="IWB46" s="89"/>
      <c r="IWC46" s="89"/>
      <c r="IWD46" s="89"/>
      <c r="IWE46" s="89"/>
      <c r="IWF46" s="89"/>
      <c r="IWG46" s="89"/>
      <c r="IWH46" s="89"/>
      <c r="IWI46" s="89"/>
      <c r="IWJ46" s="89"/>
      <c r="IWK46" s="89"/>
      <c r="IWL46" s="89"/>
      <c r="IWM46" s="89"/>
      <c r="IWN46" s="89"/>
      <c r="IWO46" s="89"/>
      <c r="IWP46" s="89"/>
      <c r="IWQ46" s="89"/>
      <c r="IWR46" s="89"/>
      <c r="IWS46" s="89"/>
      <c r="IWT46" s="89"/>
      <c r="IWU46" s="89"/>
      <c r="IWV46" s="89"/>
      <c r="IWW46" s="89"/>
      <c r="IWX46" s="89"/>
      <c r="IWY46" s="89"/>
      <c r="IWZ46" s="89"/>
      <c r="IXA46" s="89"/>
      <c r="IXB46" s="89"/>
      <c r="IXC46" s="89"/>
      <c r="IXD46" s="89"/>
      <c r="IXE46" s="89"/>
      <c r="IXF46" s="89"/>
      <c r="IXG46" s="89"/>
      <c r="IXH46" s="89"/>
      <c r="IXI46" s="89"/>
      <c r="IXJ46" s="89"/>
      <c r="IXK46" s="89"/>
      <c r="IXL46" s="89"/>
      <c r="IXM46" s="89"/>
      <c r="IXN46" s="89"/>
      <c r="IXO46" s="89"/>
      <c r="IXP46" s="89"/>
      <c r="IXQ46" s="89"/>
      <c r="IXR46" s="89"/>
      <c r="IXS46" s="89"/>
      <c r="IXT46" s="89"/>
      <c r="IXU46" s="89"/>
      <c r="IXV46" s="89"/>
      <c r="IXW46" s="89"/>
      <c r="IXX46" s="89"/>
      <c r="IXY46" s="89"/>
      <c r="IXZ46" s="89"/>
      <c r="IYA46" s="89"/>
      <c r="IYB46" s="89"/>
      <c r="IYC46" s="89"/>
      <c r="IYD46" s="89"/>
      <c r="IYE46" s="89"/>
      <c r="IYF46" s="89"/>
      <c r="IYG46" s="89"/>
      <c r="IYH46" s="89"/>
      <c r="IYI46" s="89"/>
      <c r="IYJ46" s="89"/>
      <c r="IYK46" s="89"/>
      <c r="IYL46" s="89"/>
      <c r="IYM46" s="89"/>
      <c r="IYN46" s="89"/>
      <c r="IYO46" s="89"/>
      <c r="IYP46" s="89"/>
      <c r="IYQ46" s="89"/>
      <c r="IYR46" s="89"/>
      <c r="IYS46" s="89"/>
      <c r="IYT46" s="89"/>
      <c r="IYU46" s="89"/>
      <c r="IYV46" s="89"/>
      <c r="IYW46" s="89"/>
      <c r="IYX46" s="89"/>
      <c r="IYY46" s="89"/>
      <c r="IYZ46" s="89"/>
      <c r="IZA46" s="89"/>
      <c r="IZB46" s="89"/>
      <c r="IZC46" s="89"/>
      <c r="IZD46" s="89"/>
      <c r="IZE46" s="89"/>
      <c r="IZF46" s="89"/>
      <c r="IZG46" s="89"/>
      <c r="IZH46" s="89"/>
      <c r="IZI46" s="89"/>
      <c r="IZJ46" s="89"/>
      <c r="IZK46" s="89"/>
      <c r="IZL46" s="89"/>
      <c r="IZM46" s="89"/>
      <c r="IZN46" s="89"/>
      <c r="IZO46" s="89"/>
      <c r="IZP46" s="89"/>
      <c r="IZQ46" s="89"/>
      <c r="IZR46" s="89"/>
      <c r="IZS46" s="89"/>
      <c r="IZT46" s="89"/>
      <c r="IZU46" s="89"/>
      <c r="IZV46" s="89"/>
      <c r="IZW46" s="89"/>
      <c r="IZX46" s="89"/>
      <c r="IZY46" s="89"/>
      <c r="IZZ46" s="89"/>
      <c r="JAA46" s="89"/>
      <c r="JAB46" s="89"/>
      <c r="JAC46" s="89"/>
      <c r="JAD46" s="89"/>
      <c r="JAE46" s="89"/>
      <c r="JAF46" s="89"/>
      <c r="JAG46" s="89"/>
      <c r="JAH46" s="89"/>
      <c r="JAI46" s="89"/>
      <c r="JAJ46" s="89"/>
      <c r="JAK46" s="89"/>
      <c r="JAL46" s="89"/>
      <c r="JAM46" s="89"/>
      <c r="JAN46" s="89"/>
      <c r="JAO46" s="89"/>
      <c r="JAP46" s="89"/>
      <c r="JAQ46" s="89"/>
      <c r="JAR46" s="89"/>
      <c r="JAS46" s="89"/>
      <c r="JAT46" s="89"/>
      <c r="JAU46" s="89"/>
      <c r="JAV46" s="89"/>
      <c r="JAW46" s="89"/>
      <c r="JAX46" s="89"/>
      <c r="JAY46" s="89"/>
      <c r="JAZ46" s="89"/>
      <c r="JBA46" s="89"/>
      <c r="JBB46" s="89"/>
      <c r="JBC46" s="89"/>
      <c r="JBD46" s="89"/>
      <c r="JBE46" s="89"/>
      <c r="JBF46" s="89"/>
      <c r="JBG46" s="89"/>
      <c r="JBH46" s="89"/>
      <c r="JBI46" s="89"/>
      <c r="JBJ46" s="89"/>
      <c r="JBK46" s="89"/>
      <c r="JBL46" s="89"/>
      <c r="JBM46" s="89"/>
      <c r="JBN46" s="89"/>
      <c r="JBO46" s="89"/>
      <c r="JBP46" s="89"/>
      <c r="JBQ46" s="89"/>
      <c r="JBR46" s="89"/>
      <c r="JBS46" s="89"/>
      <c r="JBT46" s="89"/>
      <c r="JBU46" s="89"/>
      <c r="JBV46" s="89"/>
      <c r="JBW46" s="89"/>
      <c r="JBX46" s="89"/>
      <c r="JBY46" s="89"/>
      <c r="JBZ46" s="89"/>
      <c r="JCA46" s="89"/>
      <c r="JCB46" s="89"/>
      <c r="JCC46" s="89"/>
      <c r="JCD46" s="89"/>
      <c r="JCE46" s="89"/>
      <c r="JCF46" s="89"/>
      <c r="JCG46" s="89"/>
      <c r="JCH46" s="89"/>
      <c r="JCI46" s="89"/>
      <c r="JCJ46" s="89"/>
      <c r="JCK46" s="89"/>
      <c r="JCL46" s="89"/>
      <c r="JCM46" s="89"/>
      <c r="JCN46" s="89"/>
      <c r="JCO46" s="89"/>
      <c r="JCP46" s="89"/>
      <c r="JCQ46" s="89"/>
      <c r="JCR46" s="89"/>
      <c r="JCS46" s="89"/>
      <c r="JCT46" s="89"/>
      <c r="JCU46" s="89"/>
      <c r="JCV46" s="89"/>
      <c r="JCW46" s="89"/>
      <c r="JCX46" s="89"/>
      <c r="JCY46" s="89"/>
      <c r="JCZ46" s="89"/>
      <c r="JDA46" s="89"/>
      <c r="JDB46" s="89"/>
      <c r="JDC46" s="89"/>
      <c r="JDD46" s="89"/>
      <c r="JDE46" s="89"/>
      <c r="JDF46" s="89"/>
      <c r="JDG46" s="89"/>
      <c r="JDH46" s="89"/>
      <c r="JDI46" s="89"/>
      <c r="JDJ46" s="89"/>
      <c r="JDK46" s="89"/>
      <c r="JDL46" s="89"/>
      <c r="JDM46" s="89"/>
      <c r="JDN46" s="89"/>
      <c r="JDO46" s="89"/>
      <c r="JDP46" s="89"/>
      <c r="JDQ46" s="89"/>
      <c r="JDR46" s="89"/>
      <c r="JDS46" s="89"/>
      <c r="JDT46" s="89"/>
      <c r="JDU46" s="89"/>
      <c r="JDV46" s="89"/>
      <c r="JDW46" s="89"/>
      <c r="JDX46" s="89"/>
      <c r="JDY46" s="89"/>
      <c r="JDZ46" s="89"/>
      <c r="JEA46" s="89"/>
      <c r="JEB46" s="89"/>
      <c r="JEC46" s="89"/>
      <c r="JED46" s="89"/>
      <c r="JEE46" s="89"/>
      <c r="JEF46" s="89"/>
      <c r="JEG46" s="89"/>
      <c r="JEH46" s="89"/>
      <c r="JEI46" s="89"/>
      <c r="JEJ46" s="89"/>
      <c r="JEK46" s="89"/>
      <c r="JEL46" s="89"/>
      <c r="JEM46" s="89"/>
      <c r="JEN46" s="89"/>
      <c r="JEO46" s="89"/>
      <c r="JEP46" s="89"/>
      <c r="JEQ46" s="89"/>
      <c r="JER46" s="89"/>
      <c r="JES46" s="89"/>
      <c r="JET46" s="89"/>
      <c r="JEU46" s="89"/>
      <c r="JEV46" s="89"/>
      <c r="JEW46" s="89"/>
      <c r="JEX46" s="89"/>
      <c r="JEY46" s="89"/>
      <c r="JEZ46" s="89"/>
      <c r="JFA46" s="89"/>
      <c r="JFB46" s="89"/>
      <c r="JFC46" s="89"/>
      <c r="JFD46" s="89"/>
      <c r="JFE46" s="89"/>
      <c r="JFF46" s="89"/>
      <c r="JFG46" s="89"/>
      <c r="JFH46" s="89"/>
      <c r="JFI46" s="89"/>
      <c r="JFJ46" s="89"/>
      <c r="JFK46" s="89"/>
      <c r="JFL46" s="89"/>
      <c r="JFM46" s="89"/>
      <c r="JFN46" s="89"/>
      <c r="JFO46" s="89"/>
      <c r="JFP46" s="89"/>
      <c r="JFQ46" s="89"/>
      <c r="JFR46" s="89"/>
      <c r="JFS46" s="89"/>
      <c r="JFT46" s="89"/>
      <c r="JFU46" s="89"/>
      <c r="JFV46" s="89"/>
      <c r="JFW46" s="89"/>
      <c r="JFX46" s="89"/>
      <c r="JFY46" s="89"/>
      <c r="JFZ46" s="89"/>
      <c r="JGA46" s="89"/>
      <c r="JGB46" s="89"/>
      <c r="JGC46" s="89"/>
      <c r="JGD46" s="89"/>
      <c r="JGE46" s="89"/>
      <c r="JGF46" s="89"/>
      <c r="JGG46" s="89"/>
      <c r="JGH46" s="89"/>
      <c r="JGI46" s="89"/>
      <c r="JGJ46" s="89"/>
      <c r="JGK46" s="89"/>
      <c r="JGL46" s="89"/>
      <c r="JGM46" s="89"/>
      <c r="JGN46" s="89"/>
      <c r="JGO46" s="89"/>
      <c r="JGP46" s="89"/>
      <c r="JGQ46" s="89"/>
      <c r="JGR46" s="89"/>
      <c r="JGS46" s="89"/>
      <c r="JGT46" s="89"/>
      <c r="JGU46" s="89"/>
      <c r="JGV46" s="89"/>
      <c r="JGW46" s="89"/>
      <c r="JGX46" s="89"/>
      <c r="JGY46" s="89"/>
      <c r="JGZ46" s="89"/>
      <c r="JHA46" s="89"/>
      <c r="JHB46" s="89"/>
      <c r="JHC46" s="89"/>
      <c r="JHD46" s="89"/>
      <c r="JHE46" s="89"/>
      <c r="JHF46" s="89"/>
      <c r="JHG46" s="89"/>
      <c r="JHH46" s="89"/>
      <c r="JHI46" s="89"/>
      <c r="JHJ46" s="89"/>
      <c r="JHK46" s="89"/>
      <c r="JHL46" s="89"/>
      <c r="JHM46" s="89"/>
      <c r="JHN46" s="89"/>
      <c r="JHO46" s="89"/>
      <c r="JHP46" s="89"/>
      <c r="JHQ46" s="89"/>
      <c r="JHR46" s="89"/>
      <c r="JHS46" s="89"/>
      <c r="JHT46" s="89"/>
      <c r="JHU46" s="89"/>
      <c r="JHV46" s="89"/>
      <c r="JHW46" s="89"/>
      <c r="JHX46" s="89"/>
      <c r="JHY46" s="89"/>
      <c r="JHZ46" s="89"/>
      <c r="JIA46" s="89"/>
      <c r="JIB46" s="89"/>
      <c r="JIC46" s="89"/>
      <c r="JID46" s="89"/>
      <c r="JIE46" s="89"/>
      <c r="JIF46" s="89"/>
      <c r="JIG46" s="89"/>
      <c r="JIH46" s="89"/>
      <c r="JII46" s="89"/>
      <c r="JIJ46" s="89"/>
      <c r="JIK46" s="89"/>
      <c r="JIL46" s="89"/>
      <c r="JIM46" s="89"/>
      <c r="JIN46" s="89"/>
      <c r="JIO46" s="89"/>
      <c r="JIP46" s="89"/>
      <c r="JIQ46" s="89"/>
      <c r="JIR46" s="89"/>
      <c r="JIS46" s="89"/>
      <c r="JIT46" s="89"/>
      <c r="JIU46" s="89"/>
      <c r="JIV46" s="89"/>
      <c r="JIW46" s="89"/>
      <c r="JIX46" s="89"/>
      <c r="JIY46" s="89"/>
      <c r="JIZ46" s="89"/>
      <c r="JJA46" s="89"/>
      <c r="JJB46" s="89"/>
      <c r="JJC46" s="89"/>
      <c r="JJD46" s="89"/>
      <c r="JJE46" s="89"/>
      <c r="JJF46" s="89"/>
      <c r="JJG46" s="89"/>
      <c r="JJH46" s="89"/>
      <c r="JJI46" s="89"/>
      <c r="JJJ46" s="89"/>
      <c r="JJK46" s="89"/>
      <c r="JJL46" s="89"/>
      <c r="JJM46" s="89"/>
      <c r="JJN46" s="89"/>
      <c r="JJO46" s="89"/>
      <c r="JJP46" s="89"/>
      <c r="JJQ46" s="89"/>
      <c r="JJR46" s="89"/>
      <c r="JJS46" s="89"/>
      <c r="JJT46" s="89"/>
      <c r="JJU46" s="89"/>
      <c r="JJV46" s="89"/>
      <c r="JJW46" s="89"/>
      <c r="JJX46" s="89"/>
      <c r="JJY46" s="89"/>
      <c r="JJZ46" s="89"/>
      <c r="JKA46" s="89"/>
      <c r="JKB46" s="89"/>
      <c r="JKC46" s="89"/>
      <c r="JKD46" s="89"/>
      <c r="JKE46" s="89"/>
      <c r="JKF46" s="89"/>
      <c r="JKG46" s="89"/>
      <c r="JKH46" s="89"/>
      <c r="JKI46" s="89"/>
      <c r="JKJ46" s="89"/>
      <c r="JKK46" s="89"/>
      <c r="JKL46" s="89"/>
      <c r="JKM46" s="89"/>
      <c r="JKN46" s="89"/>
      <c r="JKO46" s="89"/>
      <c r="JKP46" s="89"/>
      <c r="JKQ46" s="89"/>
      <c r="JKR46" s="89"/>
      <c r="JKS46" s="89"/>
      <c r="JKT46" s="89"/>
      <c r="JKU46" s="89"/>
      <c r="JKV46" s="89"/>
      <c r="JKW46" s="89"/>
      <c r="JKX46" s="89"/>
      <c r="JKY46" s="89"/>
      <c r="JKZ46" s="89"/>
      <c r="JLA46" s="89"/>
      <c r="JLB46" s="89"/>
      <c r="JLC46" s="89"/>
      <c r="JLD46" s="89"/>
      <c r="JLE46" s="89"/>
      <c r="JLF46" s="89"/>
      <c r="JLG46" s="89"/>
      <c r="JLH46" s="89"/>
      <c r="JLI46" s="89"/>
      <c r="JLJ46" s="89"/>
      <c r="JLK46" s="89"/>
      <c r="JLL46" s="89"/>
      <c r="JLM46" s="89"/>
      <c r="JLN46" s="89"/>
      <c r="JLO46" s="89"/>
      <c r="JLP46" s="89"/>
      <c r="JLQ46" s="89"/>
      <c r="JLR46" s="89"/>
      <c r="JLS46" s="89"/>
      <c r="JLT46" s="89"/>
      <c r="JLU46" s="89"/>
      <c r="JLV46" s="89"/>
      <c r="JLW46" s="89"/>
      <c r="JLX46" s="89"/>
      <c r="JLY46" s="89"/>
      <c r="JLZ46" s="89"/>
      <c r="JMA46" s="89"/>
      <c r="JMB46" s="89"/>
      <c r="JMC46" s="89"/>
      <c r="JMD46" s="89"/>
      <c r="JME46" s="89"/>
      <c r="JMF46" s="89"/>
      <c r="JMG46" s="89"/>
      <c r="JMH46" s="89"/>
      <c r="JMI46" s="89"/>
      <c r="JMJ46" s="89"/>
      <c r="JMK46" s="89"/>
      <c r="JML46" s="89"/>
      <c r="JMM46" s="89"/>
      <c r="JMN46" s="89"/>
      <c r="JMO46" s="89"/>
      <c r="JMP46" s="89"/>
      <c r="JMQ46" s="89"/>
      <c r="JMR46" s="89"/>
      <c r="JMS46" s="89"/>
      <c r="JMT46" s="89"/>
      <c r="JMU46" s="89"/>
      <c r="JMV46" s="89"/>
      <c r="JMW46" s="89"/>
      <c r="JMX46" s="89"/>
      <c r="JMY46" s="89"/>
      <c r="JMZ46" s="89"/>
      <c r="JNA46" s="89"/>
      <c r="JNB46" s="89"/>
      <c r="JNC46" s="89"/>
      <c r="JND46" s="89"/>
      <c r="JNE46" s="89"/>
      <c r="JNF46" s="89"/>
      <c r="JNG46" s="89"/>
      <c r="JNH46" s="89"/>
      <c r="JNI46" s="89"/>
      <c r="JNJ46" s="89"/>
      <c r="JNK46" s="89"/>
      <c r="JNL46" s="89"/>
      <c r="JNM46" s="89"/>
      <c r="JNN46" s="89"/>
      <c r="JNO46" s="89"/>
      <c r="JNP46" s="89"/>
      <c r="JNQ46" s="89"/>
      <c r="JNR46" s="89"/>
      <c r="JNS46" s="89"/>
      <c r="JNT46" s="89"/>
      <c r="JNU46" s="89"/>
      <c r="JNV46" s="89"/>
      <c r="JNW46" s="89"/>
      <c r="JNX46" s="89"/>
      <c r="JNY46" s="89"/>
      <c r="JNZ46" s="89"/>
      <c r="JOA46" s="89"/>
      <c r="JOB46" s="89"/>
      <c r="JOC46" s="89"/>
      <c r="JOD46" s="89"/>
      <c r="JOE46" s="89"/>
      <c r="JOF46" s="89"/>
      <c r="JOG46" s="89"/>
      <c r="JOH46" s="89"/>
      <c r="JOI46" s="89"/>
      <c r="JOJ46" s="89"/>
      <c r="JOK46" s="89"/>
      <c r="JOL46" s="89"/>
      <c r="JOM46" s="89"/>
      <c r="JON46" s="89"/>
      <c r="JOO46" s="89"/>
      <c r="JOP46" s="89"/>
      <c r="JOQ46" s="89"/>
      <c r="JOR46" s="89"/>
      <c r="JOS46" s="89"/>
      <c r="JOT46" s="89"/>
      <c r="JOU46" s="89"/>
      <c r="JOV46" s="89"/>
      <c r="JOW46" s="89"/>
      <c r="JOX46" s="89"/>
      <c r="JOY46" s="89"/>
      <c r="JOZ46" s="89"/>
      <c r="JPA46" s="89"/>
      <c r="JPB46" s="89"/>
      <c r="JPC46" s="89"/>
      <c r="JPD46" s="89"/>
      <c r="JPE46" s="89"/>
      <c r="JPF46" s="89"/>
      <c r="JPG46" s="89"/>
      <c r="JPH46" s="89"/>
      <c r="JPI46" s="89"/>
      <c r="JPJ46" s="89"/>
      <c r="JPK46" s="89"/>
      <c r="JPL46" s="89"/>
      <c r="JPM46" s="89"/>
      <c r="JPN46" s="89"/>
      <c r="JPO46" s="89"/>
      <c r="JPP46" s="89"/>
      <c r="JPQ46" s="89"/>
      <c r="JPR46" s="89"/>
      <c r="JPS46" s="89"/>
      <c r="JPT46" s="89"/>
      <c r="JPU46" s="89"/>
      <c r="JPV46" s="89"/>
      <c r="JPW46" s="89"/>
      <c r="JPX46" s="89"/>
      <c r="JPY46" s="89"/>
      <c r="JPZ46" s="89"/>
      <c r="JQA46" s="89"/>
      <c r="JQB46" s="89"/>
      <c r="JQC46" s="89"/>
      <c r="JQD46" s="89"/>
      <c r="JQE46" s="89"/>
      <c r="JQF46" s="89"/>
      <c r="JQG46" s="89"/>
      <c r="JQH46" s="89"/>
      <c r="JQI46" s="89"/>
      <c r="JQJ46" s="89"/>
      <c r="JQK46" s="89"/>
      <c r="JQL46" s="89"/>
      <c r="JQM46" s="89"/>
      <c r="JQN46" s="89"/>
      <c r="JQO46" s="89"/>
      <c r="JQP46" s="89"/>
      <c r="JQQ46" s="89"/>
      <c r="JQR46" s="89"/>
      <c r="JQS46" s="89"/>
      <c r="JQT46" s="89"/>
      <c r="JQU46" s="89"/>
      <c r="JQV46" s="89"/>
      <c r="JQW46" s="89"/>
      <c r="JQX46" s="89"/>
      <c r="JQY46" s="89"/>
      <c r="JQZ46" s="89"/>
      <c r="JRA46" s="89"/>
      <c r="JRB46" s="89"/>
      <c r="JRC46" s="89"/>
      <c r="JRD46" s="89"/>
      <c r="JRE46" s="89"/>
      <c r="JRF46" s="89"/>
      <c r="JRG46" s="89"/>
      <c r="JRH46" s="89"/>
      <c r="JRI46" s="89"/>
      <c r="JRJ46" s="89"/>
      <c r="JRK46" s="89"/>
      <c r="JRL46" s="89"/>
      <c r="JRM46" s="89"/>
      <c r="JRN46" s="89"/>
      <c r="JRO46" s="89"/>
      <c r="JRP46" s="89"/>
      <c r="JRQ46" s="89"/>
      <c r="JRR46" s="89"/>
      <c r="JRS46" s="89"/>
      <c r="JRT46" s="89"/>
      <c r="JRU46" s="89"/>
      <c r="JRV46" s="89"/>
      <c r="JRW46" s="89"/>
      <c r="JRX46" s="89"/>
      <c r="JRY46" s="89"/>
      <c r="JRZ46" s="89"/>
      <c r="JSA46" s="89"/>
      <c r="JSB46" s="89"/>
      <c r="JSC46" s="89"/>
      <c r="JSD46" s="89"/>
      <c r="JSE46" s="89"/>
      <c r="JSF46" s="89"/>
      <c r="JSG46" s="89"/>
      <c r="JSH46" s="89"/>
      <c r="JSI46" s="89"/>
      <c r="JSJ46" s="89"/>
      <c r="JSK46" s="89"/>
      <c r="JSL46" s="89"/>
      <c r="JSM46" s="89"/>
      <c r="JSN46" s="89"/>
      <c r="JSO46" s="89"/>
      <c r="JSP46" s="89"/>
      <c r="JSQ46" s="89"/>
      <c r="JSR46" s="89"/>
      <c r="JSS46" s="89"/>
      <c r="JST46" s="89"/>
      <c r="JSU46" s="89"/>
      <c r="JSV46" s="89"/>
      <c r="JSW46" s="89"/>
      <c r="JSX46" s="89"/>
      <c r="JSY46" s="89"/>
      <c r="JSZ46" s="89"/>
      <c r="JTA46" s="89"/>
      <c r="JTB46" s="89"/>
      <c r="JTC46" s="89"/>
      <c r="JTD46" s="89"/>
      <c r="JTE46" s="89"/>
      <c r="JTF46" s="89"/>
      <c r="JTG46" s="89"/>
      <c r="JTH46" s="89"/>
      <c r="JTI46" s="89"/>
      <c r="JTJ46" s="89"/>
      <c r="JTK46" s="89"/>
      <c r="JTL46" s="89"/>
      <c r="JTM46" s="89"/>
      <c r="JTN46" s="89"/>
      <c r="JTO46" s="89"/>
      <c r="JTP46" s="89"/>
      <c r="JTQ46" s="89"/>
      <c r="JTR46" s="89"/>
      <c r="JTS46" s="89"/>
      <c r="JTT46" s="89"/>
      <c r="JTU46" s="89"/>
      <c r="JTV46" s="89"/>
      <c r="JTW46" s="89"/>
      <c r="JTX46" s="89"/>
      <c r="JTY46" s="89"/>
      <c r="JTZ46" s="89"/>
      <c r="JUA46" s="89"/>
      <c r="JUB46" s="89"/>
      <c r="JUC46" s="89"/>
      <c r="JUD46" s="89"/>
      <c r="JUE46" s="89"/>
      <c r="JUF46" s="89"/>
      <c r="JUG46" s="89"/>
      <c r="JUH46" s="89"/>
      <c r="JUI46" s="89"/>
      <c r="JUJ46" s="89"/>
      <c r="JUK46" s="89"/>
      <c r="JUL46" s="89"/>
      <c r="JUM46" s="89"/>
      <c r="JUN46" s="89"/>
      <c r="JUO46" s="89"/>
      <c r="JUP46" s="89"/>
      <c r="JUQ46" s="89"/>
      <c r="JUR46" s="89"/>
      <c r="JUS46" s="89"/>
      <c r="JUT46" s="89"/>
      <c r="JUU46" s="89"/>
      <c r="JUV46" s="89"/>
      <c r="JUW46" s="89"/>
      <c r="JUX46" s="89"/>
      <c r="JUY46" s="89"/>
      <c r="JUZ46" s="89"/>
      <c r="JVA46" s="89"/>
      <c r="JVB46" s="89"/>
      <c r="JVC46" s="89"/>
      <c r="JVD46" s="89"/>
      <c r="JVE46" s="89"/>
      <c r="JVF46" s="89"/>
      <c r="JVG46" s="89"/>
      <c r="JVH46" s="89"/>
      <c r="JVI46" s="89"/>
      <c r="JVJ46" s="89"/>
      <c r="JVK46" s="89"/>
      <c r="JVL46" s="89"/>
      <c r="JVM46" s="89"/>
      <c r="JVN46" s="89"/>
      <c r="JVO46" s="89"/>
      <c r="JVP46" s="89"/>
      <c r="JVQ46" s="89"/>
      <c r="JVR46" s="89"/>
      <c r="JVS46" s="89"/>
      <c r="JVT46" s="89"/>
      <c r="JVU46" s="89"/>
      <c r="JVV46" s="89"/>
      <c r="JVW46" s="89"/>
      <c r="JVX46" s="89"/>
      <c r="JVY46" s="89"/>
      <c r="JVZ46" s="89"/>
      <c r="JWA46" s="89"/>
      <c r="JWB46" s="89"/>
      <c r="JWC46" s="89"/>
      <c r="JWD46" s="89"/>
      <c r="JWE46" s="89"/>
      <c r="JWF46" s="89"/>
      <c r="JWG46" s="89"/>
      <c r="JWH46" s="89"/>
      <c r="JWI46" s="89"/>
      <c r="JWJ46" s="89"/>
      <c r="JWK46" s="89"/>
      <c r="JWL46" s="89"/>
      <c r="JWM46" s="89"/>
      <c r="JWN46" s="89"/>
      <c r="JWO46" s="89"/>
      <c r="JWP46" s="89"/>
      <c r="JWQ46" s="89"/>
      <c r="JWR46" s="89"/>
      <c r="JWS46" s="89"/>
      <c r="JWT46" s="89"/>
      <c r="JWU46" s="89"/>
      <c r="JWV46" s="89"/>
      <c r="JWW46" s="89"/>
      <c r="JWX46" s="89"/>
      <c r="JWY46" s="89"/>
      <c r="JWZ46" s="89"/>
      <c r="JXA46" s="89"/>
      <c r="JXB46" s="89"/>
      <c r="JXC46" s="89"/>
      <c r="JXD46" s="89"/>
      <c r="JXE46" s="89"/>
      <c r="JXF46" s="89"/>
      <c r="JXG46" s="89"/>
      <c r="JXH46" s="89"/>
      <c r="JXI46" s="89"/>
      <c r="JXJ46" s="89"/>
      <c r="JXK46" s="89"/>
      <c r="JXL46" s="89"/>
      <c r="JXM46" s="89"/>
      <c r="JXN46" s="89"/>
      <c r="JXO46" s="89"/>
      <c r="JXP46" s="89"/>
      <c r="JXQ46" s="89"/>
      <c r="JXR46" s="89"/>
      <c r="JXS46" s="89"/>
      <c r="JXT46" s="89"/>
      <c r="JXU46" s="89"/>
      <c r="JXV46" s="89"/>
      <c r="JXW46" s="89"/>
      <c r="JXX46" s="89"/>
      <c r="JXY46" s="89"/>
      <c r="JXZ46" s="89"/>
      <c r="JYA46" s="89"/>
      <c r="JYB46" s="89"/>
      <c r="JYC46" s="89"/>
      <c r="JYD46" s="89"/>
      <c r="JYE46" s="89"/>
      <c r="JYF46" s="89"/>
      <c r="JYG46" s="89"/>
      <c r="JYH46" s="89"/>
      <c r="JYI46" s="89"/>
      <c r="JYJ46" s="89"/>
      <c r="JYK46" s="89"/>
      <c r="JYL46" s="89"/>
      <c r="JYM46" s="89"/>
      <c r="JYN46" s="89"/>
      <c r="JYO46" s="89"/>
      <c r="JYP46" s="89"/>
      <c r="JYQ46" s="89"/>
      <c r="JYR46" s="89"/>
      <c r="JYS46" s="89"/>
      <c r="JYT46" s="89"/>
      <c r="JYU46" s="89"/>
      <c r="JYV46" s="89"/>
      <c r="JYW46" s="89"/>
      <c r="JYX46" s="89"/>
      <c r="JYY46" s="89"/>
      <c r="JYZ46" s="89"/>
      <c r="JZA46" s="89"/>
      <c r="JZB46" s="89"/>
      <c r="JZC46" s="89"/>
      <c r="JZD46" s="89"/>
      <c r="JZE46" s="89"/>
      <c r="JZF46" s="89"/>
      <c r="JZG46" s="89"/>
      <c r="JZH46" s="89"/>
      <c r="JZI46" s="89"/>
      <c r="JZJ46" s="89"/>
      <c r="JZK46" s="89"/>
      <c r="JZL46" s="89"/>
      <c r="JZM46" s="89"/>
      <c r="JZN46" s="89"/>
      <c r="JZO46" s="89"/>
      <c r="JZP46" s="89"/>
      <c r="JZQ46" s="89"/>
      <c r="JZR46" s="89"/>
      <c r="JZS46" s="89"/>
      <c r="JZT46" s="89"/>
      <c r="JZU46" s="89"/>
      <c r="JZV46" s="89"/>
      <c r="JZW46" s="89"/>
      <c r="JZX46" s="89"/>
      <c r="JZY46" s="89"/>
      <c r="JZZ46" s="89"/>
      <c r="KAA46" s="89"/>
      <c r="KAB46" s="89"/>
      <c r="KAC46" s="89"/>
      <c r="KAD46" s="89"/>
      <c r="KAE46" s="89"/>
      <c r="KAF46" s="89"/>
      <c r="KAG46" s="89"/>
      <c r="KAH46" s="89"/>
      <c r="KAI46" s="89"/>
      <c r="KAJ46" s="89"/>
      <c r="KAK46" s="89"/>
      <c r="KAL46" s="89"/>
      <c r="KAM46" s="89"/>
      <c r="KAN46" s="89"/>
      <c r="KAO46" s="89"/>
      <c r="KAP46" s="89"/>
      <c r="KAQ46" s="89"/>
      <c r="KAR46" s="89"/>
      <c r="KAS46" s="89"/>
      <c r="KAT46" s="89"/>
      <c r="KAU46" s="89"/>
      <c r="KAV46" s="89"/>
      <c r="KAW46" s="89"/>
      <c r="KAX46" s="89"/>
      <c r="KAY46" s="89"/>
      <c r="KAZ46" s="89"/>
      <c r="KBA46" s="89"/>
      <c r="KBB46" s="89"/>
      <c r="KBC46" s="89"/>
      <c r="KBD46" s="89"/>
      <c r="KBE46" s="89"/>
      <c r="KBF46" s="89"/>
      <c r="KBG46" s="89"/>
      <c r="KBH46" s="89"/>
      <c r="KBI46" s="89"/>
      <c r="KBJ46" s="89"/>
      <c r="KBK46" s="89"/>
      <c r="KBL46" s="89"/>
      <c r="KBM46" s="89"/>
      <c r="KBN46" s="89"/>
      <c r="KBO46" s="89"/>
      <c r="KBP46" s="89"/>
      <c r="KBQ46" s="89"/>
      <c r="KBR46" s="89"/>
      <c r="KBS46" s="89"/>
      <c r="KBT46" s="89"/>
      <c r="KBU46" s="89"/>
      <c r="KBV46" s="89"/>
      <c r="KBW46" s="89"/>
      <c r="KBX46" s="89"/>
      <c r="KBY46" s="89"/>
      <c r="KBZ46" s="89"/>
      <c r="KCA46" s="89"/>
      <c r="KCB46" s="89"/>
      <c r="KCC46" s="89"/>
      <c r="KCD46" s="89"/>
      <c r="KCE46" s="89"/>
      <c r="KCF46" s="89"/>
      <c r="KCG46" s="89"/>
      <c r="KCH46" s="89"/>
      <c r="KCI46" s="89"/>
      <c r="KCJ46" s="89"/>
      <c r="KCK46" s="89"/>
      <c r="KCL46" s="89"/>
      <c r="KCM46" s="89"/>
      <c r="KCN46" s="89"/>
      <c r="KCO46" s="89"/>
      <c r="KCP46" s="89"/>
      <c r="KCQ46" s="89"/>
      <c r="KCR46" s="89"/>
      <c r="KCS46" s="89"/>
      <c r="KCT46" s="89"/>
      <c r="KCU46" s="89"/>
      <c r="KCV46" s="89"/>
      <c r="KCW46" s="89"/>
      <c r="KCX46" s="89"/>
      <c r="KCY46" s="89"/>
      <c r="KCZ46" s="89"/>
      <c r="KDA46" s="89"/>
      <c r="KDB46" s="89"/>
      <c r="KDC46" s="89"/>
      <c r="KDD46" s="89"/>
      <c r="KDE46" s="89"/>
      <c r="KDF46" s="89"/>
      <c r="KDG46" s="89"/>
      <c r="KDH46" s="89"/>
      <c r="KDI46" s="89"/>
      <c r="KDJ46" s="89"/>
      <c r="KDK46" s="89"/>
      <c r="KDL46" s="89"/>
      <c r="KDM46" s="89"/>
      <c r="KDN46" s="89"/>
      <c r="KDO46" s="89"/>
      <c r="KDP46" s="89"/>
      <c r="KDQ46" s="89"/>
      <c r="KDR46" s="89"/>
      <c r="KDS46" s="89"/>
      <c r="KDT46" s="89"/>
      <c r="KDU46" s="89"/>
      <c r="KDV46" s="89"/>
      <c r="KDW46" s="89"/>
      <c r="KDX46" s="89"/>
      <c r="KDY46" s="89"/>
      <c r="KDZ46" s="89"/>
      <c r="KEA46" s="89"/>
      <c r="KEB46" s="89"/>
      <c r="KEC46" s="89"/>
      <c r="KED46" s="89"/>
      <c r="KEE46" s="89"/>
      <c r="KEF46" s="89"/>
      <c r="KEG46" s="89"/>
      <c r="KEH46" s="89"/>
      <c r="KEI46" s="89"/>
      <c r="KEJ46" s="89"/>
      <c r="KEK46" s="89"/>
      <c r="KEL46" s="89"/>
      <c r="KEM46" s="89"/>
      <c r="KEN46" s="89"/>
      <c r="KEO46" s="89"/>
      <c r="KEP46" s="89"/>
      <c r="KEQ46" s="89"/>
      <c r="KER46" s="89"/>
      <c r="KES46" s="89"/>
      <c r="KET46" s="89"/>
      <c r="KEU46" s="89"/>
      <c r="KEV46" s="89"/>
      <c r="KEW46" s="89"/>
      <c r="KEX46" s="89"/>
      <c r="KEY46" s="89"/>
      <c r="KEZ46" s="89"/>
      <c r="KFA46" s="89"/>
      <c r="KFB46" s="89"/>
      <c r="KFC46" s="89"/>
      <c r="KFD46" s="89"/>
      <c r="KFE46" s="89"/>
      <c r="KFF46" s="89"/>
      <c r="KFG46" s="89"/>
      <c r="KFH46" s="89"/>
      <c r="KFI46" s="89"/>
      <c r="KFJ46" s="89"/>
      <c r="KFK46" s="89"/>
      <c r="KFL46" s="89"/>
      <c r="KFM46" s="89"/>
      <c r="KFN46" s="89"/>
      <c r="KFO46" s="89"/>
      <c r="KFP46" s="89"/>
      <c r="KFQ46" s="89"/>
      <c r="KFR46" s="89"/>
      <c r="KFS46" s="89"/>
      <c r="KFT46" s="89"/>
      <c r="KFU46" s="89"/>
      <c r="KFV46" s="89"/>
      <c r="KFW46" s="89"/>
      <c r="KFX46" s="89"/>
      <c r="KFY46" s="89"/>
      <c r="KFZ46" s="89"/>
      <c r="KGA46" s="89"/>
      <c r="KGB46" s="89"/>
      <c r="KGC46" s="89"/>
      <c r="KGD46" s="89"/>
      <c r="KGE46" s="89"/>
      <c r="KGF46" s="89"/>
      <c r="KGG46" s="89"/>
      <c r="KGH46" s="89"/>
      <c r="KGI46" s="89"/>
      <c r="KGJ46" s="89"/>
      <c r="KGK46" s="89"/>
      <c r="KGL46" s="89"/>
      <c r="KGM46" s="89"/>
      <c r="KGN46" s="89"/>
      <c r="KGO46" s="89"/>
      <c r="KGP46" s="89"/>
      <c r="KGQ46" s="89"/>
      <c r="KGR46" s="89"/>
      <c r="KGS46" s="89"/>
      <c r="KGT46" s="89"/>
      <c r="KGU46" s="89"/>
      <c r="KGV46" s="89"/>
      <c r="KGW46" s="89"/>
      <c r="KGX46" s="89"/>
      <c r="KGY46" s="89"/>
      <c r="KGZ46" s="89"/>
      <c r="KHA46" s="89"/>
      <c r="KHB46" s="89"/>
      <c r="KHC46" s="89"/>
      <c r="KHD46" s="89"/>
      <c r="KHE46" s="89"/>
      <c r="KHF46" s="89"/>
      <c r="KHG46" s="89"/>
      <c r="KHH46" s="89"/>
      <c r="KHI46" s="89"/>
      <c r="KHJ46" s="89"/>
      <c r="KHK46" s="89"/>
      <c r="KHL46" s="89"/>
      <c r="KHM46" s="89"/>
      <c r="KHN46" s="89"/>
      <c r="KHO46" s="89"/>
      <c r="KHP46" s="89"/>
      <c r="KHQ46" s="89"/>
      <c r="KHR46" s="89"/>
      <c r="KHS46" s="89"/>
      <c r="KHT46" s="89"/>
      <c r="KHU46" s="89"/>
      <c r="KHV46" s="89"/>
      <c r="KHW46" s="89"/>
      <c r="KHX46" s="89"/>
      <c r="KHY46" s="89"/>
      <c r="KHZ46" s="89"/>
      <c r="KIA46" s="89"/>
      <c r="KIB46" s="89"/>
      <c r="KIC46" s="89"/>
      <c r="KID46" s="89"/>
      <c r="KIE46" s="89"/>
      <c r="KIF46" s="89"/>
      <c r="KIG46" s="89"/>
      <c r="KIH46" s="89"/>
      <c r="KII46" s="89"/>
      <c r="KIJ46" s="89"/>
      <c r="KIK46" s="89"/>
      <c r="KIL46" s="89"/>
      <c r="KIM46" s="89"/>
      <c r="KIN46" s="89"/>
      <c r="KIO46" s="89"/>
      <c r="KIP46" s="89"/>
      <c r="KIQ46" s="89"/>
      <c r="KIR46" s="89"/>
      <c r="KIS46" s="89"/>
      <c r="KIT46" s="89"/>
      <c r="KIU46" s="89"/>
      <c r="KIV46" s="89"/>
      <c r="KIW46" s="89"/>
      <c r="KIX46" s="89"/>
      <c r="KIY46" s="89"/>
      <c r="KIZ46" s="89"/>
      <c r="KJA46" s="89"/>
      <c r="KJB46" s="89"/>
      <c r="KJC46" s="89"/>
      <c r="KJD46" s="89"/>
      <c r="KJE46" s="89"/>
      <c r="KJF46" s="89"/>
      <c r="KJG46" s="89"/>
      <c r="KJH46" s="89"/>
      <c r="KJI46" s="89"/>
      <c r="KJJ46" s="89"/>
      <c r="KJK46" s="89"/>
      <c r="KJL46" s="89"/>
      <c r="KJM46" s="89"/>
      <c r="KJN46" s="89"/>
      <c r="KJO46" s="89"/>
      <c r="KJP46" s="89"/>
      <c r="KJQ46" s="89"/>
      <c r="KJR46" s="89"/>
      <c r="KJS46" s="89"/>
      <c r="KJT46" s="89"/>
      <c r="KJU46" s="89"/>
      <c r="KJV46" s="89"/>
      <c r="KJW46" s="89"/>
      <c r="KJX46" s="89"/>
      <c r="KJY46" s="89"/>
      <c r="KJZ46" s="89"/>
      <c r="KKA46" s="89"/>
      <c r="KKB46" s="89"/>
      <c r="KKC46" s="89"/>
      <c r="KKD46" s="89"/>
      <c r="KKE46" s="89"/>
      <c r="KKF46" s="89"/>
      <c r="KKG46" s="89"/>
      <c r="KKH46" s="89"/>
      <c r="KKI46" s="89"/>
      <c r="KKJ46" s="89"/>
      <c r="KKK46" s="89"/>
      <c r="KKL46" s="89"/>
      <c r="KKM46" s="89"/>
      <c r="KKN46" s="89"/>
      <c r="KKO46" s="89"/>
      <c r="KKP46" s="89"/>
      <c r="KKQ46" s="89"/>
      <c r="KKR46" s="89"/>
      <c r="KKS46" s="89"/>
      <c r="KKT46" s="89"/>
      <c r="KKU46" s="89"/>
      <c r="KKV46" s="89"/>
      <c r="KKW46" s="89"/>
      <c r="KKX46" s="89"/>
      <c r="KKY46" s="89"/>
      <c r="KKZ46" s="89"/>
      <c r="KLA46" s="89"/>
      <c r="KLB46" s="89"/>
      <c r="KLC46" s="89"/>
      <c r="KLD46" s="89"/>
      <c r="KLE46" s="89"/>
      <c r="KLF46" s="89"/>
      <c r="KLG46" s="89"/>
      <c r="KLH46" s="89"/>
      <c r="KLI46" s="89"/>
      <c r="KLJ46" s="89"/>
      <c r="KLK46" s="89"/>
      <c r="KLL46" s="89"/>
      <c r="KLM46" s="89"/>
      <c r="KLN46" s="89"/>
      <c r="KLO46" s="89"/>
      <c r="KLP46" s="89"/>
      <c r="KLQ46" s="89"/>
      <c r="KLR46" s="89"/>
      <c r="KLS46" s="89"/>
      <c r="KLT46" s="89"/>
      <c r="KLU46" s="89"/>
      <c r="KLV46" s="89"/>
      <c r="KLW46" s="89"/>
      <c r="KLX46" s="89"/>
      <c r="KLY46" s="89"/>
      <c r="KLZ46" s="89"/>
      <c r="KMA46" s="89"/>
      <c r="KMB46" s="89"/>
      <c r="KMC46" s="89"/>
      <c r="KMD46" s="89"/>
      <c r="KME46" s="89"/>
      <c r="KMF46" s="89"/>
      <c r="KMG46" s="89"/>
      <c r="KMH46" s="89"/>
      <c r="KMI46" s="89"/>
      <c r="KMJ46" s="89"/>
      <c r="KMK46" s="89"/>
      <c r="KML46" s="89"/>
      <c r="KMM46" s="89"/>
      <c r="KMN46" s="89"/>
      <c r="KMO46" s="89"/>
      <c r="KMP46" s="89"/>
      <c r="KMQ46" s="89"/>
      <c r="KMR46" s="89"/>
      <c r="KMS46" s="89"/>
      <c r="KMT46" s="89"/>
      <c r="KMU46" s="89"/>
      <c r="KMV46" s="89"/>
      <c r="KMW46" s="89"/>
      <c r="KMX46" s="89"/>
      <c r="KMY46" s="89"/>
      <c r="KMZ46" s="89"/>
      <c r="KNA46" s="89"/>
      <c r="KNB46" s="89"/>
      <c r="KNC46" s="89"/>
      <c r="KND46" s="89"/>
      <c r="KNE46" s="89"/>
      <c r="KNF46" s="89"/>
      <c r="KNG46" s="89"/>
      <c r="KNH46" s="89"/>
      <c r="KNI46" s="89"/>
      <c r="KNJ46" s="89"/>
      <c r="KNK46" s="89"/>
      <c r="KNL46" s="89"/>
      <c r="KNM46" s="89"/>
      <c r="KNN46" s="89"/>
      <c r="KNO46" s="89"/>
      <c r="KNP46" s="89"/>
      <c r="KNQ46" s="89"/>
      <c r="KNR46" s="89"/>
      <c r="KNS46" s="89"/>
      <c r="KNT46" s="89"/>
      <c r="KNU46" s="89"/>
      <c r="KNV46" s="89"/>
      <c r="KNW46" s="89"/>
      <c r="KNX46" s="89"/>
      <c r="KNY46" s="89"/>
      <c r="KNZ46" s="89"/>
      <c r="KOA46" s="89"/>
      <c r="KOB46" s="89"/>
      <c r="KOC46" s="89"/>
      <c r="KOD46" s="89"/>
      <c r="KOE46" s="89"/>
      <c r="KOF46" s="89"/>
      <c r="KOG46" s="89"/>
      <c r="KOH46" s="89"/>
      <c r="KOI46" s="89"/>
      <c r="KOJ46" s="89"/>
      <c r="KOK46" s="89"/>
      <c r="KOL46" s="89"/>
      <c r="KOM46" s="89"/>
      <c r="KON46" s="89"/>
      <c r="KOO46" s="89"/>
      <c r="KOP46" s="89"/>
      <c r="KOQ46" s="89"/>
      <c r="KOR46" s="89"/>
      <c r="KOS46" s="89"/>
      <c r="KOT46" s="89"/>
      <c r="KOU46" s="89"/>
      <c r="KOV46" s="89"/>
      <c r="KOW46" s="89"/>
      <c r="KOX46" s="89"/>
      <c r="KOY46" s="89"/>
      <c r="KOZ46" s="89"/>
      <c r="KPA46" s="89"/>
      <c r="KPB46" s="89"/>
      <c r="KPC46" s="89"/>
      <c r="KPD46" s="89"/>
      <c r="KPE46" s="89"/>
      <c r="KPF46" s="89"/>
      <c r="KPG46" s="89"/>
      <c r="KPH46" s="89"/>
      <c r="KPI46" s="89"/>
      <c r="KPJ46" s="89"/>
      <c r="KPK46" s="89"/>
      <c r="KPL46" s="89"/>
      <c r="KPM46" s="89"/>
      <c r="KPN46" s="89"/>
      <c r="KPO46" s="89"/>
      <c r="KPP46" s="89"/>
      <c r="KPQ46" s="89"/>
      <c r="KPR46" s="89"/>
      <c r="KPS46" s="89"/>
      <c r="KPT46" s="89"/>
      <c r="KPU46" s="89"/>
      <c r="KPV46" s="89"/>
      <c r="KPW46" s="89"/>
      <c r="KPX46" s="89"/>
      <c r="KPY46" s="89"/>
      <c r="KPZ46" s="89"/>
      <c r="KQA46" s="89"/>
      <c r="KQB46" s="89"/>
      <c r="KQC46" s="89"/>
      <c r="KQD46" s="89"/>
      <c r="KQE46" s="89"/>
      <c r="KQF46" s="89"/>
      <c r="KQG46" s="89"/>
      <c r="KQH46" s="89"/>
      <c r="KQI46" s="89"/>
      <c r="KQJ46" s="89"/>
      <c r="KQK46" s="89"/>
      <c r="KQL46" s="89"/>
      <c r="KQM46" s="89"/>
      <c r="KQN46" s="89"/>
      <c r="KQO46" s="89"/>
      <c r="KQP46" s="89"/>
      <c r="KQQ46" s="89"/>
      <c r="KQR46" s="89"/>
      <c r="KQS46" s="89"/>
      <c r="KQT46" s="89"/>
      <c r="KQU46" s="89"/>
      <c r="KQV46" s="89"/>
      <c r="KQW46" s="89"/>
      <c r="KQX46" s="89"/>
      <c r="KQY46" s="89"/>
      <c r="KQZ46" s="89"/>
      <c r="KRA46" s="89"/>
      <c r="KRB46" s="89"/>
      <c r="KRC46" s="89"/>
      <c r="KRD46" s="89"/>
      <c r="KRE46" s="89"/>
      <c r="KRF46" s="89"/>
      <c r="KRG46" s="89"/>
      <c r="KRH46" s="89"/>
      <c r="KRI46" s="89"/>
      <c r="KRJ46" s="89"/>
      <c r="KRK46" s="89"/>
      <c r="KRL46" s="89"/>
      <c r="KRM46" s="89"/>
      <c r="KRN46" s="89"/>
      <c r="KRO46" s="89"/>
      <c r="KRP46" s="89"/>
      <c r="KRQ46" s="89"/>
      <c r="KRR46" s="89"/>
      <c r="KRS46" s="89"/>
      <c r="KRT46" s="89"/>
      <c r="KRU46" s="89"/>
      <c r="KRV46" s="89"/>
      <c r="KRW46" s="89"/>
      <c r="KRX46" s="89"/>
      <c r="KRY46" s="89"/>
      <c r="KRZ46" s="89"/>
      <c r="KSA46" s="89"/>
      <c r="KSB46" s="89"/>
      <c r="KSC46" s="89"/>
      <c r="KSD46" s="89"/>
      <c r="KSE46" s="89"/>
      <c r="KSF46" s="89"/>
      <c r="KSG46" s="89"/>
      <c r="KSH46" s="89"/>
      <c r="KSI46" s="89"/>
      <c r="KSJ46" s="89"/>
      <c r="KSK46" s="89"/>
      <c r="KSL46" s="89"/>
      <c r="KSM46" s="89"/>
      <c r="KSN46" s="89"/>
      <c r="KSO46" s="89"/>
      <c r="KSP46" s="89"/>
      <c r="KSQ46" s="89"/>
      <c r="KSR46" s="89"/>
      <c r="KSS46" s="89"/>
      <c r="KST46" s="89"/>
      <c r="KSU46" s="89"/>
      <c r="KSV46" s="89"/>
      <c r="KSW46" s="89"/>
      <c r="KSX46" s="89"/>
      <c r="KSY46" s="89"/>
      <c r="KSZ46" s="89"/>
      <c r="KTA46" s="89"/>
      <c r="KTB46" s="89"/>
      <c r="KTC46" s="89"/>
      <c r="KTD46" s="89"/>
      <c r="KTE46" s="89"/>
      <c r="KTF46" s="89"/>
      <c r="KTG46" s="89"/>
      <c r="KTH46" s="89"/>
      <c r="KTI46" s="89"/>
      <c r="KTJ46" s="89"/>
      <c r="KTK46" s="89"/>
      <c r="KTL46" s="89"/>
      <c r="KTM46" s="89"/>
      <c r="KTN46" s="89"/>
      <c r="KTO46" s="89"/>
      <c r="KTP46" s="89"/>
      <c r="KTQ46" s="89"/>
      <c r="KTR46" s="89"/>
      <c r="KTS46" s="89"/>
      <c r="KTT46" s="89"/>
      <c r="KTU46" s="89"/>
      <c r="KTV46" s="89"/>
      <c r="KTW46" s="89"/>
      <c r="KTX46" s="89"/>
      <c r="KTY46" s="89"/>
      <c r="KTZ46" s="89"/>
      <c r="KUA46" s="89"/>
      <c r="KUB46" s="89"/>
      <c r="KUC46" s="89"/>
      <c r="KUD46" s="89"/>
      <c r="KUE46" s="89"/>
      <c r="KUF46" s="89"/>
      <c r="KUG46" s="89"/>
      <c r="KUH46" s="89"/>
      <c r="KUI46" s="89"/>
      <c r="KUJ46" s="89"/>
      <c r="KUK46" s="89"/>
      <c r="KUL46" s="89"/>
      <c r="KUM46" s="89"/>
      <c r="KUN46" s="89"/>
      <c r="KUO46" s="89"/>
      <c r="KUP46" s="89"/>
      <c r="KUQ46" s="89"/>
      <c r="KUR46" s="89"/>
      <c r="KUS46" s="89"/>
      <c r="KUT46" s="89"/>
      <c r="KUU46" s="89"/>
      <c r="KUV46" s="89"/>
      <c r="KUW46" s="89"/>
      <c r="KUX46" s="89"/>
      <c r="KUY46" s="89"/>
      <c r="KUZ46" s="89"/>
      <c r="KVA46" s="89"/>
      <c r="KVB46" s="89"/>
      <c r="KVC46" s="89"/>
      <c r="KVD46" s="89"/>
      <c r="KVE46" s="89"/>
      <c r="KVF46" s="89"/>
      <c r="KVG46" s="89"/>
      <c r="KVH46" s="89"/>
      <c r="KVI46" s="89"/>
      <c r="KVJ46" s="89"/>
      <c r="KVK46" s="89"/>
      <c r="KVL46" s="89"/>
      <c r="KVM46" s="89"/>
      <c r="KVN46" s="89"/>
      <c r="KVO46" s="89"/>
      <c r="KVP46" s="89"/>
      <c r="KVQ46" s="89"/>
      <c r="KVR46" s="89"/>
      <c r="KVS46" s="89"/>
      <c r="KVT46" s="89"/>
      <c r="KVU46" s="89"/>
      <c r="KVV46" s="89"/>
      <c r="KVW46" s="89"/>
      <c r="KVX46" s="89"/>
      <c r="KVY46" s="89"/>
      <c r="KVZ46" s="89"/>
      <c r="KWA46" s="89"/>
      <c r="KWB46" s="89"/>
      <c r="KWC46" s="89"/>
      <c r="KWD46" s="89"/>
      <c r="KWE46" s="89"/>
      <c r="KWF46" s="89"/>
      <c r="KWG46" s="89"/>
      <c r="KWH46" s="89"/>
      <c r="KWI46" s="89"/>
      <c r="KWJ46" s="89"/>
      <c r="KWK46" s="89"/>
      <c r="KWL46" s="89"/>
      <c r="KWM46" s="89"/>
      <c r="KWN46" s="89"/>
      <c r="KWO46" s="89"/>
      <c r="KWP46" s="89"/>
      <c r="KWQ46" s="89"/>
      <c r="KWR46" s="89"/>
      <c r="KWS46" s="89"/>
      <c r="KWT46" s="89"/>
      <c r="KWU46" s="89"/>
      <c r="KWV46" s="89"/>
      <c r="KWW46" s="89"/>
      <c r="KWX46" s="89"/>
      <c r="KWY46" s="89"/>
      <c r="KWZ46" s="89"/>
      <c r="KXA46" s="89"/>
      <c r="KXB46" s="89"/>
      <c r="KXC46" s="89"/>
      <c r="KXD46" s="89"/>
      <c r="KXE46" s="89"/>
      <c r="KXF46" s="89"/>
      <c r="KXG46" s="89"/>
      <c r="KXH46" s="89"/>
      <c r="KXI46" s="89"/>
      <c r="KXJ46" s="89"/>
      <c r="KXK46" s="89"/>
      <c r="KXL46" s="89"/>
      <c r="KXM46" s="89"/>
      <c r="KXN46" s="89"/>
      <c r="KXO46" s="89"/>
      <c r="KXP46" s="89"/>
      <c r="KXQ46" s="89"/>
      <c r="KXR46" s="89"/>
      <c r="KXS46" s="89"/>
      <c r="KXT46" s="89"/>
      <c r="KXU46" s="89"/>
      <c r="KXV46" s="89"/>
      <c r="KXW46" s="89"/>
      <c r="KXX46" s="89"/>
      <c r="KXY46" s="89"/>
      <c r="KXZ46" s="89"/>
      <c r="KYA46" s="89"/>
      <c r="KYB46" s="89"/>
      <c r="KYC46" s="89"/>
      <c r="KYD46" s="89"/>
      <c r="KYE46" s="89"/>
      <c r="KYF46" s="89"/>
      <c r="KYG46" s="89"/>
      <c r="KYH46" s="89"/>
      <c r="KYI46" s="89"/>
      <c r="KYJ46" s="89"/>
      <c r="KYK46" s="89"/>
      <c r="KYL46" s="89"/>
      <c r="KYM46" s="89"/>
      <c r="KYN46" s="89"/>
      <c r="KYO46" s="89"/>
      <c r="KYP46" s="89"/>
      <c r="KYQ46" s="89"/>
      <c r="KYR46" s="89"/>
      <c r="KYS46" s="89"/>
      <c r="KYT46" s="89"/>
      <c r="KYU46" s="89"/>
      <c r="KYV46" s="89"/>
      <c r="KYW46" s="89"/>
      <c r="KYX46" s="89"/>
      <c r="KYY46" s="89"/>
      <c r="KYZ46" s="89"/>
      <c r="KZA46" s="89"/>
      <c r="KZB46" s="89"/>
      <c r="KZC46" s="89"/>
      <c r="KZD46" s="89"/>
      <c r="KZE46" s="89"/>
      <c r="KZF46" s="89"/>
      <c r="KZG46" s="89"/>
      <c r="KZH46" s="89"/>
      <c r="KZI46" s="89"/>
      <c r="KZJ46" s="89"/>
      <c r="KZK46" s="89"/>
      <c r="KZL46" s="89"/>
      <c r="KZM46" s="89"/>
      <c r="KZN46" s="89"/>
      <c r="KZO46" s="89"/>
      <c r="KZP46" s="89"/>
      <c r="KZQ46" s="89"/>
      <c r="KZR46" s="89"/>
      <c r="KZS46" s="89"/>
      <c r="KZT46" s="89"/>
      <c r="KZU46" s="89"/>
      <c r="KZV46" s="89"/>
      <c r="KZW46" s="89"/>
      <c r="KZX46" s="89"/>
      <c r="KZY46" s="89"/>
      <c r="KZZ46" s="89"/>
      <c r="LAA46" s="89"/>
      <c r="LAB46" s="89"/>
      <c r="LAC46" s="89"/>
      <c r="LAD46" s="89"/>
      <c r="LAE46" s="89"/>
      <c r="LAF46" s="89"/>
      <c r="LAG46" s="89"/>
      <c r="LAH46" s="89"/>
      <c r="LAI46" s="89"/>
      <c r="LAJ46" s="89"/>
      <c r="LAK46" s="89"/>
      <c r="LAL46" s="89"/>
      <c r="LAM46" s="89"/>
      <c r="LAN46" s="89"/>
      <c r="LAO46" s="89"/>
      <c r="LAP46" s="89"/>
      <c r="LAQ46" s="89"/>
      <c r="LAR46" s="89"/>
      <c r="LAS46" s="89"/>
      <c r="LAT46" s="89"/>
      <c r="LAU46" s="89"/>
      <c r="LAV46" s="89"/>
      <c r="LAW46" s="89"/>
      <c r="LAX46" s="89"/>
      <c r="LAY46" s="89"/>
      <c r="LAZ46" s="89"/>
      <c r="LBA46" s="89"/>
      <c r="LBB46" s="89"/>
      <c r="LBC46" s="89"/>
      <c r="LBD46" s="89"/>
      <c r="LBE46" s="89"/>
      <c r="LBF46" s="89"/>
      <c r="LBG46" s="89"/>
      <c r="LBH46" s="89"/>
      <c r="LBI46" s="89"/>
      <c r="LBJ46" s="89"/>
      <c r="LBK46" s="89"/>
      <c r="LBL46" s="89"/>
      <c r="LBM46" s="89"/>
      <c r="LBN46" s="89"/>
      <c r="LBO46" s="89"/>
      <c r="LBP46" s="89"/>
      <c r="LBQ46" s="89"/>
      <c r="LBR46" s="89"/>
      <c r="LBS46" s="89"/>
      <c r="LBT46" s="89"/>
      <c r="LBU46" s="89"/>
      <c r="LBV46" s="89"/>
      <c r="LBW46" s="89"/>
      <c r="LBX46" s="89"/>
      <c r="LBY46" s="89"/>
      <c r="LBZ46" s="89"/>
      <c r="LCA46" s="89"/>
      <c r="LCB46" s="89"/>
      <c r="LCC46" s="89"/>
      <c r="LCD46" s="89"/>
      <c r="LCE46" s="89"/>
      <c r="LCF46" s="89"/>
      <c r="LCG46" s="89"/>
      <c r="LCH46" s="89"/>
      <c r="LCI46" s="89"/>
      <c r="LCJ46" s="89"/>
      <c r="LCK46" s="89"/>
      <c r="LCL46" s="89"/>
      <c r="LCM46" s="89"/>
      <c r="LCN46" s="89"/>
      <c r="LCO46" s="89"/>
      <c r="LCP46" s="89"/>
      <c r="LCQ46" s="89"/>
      <c r="LCR46" s="89"/>
      <c r="LCS46" s="89"/>
      <c r="LCT46" s="89"/>
      <c r="LCU46" s="89"/>
      <c r="LCV46" s="89"/>
      <c r="LCW46" s="89"/>
      <c r="LCX46" s="89"/>
      <c r="LCY46" s="89"/>
      <c r="LCZ46" s="89"/>
      <c r="LDA46" s="89"/>
      <c r="LDB46" s="89"/>
      <c r="LDC46" s="89"/>
      <c r="LDD46" s="89"/>
      <c r="LDE46" s="89"/>
      <c r="LDF46" s="89"/>
      <c r="LDG46" s="89"/>
      <c r="LDH46" s="89"/>
      <c r="LDI46" s="89"/>
      <c r="LDJ46" s="89"/>
      <c r="LDK46" s="89"/>
      <c r="LDL46" s="89"/>
      <c r="LDM46" s="89"/>
      <c r="LDN46" s="89"/>
      <c r="LDO46" s="89"/>
      <c r="LDP46" s="89"/>
      <c r="LDQ46" s="89"/>
      <c r="LDR46" s="89"/>
      <c r="LDS46" s="89"/>
      <c r="LDT46" s="89"/>
      <c r="LDU46" s="89"/>
      <c r="LDV46" s="89"/>
      <c r="LDW46" s="89"/>
      <c r="LDX46" s="89"/>
      <c r="LDY46" s="89"/>
      <c r="LDZ46" s="89"/>
      <c r="LEA46" s="89"/>
      <c r="LEB46" s="89"/>
      <c r="LEC46" s="89"/>
      <c r="LED46" s="89"/>
      <c r="LEE46" s="89"/>
      <c r="LEF46" s="89"/>
      <c r="LEG46" s="89"/>
      <c r="LEH46" s="89"/>
      <c r="LEI46" s="89"/>
      <c r="LEJ46" s="89"/>
      <c r="LEK46" s="89"/>
      <c r="LEL46" s="89"/>
      <c r="LEM46" s="89"/>
      <c r="LEN46" s="89"/>
      <c r="LEO46" s="89"/>
      <c r="LEP46" s="89"/>
      <c r="LEQ46" s="89"/>
      <c r="LER46" s="89"/>
      <c r="LES46" s="89"/>
      <c r="LET46" s="89"/>
      <c r="LEU46" s="89"/>
      <c r="LEV46" s="89"/>
      <c r="LEW46" s="89"/>
      <c r="LEX46" s="89"/>
      <c r="LEY46" s="89"/>
      <c r="LEZ46" s="89"/>
      <c r="LFA46" s="89"/>
      <c r="LFB46" s="89"/>
      <c r="LFC46" s="89"/>
      <c r="LFD46" s="89"/>
      <c r="LFE46" s="89"/>
      <c r="LFF46" s="89"/>
      <c r="LFG46" s="89"/>
      <c r="LFH46" s="89"/>
      <c r="LFI46" s="89"/>
      <c r="LFJ46" s="89"/>
      <c r="LFK46" s="89"/>
      <c r="LFL46" s="89"/>
      <c r="LFM46" s="89"/>
      <c r="LFN46" s="89"/>
      <c r="LFO46" s="89"/>
      <c r="LFP46" s="89"/>
      <c r="LFQ46" s="89"/>
      <c r="LFR46" s="89"/>
      <c r="LFS46" s="89"/>
      <c r="LFT46" s="89"/>
      <c r="LFU46" s="89"/>
      <c r="LFV46" s="89"/>
      <c r="LFW46" s="89"/>
      <c r="LFX46" s="89"/>
      <c r="LFY46" s="89"/>
      <c r="LFZ46" s="89"/>
      <c r="LGA46" s="89"/>
      <c r="LGB46" s="89"/>
      <c r="LGC46" s="89"/>
      <c r="LGD46" s="89"/>
      <c r="LGE46" s="89"/>
      <c r="LGF46" s="89"/>
      <c r="LGG46" s="89"/>
      <c r="LGH46" s="89"/>
      <c r="LGI46" s="89"/>
      <c r="LGJ46" s="89"/>
      <c r="LGK46" s="89"/>
      <c r="LGL46" s="89"/>
      <c r="LGM46" s="89"/>
      <c r="LGN46" s="89"/>
      <c r="LGO46" s="89"/>
      <c r="LGP46" s="89"/>
      <c r="LGQ46" s="89"/>
      <c r="LGR46" s="89"/>
      <c r="LGS46" s="89"/>
      <c r="LGT46" s="89"/>
      <c r="LGU46" s="89"/>
      <c r="LGV46" s="89"/>
      <c r="LGW46" s="89"/>
      <c r="LGX46" s="89"/>
      <c r="LGY46" s="89"/>
      <c r="LGZ46" s="89"/>
      <c r="LHA46" s="89"/>
      <c r="LHB46" s="89"/>
      <c r="LHC46" s="89"/>
      <c r="LHD46" s="89"/>
      <c r="LHE46" s="89"/>
      <c r="LHF46" s="89"/>
      <c r="LHG46" s="89"/>
      <c r="LHH46" s="89"/>
      <c r="LHI46" s="89"/>
      <c r="LHJ46" s="89"/>
      <c r="LHK46" s="89"/>
      <c r="LHL46" s="89"/>
      <c r="LHM46" s="89"/>
      <c r="LHN46" s="89"/>
      <c r="LHO46" s="89"/>
      <c r="LHP46" s="89"/>
      <c r="LHQ46" s="89"/>
      <c r="LHR46" s="89"/>
      <c r="LHS46" s="89"/>
      <c r="LHT46" s="89"/>
      <c r="LHU46" s="89"/>
      <c r="LHV46" s="89"/>
      <c r="LHW46" s="89"/>
      <c r="LHX46" s="89"/>
      <c r="LHY46" s="89"/>
      <c r="LHZ46" s="89"/>
      <c r="LIA46" s="89"/>
      <c r="LIB46" s="89"/>
      <c r="LIC46" s="89"/>
      <c r="LID46" s="89"/>
      <c r="LIE46" s="89"/>
      <c r="LIF46" s="89"/>
      <c r="LIG46" s="89"/>
      <c r="LIH46" s="89"/>
      <c r="LII46" s="89"/>
      <c r="LIJ46" s="89"/>
      <c r="LIK46" s="89"/>
      <c r="LIL46" s="89"/>
      <c r="LIM46" s="89"/>
      <c r="LIN46" s="89"/>
      <c r="LIO46" s="89"/>
      <c r="LIP46" s="89"/>
      <c r="LIQ46" s="89"/>
      <c r="LIR46" s="89"/>
      <c r="LIS46" s="89"/>
      <c r="LIT46" s="89"/>
      <c r="LIU46" s="89"/>
      <c r="LIV46" s="89"/>
      <c r="LIW46" s="89"/>
      <c r="LIX46" s="89"/>
      <c r="LIY46" s="89"/>
      <c r="LIZ46" s="89"/>
      <c r="LJA46" s="89"/>
      <c r="LJB46" s="89"/>
      <c r="LJC46" s="89"/>
      <c r="LJD46" s="89"/>
      <c r="LJE46" s="89"/>
      <c r="LJF46" s="89"/>
      <c r="LJG46" s="89"/>
      <c r="LJH46" s="89"/>
      <c r="LJI46" s="89"/>
      <c r="LJJ46" s="89"/>
      <c r="LJK46" s="89"/>
      <c r="LJL46" s="89"/>
      <c r="LJM46" s="89"/>
      <c r="LJN46" s="89"/>
      <c r="LJO46" s="89"/>
      <c r="LJP46" s="89"/>
      <c r="LJQ46" s="89"/>
      <c r="LJR46" s="89"/>
      <c r="LJS46" s="89"/>
      <c r="LJT46" s="89"/>
      <c r="LJU46" s="89"/>
      <c r="LJV46" s="89"/>
      <c r="LJW46" s="89"/>
      <c r="LJX46" s="89"/>
      <c r="LJY46" s="89"/>
      <c r="LJZ46" s="89"/>
      <c r="LKA46" s="89"/>
      <c r="LKB46" s="89"/>
      <c r="LKC46" s="89"/>
      <c r="LKD46" s="89"/>
      <c r="LKE46" s="89"/>
      <c r="LKF46" s="89"/>
      <c r="LKG46" s="89"/>
      <c r="LKH46" s="89"/>
      <c r="LKI46" s="89"/>
      <c r="LKJ46" s="89"/>
      <c r="LKK46" s="89"/>
      <c r="LKL46" s="89"/>
      <c r="LKM46" s="89"/>
      <c r="LKN46" s="89"/>
      <c r="LKO46" s="89"/>
      <c r="LKP46" s="89"/>
      <c r="LKQ46" s="89"/>
      <c r="LKR46" s="89"/>
      <c r="LKS46" s="89"/>
      <c r="LKT46" s="89"/>
      <c r="LKU46" s="89"/>
      <c r="LKV46" s="89"/>
      <c r="LKW46" s="89"/>
      <c r="LKX46" s="89"/>
      <c r="LKY46" s="89"/>
      <c r="LKZ46" s="89"/>
      <c r="LLA46" s="89"/>
      <c r="LLB46" s="89"/>
      <c r="LLC46" s="89"/>
      <c r="LLD46" s="89"/>
      <c r="LLE46" s="89"/>
      <c r="LLF46" s="89"/>
      <c r="LLG46" s="89"/>
      <c r="LLH46" s="89"/>
      <c r="LLI46" s="89"/>
      <c r="LLJ46" s="89"/>
      <c r="LLK46" s="89"/>
      <c r="LLL46" s="89"/>
      <c r="LLM46" s="89"/>
      <c r="LLN46" s="89"/>
      <c r="LLO46" s="89"/>
      <c r="LLP46" s="89"/>
      <c r="LLQ46" s="89"/>
      <c r="LLR46" s="89"/>
      <c r="LLS46" s="89"/>
      <c r="LLT46" s="89"/>
      <c r="LLU46" s="89"/>
      <c r="LLV46" s="89"/>
      <c r="LLW46" s="89"/>
      <c r="LLX46" s="89"/>
      <c r="LLY46" s="89"/>
      <c r="LLZ46" s="89"/>
      <c r="LMA46" s="89"/>
      <c r="LMB46" s="89"/>
      <c r="LMC46" s="89"/>
      <c r="LMD46" s="89"/>
      <c r="LME46" s="89"/>
      <c r="LMF46" s="89"/>
      <c r="LMG46" s="89"/>
      <c r="LMH46" s="89"/>
      <c r="LMI46" s="89"/>
      <c r="LMJ46" s="89"/>
      <c r="LMK46" s="89"/>
      <c r="LML46" s="89"/>
      <c r="LMM46" s="89"/>
      <c r="LMN46" s="89"/>
      <c r="LMO46" s="89"/>
      <c r="LMP46" s="89"/>
      <c r="LMQ46" s="89"/>
      <c r="LMR46" s="89"/>
      <c r="LMS46" s="89"/>
      <c r="LMT46" s="89"/>
      <c r="LMU46" s="89"/>
      <c r="LMV46" s="89"/>
      <c r="LMW46" s="89"/>
      <c r="LMX46" s="89"/>
      <c r="LMY46" s="89"/>
      <c r="LMZ46" s="89"/>
      <c r="LNA46" s="89"/>
      <c r="LNB46" s="89"/>
      <c r="LNC46" s="89"/>
      <c r="LND46" s="89"/>
      <c r="LNE46" s="89"/>
      <c r="LNF46" s="89"/>
      <c r="LNG46" s="89"/>
      <c r="LNH46" s="89"/>
      <c r="LNI46" s="89"/>
      <c r="LNJ46" s="89"/>
      <c r="LNK46" s="89"/>
      <c r="LNL46" s="89"/>
      <c r="LNM46" s="89"/>
      <c r="LNN46" s="89"/>
      <c r="LNO46" s="89"/>
      <c r="LNP46" s="89"/>
      <c r="LNQ46" s="89"/>
      <c r="LNR46" s="89"/>
      <c r="LNS46" s="89"/>
      <c r="LNT46" s="89"/>
      <c r="LNU46" s="89"/>
      <c r="LNV46" s="89"/>
      <c r="LNW46" s="89"/>
      <c r="LNX46" s="89"/>
      <c r="LNY46" s="89"/>
      <c r="LNZ46" s="89"/>
      <c r="LOA46" s="89"/>
      <c r="LOB46" s="89"/>
      <c r="LOC46" s="89"/>
      <c r="LOD46" s="89"/>
      <c r="LOE46" s="89"/>
      <c r="LOF46" s="89"/>
      <c r="LOG46" s="89"/>
      <c r="LOH46" s="89"/>
      <c r="LOI46" s="89"/>
      <c r="LOJ46" s="89"/>
      <c r="LOK46" s="89"/>
      <c r="LOL46" s="89"/>
      <c r="LOM46" s="89"/>
      <c r="LON46" s="89"/>
      <c r="LOO46" s="89"/>
      <c r="LOP46" s="89"/>
      <c r="LOQ46" s="89"/>
      <c r="LOR46" s="89"/>
      <c r="LOS46" s="89"/>
      <c r="LOT46" s="89"/>
      <c r="LOU46" s="89"/>
      <c r="LOV46" s="89"/>
      <c r="LOW46" s="89"/>
      <c r="LOX46" s="89"/>
      <c r="LOY46" s="89"/>
      <c r="LOZ46" s="89"/>
      <c r="LPA46" s="89"/>
      <c r="LPB46" s="89"/>
      <c r="LPC46" s="89"/>
      <c r="LPD46" s="89"/>
      <c r="LPE46" s="89"/>
      <c r="LPF46" s="89"/>
      <c r="LPG46" s="89"/>
      <c r="LPH46" s="89"/>
      <c r="LPI46" s="89"/>
      <c r="LPJ46" s="89"/>
      <c r="LPK46" s="89"/>
      <c r="LPL46" s="89"/>
      <c r="LPM46" s="89"/>
      <c r="LPN46" s="89"/>
      <c r="LPO46" s="89"/>
      <c r="LPP46" s="89"/>
      <c r="LPQ46" s="89"/>
      <c r="LPR46" s="89"/>
      <c r="LPS46" s="89"/>
      <c r="LPT46" s="89"/>
      <c r="LPU46" s="89"/>
      <c r="LPV46" s="89"/>
      <c r="LPW46" s="89"/>
      <c r="LPX46" s="89"/>
      <c r="LPY46" s="89"/>
      <c r="LPZ46" s="89"/>
      <c r="LQA46" s="89"/>
      <c r="LQB46" s="89"/>
      <c r="LQC46" s="89"/>
      <c r="LQD46" s="89"/>
      <c r="LQE46" s="89"/>
      <c r="LQF46" s="89"/>
      <c r="LQG46" s="89"/>
      <c r="LQH46" s="89"/>
      <c r="LQI46" s="89"/>
      <c r="LQJ46" s="89"/>
      <c r="LQK46" s="89"/>
      <c r="LQL46" s="89"/>
      <c r="LQM46" s="89"/>
      <c r="LQN46" s="89"/>
      <c r="LQO46" s="89"/>
      <c r="LQP46" s="89"/>
      <c r="LQQ46" s="89"/>
      <c r="LQR46" s="89"/>
      <c r="LQS46" s="89"/>
      <c r="LQT46" s="89"/>
      <c r="LQU46" s="89"/>
      <c r="LQV46" s="89"/>
      <c r="LQW46" s="89"/>
      <c r="LQX46" s="89"/>
      <c r="LQY46" s="89"/>
      <c r="LQZ46" s="89"/>
      <c r="LRA46" s="89"/>
      <c r="LRB46" s="89"/>
      <c r="LRC46" s="89"/>
      <c r="LRD46" s="89"/>
      <c r="LRE46" s="89"/>
      <c r="LRF46" s="89"/>
      <c r="LRG46" s="89"/>
      <c r="LRH46" s="89"/>
      <c r="LRI46" s="89"/>
      <c r="LRJ46" s="89"/>
      <c r="LRK46" s="89"/>
      <c r="LRL46" s="89"/>
      <c r="LRM46" s="89"/>
      <c r="LRN46" s="89"/>
      <c r="LRO46" s="89"/>
      <c r="LRP46" s="89"/>
      <c r="LRQ46" s="89"/>
      <c r="LRR46" s="89"/>
      <c r="LRS46" s="89"/>
      <c r="LRT46" s="89"/>
      <c r="LRU46" s="89"/>
      <c r="LRV46" s="89"/>
      <c r="LRW46" s="89"/>
      <c r="LRX46" s="89"/>
      <c r="LRY46" s="89"/>
      <c r="LRZ46" s="89"/>
      <c r="LSA46" s="89"/>
      <c r="LSB46" s="89"/>
      <c r="LSC46" s="89"/>
      <c r="LSD46" s="89"/>
      <c r="LSE46" s="89"/>
      <c r="LSF46" s="89"/>
      <c r="LSG46" s="89"/>
      <c r="LSH46" s="89"/>
      <c r="LSI46" s="89"/>
      <c r="LSJ46" s="89"/>
      <c r="LSK46" s="89"/>
      <c r="LSL46" s="89"/>
      <c r="LSM46" s="89"/>
      <c r="LSN46" s="89"/>
      <c r="LSO46" s="89"/>
      <c r="LSP46" s="89"/>
      <c r="LSQ46" s="89"/>
      <c r="LSR46" s="89"/>
      <c r="LSS46" s="89"/>
      <c r="LST46" s="89"/>
      <c r="LSU46" s="89"/>
      <c r="LSV46" s="89"/>
      <c r="LSW46" s="89"/>
      <c r="LSX46" s="89"/>
      <c r="LSY46" s="89"/>
      <c r="LSZ46" s="89"/>
      <c r="LTA46" s="89"/>
      <c r="LTB46" s="89"/>
      <c r="LTC46" s="89"/>
      <c r="LTD46" s="89"/>
      <c r="LTE46" s="89"/>
      <c r="LTF46" s="89"/>
      <c r="LTG46" s="89"/>
      <c r="LTH46" s="89"/>
      <c r="LTI46" s="89"/>
      <c r="LTJ46" s="89"/>
      <c r="LTK46" s="89"/>
      <c r="LTL46" s="89"/>
      <c r="LTM46" s="89"/>
      <c r="LTN46" s="89"/>
      <c r="LTO46" s="89"/>
      <c r="LTP46" s="89"/>
      <c r="LTQ46" s="89"/>
      <c r="LTR46" s="89"/>
      <c r="LTS46" s="89"/>
      <c r="LTT46" s="89"/>
      <c r="LTU46" s="89"/>
      <c r="LTV46" s="89"/>
      <c r="LTW46" s="89"/>
      <c r="LTX46" s="89"/>
      <c r="LTY46" s="89"/>
      <c r="LTZ46" s="89"/>
      <c r="LUA46" s="89"/>
      <c r="LUB46" s="89"/>
      <c r="LUC46" s="89"/>
      <c r="LUD46" s="89"/>
      <c r="LUE46" s="89"/>
      <c r="LUF46" s="89"/>
      <c r="LUG46" s="89"/>
      <c r="LUH46" s="89"/>
      <c r="LUI46" s="89"/>
      <c r="LUJ46" s="89"/>
      <c r="LUK46" s="89"/>
      <c r="LUL46" s="89"/>
      <c r="LUM46" s="89"/>
      <c r="LUN46" s="89"/>
      <c r="LUO46" s="89"/>
      <c r="LUP46" s="89"/>
      <c r="LUQ46" s="89"/>
      <c r="LUR46" s="89"/>
      <c r="LUS46" s="89"/>
      <c r="LUT46" s="89"/>
      <c r="LUU46" s="89"/>
      <c r="LUV46" s="89"/>
      <c r="LUW46" s="89"/>
      <c r="LUX46" s="89"/>
      <c r="LUY46" s="89"/>
      <c r="LUZ46" s="89"/>
      <c r="LVA46" s="89"/>
      <c r="LVB46" s="89"/>
      <c r="LVC46" s="89"/>
      <c r="LVD46" s="89"/>
      <c r="LVE46" s="89"/>
      <c r="LVF46" s="89"/>
      <c r="LVG46" s="89"/>
      <c r="LVH46" s="89"/>
      <c r="LVI46" s="89"/>
      <c r="LVJ46" s="89"/>
      <c r="LVK46" s="89"/>
      <c r="LVL46" s="89"/>
      <c r="LVM46" s="89"/>
      <c r="LVN46" s="89"/>
      <c r="LVO46" s="89"/>
      <c r="LVP46" s="89"/>
      <c r="LVQ46" s="89"/>
      <c r="LVR46" s="89"/>
      <c r="LVS46" s="89"/>
      <c r="LVT46" s="89"/>
      <c r="LVU46" s="89"/>
      <c r="LVV46" s="89"/>
      <c r="LVW46" s="89"/>
      <c r="LVX46" s="89"/>
      <c r="LVY46" s="89"/>
      <c r="LVZ46" s="89"/>
      <c r="LWA46" s="89"/>
      <c r="LWB46" s="89"/>
      <c r="LWC46" s="89"/>
      <c r="LWD46" s="89"/>
      <c r="LWE46" s="89"/>
      <c r="LWF46" s="89"/>
      <c r="LWG46" s="89"/>
      <c r="LWH46" s="89"/>
      <c r="LWI46" s="89"/>
      <c r="LWJ46" s="89"/>
      <c r="LWK46" s="89"/>
      <c r="LWL46" s="89"/>
      <c r="LWM46" s="89"/>
      <c r="LWN46" s="89"/>
      <c r="LWO46" s="89"/>
      <c r="LWP46" s="89"/>
      <c r="LWQ46" s="89"/>
      <c r="LWR46" s="89"/>
      <c r="LWS46" s="89"/>
      <c r="LWT46" s="89"/>
      <c r="LWU46" s="89"/>
      <c r="LWV46" s="89"/>
      <c r="LWW46" s="89"/>
      <c r="LWX46" s="89"/>
      <c r="LWY46" s="89"/>
      <c r="LWZ46" s="89"/>
      <c r="LXA46" s="89"/>
      <c r="LXB46" s="89"/>
      <c r="LXC46" s="89"/>
      <c r="LXD46" s="89"/>
      <c r="LXE46" s="89"/>
      <c r="LXF46" s="89"/>
      <c r="LXG46" s="89"/>
      <c r="LXH46" s="89"/>
      <c r="LXI46" s="89"/>
      <c r="LXJ46" s="89"/>
      <c r="LXK46" s="89"/>
      <c r="LXL46" s="89"/>
      <c r="LXM46" s="89"/>
      <c r="LXN46" s="89"/>
      <c r="LXO46" s="89"/>
      <c r="LXP46" s="89"/>
      <c r="LXQ46" s="89"/>
      <c r="LXR46" s="89"/>
      <c r="LXS46" s="89"/>
      <c r="LXT46" s="89"/>
      <c r="LXU46" s="89"/>
      <c r="LXV46" s="89"/>
      <c r="LXW46" s="89"/>
      <c r="LXX46" s="89"/>
      <c r="LXY46" s="89"/>
      <c r="LXZ46" s="89"/>
      <c r="LYA46" s="89"/>
      <c r="LYB46" s="89"/>
      <c r="LYC46" s="89"/>
      <c r="LYD46" s="89"/>
      <c r="LYE46" s="89"/>
      <c r="LYF46" s="89"/>
      <c r="LYG46" s="89"/>
      <c r="LYH46" s="89"/>
      <c r="LYI46" s="89"/>
      <c r="LYJ46" s="89"/>
      <c r="LYK46" s="89"/>
      <c r="LYL46" s="89"/>
      <c r="LYM46" s="89"/>
      <c r="LYN46" s="89"/>
      <c r="LYO46" s="89"/>
      <c r="LYP46" s="89"/>
      <c r="LYQ46" s="89"/>
      <c r="LYR46" s="89"/>
      <c r="LYS46" s="89"/>
      <c r="LYT46" s="89"/>
      <c r="LYU46" s="89"/>
      <c r="LYV46" s="89"/>
      <c r="LYW46" s="89"/>
      <c r="LYX46" s="89"/>
      <c r="LYY46" s="89"/>
      <c r="LYZ46" s="89"/>
      <c r="LZA46" s="89"/>
      <c r="LZB46" s="89"/>
      <c r="LZC46" s="89"/>
      <c r="LZD46" s="89"/>
      <c r="LZE46" s="89"/>
      <c r="LZF46" s="89"/>
      <c r="LZG46" s="89"/>
      <c r="LZH46" s="89"/>
      <c r="LZI46" s="89"/>
      <c r="LZJ46" s="89"/>
      <c r="LZK46" s="89"/>
      <c r="LZL46" s="89"/>
      <c r="LZM46" s="89"/>
      <c r="LZN46" s="89"/>
      <c r="LZO46" s="89"/>
      <c r="LZP46" s="89"/>
      <c r="LZQ46" s="89"/>
      <c r="LZR46" s="89"/>
      <c r="LZS46" s="89"/>
      <c r="LZT46" s="89"/>
      <c r="LZU46" s="89"/>
      <c r="LZV46" s="89"/>
      <c r="LZW46" s="89"/>
      <c r="LZX46" s="89"/>
      <c r="LZY46" s="89"/>
      <c r="LZZ46" s="89"/>
      <c r="MAA46" s="89"/>
      <c r="MAB46" s="89"/>
      <c r="MAC46" s="89"/>
      <c r="MAD46" s="89"/>
      <c r="MAE46" s="89"/>
      <c r="MAF46" s="89"/>
      <c r="MAG46" s="89"/>
      <c r="MAH46" s="89"/>
      <c r="MAI46" s="89"/>
      <c r="MAJ46" s="89"/>
      <c r="MAK46" s="89"/>
      <c r="MAL46" s="89"/>
      <c r="MAM46" s="89"/>
      <c r="MAN46" s="89"/>
      <c r="MAO46" s="89"/>
      <c r="MAP46" s="89"/>
      <c r="MAQ46" s="89"/>
      <c r="MAR46" s="89"/>
      <c r="MAS46" s="89"/>
      <c r="MAT46" s="89"/>
      <c r="MAU46" s="89"/>
      <c r="MAV46" s="89"/>
      <c r="MAW46" s="89"/>
      <c r="MAX46" s="89"/>
      <c r="MAY46" s="89"/>
      <c r="MAZ46" s="89"/>
      <c r="MBA46" s="89"/>
      <c r="MBB46" s="89"/>
      <c r="MBC46" s="89"/>
      <c r="MBD46" s="89"/>
      <c r="MBE46" s="89"/>
      <c r="MBF46" s="89"/>
      <c r="MBG46" s="89"/>
      <c r="MBH46" s="89"/>
      <c r="MBI46" s="89"/>
      <c r="MBJ46" s="89"/>
      <c r="MBK46" s="89"/>
      <c r="MBL46" s="89"/>
      <c r="MBM46" s="89"/>
      <c r="MBN46" s="89"/>
      <c r="MBO46" s="89"/>
      <c r="MBP46" s="89"/>
      <c r="MBQ46" s="89"/>
      <c r="MBR46" s="89"/>
      <c r="MBS46" s="89"/>
      <c r="MBT46" s="89"/>
      <c r="MBU46" s="89"/>
      <c r="MBV46" s="89"/>
      <c r="MBW46" s="89"/>
      <c r="MBX46" s="89"/>
      <c r="MBY46" s="89"/>
      <c r="MBZ46" s="89"/>
      <c r="MCA46" s="89"/>
      <c r="MCB46" s="89"/>
      <c r="MCC46" s="89"/>
      <c r="MCD46" s="89"/>
      <c r="MCE46" s="89"/>
      <c r="MCF46" s="89"/>
      <c r="MCG46" s="89"/>
      <c r="MCH46" s="89"/>
      <c r="MCI46" s="89"/>
      <c r="MCJ46" s="89"/>
      <c r="MCK46" s="89"/>
      <c r="MCL46" s="89"/>
      <c r="MCM46" s="89"/>
      <c r="MCN46" s="89"/>
      <c r="MCO46" s="89"/>
      <c r="MCP46" s="89"/>
      <c r="MCQ46" s="89"/>
      <c r="MCR46" s="89"/>
      <c r="MCS46" s="89"/>
      <c r="MCT46" s="89"/>
      <c r="MCU46" s="89"/>
      <c r="MCV46" s="89"/>
      <c r="MCW46" s="89"/>
      <c r="MCX46" s="89"/>
      <c r="MCY46" s="89"/>
      <c r="MCZ46" s="89"/>
      <c r="MDA46" s="89"/>
      <c r="MDB46" s="89"/>
      <c r="MDC46" s="89"/>
      <c r="MDD46" s="89"/>
      <c r="MDE46" s="89"/>
      <c r="MDF46" s="89"/>
      <c r="MDG46" s="89"/>
      <c r="MDH46" s="89"/>
      <c r="MDI46" s="89"/>
      <c r="MDJ46" s="89"/>
      <c r="MDK46" s="89"/>
      <c r="MDL46" s="89"/>
      <c r="MDM46" s="89"/>
      <c r="MDN46" s="89"/>
      <c r="MDO46" s="89"/>
      <c r="MDP46" s="89"/>
      <c r="MDQ46" s="89"/>
      <c r="MDR46" s="89"/>
      <c r="MDS46" s="89"/>
      <c r="MDT46" s="89"/>
      <c r="MDU46" s="89"/>
      <c r="MDV46" s="89"/>
      <c r="MDW46" s="89"/>
      <c r="MDX46" s="89"/>
      <c r="MDY46" s="89"/>
      <c r="MDZ46" s="89"/>
      <c r="MEA46" s="89"/>
      <c r="MEB46" s="89"/>
      <c r="MEC46" s="89"/>
      <c r="MED46" s="89"/>
      <c r="MEE46" s="89"/>
      <c r="MEF46" s="89"/>
      <c r="MEG46" s="89"/>
      <c r="MEH46" s="89"/>
      <c r="MEI46" s="89"/>
      <c r="MEJ46" s="89"/>
      <c r="MEK46" s="89"/>
      <c r="MEL46" s="89"/>
      <c r="MEM46" s="89"/>
      <c r="MEN46" s="89"/>
      <c r="MEO46" s="89"/>
      <c r="MEP46" s="89"/>
      <c r="MEQ46" s="89"/>
      <c r="MER46" s="89"/>
      <c r="MES46" s="89"/>
      <c r="MET46" s="89"/>
      <c r="MEU46" s="89"/>
      <c r="MEV46" s="89"/>
      <c r="MEW46" s="89"/>
      <c r="MEX46" s="89"/>
      <c r="MEY46" s="89"/>
      <c r="MEZ46" s="89"/>
      <c r="MFA46" s="89"/>
      <c r="MFB46" s="89"/>
      <c r="MFC46" s="89"/>
      <c r="MFD46" s="89"/>
      <c r="MFE46" s="89"/>
      <c r="MFF46" s="89"/>
      <c r="MFG46" s="89"/>
      <c r="MFH46" s="89"/>
      <c r="MFI46" s="89"/>
      <c r="MFJ46" s="89"/>
      <c r="MFK46" s="89"/>
      <c r="MFL46" s="89"/>
      <c r="MFM46" s="89"/>
      <c r="MFN46" s="89"/>
      <c r="MFO46" s="89"/>
      <c r="MFP46" s="89"/>
      <c r="MFQ46" s="89"/>
      <c r="MFR46" s="89"/>
      <c r="MFS46" s="89"/>
      <c r="MFT46" s="89"/>
      <c r="MFU46" s="89"/>
      <c r="MFV46" s="89"/>
      <c r="MFW46" s="89"/>
      <c r="MFX46" s="89"/>
      <c r="MFY46" s="89"/>
      <c r="MFZ46" s="89"/>
      <c r="MGA46" s="89"/>
      <c r="MGB46" s="89"/>
      <c r="MGC46" s="89"/>
      <c r="MGD46" s="89"/>
      <c r="MGE46" s="89"/>
      <c r="MGF46" s="89"/>
      <c r="MGG46" s="89"/>
      <c r="MGH46" s="89"/>
      <c r="MGI46" s="89"/>
      <c r="MGJ46" s="89"/>
      <c r="MGK46" s="89"/>
      <c r="MGL46" s="89"/>
      <c r="MGM46" s="89"/>
      <c r="MGN46" s="89"/>
      <c r="MGO46" s="89"/>
      <c r="MGP46" s="89"/>
      <c r="MGQ46" s="89"/>
      <c r="MGR46" s="89"/>
      <c r="MGS46" s="89"/>
      <c r="MGT46" s="89"/>
      <c r="MGU46" s="89"/>
      <c r="MGV46" s="89"/>
      <c r="MGW46" s="89"/>
      <c r="MGX46" s="89"/>
      <c r="MGY46" s="89"/>
      <c r="MGZ46" s="89"/>
      <c r="MHA46" s="89"/>
      <c r="MHB46" s="89"/>
      <c r="MHC46" s="89"/>
      <c r="MHD46" s="89"/>
      <c r="MHE46" s="89"/>
      <c r="MHF46" s="89"/>
      <c r="MHG46" s="89"/>
      <c r="MHH46" s="89"/>
      <c r="MHI46" s="89"/>
      <c r="MHJ46" s="89"/>
      <c r="MHK46" s="89"/>
      <c r="MHL46" s="89"/>
      <c r="MHM46" s="89"/>
      <c r="MHN46" s="89"/>
      <c r="MHO46" s="89"/>
      <c r="MHP46" s="89"/>
      <c r="MHQ46" s="89"/>
      <c r="MHR46" s="89"/>
      <c r="MHS46" s="89"/>
      <c r="MHT46" s="89"/>
      <c r="MHU46" s="89"/>
      <c r="MHV46" s="89"/>
      <c r="MHW46" s="89"/>
      <c r="MHX46" s="89"/>
      <c r="MHY46" s="89"/>
      <c r="MHZ46" s="89"/>
      <c r="MIA46" s="89"/>
      <c r="MIB46" s="89"/>
      <c r="MIC46" s="89"/>
      <c r="MID46" s="89"/>
      <c r="MIE46" s="89"/>
      <c r="MIF46" s="89"/>
      <c r="MIG46" s="89"/>
      <c r="MIH46" s="89"/>
      <c r="MII46" s="89"/>
      <c r="MIJ46" s="89"/>
      <c r="MIK46" s="89"/>
      <c r="MIL46" s="89"/>
      <c r="MIM46" s="89"/>
      <c r="MIN46" s="89"/>
      <c r="MIO46" s="89"/>
      <c r="MIP46" s="89"/>
      <c r="MIQ46" s="89"/>
      <c r="MIR46" s="89"/>
      <c r="MIS46" s="89"/>
      <c r="MIT46" s="89"/>
      <c r="MIU46" s="89"/>
      <c r="MIV46" s="89"/>
      <c r="MIW46" s="89"/>
      <c r="MIX46" s="89"/>
      <c r="MIY46" s="89"/>
      <c r="MIZ46" s="89"/>
      <c r="MJA46" s="89"/>
      <c r="MJB46" s="89"/>
      <c r="MJC46" s="89"/>
      <c r="MJD46" s="89"/>
      <c r="MJE46" s="89"/>
      <c r="MJF46" s="89"/>
      <c r="MJG46" s="89"/>
      <c r="MJH46" s="89"/>
      <c r="MJI46" s="89"/>
      <c r="MJJ46" s="89"/>
      <c r="MJK46" s="89"/>
      <c r="MJL46" s="89"/>
      <c r="MJM46" s="89"/>
      <c r="MJN46" s="89"/>
      <c r="MJO46" s="89"/>
      <c r="MJP46" s="89"/>
      <c r="MJQ46" s="89"/>
      <c r="MJR46" s="89"/>
      <c r="MJS46" s="89"/>
      <c r="MJT46" s="89"/>
      <c r="MJU46" s="89"/>
      <c r="MJV46" s="89"/>
      <c r="MJW46" s="89"/>
      <c r="MJX46" s="89"/>
      <c r="MJY46" s="89"/>
      <c r="MJZ46" s="89"/>
      <c r="MKA46" s="89"/>
      <c r="MKB46" s="89"/>
      <c r="MKC46" s="89"/>
      <c r="MKD46" s="89"/>
      <c r="MKE46" s="89"/>
      <c r="MKF46" s="89"/>
      <c r="MKG46" s="89"/>
      <c r="MKH46" s="89"/>
      <c r="MKI46" s="89"/>
      <c r="MKJ46" s="89"/>
      <c r="MKK46" s="89"/>
      <c r="MKL46" s="89"/>
      <c r="MKM46" s="89"/>
      <c r="MKN46" s="89"/>
      <c r="MKO46" s="89"/>
      <c r="MKP46" s="89"/>
      <c r="MKQ46" s="89"/>
      <c r="MKR46" s="89"/>
      <c r="MKS46" s="89"/>
      <c r="MKT46" s="89"/>
      <c r="MKU46" s="89"/>
      <c r="MKV46" s="89"/>
      <c r="MKW46" s="89"/>
      <c r="MKX46" s="89"/>
      <c r="MKY46" s="89"/>
      <c r="MKZ46" s="89"/>
      <c r="MLA46" s="89"/>
      <c r="MLB46" s="89"/>
      <c r="MLC46" s="89"/>
      <c r="MLD46" s="89"/>
      <c r="MLE46" s="89"/>
      <c r="MLF46" s="89"/>
      <c r="MLG46" s="89"/>
      <c r="MLH46" s="89"/>
      <c r="MLI46" s="89"/>
      <c r="MLJ46" s="89"/>
      <c r="MLK46" s="89"/>
      <c r="MLL46" s="89"/>
      <c r="MLM46" s="89"/>
      <c r="MLN46" s="89"/>
      <c r="MLO46" s="89"/>
      <c r="MLP46" s="89"/>
      <c r="MLQ46" s="89"/>
      <c r="MLR46" s="89"/>
      <c r="MLS46" s="89"/>
      <c r="MLT46" s="89"/>
      <c r="MLU46" s="89"/>
      <c r="MLV46" s="89"/>
      <c r="MLW46" s="89"/>
      <c r="MLX46" s="89"/>
      <c r="MLY46" s="89"/>
      <c r="MLZ46" s="89"/>
      <c r="MMA46" s="89"/>
      <c r="MMB46" s="89"/>
      <c r="MMC46" s="89"/>
      <c r="MMD46" s="89"/>
      <c r="MME46" s="89"/>
      <c r="MMF46" s="89"/>
      <c r="MMG46" s="89"/>
      <c r="MMH46" s="89"/>
      <c r="MMI46" s="89"/>
      <c r="MMJ46" s="89"/>
      <c r="MMK46" s="89"/>
      <c r="MML46" s="89"/>
      <c r="MMM46" s="89"/>
      <c r="MMN46" s="89"/>
      <c r="MMO46" s="89"/>
      <c r="MMP46" s="89"/>
      <c r="MMQ46" s="89"/>
      <c r="MMR46" s="89"/>
      <c r="MMS46" s="89"/>
      <c r="MMT46" s="89"/>
      <c r="MMU46" s="89"/>
      <c r="MMV46" s="89"/>
      <c r="MMW46" s="89"/>
      <c r="MMX46" s="89"/>
      <c r="MMY46" s="89"/>
      <c r="MMZ46" s="89"/>
      <c r="MNA46" s="89"/>
      <c r="MNB46" s="89"/>
      <c r="MNC46" s="89"/>
      <c r="MND46" s="89"/>
      <c r="MNE46" s="89"/>
      <c r="MNF46" s="89"/>
      <c r="MNG46" s="89"/>
      <c r="MNH46" s="89"/>
      <c r="MNI46" s="89"/>
      <c r="MNJ46" s="89"/>
      <c r="MNK46" s="89"/>
      <c r="MNL46" s="89"/>
      <c r="MNM46" s="89"/>
      <c r="MNN46" s="89"/>
      <c r="MNO46" s="89"/>
      <c r="MNP46" s="89"/>
      <c r="MNQ46" s="89"/>
      <c r="MNR46" s="89"/>
      <c r="MNS46" s="89"/>
      <c r="MNT46" s="89"/>
      <c r="MNU46" s="89"/>
      <c r="MNV46" s="89"/>
      <c r="MNW46" s="89"/>
      <c r="MNX46" s="89"/>
      <c r="MNY46" s="89"/>
      <c r="MNZ46" s="89"/>
      <c r="MOA46" s="89"/>
      <c r="MOB46" s="89"/>
      <c r="MOC46" s="89"/>
      <c r="MOD46" s="89"/>
      <c r="MOE46" s="89"/>
      <c r="MOF46" s="89"/>
      <c r="MOG46" s="89"/>
      <c r="MOH46" s="89"/>
      <c r="MOI46" s="89"/>
      <c r="MOJ46" s="89"/>
      <c r="MOK46" s="89"/>
      <c r="MOL46" s="89"/>
      <c r="MOM46" s="89"/>
      <c r="MON46" s="89"/>
      <c r="MOO46" s="89"/>
      <c r="MOP46" s="89"/>
      <c r="MOQ46" s="89"/>
      <c r="MOR46" s="89"/>
      <c r="MOS46" s="89"/>
      <c r="MOT46" s="89"/>
      <c r="MOU46" s="89"/>
      <c r="MOV46" s="89"/>
      <c r="MOW46" s="89"/>
      <c r="MOX46" s="89"/>
      <c r="MOY46" s="89"/>
      <c r="MOZ46" s="89"/>
      <c r="MPA46" s="89"/>
      <c r="MPB46" s="89"/>
      <c r="MPC46" s="89"/>
      <c r="MPD46" s="89"/>
      <c r="MPE46" s="89"/>
      <c r="MPF46" s="89"/>
      <c r="MPG46" s="89"/>
      <c r="MPH46" s="89"/>
      <c r="MPI46" s="89"/>
      <c r="MPJ46" s="89"/>
      <c r="MPK46" s="89"/>
      <c r="MPL46" s="89"/>
      <c r="MPM46" s="89"/>
      <c r="MPN46" s="89"/>
      <c r="MPO46" s="89"/>
      <c r="MPP46" s="89"/>
      <c r="MPQ46" s="89"/>
      <c r="MPR46" s="89"/>
      <c r="MPS46" s="89"/>
      <c r="MPT46" s="89"/>
      <c r="MPU46" s="89"/>
      <c r="MPV46" s="89"/>
      <c r="MPW46" s="89"/>
      <c r="MPX46" s="89"/>
      <c r="MPY46" s="89"/>
      <c r="MPZ46" s="89"/>
      <c r="MQA46" s="89"/>
      <c r="MQB46" s="89"/>
      <c r="MQC46" s="89"/>
      <c r="MQD46" s="89"/>
      <c r="MQE46" s="89"/>
      <c r="MQF46" s="89"/>
      <c r="MQG46" s="89"/>
      <c r="MQH46" s="89"/>
      <c r="MQI46" s="89"/>
      <c r="MQJ46" s="89"/>
      <c r="MQK46" s="89"/>
      <c r="MQL46" s="89"/>
      <c r="MQM46" s="89"/>
      <c r="MQN46" s="89"/>
      <c r="MQO46" s="89"/>
      <c r="MQP46" s="89"/>
      <c r="MQQ46" s="89"/>
      <c r="MQR46" s="89"/>
      <c r="MQS46" s="89"/>
      <c r="MQT46" s="89"/>
      <c r="MQU46" s="89"/>
      <c r="MQV46" s="89"/>
      <c r="MQW46" s="89"/>
      <c r="MQX46" s="89"/>
      <c r="MQY46" s="89"/>
      <c r="MQZ46" s="89"/>
      <c r="MRA46" s="89"/>
      <c r="MRB46" s="89"/>
      <c r="MRC46" s="89"/>
      <c r="MRD46" s="89"/>
      <c r="MRE46" s="89"/>
      <c r="MRF46" s="89"/>
      <c r="MRG46" s="89"/>
      <c r="MRH46" s="89"/>
      <c r="MRI46" s="89"/>
      <c r="MRJ46" s="89"/>
      <c r="MRK46" s="89"/>
      <c r="MRL46" s="89"/>
      <c r="MRM46" s="89"/>
      <c r="MRN46" s="89"/>
      <c r="MRO46" s="89"/>
      <c r="MRP46" s="89"/>
      <c r="MRQ46" s="89"/>
      <c r="MRR46" s="89"/>
      <c r="MRS46" s="89"/>
      <c r="MRT46" s="89"/>
      <c r="MRU46" s="89"/>
      <c r="MRV46" s="89"/>
      <c r="MRW46" s="89"/>
      <c r="MRX46" s="89"/>
      <c r="MRY46" s="89"/>
      <c r="MRZ46" s="89"/>
      <c r="MSA46" s="89"/>
      <c r="MSB46" s="89"/>
      <c r="MSC46" s="89"/>
      <c r="MSD46" s="89"/>
      <c r="MSE46" s="89"/>
      <c r="MSF46" s="89"/>
      <c r="MSG46" s="89"/>
      <c r="MSH46" s="89"/>
      <c r="MSI46" s="89"/>
      <c r="MSJ46" s="89"/>
      <c r="MSK46" s="89"/>
      <c r="MSL46" s="89"/>
      <c r="MSM46" s="89"/>
      <c r="MSN46" s="89"/>
      <c r="MSO46" s="89"/>
      <c r="MSP46" s="89"/>
      <c r="MSQ46" s="89"/>
      <c r="MSR46" s="89"/>
      <c r="MSS46" s="89"/>
      <c r="MST46" s="89"/>
      <c r="MSU46" s="89"/>
      <c r="MSV46" s="89"/>
      <c r="MSW46" s="89"/>
      <c r="MSX46" s="89"/>
      <c r="MSY46" s="89"/>
      <c r="MSZ46" s="89"/>
      <c r="MTA46" s="89"/>
      <c r="MTB46" s="89"/>
      <c r="MTC46" s="89"/>
      <c r="MTD46" s="89"/>
      <c r="MTE46" s="89"/>
      <c r="MTF46" s="89"/>
      <c r="MTG46" s="89"/>
      <c r="MTH46" s="89"/>
      <c r="MTI46" s="89"/>
      <c r="MTJ46" s="89"/>
      <c r="MTK46" s="89"/>
      <c r="MTL46" s="89"/>
      <c r="MTM46" s="89"/>
      <c r="MTN46" s="89"/>
      <c r="MTO46" s="89"/>
      <c r="MTP46" s="89"/>
      <c r="MTQ46" s="89"/>
      <c r="MTR46" s="89"/>
      <c r="MTS46" s="89"/>
      <c r="MTT46" s="89"/>
      <c r="MTU46" s="89"/>
      <c r="MTV46" s="89"/>
      <c r="MTW46" s="89"/>
      <c r="MTX46" s="89"/>
      <c r="MTY46" s="89"/>
      <c r="MTZ46" s="89"/>
      <c r="MUA46" s="89"/>
      <c r="MUB46" s="89"/>
      <c r="MUC46" s="89"/>
      <c r="MUD46" s="89"/>
      <c r="MUE46" s="89"/>
      <c r="MUF46" s="89"/>
      <c r="MUG46" s="89"/>
      <c r="MUH46" s="89"/>
      <c r="MUI46" s="89"/>
      <c r="MUJ46" s="89"/>
      <c r="MUK46" s="89"/>
      <c r="MUL46" s="89"/>
      <c r="MUM46" s="89"/>
      <c r="MUN46" s="89"/>
      <c r="MUO46" s="89"/>
      <c r="MUP46" s="89"/>
      <c r="MUQ46" s="89"/>
      <c r="MUR46" s="89"/>
      <c r="MUS46" s="89"/>
      <c r="MUT46" s="89"/>
      <c r="MUU46" s="89"/>
      <c r="MUV46" s="89"/>
      <c r="MUW46" s="89"/>
      <c r="MUX46" s="89"/>
      <c r="MUY46" s="89"/>
      <c r="MUZ46" s="89"/>
      <c r="MVA46" s="89"/>
      <c r="MVB46" s="89"/>
      <c r="MVC46" s="89"/>
      <c r="MVD46" s="89"/>
      <c r="MVE46" s="89"/>
      <c r="MVF46" s="89"/>
      <c r="MVG46" s="89"/>
      <c r="MVH46" s="89"/>
      <c r="MVI46" s="89"/>
      <c r="MVJ46" s="89"/>
      <c r="MVK46" s="89"/>
      <c r="MVL46" s="89"/>
      <c r="MVM46" s="89"/>
      <c r="MVN46" s="89"/>
      <c r="MVO46" s="89"/>
      <c r="MVP46" s="89"/>
      <c r="MVQ46" s="89"/>
      <c r="MVR46" s="89"/>
      <c r="MVS46" s="89"/>
      <c r="MVT46" s="89"/>
      <c r="MVU46" s="89"/>
      <c r="MVV46" s="89"/>
      <c r="MVW46" s="89"/>
      <c r="MVX46" s="89"/>
      <c r="MVY46" s="89"/>
      <c r="MVZ46" s="89"/>
      <c r="MWA46" s="89"/>
      <c r="MWB46" s="89"/>
      <c r="MWC46" s="89"/>
      <c r="MWD46" s="89"/>
      <c r="MWE46" s="89"/>
      <c r="MWF46" s="89"/>
      <c r="MWG46" s="89"/>
      <c r="MWH46" s="89"/>
      <c r="MWI46" s="89"/>
      <c r="MWJ46" s="89"/>
      <c r="MWK46" s="89"/>
      <c r="MWL46" s="89"/>
      <c r="MWM46" s="89"/>
      <c r="MWN46" s="89"/>
      <c r="MWO46" s="89"/>
      <c r="MWP46" s="89"/>
      <c r="MWQ46" s="89"/>
      <c r="MWR46" s="89"/>
      <c r="MWS46" s="89"/>
      <c r="MWT46" s="89"/>
      <c r="MWU46" s="89"/>
      <c r="MWV46" s="89"/>
      <c r="MWW46" s="89"/>
      <c r="MWX46" s="89"/>
      <c r="MWY46" s="89"/>
      <c r="MWZ46" s="89"/>
      <c r="MXA46" s="89"/>
      <c r="MXB46" s="89"/>
      <c r="MXC46" s="89"/>
      <c r="MXD46" s="89"/>
      <c r="MXE46" s="89"/>
      <c r="MXF46" s="89"/>
      <c r="MXG46" s="89"/>
      <c r="MXH46" s="89"/>
      <c r="MXI46" s="89"/>
      <c r="MXJ46" s="89"/>
      <c r="MXK46" s="89"/>
      <c r="MXL46" s="89"/>
      <c r="MXM46" s="89"/>
      <c r="MXN46" s="89"/>
      <c r="MXO46" s="89"/>
      <c r="MXP46" s="89"/>
      <c r="MXQ46" s="89"/>
      <c r="MXR46" s="89"/>
      <c r="MXS46" s="89"/>
      <c r="MXT46" s="89"/>
      <c r="MXU46" s="89"/>
      <c r="MXV46" s="89"/>
      <c r="MXW46" s="89"/>
      <c r="MXX46" s="89"/>
      <c r="MXY46" s="89"/>
      <c r="MXZ46" s="89"/>
      <c r="MYA46" s="89"/>
      <c r="MYB46" s="89"/>
      <c r="MYC46" s="89"/>
      <c r="MYD46" s="89"/>
      <c r="MYE46" s="89"/>
      <c r="MYF46" s="89"/>
      <c r="MYG46" s="89"/>
      <c r="MYH46" s="89"/>
      <c r="MYI46" s="89"/>
      <c r="MYJ46" s="89"/>
      <c r="MYK46" s="89"/>
      <c r="MYL46" s="89"/>
      <c r="MYM46" s="89"/>
      <c r="MYN46" s="89"/>
      <c r="MYO46" s="89"/>
      <c r="MYP46" s="89"/>
      <c r="MYQ46" s="89"/>
      <c r="MYR46" s="89"/>
      <c r="MYS46" s="89"/>
      <c r="MYT46" s="89"/>
      <c r="MYU46" s="89"/>
      <c r="MYV46" s="89"/>
      <c r="MYW46" s="89"/>
      <c r="MYX46" s="89"/>
      <c r="MYY46" s="89"/>
      <c r="MYZ46" s="89"/>
      <c r="MZA46" s="89"/>
      <c r="MZB46" s="89"/>
      <c r="MZC46" s="89"/>
      <c r="MZD46" s="89"/>
      <c r="MZE46" s="89"/>
      <c r="MZF46" s="89"/>
      <c r="MZG46" s="89"/>
      <c r="MZH46" s="89"/>
      <c r="MZI46" s="89"/>
      <c r="MZJ46" s="89"/>
      <c r="MZK46" s="89"/>
      <c r="MZL46" s="89"/>
      <c r="MZM46" s="89"/>
      <c r="MZN46" s="89"/>
      <c r="MZO46" s="89"/>
      <c r="MZP46" s="89"/>
      <c r="MZQ46" s="89"/>
      <c r="MZR46" s="89"/>
      <c r="MZS46" s="89"/>
      <c r="MZT46" s="89"/>
      <c r="MZU46" s="89"/>
      <c r="MZV46" s="89"/>
      <c r="MZW46" s="89"/>
      <c r="MZX46" s="89"/>
      <c r="MZY46" s="89"/>
      <c r="MZZ46" s="89"/>
      <c r="NAA46" s="89"/>
      <c r="NAB46" s="89"/>
      <c r="NAC46" s="89"/>
      <c r="NAD46" s="89"/>
      <c r="NAE46" s="89"/>
      <c r="NAF46" s="89"/>
      <c r="NAG46" s="89"/>
      <c r="NAH46" s="89"/>
      <c r="NAI46" s="89"/>
      <c r="NAJ46" s="89"/>
      <c r="NAK46" s="89"/>
      <c r="NAL46" s="89"/>
      <c r="NAM46" s="89"/>
      <c r="NAN46" s="89"/>
      <c r="NAO46" s="89"/>
      <c r="NAP46" s="89"/>
      <c r="NAQ46" s="89"/>
      <c r="NAR46" s="89"/>
      <c r="NAS46" s="89"/>
      <c r="NAT46" s="89"/>
      <c r="NAU46" s="89"/>
      <c r="NAV46" s="89"/>
      <c r="NAW46" s="89"/>
      <c r="NAX46" s="89"/>
      <c r="NAY46" s="89"/>
      <c r="NAZ46" s="89"/>
      <c r="NBA46" s="89"/>
      <c r="NBB46" s="89"/>
      <c r="NBC46" s="89"/>
      <c r="NBD46" s="89"/>
      <c r="NBE46" s="89"/>
      <c r="NBF46" s="89"/>
      <c r="NBG46" s="89"/>
      <c r="NBH46" s="89"/>
      <c r="NBI46" s="89"/>
      <c r="NBJ46" s="89"/>
      <c r="NBK46" s="89"/>
      <c r="NBL46" s="89"/>
      <c r="NBM46" s="89"/>
      <c r="NBN46" s="89"/>
      <c r="NBO46" s="89"/>
      <c r="NBP46" s="89"/>
      <c r="NBQ46" s="89"/>
      <c r="NBR46" s="89"/>
      <c r="NBS46" s="89"/>
      <c r="NBT46" s="89"/>
      <c r="NBU46" s="89"/>
      <c r="NBV46" s="89"/>
      <c r="NBW46" s="89"/>
      <c r="NBX46" s="89"/>
      <c r="NBY46" s="89"/>
      <c r="NBZ46" s="89"/>
      <c r="NCA46" s="89"/>
      <c r="NCB46" s="89"/>
      <c r="NCC46" s="89"/>
      <c r="NCD46" s="89"/>
      <c r="NCE46" s="89"/>
      <c r="NCF46" s="89"/>
      <c r="NCG46" s="89"/>
      <c r="NCH46" s="89"/>
      <c r="NCI46" s="89"/>
      <c r="NCJ46" s="89"/>
      <c r="NCK46" s="89"/>
      <c r="NCL46" s="89"/>
      <c r="NCM46" s="89"/>
      <c r="NCN46" s="89"/>
      <c r="NCO46" s="89"/>
      <c r="NCP46" s="89"/>
      <c r="NCQ46" s="89"/>
      <c r="NCR46" s="89"/>
      <c r="NCS46" s="89"/>
      <c r="NCT46" s="89"/>
      <c r="NCU46" s="89"/>
      <c r="NCV46" s="89"/>
      <c r="NCW46" s="89"/>
      <c r="NCX46" s="89"/>
      <c r="NCY46" s="89"/>
      <c r="NCZ46" s="89"/>
      <c r="NDA46" s="89"/>
      <c r="NDB46" s="89"/>
      <c r="NDC46" s="89"/>
      <c r="NDD46" s="89"/>
      <c r="NDE46" s="89"/>
      <c r="NDF46" s="89"/>
      <c r="NDG46" s="89"/>
      <c r="NDH46" s="89"/>
      <c r="NDI46" s="89"/>
      <c r="NDJ46" s="89"/>
      <c r="NDK46" s="89"/>
      <c r="NDL46" s="89"/>
      <c r="NDM46" s="89"/>
      <c r="NDN46" s="89"/>
      <c r="NDO46" s="89"/>
      <c r="NDP46" s="89"/>
      <c r="NDQ46" s="89"/>
      <c r="NDR46" s="89"/>
      <c r="NDS46" s="89"/>
      <c r="NDT46" s="89"/>
      <c r="NDU46" s="89"/>
      <c r="NDV46" s="89"/>
      <c r="NDW46" s="89"/>
      <c r="NDX46" s="89"/>
      <c r="NDY46" s="89"/>
      <c r="NDZ46" s="89"/>
      <c r="NEA46" s="89"/>
      <c r="NEB46" s="89"/>
      <c r="NEC46" s="89"/>
      <c r="NED46" s="89"/>
      <c r="NEE46" s="89"/>
      <c r="NEF46" s="89"/>
      <c r="NEG46" s="89"/>
      <c r="NEH46" s="89"/>
      <c r="NEI46" s="89"/>
      <c r="NEJ46" s="89"/>
      <c r="NEK46" s="89"/>
      <c r="NEL46" s="89"/>
      <c r="NEM46" s="89"/>
      <c r="NEN46" s="89"/>
      <c r="NEO46" s="89"/>
      <c r="NEP46" s="89"/>
      <c r="NEQ46" s="89"/>
      <c r="NER46" s="89"/>
      <c r="NES46" s="89"/>
      <c r="NET46" s="89"/>
      <c r="NEU46" s="89"/>
      <c r="NEV46" s="89"/>
      <c r="NEW46" s="89"/>
      <c r="NEX46" s="89"/>
      <c r="NEY46" s="89"/>
      <c r="NEZ46" s="89"/>
      <c r="NFA46" s="89"/>
      <c r="NFB46" s="89"/>
      <c r="NFC46" s="89"/>
      <c r="NFD46" s="89"/>
      <c r="NFE46" s="89"/>
      <c r="NFF46" s="89"/>
      <c r="NFG46" s="89"/>
      <c r="NFH46" s="89"/>
      <c r="NFI46" s="89"/>
      <c r="NFJ46" s="89"/>
      <c r="NFK46" s="89"/>
      <c r="NFL46" s="89"/>
      <c r="NFM46" s="89"/>
      <c r="NFN46" s="89"/>
      <c r="NFO46" s="89"/>
      <c r="NFP46" s="89"/>
      <c r="NFQ46" s="89"/>
      <c r="NFR46" s="89"/>
      <c r="NFS46" s="89"/>
      <c r="NFT46" s="89"/>
      <c r="NFU46" s="89"/>
      <c r="NFV46" s="89"/>
      <c r="NFW46" s="89"/>
      <c r="NFX46" s="89"/>
      <c r="NFY46" s="89"/>
      <c r="NFZ46" s="89"/>
      <c r="NGA46" s="89"/>
      <c r="NGB46" s="89"/>
      <c r="NGC46" s="89"/>
      <c r="NGD46" s="89"/>
      <c r="NGE46" s="89"/>
      <c r="NGF46" s="89"/>
      <c r="NGG46" s="89"/>
      <c r="NGH46" s="89"/>
      <c r="NGI46" s="89"/>
      <c r="NGJ46" s="89"/>
      <c r="NGK46" s="89"/>
      <c r="NGL46" s="89"/>
      <c r="NGM46" s="89"/>
      <c r="NGN46" s="89"/>
      <c r="NGO46" s="89"/>
      <c r="NGP46" s="89"/>
      <c r="NGQ46" s="89"/>
      <c r="NGR46" s="89"/>
      <c r="NGS46" s="89"/>
      <c r="NGT46" s="89"/>
      <c r="NGU46" s="89"/>
      <c r="NGV46" s="89"/>
      <c r="NGW46" s="89"/>
      <c r="NGX46" s="89"/>
      <c r="NGY46" s="89"/>
      <c r="NGZ46" s="89"/>
      <c r="NHA46" s="89"/>
      <c r="NHB46" s="89"/>
      <c r="NHC46" s="89"/>
      <c r="NHD46" s="89"/>
      <c r="NHE46" s="89"/>
      <c r="NHF46" s="89"/>
      <c r="NHG46" s="89"/>
      <c r="NHH46" s="89"/>
      <c r="NHI46" s="89"/>
      <c r="NHJ46" s="89"/>
      <c r="NHK46" s="89"/>
      <c r="NHL46" s="89"/>
      <c r="NHM46" s="89"/>
      <c r="NHN46" s="89"/>
      <c r="NHO46" s="89"/>
      <c r="NHP46" s="89"/>
      <c r="NHQ46" s="89"/>
      <c r="NHR46" s="89"/>
      <c r="NHS46" s="89"/>
      <c r="NHT46" s="89"/>
      <c r="NHU46" s="89"/>
      <c r="NHV46" s="89"/>
      <c r="NHW46" s="89"/>
      <c r="NHX46" s="89"/>
      <c r="NHY46" s="89"/>
      <c r="NHZ46" s="89"/>
      <c r="NIA46" s="89"/>
      <c r="NIB46" s="89"/>
      <c r="NIC46" s="89"/>
      <c r="NID46" s="89"/>
      <c r="NIE46" s="89"/>
      <c r="NIF46" s="89"/>
      <c r="NIG46" s="89"/>
      <c r="NIH46" s="89"/>
      <c r="NII46" s="89"/>
      <c r="NIJ46" s="89"/>
      <c r="NIK46" s="89"/>
      <c r="NIL46" s="89"/>
      <c r="NIM46" s="89"/>
      <c r="NIN46" s="89"/>
      <c r="NIO46" s="89"/>
      <c r="NIP46" s="89"/>
      <c r="NIQ46" s="89"/>
      <c r="NIR46" s="89"/>
      <c r="NIS46" s="89"/>
      <c r="NIT46" s="89"/>
      <c r="NIU46" s="89"/>
      <c r="NIV46" s="89"/>
      <c r="NIW46" s="89"/>
      <c r="NIX46" s="89"/>
      <c r="NIY46" s="89"/>
      <c r="NIZ46" s="89"/>
      <c r="NJA46" s="89"/>
      <c r="NJB46" s="89"/>
      <c r="NJC46" s="89"/>
      <c r="NJD46" s="89"/>
      <c r="NJE46" s="89"/>
      <c r="NJF46" s="89"/>
      <c r="NJG46" s="89"/>
      <c r="NJH46" s="89"/>
      <c r="NJI46" s="89"/>
      <c r="NJJ46" s="89"/>
      <c r="NJK46" s="89"/>
      <c r="NJL46" s="89"/>
      <c r="NJM46" s="89"/>
      <c r="NJN46" s="89"/>
      <c r="NJO46" s="89"/>
      <c r="NJP46" s="89"/>
      <c r="NJQ46" s="89"/>
      <c r="NJR46" s="89"/>
      <c r="NJS46" s="89"/>
      <c r="NJT46" s="89"/>
      <c r="NJU46" s="89"/>
      <c r="NJV46" s="89"/>
      <c r="NJW46" s="89"/>
      <c r="NJX46" s="89"/>
      <c r="NJY46" s="89"/>
      <c r="NJZ46" s="89"/>
      <c r="NKA46" s="89"/>
      <c r="NKB46" s="89"/>
      <c r="NKC46" s="89"/>
      <c r="NKD46" s="89"/>
      <c r="NKE46" s="89"/>
      <c r="NKF46" s="89"/>
      <c r="NKG46" s="89"/>
      <c r="NKH46" s="89"/>
      <c r="NKI46" s="89"/>
      <c r="NKJ46" s="89"/>
      <c r="NKK46" s="89"/>
      <c r="NKL46" s="89"/>
      <c r="NKM46" s="89"/>
      <c r="NKN46" s="89"/>
      <c r="NKO46" s="89"/>
      <c r="NKP46" s="89"/>
      <c r="NKQ46" s="89"/>
      <c r="NKR46" s="89"/>
      <c r="NKS46" s="89"/>
      <c r="NKT46" s="89"/>
      <c r="NKU46" s="89"/>
      <c r="NKV46" s="89"/>
      <c r="NKW46" s="89"/>
      <c r="NKX46" s="89"/>
      <c r="NKY46" s="89"/>
      <c r="NKZ46" s="89"/>
      <c r="NLA46" s="89"/>
      <c r="NLB46" s="89"/>
      <c r="NLC46" s="89"/>
      <c r="NLD46" s="89"/>
      <c r="NLE46" s="89"/>
      <c r="NLF46" s="89"/>
      <c r="NLG46" s="89"/>
      <c r="NLH46" s="89"/>
      <c r="NLI46" s="89"/>
      <c r="NLJ46" s="89"/>
      <c r="NLK46" s="89"/>
      <c r="NLL46" s="89"/>
      <c r="NLM46" s="89"/>
      <c r="NLN46" s="89"/>
      <c r="NLO46" s="89"/>
      <c r="NLP46" s="89"/>
      <c r="NLQ46" s="89"/>
      <c r="NLR46" s="89"/>
      <c r="NLS46" s="89"/>
      <c r="NLT46" s="89"/>
      <c r="NLU46" s="89"/>
      <c r="NLV46" s="89"/>
      <c r="NLW46" s="89"/>
      <c r="NLX46" s="89"/>
      <c r="NLY46" s="89"/>
      <c r="NLZ46" s="89"/>
      <c r="NMA46" s="89"/>
      <c r="NMB46" s="89"/>
      <c r="NMC46" s="89"/>
      <c r="NMD46" s="89"/>
      <c r="NME46" s="89"/>
      <c r="NMF46" s="89"/>
      <c r="NMG46" s="89"/>
      <c r="NMH46" s="89"/>
      <c r="NMI46" s="89"/>
      <c r="NMJ46" s="89"/>
      <c r="NMK46" s="89"/>
      <c r="NML46" s="89"/>
      <c r="NMM46" s="89"/>
      <c r="NMN46" s="89"/>
      <c r="NMO46" s="89"/>
      <c r="NMP46" s="89"/>
      <c r="NMQ46" s="89"/>
      <c r="NMR46" s="89"/>
      <c r="NMS46" s="89"/>
      <c r="NMT46" s="89"/>
      <c r="NMU46" s="89"/>
      <c r="NMV46" s="89"/>
      <c r="NMW46" s="89"/>
      <c r="NMX46" s="89"/>
      <c r="NMY46" s="89"/>
      <c r="NMZ46" s="89"/>
      <c r="NNA46" s="89"/>
      <c r="NNB46" s="89"/>
      <c r="NNC46" s="89"/>
      <c r="NND46" s="89"/>
      <c r="NNE46" s="89"/>
      <c r="NNF46" s="89"/>
      <c r="NNG46" s="89"/>
      <c r="NNH46" s="89"/>
      <c r="NNI46" s="89"/>
      <c r="NNJ46" s="89"/>
      <c r="NNK46" s="89"/>
      <c r="NNL46" s="89"/>
      <c r="NNM46" s="89"/>
      <c r="NNN46" s="89"/>
      <c r="NNO46" s="89"/>
      <c r="NNP46" s="89"/>
      <c r="NNQ46" s="89"/>
      <c r="NNR46" s="89"/>
      <c r="NNS46" s="89"/>
      <c r="NNT46" s="89"/>
      <c r="NNU46" s="89"/>
      <c r="NNV46" s="89"/>
      <c r="NNW46" s="89"/>
      <c r="NNX46" s="89"/>
      <c r="NNY46" s="89"/>
      <c r="NNZ46" s="89"/>
      <c r="NOA46" s="89"/>
      <c r="NOB46" s="89"/>
      <c r="NOC46" s="89"/>
      <c r="NOD46" s="89"/>
      <c r="NOE46" s="89"/>
      <c r="NOF46" s="89"/>
      <c r="NOG46" s="89"/>
      <c r="NOH46" s="89"/>
      <c r="NOI46" s="89"/>
      <c r="NOJ46" s="89"/>
      <c r="NOK46" s="89"/>
      <c r="NOL46" s="89"/>
      <c r="NOM46" s="89"/>
      <c r="NON46" s="89"/>
      <c r="NOO46" s="89"/>
      <c r="NOP46" s="89"/>
      <c r="NOQ46" s="89"/>
      <c r="NOR46" s="89"/>
      <c r="NOS46" s="89"/>
      <c r="NOT46" s="89"/>
      <c r="NOU46" s="89"/>
      <c r="NOV46" s="89"/>
      <c r="NOW46" s="89"/>
      <c r="NOX46" s="89"/>
      <c r="NOY46" s="89"/>
      <c r="NOZ46" s="89"/>
      <c r="NPA46" s="89"/>
      <c r="NPB46" s="89"/>
      <c r="NPC46" s="89"/>
      <c r="NPD46" s="89"/>
      <c r="NPE46" s="89"/>
      <c r="NPF46" s="89"/>
      <c r="NPG46" s="89"/>
      <c r="NPH46" s="89"/>
      <c r="NPI46" s="89"/>
      <c r="NPJ46" s="89"/>
      <c r="NPK46" s="89"/>
      <c r="NPL46" s="89"/>
      <c r="NPM46" s="89"/>
      <c r="NPN46" s="89"/>
      <c r="NPO46" s="89"/>
      <c r="NPP46" s="89"/>
      <c r="NPQ46" s="89"/>
      <c r="NPR46" s="89"/>
      <c r="NPS46" s="89"/>
      <c r="NPT46" s="89"/>
      <c r="NPU46" s="89"/>
      <c r="NPV46" s="89"/>
      <c r="NPW46" s="89"/>
      <c r="NPX46" s="89"/>
      <c r="NPY46" s="89"/>
      <c r="NPZ46" s="89"/>
      <c r="NQA46" s="89"/>
      <c r="NQB46" s="89"/>
      <c r="NQC46" s="89"/>
      <c r="NQD46" s="89"/>
      <c r="NQE46" s="89"/>
      <c r="NQF46" s="89"/>
      <c r="NQG46" s="89"/>
      <c r="NQH46" s="89"/>
      <c r="NQI46" s="89"/>
      <c r="NQJ46" s="89"/>
      <c r="NQK46" s="89"/>
      <c r="NQL46" s="89"/>
      <c r="NQM46" s="89"/>
      <c r="NQN46" s="89"/>
      <c r="NQO46" s="89"/>
      <c r="NQP46" s="89"/>
      <c r="NQQ46" s="89"/>
      <c r="NQR46" s="89"/>
      <c r="NQS46" s="89"/>
      <c r="NQT46" s="89"/>
      <c r="NQU46" s="89"/>
      <c r="NQV46" s="89"/>
      <c r="NQW46" s="89"/>
      <c r="NQX46" s="89"/>
      <c r="NQY46" s="89"/>
      <c r="NQZ46" s="89"/>
      <c r="NRA46" s="89"/>
      <c r="NRB46" s="89"/>
      <c r="NRC46" s="89"/>
      <c r="NRD46" s="89"/>
      <c r="NRE46" s="89"/>
      <c r="NRF46" s="89"/>
      <c r="NRG46" s="89"/>
      <c r="NRH46" s="89"/>
      <c r="NRI46" s="89"/>
      <c r="NRJ46" s="89"/>
      <c r="NRK46" s="89"/>
      <c r="NRL46" s="89"/>
      <c r="NRM46" s="89"/>
      <c r="NRN46" s="89"/>
      <c r="NRO46" s="89"/>
      <c r="NRP46" s="89"/>
      <c r="NRQ46" s="89"/>
      <c r="NRR46" s="89"/>
      <c r="NRS46" s="89"/>
      <c r="NRT46" s="89"/>
      <c r="NRU46" s="89"/>
      <c r="NRV46" s="89"/>
      <c r="NRW46" s="89"/>
      <c r="NRX46" s="89"/>
      <c r="NRY46" s="89"/>
      <c r="NRZ46" s="89"/>
      <c r="NSA46" s="89"/>
      <c r="NSB46" s="89"/>
      <c r="NSC46" s="89"/>
      <c r="NSD46" s="89"/>
      <c r="NSE46" s="89"/>
      <c r="NSF46" s="89"/>
      <c r="NSG46" s="89"/>
      <c r="NSH46" s="89"/>
      <c r="NSI46" s="89"/>
      <c r="NSJ46" s="89"/>
      <c r="NSK46" s="89"/>
      <c r="NSL46" s="89"/>
      <c r="NSM46" s="89"/>
      <c r="NSN46" s="89"/>
      <c r="NSO46" s="89"/>
      <c r="NSP46" s="89"/>
      <c r="NSQ46" s="89"/>
      <c r="NSR46" s="89"/>
      <c r="NSS46" s="89"/>
      <c r="NST46" s="89"/>
      <c r="NSU46" s="89"/>
      <c r="NSV46" s="89"/>
      <c r="NSW46" s="89"/>
      <c r="NSX46" s="89"/>
      <c r="NSY46" s="89"/>
      <c r="NSZ46" s="89"/>
      <c r="NTA46" s="89"/>
      <c r="NTB46" s="89"/>
      <c r="NTC46" s="89"/>
      <c r="NTD46" s="89"/>
      <c r="NTE46" s="89"/>
      <c r="NTF46" s="89"/>
      <c r="NTG46" s="89"/>
      <c r="NTH46" s="89"/>
      <c r="NTI46" s="89"/>
      <c r="NTJ46" s="89"/>
      <c r="NTK46" s="89"/>
      <c r="NTL46" s="89"/>
      <c r="NTM46" s="89"/>
      <c r="NTN46" s="89"/>
      <c r="NTO46" s="89"/>
      <c r="NTP46" s="89"/>
      <c r="NTQ46" s="89"/>
      <c r="NTR46" s="89"/>
      <c r="NTS46" s="89"/>
      <c r="NTT46" s="89"/>
      <c r="NTU46" s="89"/>
      <c r="NTV46" s="89"/>
      <c r="NTW46" s="89"/>
      <c r="NTX46" s="89"/>
      <c r="NTY46" s="89"/>
      <c r="NTZ46" s="89"/>
      <c r="NUA46" s="89"/>
      <c r="NUB46" s="89"/>
      <c r="NUC46" s="89"/>
      <c r="NUD46" s="89"/>
      <c r="NUE46" s="89"/>
      <c r="NUF46" s="89"/>
      <c r="NUG46" s="89"/>
      <c r="NUH46" s="89"/>
      <c r="NUI46" s="89"/>
      <c r="NUJ46" s="89"/>
      <c r="NUK46" s="89"/>
      <c r="NUL46" s="89"/>
      <c r="NUM46" s="89"/>
      <c r="NUN46" s="89"/>
      <c r="NUO46" s="89"/>
      <c r="NUP46" s="89"/>
      <c r="NUQ46" s="89"/>
      <c r="NUR46" s="89"/>
      <c r="NUS46" s="89"/>
      <c r="NUT46" s="89"/>
      <c r="NUU46" s="89"/>
      <c r="NUV46" s="89"/>
      <c r="NUW46" s="89"/>
      <c r="NUX46" s="89"/>
      <c r="NUY46" s="89"/>
      <c r="NUZ46" s="89"/>
      <c r="NVA46" s="89"/>
      <c r="NVB46" s="89"/>
      <c r="NVC46" s="89"/>
      <c r="NVD46" s="89"/>
      <c r="NVE46" s="89"/>
      <c r="NVF46" s="89"/>
      <c r="NVG46" s="89"/>
      <c r="NVH46" s="89"/>
      <c r="NVI46" s="89"/>
      <c r="NVJ46" s="89"/>
      <c r="NVK46" s="89"/>
      <c r="NVL46" s="89"/>
      <c r="NVM46" s="89"/>
      <c r="NVN46" s="89"/>
      <c r="NVO46" s="89"/>
      <c r="NVP46" s="89"/>
      <c r="NVQ46" s="89"/>
      <c r="NVR46" s="89"/>
      <c r="NVS46" s="89"/>
      <c r="NVT46" s="89"/>
      <c r="NVU46" s="89"/>
      <c r="NVV46" s="89"/>
      <c r="NVW46" s="89"/>
      <c r="NVX46" s="89"/>
      <c r="NVY46" s="89"/>
      <c r="NVZ46" s="89"/>
      <c r="NWA46" s="89"/>
      <c r="NWB46" s="89"/>
      <c r="NWC46" s="89"/>
      <c r="NWD46" s="89"/>
      <c r="NWE46" s="89"/>
      <c r="NWF46" s="89"/>
      <c r="NWG46" s="89"/>
      <c r="NWH46" s="89"/>
      <c r="NWI46" s="89"/>
      <c r="NWJ46" s="89"/>
      <c r="NWK46" s="89"/>
      <c r="NWL46" s="89"/>
      <c r="NWM46" s="89"/>
      <c r="NWN46" s="89"/>
      <c r="NWO46" s="89"/>
      <c r="NWP46" s="89"/>
      <c r="NWQ46" s="89"/>
      <c r="NWR46" s="89"/>
      <c r="NWS46" s="89"/>
      <c r="NWT46" s="89"/>
      <c r="NWU46" s="89"/>
      <c r="NWV46" s="89"/>
      <c r="NWW46" s="89"/>
      <c r="NWX46" s="89"/>
      <c r="NWY46" s="89"/>
      <c r="NWZ46" s="89"/>
      <c r="NXA46" s="89"/>
      <c r="NXB46" s="89"/>
      <c r="NXC46" s="89"/>
      <c r="NXD46" s="89"/>
      <c r="NXE46" s="89"/>
      <c r="NXF46" s="89"/>
      <c r="NXG46" s="89"/>
      <c r="NXH46" s="89"/>
      <c r="NXI46" s="89"/>
      <c r="NXJ46" s="89"/>
      <c r="NXK46" s="89"/>
      <c r="NXL46" s="89"/>
      <c r="NXM46" s="89"/>
      <c r="NXN46" s="89"/>
      <c r="NXO46" s="89"/>
      <c r="NXP46" s="89"/>
      <c r="NXQ46" s="89"/>
      <c r="NXR46" s="89"/>
      <c r="NXS46" s="89"/>
      <c r="NXT46" s="89"/>
      <c r="NXU46" s="89"/>
      <c r="NXV46" s="89"/>
      <c r="NXW46" s="89"/>
      <c r="NXX46" s="89"/>
      <c r="NXY46" s="89"/>
      <c r="NXZ46" s="89"/>
      <c r="NYA46" s="89"/>
      <c r="NYB46" s="89"/>
      <c r="NYC46" s="89"/>
      <c r="NYD46" s="89"/>
      <c r="NYE46" s="89"/>
      <c r="NYF46" s="89"/>
      <c r="NYG46" s="89"/>
      <c r="NYH46" s="89"/>
      <c r="NYI46" s="89"/>
      <c r="NYJ46" s="89"/>
      <c r="NYK46" s="89"/>
      <c r="NYL46" s="89"/>
      <c r="NYM46" s="89"/>
      <c r="NYN46" s="89"/>
      <c r="NYO46" s="89"/>
      <c r="NYP46" s="89"/>
      <c r="NYQ46" s="89"/>
      <c r="NYR46" s="89"/>
      <c r="NYS46" s="89"/>
      <c r="NYT46" s="89"/>
      <c r="NYU46" s="89"/>
      <c r="NYV46" s="89"/>
      <c r="NYW46" s="89"/>
      <c r="NYX46" s="89"/>
      <c r="NYY46" s="89"/>
      <c r="NYZ46" s="89"/>
      <c r="NZA46" s="89"/>
      <c r="NZB46" s="89"/>
      <c r="NZC46" s="89"/>
      <c r="NZD46" s="89"/>
      <c r="NZE46" s="89"/>
      <c r="NZF46" s="89"/>
      <c r="NZG46" s="89"/>
      <c r="NZH46" s="89"/>
      <c r="NZI46" s="89"/>
      <c r="NZJ46" s="89"/>
      <c r="NZK46" s="89"/>
      <c r="NZL46" s="89"/>
      <c r="NZM46" s="89"/>
      <c r="NZN46" s="89"/>
      <c r="NZO46" s="89"/>
      <c r="NZP46" s="89"/>
      <c r="NZQ46" s="89"/>
      <c r="NZR46" s="89"/>
      <c r="NZS46" s="89"/>
      <c r="NZT46" s="89"/>
      <c r="NZU46" s="89"/>
      <c r="NZV46" s="89"/>
      <c r="NZW46" s="89"/>
      <c r="NZX46" s="89"/>
      <c r="NZY46" s="89"/>
      <c r="NZZ46" s="89"/>
      <c r="OAA46" s="89"/>
      <c r="OAB46" s="89"/>
      <c r="OAC46" s="89"/>
      <c r="OAD46" s="89"/>
      <c r="OAE46" s="89"/>
      <c r="OAF46" s="89"/>
      <c r="OAG46" s="89"/>
      <c r="OAH46" s="89"/>
      <c r="OAI46" s="89"/>
      <c r="OAJ46" s="89"/>
      <c r="OAK46" s="89"/>
      <c r="OAL46" s="89"/>
      <c r="OAM46" s="89"/>
      <c r="OAN46" s="89"/>
      <c r="OAO46" s="89"/>
      <c r="OAP46" s="89"/>
      <c r="OAQ46" s="89"/>
      <c r="OAR46" s="89"/>
      <c r="OAS46" s="89"/>
      <c r="OAT46" s="89"/>
      <c r="OAU46" s="89"/>
      <c r="OAV46" s="89"/>
      <c r="OAW46" s="89"/>
      <c r="OAX46" s="89"/>
      <c r="OAY46" s="89"/>
      <c r="OAZ46" s="89"/>
      <c r="OBA46" s="89"/>
      <c r="OBB46" s="89"/>
      <c r="OBC46" s="89"/>
      <c r="OBD46" s="89"/>
      <c r="OBE46" s="89"/>
      <c r="OBF46" s="89"/>
      <c r="OBG46" s="89"/>
      <c r="OBH46" s="89"/>
      <c r="OBI46" s="89"/>
      <c r="OBJ46" s="89"/>
      <c r="OBK46" s="89"/>
      <c r="OBL46" s="89"/>
      <c r="OBM46" s="89"/>
      <c r="OBN46" s="89"/>
      <c r="OBO46" s="89"/>
      <c r="OBP46" s="89"/>
      <c r="OBQ46" s="89"/>
      <c r="OBR46" s="89"/>
      <c r="OBS46" s="89"/>
      <c r="OBT46" s="89"/>
      <c r="OBU46" s="89"/>
      <c r="OBV46" s="89"/>
      <c r="OBW46" s="89"/>
      <c r="OBX46" s="89"/>
      <c r="OBY46" s="89"/>
      <c r="OBZ46" s="89"/>
      <c r="OCA46" s="89"/>
      <c r="OCB46" s="89"/>
      <c r="OCC46" s="89"/>
      <c r="OCD46" s="89"/>
      <c r="OCE46" s="89"/>
      <c r="OCF46" s="89"/>
      <c r="OCG46" s="89"/>
      <c r="OCH46" s="89"/>
      <c r="OCI46" s="89"/>
      <c r="OCJ46" s="89"/>
      <c r="OCK46" s="89"/>
      <c r="OCL46" s="89"/>
      <c r="OCM46" s="89"/>
      <c r="OCN46" s="89"/>
      <c r="OCO46" s="89"/>
      <c r="OCP46" s="89"/>
      <c r="OCQ46" s="89"/>
      <c r="OCR46" s="89"/>
      <c r="OCS46" s="89"/>
      <c r="OCT46" s="89"/>
      <c r="OCU46" s="89"/>
      <c r="OCV46" s="89"/>
      <c r="OCW46" s="89"/>
      <c r="OCX46" s="89"/>
      <c r="OCY46" s="89"/>
      <c r="OCZ46" s="89"/>
      <c r="ODA46" s="89"/>
      <c r="ODB46" s="89"/>
      <c r="ODC46" s="89"/>
      <c r="ODD46" s="89"/>
      <c r="ODE46" s="89"/>
      <c r="ODF46" s="89"/>
      <c r="ODG46" s="89"/>
      <c r="ODH46" s="89"/>
      <c r="ODI46" s="89"/>
      <c r="ODJ46" s="89"/>
      <c r="ODK46" s="89"/>
      <c r="ODL46" s="89"/>
      <c r="ODM46" s="89"/>
      <c r="ODN46" s="89"/>
      <c r="ODO46" s="89"/>
      <c r="ODP46" s="89"/>
      <c r="ODQ46" s="89"/>
      <c r="ODR46" s="89"/>
      <c r="ODS46" s="89"/>
      <c r="ODT46" s="89"/>
      <c r="ODU46" s="89"/>
      <c r="ODV46" s="89"/>
      <c r="ODW46" s="89"/>
      <c r="ODX46" s="89"/>
      <c r="ODY46" s="89"/>
      <c r="ODZ46" s="89"/>
      <c r="OEA46" s="89"/>
      <c r="OEB46" s="89"/>
      <c r="OEC46" s="89"/>
      <c r="OED46" s="89"/>
      <c r="OEE46" s="89"/>
      <c r="OEF46" s="89"/>
      <c r="OEG46" s="89"/>
      <c r="OEH46" s="89"/>
      <c r="OEI46" s="89"/>
      <c r="OEJ46" s="89"/>
      <c r="OEK46" s="89"/>
      <c r="OEL46" s="89"/>
      <c r="OEM46" s="89"/>
      <c r="OEN46" s="89"/>
      <c r="OEO46" s="89"/>
      <c r="OEP46" s="89"/>
      <c r="OEQ46" s="89"/>
      <c r="OER46" s="89"/>
      <c r="OES46" s="89"/>
      <c r="OET46" s="89"/>
      <c r="OEU46" s="89"/>
      <c r="OEV46" s="89"/>
      <c r="OEW46" s="89"/>
      <c r="OEX46" s="89"/>
      <c r="OEY46" s="89"/>
      <c r="OEZ46" s="89"/>
      <c r="OFA46" s="89"/>
      <c r="OFB46" s="89"/>
      <c r="OFC46" s="89"/>
      <c r="OFD46" s="89"/>
      <c r="OFE46" s="89"/>
      <c r="OFF46" s="89"/>
      <c r="OFG46" s="89"/>
      <c r="OFH46" s="89"/>
      <c r="OFI46" s="89"/>
      <c r="OFJ46" s="89"/>
      <c r="OFK46" s="89"/>
      <c r="OFL46" s="89"/>
      <c r="OFM46" s="89"/>
      <c r="OFN46" s="89"/>
      <c r="OFO46" s="89"/>
      <c r="OFP46" s="89"/>
      <c r="OFQ46" s="89"/>
      <c r="OFR46" s="89"/>
      <c r="OFS46" s="89"/>
      <c r="OFT46" s="89"/>
      <c r="OFU46" s="89"/>
      <c r="OFV46" s="89"/>
      <c r="OFW46" s="89"/>
      <c r="OFX46" s="89"/>
      <c r="OFY46" s="89"/>
      <c r="OFZ46" s="89"/>
      <c r="OGA46" s="89"/>
      <c r="OGB46" s="89"/>
      <c r="OGC46" s="89"/>
      <c r="OGD46" s="89"/>
      <c r="OGE46" s="89"/>
      <c r="OGF46" s="89"/>
      <c r="OGG46" s="89"/>
      <c r="OGH46" s="89"/>
      <c r="OGI46" s="89"/>
      <c r="OGJ46" s="89"/>
      <c r="OGK46" s="89"/>
      <c r="OGL46" s="89"/>
      <c r="OGM46" s="89"/>
      <c r="OGN46" s="89"/>
      <c r="OGO46" s="89"/>
      <c r="OGP46" s="89"/>
      <c r="OGQ46" s="89"/>
      <c r="OGR46" s="89"/>
      <c r="OGS46" s="89"/>
      <c r="OGT46" s="89"/>
      <c r="OGU46" s="89"/>
      <c r="OGV46" s="89"/>
      <c r="OGW46" s="89"/>
      <c r="OGX46" s="89"/>
      <c r="OGY46" s="89"/>
      <c r="OGZ46" s="89"/>
      <c r="OHA46" s="89"/>
      <c r="OHB46" s="89"/>
      <c r="OHC46" s="89"/>
      <c r="OHD46" s="89"/>
      <c r="OHE46" s="89"/>
      <c r="OHF46" s="89"/>
      <c r="OHG46" s="89"/>
      <c r="OHH46" s="89"/>
      <c r="OHI46" s="89"/>
      <c r="OHJ46" s="89"/>
      <c r="OHK46" s="89"/>
      <c r="OHL46" s="89"/>
      <c r="OHM46" s="89"/>
      <c r="OHN46" s="89"/>
      <c r="OHO46" s="89"/>
      <c r="OHP46" s="89"/>
      <c r="OHQ46" s="89"/>
      <c r="OHR46" s="89"/>
      <c r="OHS46" s="89"/>
      <c r="OHT46" s="89"/>
      <c r="OHU46" s="89"/>
      <c r="OHV46" s="89"/>
      <c r="OHW46" s="89"/>
      <c r="OHX46" s="89"/>
      <c r="OHY46" s="89"/>
      <c r="OHZ46" s="89"/>
      <c r="OIA46" s="89"/>
      <c r="OIB46" s="89"/>
      <c r="OIC46" s="89"/>
      <c r="OID46" s="89"/>
      <c r="OIE46" s="89"/>
      <c r="OIF46" s="89"/>
      <c r="OIG46" s="89"/>
      <c r="OIH46" s="89"/>
      <c r="OII46" s="89"/>
      <c r="OIJ46" s="89"/>
      <c r="OIK46" s="89"/>
      <c r="OIL46" s="89"/>
      <c r="OIM46" s="89"/>
      <c r="OIN46" s="89"/>
      <c r="OIO46" s="89"/>
      <c r="OIP46" s="89"/>
      <c r="OIQ46" s="89"/>
      <c r="OIR46" s="89"/>
      <c r="OIS46" s="89"/>
      <c r="OIT46" s="89"/>
      <c r="OIU46" s="89"/>
      <c r="OIV46" s="89"/>
      <c r="OIW46" s="89"/>
      <c r="OIX46" s="89"/>
      <c r="OIY46" s="89"/>
      <c r="OIZ46" s="89"/>
      <c r="OJA46" s="89"/>
      <c r="OJB46" s="89"/>
      <c r="OJC46" s="89"/>
      <c r="OJD46" s="89"/>
      <c r="OJE46" s="89"/>
      <c r="OJF46" s="89"/>
      <c r="OJG46" s="89"/>
      <c r="OJH46" s="89"/>
      <c r="OJI46" s="89"/>
      <c r="OJJ46" s="89"/>
      <c r="OJK46" s="89"/>
      <c r="OJL46" s="89"/>
      <c r="OJM46" s="89"/>
      <c r="OJN46" s="89"/>
      <c r="OJO46" s="89"/>
      <c r="OJP46" s="89"/>
      <c r="OJQ46" s="89"/>
      <c r="OJR46" s="89"/>
      <c r="OJS46" s="89"/>
      <c r="OJT46" s="89"/>
      <c r="OJU46" s="89"/>
      <c r="OJV46" s="89"/>
      <c r="OJW46" s="89"/>
      <c r="OJX46" s="89"/>
      <c r="OJY46" s="89"/>
      <c r="OJZ46" s="89"/>
      <c r="OKA46" s="89"/>
      <c r="OKB46" s="89"/>
      <c r="OKC46" s="89"/>
      <c r="OKD46" s="89"/>
      <c r="OKE46" s="89"/>
      <c r="OKF46" s="89"/>
      <c r="OKG46" s="89"/>
      <c r="OKH46" s="89"/>
      <c r="OKI46" s="89"/>
      <c r="OKJ46" s="89"/>
      <c r="OKK46" s="89"/>
      <c r="OKL46" s="89"/>
      <c r="OKM46" s="89"/>
      <c r="OKN46" s="89"/>
      <c r="OKO46" s="89"/>
      <c r="OKP46" s="89"/>
      <c r="OKQ46" s="89"/>
      <c r="OKR46" s="89"/>
      <c r="OKS46" s="89"/>
      <c r="OKT46" s="89"/>
      <c r="OKU46" s="89"/>
      <c r="OKV46" s="89"/>
      <c r="OKW46" s="89"/>
      <c r="OKX46" s="89"/>
      <c r="OKY46" s="89"/>
      <c r="OKZ46" s="89"/>
      <c r="OLA46" s="89"/>
      <c r="OLB46" s="89"/>
      <c r="OLC46" s="89"/>
      <c r="OLD46" s="89"/>
      <c r="OLE46" s="89"/>
      <c r="OLF46" s="89"/>
      <c r="OLG46" s="89"/>
      <c r="OLH46" s="89"/>
      <c r="OLI46" s="89"/>
      <c r="OLJ46" s="89"/>
      <c r="OLK46" s="89"/>
      <c r="OLL46" s="89"/>
      <c r="OLM46" s="89"/>
      <c r="OLN46" s="89"/>
      <c r="OLO46" s="89"/>
      <c r="OLP46" s="89"/>
      <c r="OLQ46" s="89"/>
      <c r="OLR46" s="89"/>
      <c r="OLS46" s="89"/>
      <c r="OLT46" s="89"/>
      <c r="OLU46" s="89"/>
      <c r="OLV46" s="89"/>
      <c r="OLW46" s="89"/>
      <c r="OLX46" s="89"/>
      <c r="OLY46" s="89"/>
      <c r="OLZ46" s="89"/>
      <c r="OMA46" s="89"/>
      <c r="OMB46" s="89"/>
      <c r="OMC46" s="89"/>
      <c r="OMD46" s="89"/>
      <c r="OME46" s="89"/>
      <c r="OMF46" s="89"/>
      <c r="OMG46" s="89"/>
      <c r="OMH46" s="89"/>
      <c r="OMI46" s="89"/>
      <c r="OMJ46" s="89"/>
      <c r="OMK46" s="89"/>
      <c r="OML46" s="89"/>
      <c r="OMM46" s="89"/>
      <c r="OMN46" s="89"/>
      <c r="OMO46" s="89"/>
      <c r="OMP46" s="89"/>
      <c r="OMQ46" s="89"/>
      <c r="OMR46" s="89"/>
      <c r="OMS46" s="89"/>
      <c r="OMT46" s="89"/>
      <c r="OMU46" s="89"/>
      <c r="OMV46" s="89"/>
      <c r="OMW46" s="89"/>
      <c r="OMX46" s="89"/>
      <c r="OMY46" s="89"/>
      <c r="OMZ46" s="89"/>
      <c r="ONA46" s="89"/>
      <c r="ONB46" s="89"/>
      <c r="ONC46" s="89"/>
      <c r="OND46" s="89"/>
      <c r="ONE46" s="89"/>
      <c r="ONF46" s="89"/>
      <c r="ONG46" s="89"/>
      <c r="ONH46" s="89"/>
      <c r="ONI46" s="89"/>
      <c r="ONJ46" s="89"/>
      <c r="ONK46" s="89"/>
      <c r="ONL46" s="89"/>
      <c r="ONM46" s="89"/>
      <c r="ONN46" s="89"/>
      <c r="ONO46" s="89"/>
      <c r="ONP46" s="89"/>
      <c r="ONQ46" s="89"/>
      <c r="ONR46" s="89"/>
      <c r="ONS46" s="89"/>
      <c r="ONT46" s="89"/>
      <c r="ONU46" s="89"/>
      <c r="ONV46" s="89"/>
      <c r="ONW46" s="89"/>
      <c r="ONX46" s="89"/>
      <c r="ONY46" s="89"/>
      <c r="ONZ46" s="89"/>
      <c r="OOA46" s="89"/>
      <c r="OOB46" s="89"/>
      <c r="OOC46" s="89"/>
      <c r="OOD46" s="89"/>
      <c r="OOE46" s="89"/>
      <c r="OOF46" s="89"/>
      <c r="OOG46" s="89"/>
      <c r="OOH46" s="89"/>
      <c r="OOI46" s="89"/>
      <c r="OOJ46" s="89"/>
      <c r="OOK46" s="89"/>
      <c r="OOL46" s="89"/>
      <c r="OOM46" s="89"/>
      <c r="OON46" s="89"/>
      <c r="OOO46" s="89"/>
      <c r="OOP46" s="89"/>
      <c r="OOQ46" s="89"/>
      <c r="OOR46" s="89"/>
      <c r="OOS46" s="89"/>
      <c r="OOT46" s="89"/>
      <c r="OOU46" s="89"/>
      <c r="OOV46" s="89"/>
      <c r="OOW46" s="89"/>
      <c r="OOX46" s="89"/>
      <c r="OOY46" s="89"/>
      <c r="OOZ46" s="89"/>
      <c r="OPA46" s="89"/>
      <c r="OPB46" s="89"/>
      <c r="OPC46" s="89"/>
      <c r="OPD46" s="89"/>
      <c r="OPE46" s="89"/>
      <c r="OPF46" s="89"/>
      <c r="OPG46" s="89"/>
      <c r="OPH46" s="89"/>
      <c r="OPI46" s="89"/>
      <c r="OPJ46" s="89"/>
      <c r="OPK46" s="89"/>
      <c r="OPL46" s="89"/>
      <c r="OPM46" s="89"/>
      <c r="OPN46" s="89"/>
      <c r="OPO46" s="89"/>
      <c r="OPP46" s="89"/>
      <c r="OPQ46" s="89"/>
      <c r="OPR46" s="89"/>
      <c r="OPS46" s="89"/>
      <c r="OPT46" s="89"/>
      <c r="OPU46" s="89"/>
      <c r="OPV46" s="89"/>
      <c r="OPW46" s="89"/>
      <c r="OPX46" s="89"/>
      <c r="OPY46" s="89"/>
      <c r="OPZ46" s="89"/>
      <c r="OQA46" s="89"/>
      <c r="OQB46" s="89"/>
      <c r="OQC46" s="89"/>
      <c r="OQD46" s="89"/>
      <c r="OQE46" s="89"/>
      <c r="OQF46" s="89"/>
      <c r="OQG46" s="89"/>
      <c r="OQH46" s="89"/>
      <c r="OQI46" s="89"/>
      <c r="OQJ46" s="89"/>
      <c r="OQK46" s="89"/>
      <c r="OQL46" s="89"/>
      <c r="OQM46" s="89"/>
      <c r="OQN46" s="89"/>
      <c r="OQO46" s="89"/>
      <c r="OQP46" s="89"/>
      <c r="OQQ46" s="89"/>
      <c r="OQR46" s="89"/>
      <c r="OQS46" s="89"/>
      <c r="OQT46" s="89"/>
      <c r="OQU46" s="89"/>
      <c r="OQV46" s="89"/>
      <c r="OQW46" s="89"/>
      <c r="OQX46" s="89"/>
      <c r="OQY46" s="89"/>
      <c r="OQZ46" s="89"/>
      <c r="ORA46" s="89"/>
      <c r="ORB46" s="89"/>
      <c r="ORC46" s="89"/>
      <c r="ORD46" s="89"/>
      <c r="ORE46" s="89"/>
      <c r="ORF46" s="89"/>
      <c r="ORG46" s="89"/>
      <c r="ORH46" s="89"/>
      <c r="ORI46" s="89"/>
      <c r="ORJ46" s="89"/>
      <c r="ORK46" s="89"/>
      <c r="ORL46" s="89"/>
      <c r="ORM46" s="89"/>
      <c r="ORN46" s="89"/>
      <c r="ORO46" s="89"/>
      <c r="ORP46" s="89"/>
      <c r="ORQ46" s="89"/>
      <c r="ORR46" s="89"/>
      <c r="ORS46" s="89"/>
      <c r="ORT46" s="89"/>
      <c r="ORU46" s="89"/>
      <c r="ORV46" s="89"/>
      <c r="ORW46" s="89"/>
      <c r="ORX46" s="89"/>
      <c r="ORY46" s="89"/>
      <c r="ORZ46" s="89"/>
      <c r="OSA46" s="89"/>
      <c r="OSB46" s="89"/>
      <c r="OSC46" s="89"/>
      <c r="OSD46" s="89"/>
      <c r="OSE46" s="89"/>
      <c r="OSF46" s="89"/>
      <c r="OSG46" s="89"/>
      <c r="OSH46" s="89"/>
      <c r="OSI46" s="89"/>
      <c r="OSJ46" s="89"/>
      <c r="OSK46" s="89"/>
      <c r="OSL46" s="89"/>
      <c r="OSM46" s="89"/>
      <c r="OSN46" s="89"/>
      <c r="OSO46" s="89"/>
      <c r="OSP46" s="89"/>
      <c r="OSQ46" s="89"/>
      <c r="OSR46" s="89"/>
      <c r="OSS46" s="89"/>
      <c r="OST46" s="89"/>
      <c r="OSU46" s="89"/>
      <c r="OSV46" s="89"/>
      <c r="OSW46" s="89"/>
      <c r="OSX46" s="89"/>
      <c r="OSY46" s="89"/>
      <c r="OSZ46" s="89"/>
      <c r="OTA46" s="89"/>
      <c r="OTB46" s="89"/>
      <c r="OTC46" s="89"/>
      <c r="OTD46" s="89"/>
      <c r="OTE46" s="89"/>
      <c r="OTF46" s="89"/>
      <c r="OTG46" s="89"/>
      <c r="OTH46" s="89"/>
      <c r="OTI46" s="89"/>
      <c r="OTJ46" s="89"/>
      <c r="OTK46" s="89"/>
      <c r="OTL46" s="89"/>
      <c r="OTM46" s="89"/>
      <c r="OTN46" s="89"/>
      <c r="OTO46" s="89"/>
      <c r="OTP46" s="89"/>
      <c r="OTQ46" s="89"/>
      <c r="OTR46" s="89"/>
      <c r="OTS46" s="89"/>
      <c r="OTT46" s="89"/>
      <c r="OTU46" s="89"/>
      <c r="OTV46" s="89"/>
      <c r="OTW46" s="89"/>
      <c r="OTX46" s="89"/>
      <c r="OTY46" s="89"/>
      <c r="OTZ46" s="89"/>
      <c r="OUA46" s="89"/>
      <c r="OUB46" s="89"/>
      <c r="OUC46" s="89"/>
      <c r="OUD46" s="89"/>
      <c r="OUE46" s="89"/>
      <c r="OUF46" s="89"/>
      <c r="OUG46" s="89"/>
      <c r="OUH46" s="89"/>
      <c r="OUI46" s="89"/>
      <c r="OUJ46" s="89"/>
      <c r="OUK46" s="89"/>
      <c r="OUL46" s="89"/>
      <c r="OUM46" s="89"/>
      <c r="OUN46" s="89"/>
      <c r="OUO46" s="89"/>
      <c r="OUP46" s="89"/>
      <c r="OUQ46" s="89"/>
      <c r="OUR46" s="89"/>
      <c r="OUS46" s="89"/>
      <c r="OUT46" s="89"/>
      <c r="OUU46" s="89"/>
      <c r="OUV46" s="89"/>
      <c r="OUW46" s="89"/>
      <c r="OUX46" s="89"/>
      <c r="OUY46" s="89"/>
      <c r="OUZ46" s="89"/>
      <c r="OVA46" s="89"/>
      <c r="OVB46" s="89"/>
      <c r="OVC46" s="89"/>
      <c r="OVD46" s="89"/>
      <c r="OVE46" s="89"/>
      <c r="OVF46" s="89"/>
      <c r="OVG46" s="89"/>
      <c r="OVH46" s="89"/>
      <c r="OVI46" s="89"/>
      <c r="OVJ46" s="89"/>
      <c r="OVK46" s="89"/>
      <c r="OVL46" s="89"/>
      <c r="OVM46" s="89"/>
      <c r="OVN46" s="89"/>
      <c r="OVO46" s="89"/>
      <c r="OVP46" s="89"/>
      <c r="OVQ46" s="89"/>
      <c r="OVR46" s="89"/>
      <c r="OVS46" s="89"/>
      <c r="OVT46" s="89"/>
      <c r="OVU46" s="89"/>
      <c r="OVV46" s="89"/>
      <c r="OVW46" s="89"/>
      <c r="OVX46" s="89"/>
      <c r="OVY46" s="89"/>
      <c r="OVZ46" s="89"/>
      <c r="OWA46" s="89"/>
      <c r="OWB46" s="89"/>
      <c r="OWC46" s="89"/>
      <c r="OWD46" s="89"/>
      <c r="OWE46" s="89"/>
      <c r="OWF46" s="89"/>
      <c r="OWG46" s="89"/>
      <c r="OWH46" s="89"/>
      <c r="OWI46" s="89"/>
      <c r="OWJ46" s="89"/>
      <c r="OWK46" s="89"/>
      <c r="OWL46" s="89"/>
      <c r="OWM46" s="89"/>
      <c r="OWN46" s="89"/>
      <c r="OWO46" s="89"/>
      <c r="OWP46" s="89"/>
      <c r="OWQ46" s="89"/>
      <c r="OWR46" s="89"/>
      <c r="OWS46" s="89"/>
      <c r="OWT46" s="89"/>
      <c r="OWU46" s="89"/>
      <c r="OWV46" s="89"/>
      <c r="OWW46" s="89"/>
      <c r="OWX46" s="89"/>
      <c r="OWY46" s="89"/>
      <c r="OWZ46" s="89"/>
      <c r="OXA46" s="89"/>
      <c r="OXB46" s="89"/>
      <c r="OXC46" s="89"/>
      <c r="OXD46" s="89"/>
      <c r="OXE46" s="89"/>
      <c r="OXF46" s="89"/>
      <c r="OXG46" s="89"/>
      <c r="OXH46" s="89"/>
      <c r="OXI46" s="89"/>
      <c r="OXJ46" s="89"/>
      <c r="OXK46" s="89"/>
      <c r="OXL46" s="89"/>
      <c r="OXM46" s="89"/>
      <c r="OXN46" s="89"/>
      <c r="OXO46" s="89"/>
      <c r="OXP46" s="89"/>
      <c r="OXQ46" s="89"/>
      <c r="OXR46" s="89"/>
      <c r="OXS46" s="89"/>
      <c r="OXT46" s="89"/>
      <c r="OXU46" s="89"/>
      <c r="OXV46" s="89"/>
      <c r="OXW46" s="89"/>
      <c r="OXX46" s="89"/>
      <c r="OXY46" s="89"/>
      <c r="OXZ46" s="89"/>
      <c r="OYA46" s="89"/>
      <c r="OYB46" s="89"/>
      <c r="OYC46" s="89"/>
      <c r="OYD46" s="89"/>
      <c r="OYE46" s="89"/>
      <c r="OYF46" s="89"/>
      <c r="OYG46" s="89"/>
      <c r="OYH46" s="89"/>
      <c r="OYI46" s="89"/>
      <c r="OYJ46" s="89"/>
      <c r="OYK46" s="89"/>
      <c r="OYL46" s="89"/>
      <c r="OYM46" s="89"/>
      <c r="OYN46" s="89"/>
      <c r="OYO46" s="89"/>
      <c r="OYP46" s="89"/>
      <c r="OYQ46" s="89"/>
      <c r="OYR46" s="89"/>
      <c r="OYS46" s="89"/>
      <c r="OYT46" s="89"/>
      <c r="OYU46" s="89"/>
      <c r="OYV46" s="89"/>
      <c r="OYW46" s="89"/>
      <c r="OYX46" s="89"/>
      <c r="OYY46" s="89"/>
      <c r="OYZ46" s="89"/>
      <c r="OZA46" s="89"/>
      <c r="OZB46" s="89"/>
      <c r="OZC46" s="89"/>
      <c r="OZD46" s="89"/>
      <c r="OZE46" s="89"/>
      <c r="OZF46" s="89"/>
      <c r="OZG46" s="89"/>
      <c r="OZH46" s="89"/>
      <c r="OZI46" s="89"/>
      <c r="OZJ46" s="89"/>
      <c r="OZK46" s="89"/>
      <c r="OZL46" s="89"/>
      <c r="OZM46" s="89"/>
      <c r="OZN46" s="89"/>
      <c r="OZO46" s="89"/>
      <c r="OZP46" s="89"/>
      <c r="OZQ46" s="89"/>
      <c r="OZR46" s="89"/>
      <c r="OZS46" s="89"/>
      <c r="OZT46" s="89"/>
      <c r="OZU46" s="89"/>
      <c r="OZV46" s="89"/>
      <c r="OZW46" s="89"/>
      <c r="OZX46" s="89"/>
      <c r="OZY46" s="89"/>
      <c r="OZZ46" s="89"/>
      <c r="PAA46" s="89"/>
      <c r="PAB46" s="89"/>
      <c r="PAC46" s="89"/>
      <c r="PAD46" s="89"/>
      <c r="PAE46" s="89"/>
      <c r="PAF46" s="89"/>
      <c r="PAG46" s="89"/>
      <c r="PAH46" s="89"/>
      <c r="PAI46" s="89"/>
      <c r="PAJ46" s="89"/>
      <c r="PAK46" s="89"/>
      <c r="PAL46" s="89"/>
      <c r="PAM46" s="89"/>
      <c r="PAN46" s="89"/>
      <c r="PAO46" s="89"/>
      <c r="PAP46" s="89"/>
      <c r="PAQ46" s="89"/>
      <c r="PAR46" s="89"/>
      <c r="PAS46" s="89"/>
      <c r="PAT46" s="89"/>
      <c r="PAU46" s="89"/>
      <c r="PAV46" s="89"/>
      <c r="PAW46" s="89"/>
      <c r="PAX46" s="89"/>
      <c r="PAY46" s="89"/>
      <c r="PAZ46" s="89"/>
      <c r="PBA46" s="89"/>
      <c r="PBB46" s="89"/>
      <c r="PBC46" s="89"/>
      <c r="PBD46" s="89"/>
      <c r="PBE46" s="89"/>
      <c r="PBF46" s="89"/>
      <c r="PBG46" s="89"/>
      <c r="PBH46" s="89"/>
      <c r="PBI46" s="89"/>
      <c r="PBJ46" s="89"/>
      <c r="PBK46" s="89"/>
      <c r="PBL46" s="89"/>
      <c r="PBM46" s="89"/>
      <c r="PBN46" s="89"/>
      <c r="PBO46" s="89"/>
      <c r="PBP46" s="89"/>
      <c r="PBQ46" s="89"/>
      <c r="PBR46" s="89"/>
      <c r="PBS46" s="89"/>
      <c r="PBT46" s="89"/>
      <c r="PBU46" s="89"/>
      <c r="PBV46" s="89"/>
      <c r="PBW46" s="89"/>
      <c r="PBX46" s="89"/>
      <c r="PBY46" s="89"/>
      <c r="PBZ46" s="89"/>
      <c r="PCA46" s="89"/>
      <c r="PCB46" s="89"/>
      <c r="PCC46" s="89"/>
      <c r="PCD46" s="89"/>
      <c r="PCE46" s="89"/>
      <c r="PCF46" s="89"/>
      <c r="PCG46" s="89"/>
      <c r="PCH46" s="89"/>
      <c r="PCI46" s="89"/>
      <c r="PCJ46" s="89"/>
      <c r="PCK46" s="89"/>
      <c r="PCL46" s="89"/>
      <c r="PCM46" s="89"/>
      <c r="PCN46" s="89"/>
      <c r="PCO46" s="89"/>
      <c r="PCP46" s="89"/>
      <c r="PCQ46" s="89"/>
      <c r="PCR46" s="89"/>
      <c r="PCS46" s="89"/>
      <c r="PCT46" s="89"/>
      <c r="PCU46" s="89"/>
      <c r="PCV46" s="89"/>
      <c r="PCW46" s="89"/>
      <c r="PCX46" s="89"/>
      <c r="PCY46" s="89"/>
      <c r="PCZ46" s="89"/>
      <c r="PDA46" s="89"/>
      <c r="PDB46" s="89"/>
      <c r="PDC46" s="89"/>
      <c r="PDD46" s="89"/>
      <c r="PDE46" s="89"/>
      <c r="PDF46" s="89"/>
      <c r="PDG46" s="89"/>
      <c r="PDH46" s="89"/>
      <c r="PDI46" s="89"/>
      <c r="PDJ46" s="89"/>
      <c r="PDK46" s="89"/>
      <c r="PDL46" s="89"/>
      <c r="PDM46" s="89"/>
      <c r="PDN46" s="89"/>
      <c r="PDO46" s="89"/>
      <c r="PDP46" s="89"/>
      <c r="PDQ46" s="89"/>
      <c r="PDR46" s="89"/>
      <c r="PDS46" s="89"/>
      <c r="PDT46" s="89"/>
      <c r="PDU46" s="89"/>
      <c r="PDV46" s="89"/>
      <c r="PDW46" s="89"/>
      <c r="PDX46" s="89"/>
      <c r="PDY46" s="89"/>
      <c r="PDZ46" s="89"/>
      <c r="PEA46" s="89"/>
      <c r="PEB46" s="89"/>
      <c r="PEC46" s="89"/>
      <c r="PED46" s="89"/>
      <c r="PEE46" s="89"/>
      <c r="PEF46" s="89"/>
      <c r="PEG46" s="89"/>
      <c r="PEH46" s="89"/>
      <c r="PEI46" s="89"/>
      <c r="PEJ46" s="89"/>
      <c r="PEK46" s="89"/>
      <c r="PEL46" s="89"/>
      <c r="PEM46" s="89"/>
      <c r="PEN46" s="89"/>
      <c r="PEO46" s="89"/>
      <c r="PEP46" s="89"/>
      <c r="PEQ46" s="89"/>
      <c r="PER46" s="89"/>
      <c r="PES46" s="89"/>
      <c r="PET46" s="89"/>
      <c r="PEU46" s="89"/>
      <c r="PEV46" s="89"/>
      <c r="PEW46" s="89"/>
      <c r="PEX46" s="89"/>
      <c r="PEY46" s="89"/>
      <c r="PEZ46" s="89"/>
      <c r="PFA46" s="89"/>
      <c r="PFB46" s="89"/>
      <c r="PFC46" s="89"/>
      <c r="PFD46" s="89"/>
      <c r="PFE46" s="89"/>
      <c r="PFF46" s="89"/>
      <c r="PFG46" s="89"/>
      <c r="PFH46" s="89"/>
      <c r="PFI46" s="89"/>
      <c r="PFJ46" s="89"/>
      <c r="PFK46" s="89"/>
      <c r="PFL46" s="89"/>
      <c r="PFM46" s="89"/>
      <c r="PFN46" s="89"/>
      <c r="PFO46" s="89"/>
      <c r="PFP46" s="89"/>
      <c r="PFQ46" s="89"/>
      <c r="PFR46" s="89"/>
      <c r="PFS46" s="89"/>
      <c r="PFT46" s="89"/>
      <c r="PFU46" s="89"/>
      <c r="PFV46" s="89"/>
      <c r="PFW46" s="89"/>
      <c r="PFX46" s="89"/>
      <c r="PFY46" s="89"/>
      <c r="PFZ46" s="89"/>
      <c r="PGA46" s="89"/>
      <c r="PGB46" s="89"/>
      <c r="PGC46" s="89"/>
      <c r="PGD46" s="89"/>
      <c r="PGE46" s="89"/>
      <c r="PGF46" s="89"/>
      <c r="PGG46" s="89"/>
      <c r="PGH46" s="89"/>
      <c r="PGI46" s="89"/>
      <c r="PGJ46" s="89"/>
      <c r="PGK46" s="89"/>
      <c r="PGL46" s="89"/>
      <c r="PGM46" s="89"/>
      <c r="PGN46" s="89"/>
      <c r="PGO46" s="89"/>
      <c r="PGP46" s="89"/>
      <c r="PGQ46" s="89"/>
      <c r="PGR46" s="89"/>
      <c r="PGS46" s="89"/>
      <c r="PGT46" s="89"/>
      <c r="PGU46" s="89"/>
      <c r="PGV46" s="89"/>
      <c r="PGW46" s="89"/>
      <c r="PGX46" s="89"/>
      <c r="PGY46" s="89"/>
      <c r="PGZ46" s="89"/>
      <c r="PHA46" s="89"/>
      <c r="PHB46" s="89"/>
      <c r="PHC46" s="89"/>
      <c r="PHD46" s="89"/>
      <c r="PHE46" s="89"/>
      <c r="PHF46" s="89"/>
      <c r="PHG46" s="89"/>
      <c r="PHH46" s="89"/>
      <c r="PHI46" s="89"/>
      <c r="PHJ46" s="89"/>
      <c r="PHK46" s="89"/>
      <c r="PHL46" s="89"/>
      <c r="PHM46" s="89"/>
      <c r="PHN46" s="89"/>
      <c r="PHO46" s="89"/>
      <c r="PHP46" s="89"/>
      <c r="PHQ46" s="89"/>
      <c r="PHR46" s="89"/>
      <c r="PHS46" s="89"/>
      <c r="PHT46" s="89"/>
      <c r="PHU46" s="89"/>
      <c r="PHV46" s="89"/>
      <c r="PHW46" s="89"/>
      <c r="PHX46" s="89"/>
      <c r="PHY46" s="89"/>
      <c r="PHZ46" s="89"/>
      <c r="PIA46" s="89"/>
      <c r="PIB46" s="89"/>
      <c r="PIC46" s="89"/>
      <c r="PID46" s="89"/>
      <c r="PIE46" s="89"/>
      <c r="PIF46" s="89"/>
      <c r="PIG46" s="89"/>
      <c r="PIH46" s="89"/>
      <c r="PII46" s="89"/>
      <c r="PIJ46" s="89"/>
      <c r="PIK46" s="89"/>
      <c r="PIL46" s="89"/>
      <c r="PIM46" s="89"/>
      <c r="PIN46" s="89"/>
      <c r="PIO46" s="89"/>
      <c r="PIP46" s="89"/>
      <c r="PIQ46" s="89"/>
      <c r="PIR46" s="89"/>
      <c r="PIS46" s="89"/>
      <c r="PIT46" s="89"/>
      <c r="PIU46" s="89"/>
      <c r="PIV46" s="89"/>
      <c r="PIW46" s="89"/>
      <c r="PIX46" s="89"/>
      <c r="PIY46" s="89"/>
      <c r="PIZ46" s="89"/>
      <c r="PJA46" s="89"/>
      <c r="PJB46" s="89"/>
      <c r="PJC46" s="89"/>
      <c r="PJD46" s="89"/>
      <c r="PJE46" s="89"/>
      <c r="PJF46" s="89"/>
      <c r="PJG46" s="89"/>
      <c r="PJH46" s="89"/>
      <c r="PJI46" s="89"/>
      <c r="PJJ46" s="89"/>
      <c r="PJK46" s="89"/>
      <c r="PJL46" s="89"/>
      <c r="PJM46" s="89"/>
      <c r="PJN46" s="89"/>
      <c r="PJO46" s="89"/>
      <c r="PJP46" s="89"/>
      <c r="PJQ46" s="89"/>
      <c r="PJR46" s="89"/>
      <c r="PJS46" s="89"/>
      <c r="PJT46" s="89"/>
      <c r="PJU46" s="89"/>
      <c r="PJV46" s="89"/>
      <c r="PJW46" s="89"/>
      <c r="PJX46" s="89"/>
      <c r="PJY46" s="89"/>
      <c r="PJZ46" s="89"/>
      <c r="PKA46" s="89"/>
      <c r="PKB46" s="89"/>
      <c r="PKC46" s="89"/>
      <c r="PKD46" s="89"/>
      <c r="PKE46" s="89"/>
      <c r="PKF46" s="89"/>
      <c r="PKG46" s="89"/>
      <c r="PKH46" s="89"/>
      <c r="PKI46" s="89"/>
      <c r="PKJ46" s="89"/>
      <c r="PKK46" s="89"/>
      <c r="PKL46" s="89"/>
      <c r="PKM46" s="89"/>
      <c r="PKN46" s="89"/>
      <c r="PKO46" s="89"/>
      <c r="PKP46" s="89"/>
      <c r="PKQ46" s="89"/>
      <c r="PKR46" s="89"/>
      <c r="PKS46" s="89"/>
      <c r="PKT46" s="89"/>
      <c r="PKU46" s="89"/>
      <c r="PKV46" s="89"/>
      <c r="PKW46" s="89"/>
      <c r="PKX46" s="89"/>
      <c r="PKY46" s="89"/>
      <c r="PKZ46" s="89"/>
      <c r="PLA46" s="89"/>
      <c r="PLB46" s="89"/>
      <c r="PLC46" s="89"/>
      <c r="PLD46" s="89"/>
      <c r="PLE46" s="89"/>
      <c r="PLF46" s="89"/>
      <c r="PLG46" s="89"/>
      <c r="PLH46" s="89"/>
      <c r="PLI46" s="89"/>
      <c r="PLJ46" s="89"/>
      <c r="PLK46" s="89"/>
      <c r="PLL46" s="89"/>
      <c r="PLM46" s="89"/>
      <c r="PLN46" s="89"/>
      <c r="PLO46" s="89"/>
      <c r="PLP46" s="89"/>
      <c r="PLQ46" s="89"/>
      <c r="PLR46" s="89"/>
      <c r="PLS46" s="89"/>
      <c r="PLT46" s="89"/>
      <c r="PLU46" s="89"/>
      <c r="PLV46" s="89"/>
      <c r="PLW46" s="89"/>
      <c r="PLX46" s="89"/>
      <c r="PLY46" s="89"/>
      <c r="PLZ46" s="89"/>
      <c r="PMA46" s="89"/>
      <c r="PMB46" s="89"/>
      <c r="PMC46" s="89"/>
      <c r="PMD46" s="89"/>
      <c r="PME46" s="89"/>
      <c r="PMF46" s="89"/>
      <c r="PMG46" s="89"/>
      <c r="PMH46" s="89"/>
      <c r="PMI46" s="89"/>
      <c r="PMJ46" s="89"/>
      <c r="PMK46" s="89"/>
      <c r="PML46" s="89"/>
      <c r="PMM46" s="89"/>
      <c r="PMN46" s="89"/>
      <c r="PMO46" s="89"/>
      <c r="PMP46" s="89"/>
      <c r="PMQ46" s="89"/>
      <c r="PMR46" s="89"/>
      <c r="PMS46" s="89"/>
      <c r="PMT46" s="89"/>
      <c r="PMU46" s="89"/>
      <c r="PMV46" s="89"/>
      <c r="PMW46" s="89"/>
      <c r="PMX46" s="89"/>
      <c r="PMY46" s="89"/>
      <c r="PMZ46" s="89"/>
      <c r="PNA46" s="89"/>
      <c r="PNB46" s="89"/>
      <c r="PNC46" s="89"/>
      <c r="PND46" s="89"/>
      <c r="PNE46" s="89"/>
      <c r="PNF46" s="89"/>
      <c r="PNG46" s="89"/>
      <c r="PNH46" s="89"/>
      <c r="PNI46" s="89"/>
      <c r="PNJ46" s="89"/>
      <c r="PNK46" s="89"/>
      <c r="PNL46" s="89"/>
      <c r="PNM46" s="89"/>
      <c r="PNN46" s="89"/>
      <c r="PNO46" s="89"/>
      <c r="PNP46" s="89"/>
      <c r="PNQ46" s="89"/>
      <c r="PNR46" s="89"/>
      <c r="PNS46" s="89"/>
      <c r="PNT46" s="89"/>
      <c r="PNU46" s="89"/>
      <c r="PNV46" s="89"/>
      <c r="PNW46" s="89"/>
      <c r="PNX46" s="89"/>
      <c r="PNY46" s="89"/>
      <c r="PNZ46" s="89"/>
      <c r="POA46" s="89"/>
      <c r="POB46" s="89"/>
      <c r="POC46" s="89"/>
      <c r="POD46" s="89"/>
      <c r="POE46" s="89"/>
      <c r="POF46" s="89"/>
      <c r="POG46" s="89"/>
      <c r="POH46" s="89"/>
      <c r="POI46" s="89"/>
      <c r="POJ46" s="89"/>
      <c r="POK46" s="89"/>
      <c r="POL46" s="89"/>
      <c r="POM46" s="89"/>
      <c r="PON46" s="89"/>
      <c r="POO46" s="89"/>
      <c r="POP46" s="89"/>
      <c r="POQ46" s="89"/>
      <c r="POR46" s="89"/>
      <c r="POS46" s="89"/>
      <c r="POT46" s="89"/>
      <c r="POU46" s="89"/>
      <c r="POV46" s="89"/>
      <c r="POW46" s="89"/>
      <c r="POX46" s="89"/>
      <c r="POY46" s="89"/>
      <c r="POZ46" s="89"/>
      <c r="PPA46" s="89"/>
      <c r="PPB46" s="89"/>
      <c r="PPC46" s="89"/>
      <c r="PPD46" s="89"/>
      <c r="PPE46" s="89"/>
      <c r="PPF46" s="89"/>
      <c r="PPG46" s="89"/>
      <c r="PPH46" s="89"/>
      <c r="PPI46" s="89"/>
      <c r="PPJ46" s="89"/>
      <c r="PPK46" s="89"/>
      <c r="PPL46" s="89"/>
      <c r="PPM46" s="89"/>
      <c r="PPN46" s="89"/>
      <c r="PPO46" s="89"/>
      <c r="PPP46" s="89"/>
      <c r="PPQ46" s="89"/>
      <c r="PPR46" s="89"/>
      <c r="PPS46" s="89"/>
      <c r="PPT46" s="89"/>
      <c r="PPU46" s="89"/>
      <c r="PPV46" s="89"/>
      <c r="PPW46" s="89"/>
      <c r="PPX46" s="89"/>
      <c r="PPY46" s="89"/>
      <c r="PPZ46" s="89"/>
      <c r="PQA46" s="89"/>
      <c r="PQB46" s="89"/>
      <c r="PQC46" s="89"/>
      <c r="PQD46" s="89"/>
      <c r="PQE46" s="89"/>
      <c r="PQF46" s="89"/>
      <c r="PQG46" s="89"/>
      <c r="PQH46" s="89"/>
      <c r="PQI46" s="89"/>
      <c r="PQJ46" s="89"/>
      <c r="PQK46" s="89"/>
      <c r="PQL46" s="89"/>
      <c r="PQM46" s="89"/>
      <c r="PQN46" s="89"/>
      <c r="PQO46" s="89"/>
      <c r="PQP46" s="89"/>
      <c r="PQQ46" s="89"/>
      <c r="PQR46" s="89"/>
      <c r="PQS46" s="89"/>
      <c r="PQT46" s="89"/>
      <c r="PQU46" s="89"/>
      <c r="PQV46" s="89"/>
      <c r="PQW46" s="89"/>
      <c r="PQX46" s="89"/>
      <c r="PQY46" s="89"/>
      <c r="PQZ46" s="89"/>
      <c r="PRA46" s="89"/>
      <c r="PRB46" s="89"/>
      <c r="PRC46" s="89"/>
      <c r="PRD46" s="89"/>
      <c r="PRE46" s="89"/>
      <c r="PRF46" s="89"/>
      <c r="PRG46" s="89"/>
      <c r="PRH46" s="89"/>
      <c r="PRI46" s="89"/>
      <c r="PRJ46" s="89"/>
      <c r="PRK46" s="89"/>
      <c r="PRL46" s="89"/>
      <c r="PRM46" s="89"/>
      <c r="PRN46" s="89"/>
      <c r="PRO46" s="89"/>
      <c r="PRP46" s="89"/>
      <c r="PRQ46" s="89"/>
      <c r="PRR46" s="89"/>
      <c r="PRS46" s="89"/>
      <c r="PRT46" s="89"/>
      <c r="PRU46" s="89"/>
      <c r="PRV46" s="89"/>
      <c r="PRW46" s="89"/>
      <c r="PRX46" s="89"/>
      <c r="PRY46" s="89"/>
      <c r="PRZ46" s="89"/>
      <c r="PSA46" s="89"/>
      <c r="PSB46" s="89"/>
      <c r="PSC46" s="89"/>
      <c r="PSD46" s="89"/>
      <c r="PSE46" s="89"/>
      <c r="PSF46" s="89"/>
      <c r="PSG46" s="89"/>
      <c r="PSH46" s="89"/>
      <c r="PSI46" s="89"/>
      <c r="PSJ46" s="89"/>
      <c r="PSK46" s="89"/>
      <c r="PSL46" s="89"/>
      <c r="PSM46" s="89"/>
      <c r="PSN46" s="89"/>
      <c r="PSO46" s="89"/>
      <c r="PSP46" s="89"/>
      <c r="PSQ46" s="89"/>
      <c r="PSR46" s="89"/>
      <c r="PSS46" s="89"/>
      <c r="PST46" s="89"/>
      <c r="PSU46" s="89"/>
      <c r="PSV46" s="89"/>
      <c r="PSW46" s="89"/>
      <c r="PSX46" s="89"/>
      <c r="PSY46" s="89"/>
      <c r="PSZ46" s="89"/>
      <c r="PTA46" s="89"/>
      <c r="PTB46" s="89"/>
      <c r="PTC46" s="89"/>
      <c r="PTD46" s="89"/>
      <c r="PTE46" s="89"/>
      <c r="PTF46" s="89"/>
      <c r="PTG46" s="89"/>
      <c r="PTH46" s="89"/>
      <c r="PTI46" s="89"/>
      <c r="PTJ46" s="89"/>
      <c r="PTK46" s="89"/>
      <c r="PTL46" s="89"/>
      <c r="PTM46" s="89"/>
      <c r="PTN46" s="89"/>
      <c r="PTO46" s="89"/>
      <c r="PTP46" s="89"/>
      <c r="PTQ46" s="89"/>
      <c r="PTR46" s="89"/>
      <c r="PTS46" s="89"/>
      <c r="PTT46" s="89"/>
      <c r="PTU46" s="89"/>
      <c r="PTV46" s="89"/>
      <c r="PTW46" s="89"/>
      <c r="PTX46" s="89"/>
      <c r="PTY46" s="89"/>
      <c r="PTZ46" s="89"/>
      <c r="PUA46" s="89"/>
      <c r="PUB46" s="89"/>
      <c r="PUC46" s="89"/>
      <c r="PUD46" s="89"/>
      <c r="PUE46" s="89"/>
      <c r="PUF46" s="89"/>
      <c r="PUG46" s="89"/>
      <c r="PUH46" s="89"/>
      <c r="PUI46" s="89"/>
      <c r="PUJ46" s="89"/>
      <c r="PUK46" s="89"/>
      <c r="PUL46" s="89"/>
      <c r="PUM46" s="89"/>
      <c r="PUN46" s="89"/>
      <c r="PUO46" s="89"/>
      <c r="PUP46" s="89"/>
      <c r="PUQ46" s="89"/>
      <c r="PUR46" s="89"/>
      <c r="PUS46" s="89"/>
      <c r="PUT46" s="89"/>
      <c r="PUU46" s="89"/>
      <c r="PUV46" s="89"/>
      <c r="PUW46" s="89"/>
      <c r="PUX46" s="89"/>
      <c r="PUY46" s="89"/>
      <c r="PUZ46" s="89"/>
      <c r="PVA46" s="89"/>
      <c r="PVB46" s="89"/>
      <c r="PVC46" s="89"/>
      <c r="PVD46" s="89"/>
      <c r="PVE46" s="89"/>
      <c r="PVF46" s="89"/>
      <c r="PVG46" s="89"/>
      <c r="PVH46" s="89"/>
      <c r="PVI46" s="89"/>
      <c r="PVJ46" s="89"/>
      <c r="PVK46" s="89"/>
      <c r="PVL46" s="89"/>
      <c r="PVM46" s="89"/>
      <c r="PVN46" s="89"/>
      <c r="PVO46" s="89"/>
      <c r="PVP46" s="89"/>
      <c r="PVQ46" s="89"/>
      <c r="PVR46" s="89"/>
      <c r="PVS46" s="89"/>
      <c r="PVT46" s="89"/>
      <c r="PVU46" s="89"/>
      <c r="PVV46" s="89"/>
      <c r="PVW46" s="89"/>
      <c r="PVX46" s="89"/>
      <c r="PVY46" s="89"/>
      <c r="PVZ46" s="89"/>
      <c r="PWA46" s="89"/>
      <c r="PWB46" s="89"/>
      <c r="PWC46" s="89"/>
      <c r="PWD46" s="89"/>
      <c r="PWE46" s="89"/>
      <c r="PWF46" s="89"/>
      <c r="PWG46" s="89"/>
      <c r="PWH46" s="89"/>
      <c r="PWI46" s="89"/>
      <c r="PWJ46" s="89"/>
      <c r="PWK46" s="89"/>
      <c r="PWL46" s="89"/>
      <c r="PWM46" s="89"/>
      <c r="PWN46" s="89"/>
      <c r="PWO46" s="89"/>
      <c r="PWP46" s="89"/>
      <c r="PWQ46" s="89"/>
      <c r="PWR46" s="89"/>
      <c r="PWS46" s="89"/>
      <c r="PWT46" s="89"/>
      <c r="PWU46" s="89"/>
      <c r="PWV46" s="89"/>
      <c r="PWW46" s="89"/>
      <c r="PWX46" s="89"/>
      <c r="PWY46" s="89"/>
      <c r="PWZ46" s="89"/>
      <c r="PXA46" s="89"/>
      <c r="PXB46" s="89"/>
      <c r="PXC46" s="89"/>
      <c r="PXD46" s="89"/>
      <c r="PXE46" s="89"/>
      <c r="PXF46" s="89"/>
      <c r="PXG46" s="89"/>
      <c r="PXH46" s="89"/>
      <c r="PXI46" s="89"/>
      <c r="PXJ46" s="89"/>
      <c r="PXK46" s="89"/>
      <c r="PXL46" s="89"/>
      <c r="PXM46" s="89"/>
      <c r="PXN46" s="89"/>
      <c r="PXO46" s="89"/>
      <c r="PXP46" s="89"/>
      <c r="PXQ46" s="89"/>
      <c r="PXR46" s="89"/>
      <c r="PXS46" s="89"/>
      <c r="PXT46" s="89"/>
      <c r="PXU46" s="89"/>
      <c r="PXV46" s="89"/>
      <c r="PXW46" s="89"/>
      <c r="PXX46" s="89"/>
      <c r="PXY46" s="89"/>
      <c r="PXZ46" s="89"/>
      <c r="PYA46" s="89"/>
      <c r="PYB46" s="89"/>
      <c r="PYC46" s="89"/>
      <c r="PYD46" s="89"/>
      <c r="PYE46" s="89"/>
      <c r="PYF46" s="89"/>
      <c r="PYG46" s="89"/>
      <c r="PYH46" s="89"/>
      <c r="PYI46" s="89"/>
      <c r="PYJ46" s="89"/>
      <c r="PYK46" s="89"/>
      <c r="PYL46" s="89"/>
      <c r="PYM46" s="89"/>
      <c r="PYN46" s="89"/>
      <c r="PYO46" s="89"/>
      <c r="PYP46" s="89"/>
      <c r="PYQ46" s="89"/>
      <c r="PYR46" s="89"/>
      <c r="PYS46" s="89"/>
      <c r="PYT46" s="89"/>
      <c r="PYU46" s="89"/>
      <c r="PYV46" s="89"/>
      <c r="PYW46" s="89"/>
      <c r="PYX46" s="89"/>
      <c r="PYY46" s="89"/>
      <c r="PYZ46" s="89"/>
      <c r="PZA46" s="89"/>
      <c r="PZB46" s="89"/>
      <c r="PZC46" s="89"/>
      <c r="PZD46" s="89"/>
      <c r="PZE46" s="89"/>
      <c r="PZF46" s="89"/>
      <c r="PZG46" s="89"/>
      <c r="PZH46" s="89"/>
      <c r="PZI46" s="89"/>
      <c r="PZJ46" s="89"/>
      <c r="PZK46" s="89"/>
      <c r="PZL46" s="89"/>
      <c r="PZM46" s="89"/>
      <c r="PZN46" s="89"/>
      <c r="PZO46" s="89"/>
      <c r="PZP46" s="89"/>
      <c r="PZQ46" s="89"/>
      <c r="PZR46" s="89"/>
      <c r="PZS46" s="89"/>
      <c r="PZT46" s="89"/>
      <c r="PZU46" s="89"/>
      <c r="PZV46" s="89"/>
      <c r="PZW46" s="89"/>
      <c r="PZX46" s="89"/>
      <c r="PZY46" s="89"/>
      <c r="PZZ46" s="89"/>
      <c r="QAA46" s="89"/>
      <c r="QAB46" s="89"/>
      <c r="QAC46" s="89"/>
      <c r="QAD46" s="89"/>
      <c r="QAE46" s="89"/>
      <c r="QAF46" s="89"/>
      <c r="QAG46" s="89"/>
      <c r="QAH46" s="89"/>
      <c r="QAI46" s="89"/>
      <c r="QAJ46" s="89"/>
      <c r="QAK46" s="89"/>
      <c r="QAL46" s="89"/>
      <c r="QAM46" s="89"/>
      <c r="QAN46" s="89"/>
      <c r="QAO46" s="89"/>
      <c r="QAP46" s="89"/>
      <c r="QAQ46" s="89"/>
      <c r="QAR46" s="89"/>
      <c r="QAS46" s="89"/>
      <c r="QAT46" s="89"/>
      <c r="QAU46" s="89"/>
      <c r="QAV46" s="89"/>
      <c r="QAW46" s="89"/>
      <c r="QAX46" s="89"/>
      <c r="QAY46" s="89"/>
      <c r="QAZ46" s="89"/>
      <c r="QBA46" s="89"/>
      <c r="QBB46" s="89"/>
      <c r="QBC46" s="89"/>
      <c r="QBD46" s="89"/>
      <c r="QBE46" s="89"/>
      <c r="QBF46" s="89"/>
      <c r="QBG46" s="89"/>
      <c r="QBH46" s="89"/>
      <c r="QBI46" s="89"/>
      <c r="QBJ46" s="89"/>
      <c r="QBK46" s="89"/>
      <c r="QBL46" s="89"/>
      <c r="QBM46" s="89"/>
      <c r="QBN46" s="89"/>
      <c r="QBO46" s="89"/>
      <c r="QBP46" s="89"/>
      <c r="QBQ46" s="89"/>
      <c r="QBR46" s="89"/>
      <c r="QBS46" s="89"/>
      <c r="QBT46" s="89"/>
      <c r="QBU46" s="89"/>
      <c r="QBV46" s="89"/>
      <c r="QBW46" s="89"/>
      <c r="QBX46" s="89"/>
      <c r="QBY46" s="89"/>
      <c r="QBZ46" s="89"/>
      <c r="QCA46" s="89"/>
      <c r="QCB46" s="89"/>
      <c r="QCC46" s="89"/>
      <c r="QCD46" s="89"/>
      <c r="QCE46" s="89"/>
      <c r="QCF46" s="89"/>
      <c r="QCG46" s="89"/>
      <c r="QCH46" s="89"/>
      <c r="QCI46" s="89"/>
      <c r="QCJ46" s="89"/>
      <c r="QCK46" s="89"/>
      <c r="QCL46" s="89"/>
      <c r="QCM46" s="89"/>
      <c r="QCN46" s="89"/>
      <c r="QCO46" s="89"/>
      <c r="QCP46" s="89"/>
      <c r="QCQ46" s="89"/>
      <c r="QCR46" s="89"/>
      <c r="QCS46" s="89"/>
      <c r="QCT46" s="89"/>
      <c r="QCU46" s="89"/>
      <c r="QCV46" s="89"/>
      <c r="QCW46" s="89"/>
      <c r="QCX46" s="89"/>
      <c r="QCY46" s="89"/>
      <c r="QCZ46" s="89"/>
      <c r="QDA46" s="89"/>
      <c r="QDB46" s="89"/>
      <c r="QDC46" s="89"/>
      <c r="QDD46" s="89"/>
      <c r="QDE46" s="89"/>
      <c r="QDF46" s="89"/>
      <c r="QDG46" s="89"/>
      <c r="QDH46" s="89"/>
      <c r="QDI46" s="89"/>
      <c r="QDJ46" s="89"/>
      <c r="QDK46" s="89"/>
      <c r="QDL46" s="89"/>
      <c r="QDM46" s="89"/>
      <c r="QDN46" s="89"/>
      <c r="QDO46" s="89"/>
      <c r="QDP46" s="89"/>
      <c r="QDQ46" s="89"/>
      <c r="QDR46" s="89"/>
      <c r="QDS46" s="89"/>
      <c r="QDT46" s="89"/>
      <c r="QDU46" s="89"/>
      <c r="QDV46" s="89"/>
      <c r="QDW46" s="89"/>
      <c r="QDX46" s="89"/>
      <c r="QDY46" s="89"/>
      <c r="QDZ46" s="89"/>
      <c r="QEA46" s="89"/>
      <c r="QEB46" s="89"/>
      <c r="QEC46" s="89"/>
      <c r="QED46" s="89"/>
      <c r="QEE46" s="89"/>
      <c r="QEF46" s="89"/>
      <c r="QEG46" s="89"/>
      <c r="QEH46" s="89"/>
      <c r="QEI46" s="89"/>
      <c r="QEJ46" s="89"/>
      <c r="QEK46" s="89"/>
      <c r="QEL46" s="89"/>
      <c r="QEM46" s="89"/>
      <c r="QEN46" s="89"/>
      <c r="QEO46" s="89"/>
      <c r="QEP46" s="89"/>
      <c r="QEQ46" s="89"/>
      <c r="QER46" s="89"/>
      <c r="QES46" s="89"/>
      <c r="QET46" s="89"/>
      <c r="QEU46" s="89"/>
      <c r="QEV46" s="89"/>
      <c r="QEW46" s="89"/>
      <c r="QEX46" s="89"/>
      <c r="QEY46" s="89"/>
      <c r="QEZ46" s="89"/>
      <c r="QFA46" s="89"/>
      <c r="QFB46" s="89"/>
      <c r="QFC46" s="89"/>
      <c r="QFD46" s="89"/>
      <c r="QFE46" s="89"/>
      <c r="QFF46" s="89"/>
      <c r="QFG46" s="89"/>
      <c r="QFH46" s="89"/>
      <c r="QFI46" s="89"/>
      <c r="QFJ46" s="89"/>
      <c r="QFK46" s="89"/>
      <c r="QFL46" s="89"/>
      <c r="QFM46" s="89"/>
      <c r="QFN46" s="89"/>
      <c r="QFO46" s="89"/>
      <c r="QFP46" s="89"/>
      <c r="QFQ46" s="89"/>
      <c r="QFR46" s="89"/>
      <c r="QFS46" s="89"/>
      <c r="QFT46" s="89"/>
      <c r="QFU46" s="89"/>
      <c r="QFV46" s="89"/>
      <c r="QFW46" s="89"/>
      <c r="QFX46" s="89"/>
      <c r="QFY46" s="89"/>
      <c r="QFZ46" s="89"/>
      <c r="QGA46" s="89"/>
      <c r="QGB46" s="89"/>
      <c r="QGC46" s="89"/>
      <c r="QGD46" s="89"/>
      <c r="QGE46" s="89"/>
      <c r="QGF46" s="89"/>
      <c r="QGG46" s="89"/>
      <c r="QGH46" s="89"/>
      <c r="QGI46" s="89"/>
      <c r="QGJ46" s="89"/>
      <c r="QGK46" s="89"/>
      <c r="QGL46" s="89"/>
      <c r="QGM46" s="89"/>
      <c r="QGN46" s="89"/>
      <c r="QGO46" s="89"/>
      <c r="QGP46" s="89"/>
      <c r="QGQ46" s="89"/>
      <c r="QGR46" s="89"/>
      <c r="QGS46" s="89"/>
      <c r="QGT46" s="89"/>
      <c r="QGU46" s="89"/>
      <c r="QGV46" s="89"/>
      <c r="QGW46" s="89"/>
      <c r="QGX46" s="89"/>
      <c r="QGY46" s="89"/>
      <c r="QGZ46" s="89"/>
      <c r="QHA46" s="89"/>
      <c r="QHB46" s="89"/>
      <c r="QHC46" s="89"/>
      <c r="QHD46" s="89"/>
      <c r="QHE46" s="89"/>
      <c r="QHF46" s="89"/>
      <c r="QHG46" s="89"/>
      <c r="QHH46" s="89"/>
      <c r="QHI46" s="89"/>
      <c r="QHJ46" s="89"/>
      <c r="QHK46" s="89"/>
      <c r="QHL46" s="89"/>
      <c r="QHM46" s="89"/>
      <c r="QHN46" s="89"/>
      <c r="QHO46" s="89"/>
      <c r="QHP46" s="89"/>
      <c r="QHQ46" s="89"/>
      <c r="QHR46" s="89"/>
      <c r="QHS46" s="89"/>
      <c r="QHT46" s="89"/>
      <c r="QHU46" s="89"/>
      <c r="QHV46" s="89"/>
      <c r="QHW46" s="89"/>
      <c r="QHX46" s="89"/>
      <c r="QHY46" s="89"/>
      <c r="QHZ46" s="89"/>
      <c r="QIA46" s="89"/>
      <c r="QIB46" s="89"/>
      <c r="QIC46" s="89"/>
      <c r="QID46" s="89"/>
      <c r="QIE46" s="89"/>
      <c r="QIF46" s="89"/>
      <c r="QIG46" s="89"/>
      <c r="QIH46" s="89"/>
      <c r="QII46" s="89"/>
      <c r="QIJ46" s="89"/>
      <c r="QIK46" s="89"/>
      <c r="QIL46" s="89"/>
      <c r="QIM46" s="89"/>
      <c r="QIN46" s="89"/>
      <c r="QIO46" s="89"/>
      <c r="QIP46" s="89"/>
      <c r="QIQ46" s="89"/>
      <c r="QIR46" s="89"/>
      <c r="QIS46" s="89"/>
      <c r="QIT46" s="89"/>
      <c r="QIU46" s="89"/>
      <c r="QIV46" s="89"/>
      <c r="QIW46" s="89"/>
      <c r="QIX46" s="89"/>
      <c r="QIY46" s="89"/>
      <c r="QIZ46" s="89"/>
      <c r="QJA46" s="89"/>
      <c r="QJB46" s="89"/>
      <c r="QJC46" s="89"/>
      <c r="QJD46" s="89"/>
      <c r="QJE46" s="89"/>
      <c r="QJF46" s="89"/>
      <c r="QJG46" s="89"/>
      <c r="QJH46" s="89"/>
      <c r="QJI46" s="89"/>
      <c r="QJJ46" s="89"/>
      <c r="QJK46" s="89"/>
      <c r="QJL46" s="89"/>
      <c r="QJM46" s="89"/>
      <c r="QJN46" s="89"/>
      <c r="QJO46" s="89"/>
      <c r="QJP46" s="89"/>
      <c r="QJQ46" s="89"/>
      <c r="QJR46" s="89"/>
      <c r="QJS46" s="89"/>
      <c r="QJT46" s="89"/>
      <c r="QJU46" s="89"/>
      <c r="QJV46" s="89"/>
      <c r="QJW46" s="89"/>
      <c r="QJX46" s="89"/>
      <c r="QJY46" s="89"/>
      <c r="QJZ46" s="89"/>
      <c r="QKA46" s="89"/>
      <c r="QKB46" s="89"/>
      <c r="QKC46" s="89"/>
      <c r="QKD46" s="89"/>
      <c r="QKE46" s="89"/>
      <c r="QKF46" s="89"/>
      <c r="QKG46" s="89"/>
      <c r="QKH46" s="89"/>
      <c r="QKI46" s="89"/>
      <c r="QKJ46" s="89"/>
      <c r="QKK46" s="89"/>
      <c r="QKL46" s="89"/>
      <c r="QKM46" s="89"/>
      <c r="QKN46" s="89"/>
      <c r="QKO46" s="89"/>
      <c r="QKP46" s="89"/>
      <c r="QKQ46" s="89"/>
      <c r="QKR46" s="89"/>
      <c r="QKS46" s="89"/>
      <c r="QKT46" s="89"/>
      <c r="QKU46" s="89"/>
      <c r="QKV46" s="89"/>
      <c r="QKW46" s="89"/>
      <c r="QKX46" s="89"/>
      <c r="QKY46" s="89"/>
      <c r="QKZ46" s="89"/>
      <c r="QLA46" s="89"/>
      <c r="QLB46" s="89"/>
      <c r="QLC46" s="89"/>
      <c r="QLD46" s="89"/>
      <c r="QLE46" s="89"/>
      <c r="QLF46" s="89"/>
      <c r="QLG46" s="89"/>
      <c r="QLH46" s="89"/>
      <c r="QLI46" s="89"/>
      <c r="QLJ46" s="89"/>
      <c r="QLK46" s="89"/>
      <c r="QLL46" s="89"/>
      <c r="QLM46" s="89"/>
      <c r="QLN46" s="89"/>
      <c r="QLO46" s="89"/>
      <c r="QLP46" s="89"/>
      <c r="QLQ46" s="89"/>
      <c r="QLR46" s="89"/>
      <c r="QLS46" s="89"/>
      <c r="QLT46" s="89"/>
      <c r="QLU46" s="89"/>
      <c r="QLV46" s="89"/>
      <c r="QLW46" s="89"/>
      <c r="QLX46" s="89"/>
      <c r="QLY46" s="89"/>
      <c r="QLZ46" s="89"/>
      <c r="QMA46" s="89"/>
      <c r="QMB46" s="89"/>
      <c r="QMC46" s="89"/>
      <c r="QMD46" s="89"/>
      <c r="QME46" s="89"/>
      <c r="QMF46" s="89"/>
      <c r="QMG46" s="89"/>
      <c r="QMH46" s="89"/>
      <c r="QMI46" s="89"/>
      <c r="QMJ46" s="89"/>
      <c r="QMK46" s="89"/>
      <c r="QML46" s="89"/>
      <c r="QMM46" s="89"/>
      <c r="QMN46" s="89"/>
      <c r="QMO46" s="89"/>
      <c r="QMP46" s="89"/>
      <c r="QMQ46" s="89"/>
      <c r="QMR46" s="89"/>
      <c r="QMS46" s="89"/>
      <c r="QMT46" s="89"/>
      <c r="QMU46" s="89"/>
      <c r="QMV46" s="89"/>
      <c r="QMW46" s="89"/>
      <c r="QMX46" s="89"/>
      <c r="QMY46" s="89"/>
      <c r="QMZ46" s="89"/>
      <c r="QNA46" s="89"/>
      <c r="QNB46" s="89"/>
      <c r="QNC46" s="89"/>
      <c r="QND46" s="89"/>
      <c r="QNE46" s="89"/>
      <c r="QNF46" s="89"/>
      <c r="QNG46" s="89"/>
      <c r="QNH46" s="89"/>
      <c r="QNI46" s="89"/>
      <c r="QNJ46" s="89"/>
      <c r="QNK46" s="89"/>
      <c r="QNL46" s="89"/>
      <c r="QNM46" s="89"/>
      <c r="QNN46" s="89"/>
      <c r="QNO46" s="89"/>
      <c r="QNP46" s="89"/>
      <c r="QNQ46" s="89"/>
      <c r="QNR46" s="89"/>
      <c r="QNS46" s="89"/>
      <c r="QNT46" s="89"/>
      <c r="QNU46" s="89"/>
      <c r="QNV46" s="89"/>
      <c r="QNW46" s="89"/>
      <c r="QNX46" s="89"/>
      <c r="QNY46" s="89"/>
      <c r="QNZ46" s="89"/>
      <c r="QOA46" s="89"/>
      <c r="QOB46" s="89"/>
      <c r="QOC46" s="89"/>
      <c r="QOD46" s="89"/>
      <c r="QOE46" s="89"/>
      <c r="QOF46" s="89"/>
      <c r="QOG46" s="89"/>
      <c r="QOH46" s="89"/>
      <c r="QOI46" s="89"/>
      <c r="QOJ46" s="89"/>
      <c r="QOK46" s="89"/>
      <c r="QOL46" s="89"/>
      <c r="QOM46" s="89"/>
      <c r="QON46" s="89"/>
      <c r="QOO46" s="89"/>
      <c r="QOP46" s="89"/>
      <c r="QOQ46" s="89"/>
      <c r="QOR46" s="89"/>
      <c r="QOS46" s="89"/>
      <c r="QOT46" s="89"/>
      <c r="QOU46" s="89"/>
      <c r="QOV46" s="89"/>
      <c r="QOW46" s="89"/>
      <c r="QOX46" s="89"/>
      <c r="QOY46" s="89"/>
      <c r="QOZ46" s="89"/>
      <c r="QPA46" s="89"/>
      <c r="QPB46" s="89"/>
      <c r="QPC46" s="89"/>
      <c r="QPD46" s="89"/>
      <c r="QPE46" s="89"/>
      <c r="QPF46" s="89"/>
      <c r="QPG46" s="89"/>
      <c r="QPH46" s="89"/>
      <c r="QPI46" s="89"/>
      <c r="QPJ46" s="89"/>
      <c r="QPK46" s="89"/>
      <c r="QPL46" s="89"/>
      <c r="QPM46" s="89"/>
      <c r="QPN46" s="89"/>
      <c r="QPO46" s="89"/>
      <c r="QPP46" s="89"/>
      <c r="QPQ46" s="89"/>
      <c r="QPR46" s="89"/>
      <c r="QPS46" s="89"/>
      <c r="QPT46" s="89"/>
      <c r="QPU46" s="89"/>
      <c r="QPV46" s="89"/>
      <c r="QPW46" s="89"/>
      <c r="QPX46" s="89"/>
      <c r="QPY46" s="89"/>
      <c r="QPZ46" s="89"/>
      <c r="QQA46" s="89"/>
      <c r="QQB46" s="89"/>
      <c r="QQC46" s="89"/>
      <c r="QQD46" s="89"/>
      <c r="QQE46" s="89"/>
      <c r="QQF46" s="89"/>
      <c r="QQG46" s="89"/>
      <c r="QQH46" s="89"/>
      <c r="QQI46" s="89"/>
      <c r="QQJ46" s="89"/>
      <c r="QQK46" s="89"/>
      <c r="QQL46" s="89"/>
      <c r="QQM46" s="89"/>
      <c r="QQN46" s="89"/>
      <c r="QQO46" s="89"/>
      <c r="QQP46" s="89"/>
      <c r="QQQ46" s="89"/>
      <c r="QQR46" s="89"/>
      <c r="QQS46" s="89"/>
      <c r="QQT46" s="89"/>
      <c r="QQU46" s="89"/>
      <c r="QQV46" s="89"/>
      <c r="QQW46" s="89"/>
      <c r="QQX46" s="89"/>
      <c r="QQY46" s="89"/>
      <c r="QQZ46" s="89"/>
      <c r="QRA46" s="89"/>
      <c r="QRB46" s="89"/>
      <c r="QRC46" s="89"/>
      <c r="QRD46" s="89"/>
      <c r="QRE46" s="89"/>
      <c r="QRF46" s="89"/>
      <c r="QRG46" s="89"/>
      <c r="QRH46" s="89"/>
      <c r="QRI46" s="89"/>
      <c r="QRJ46" s="89"/>
      <c r="QRK46" s="89"/>
      <c r="QRL46" s="89"/>
      <c r="QRM46" s="89"/>
      <c r="QRN46" s="89"/>
      <c r="QRO46" s="89"/>
      <c r="QRP46" s="89"/>
      <c r="QRQ46" s="89"/>
      <c r="QRR46" s="89"/>
      <c r="QRS46" s="89"/>
      <c r="QRT46" s="89"/>
      <c r="QRU46" s="89"/>
      <c r="QRV46" s="89"/>
      <c r="QRW46" s="89"/>
      <c r="QRX46" s="89"/>
      <c r="QRY46" s="89"/>
      <c r="QRZ46" s="89"/>
      <c r="QSA46" s="89"/>
      <c r="QSB46" s="89"/>
      <c r="QSC46" s="89"/>
      <c r="QSD46" s="89"/>
      <c r="QSE46" s="89"/>
      <c r="QSF46" s="89"/>
      <c r="QSG46" s="89"/>
      <c r="QSH46" s="89"/>
      <c r="QSI46" s="89"/>
      <c r="QSJ46" s="89"/>
      <c r="QSK46" s="89"/>
      <c r="QSL46" s="89"/>
      <c r="QSM46" s="89"/>
      <c r="QSN46" s="89"/>
      <c r="QSO46" s="89"/>
      <c r="QSP46" s="89"/>
      <c r="QSQ46" s="89"/>
      <c r="QSR46" s="89"/>
      <c r="QSS46" s="89"/>
      <c r="QST46" s="89"/>
      <c r="QSU46" s="89"/>
      <c r="QSV46" s="89"/>
      <c r="QSW46" s="89"/>
      <c r="QSX46" s="89"/>
      <c r="QSY46" s="89"/>
      <c r="QSZ46" s="89"/>
      <c r="QTA46" s="89"/>
      <c r="QTB46" s="89"/>
      <c r="QTC46" s="89"/>
      <c r="QTD46" s="89"/>
      <c r="QTE46" s="89"/>
      <c r="QTF46" s="89"/>
      <c r="QTG46" s="89"/>
      <c r="QTH46" s="89"/>
      <c r="QTI46" s="89"/>
      <c r="QTJ46" s="89"/>
      <c r="QTK46" s="89"/>
      <c r="QTL46" s="89"/>
      <c r="QTM46" s="89"/>
      <c r="QTN46" s="89"/>
      <c r="QTO46" s="89"/>
      <c r="QTP46" s="89"/>
      <c r="QTQ46" s="89"/>
      <c r="QTR46" s="89"/>
      <c r="QTS46" s="89"/>
      <c r="QTT46" s="89"/>
      <c r="QTU46" s="89"/>
      <c r="QTV46" s="89"/>
      <c r="QTW46" s="89"/>
      <c r="QTX46" s="89"/>
      <c r="QTY46" s="89"/>
      <c r="QTZ46" s="89"/>
      <c r="QUA46" s="89"/>
      <c r="QUB46" s="89"/>
      <c r="QUC46" s="89"/>
      <c r="QUD46" s="89"/>
      <c r="QUE46" s="89"/>
      <c r="QUF46" s="89"/>
      <c r="QUG46" s="89"/>
      <c r="QUH46" s="89"/>
      <c r="QUI46" s="89"/>
      <c r="QUJ46" s="89"/>
      <c r="QUK46" s="89"/>
      <c r="QUL46" s="89"/>
      <c r="QUM46" s="89"/>
      <c r="QUN46" s="89"/>
      <c r="QUO46" s="89"/>
      <c r="QUP46" s="89"/>
      <c r="QUQ46" s="89"/>
      <c r="QUR46" s="89"/>
      <c r="QUS46" s="89"/>
      <c r="QUT46" s="89"/>
      <c r="QUU46" s="89"/>
      <c r="QUV46" s="89"/>
      <c r="QUW46" s="89"/>
      <c r="QUX46" s="89"/>
      <c r="QUY46" s="89"/>
      <c r="QUZ46" s="89"/>
      <c r="QVA46" s="89"/>
      <c r="QVB46" s="89"/>
      <c r="QVC46" s="89"/>
      <c r="QVD46" s="89"/>
      <c r="QVE46" s="89"/>
      <c r="QVF46" s="89"/>
      <c r="QVG46" s="89"/>
      <c r="QVH46" s="89"/>
      <c r="QVI46" s="89"/>
      <c r="QVJ46" s="89"/>
      <c r="QVK46" s="89"/>
      <c r="QVL46" s="89"/>
      <c r="QVM46" s="89"/>
      <c r="QVN46" s="89"/>
      <c r="QVO46" s="89"/>
      <c r="QVP46" s="89"/>
      <c r="QVQ46" s="89"/>
      <c r="QVR46" s="89"/>
      <c r="QVS46" s="89"/>
      <c r="QVT46" s="89"/>
      <c r="QVU46" s="89"/>
      <c r="QVV46" s="89"/>
      <c r="QVW46" s="89"/>
      <c r="QVX46" s="89"/>
      <c r="QVY46" s="89"/>
      <c r="QVZ46" s="89"/>
      <c r="QWA46" s="89"/>
      <c r="QWB46" s="89"/>
      <c r="QWC46" s="89"/>
      <c r="QWD46" s="89"/>
      <c r="QWE46" s="89"/>
      <c r="QWF46" s="89"/>
      <c r="QWG46" s="89"/>
      <c r="QWH46" s="89"/>
      <c r="QWI46" s="89"/>
      <c r="QWJ46" s="89"/>
      <c r="QWK46" s="89"/>
      <c r="QWL46" s="89"/>
      <c r="QWM46" s="89"/>
      <c r="QWN46" s="89"/>
      <c r="QWO46" s="89"/>
      <c r="QWP46" s="89"/>
      <c r="QWQ46" s="89"/>
      <c r="QWR46" s="89"/>
      <c r="QWS46" s="89"/>
      <c r="QWT46" s="89"/>
      <c r="QWU46" s="89"/>
      <c r="QWV46" s="89"/>
      <c r="QWW46" s="89"/>
      <c r="QWX46" s="89"/>
      <c r="QWY46" s="89"/>
      <c r="QWZ46" s="89"/>
      <c r="QXA46" s="89"/>
      <c r="QXB46" s="89"/>
      <c r="QXC46" s="89"/>
      <c r="QXD46" s="89"/>
      <c r="QXE46" s="89"/>
      <c r="QXF46" s="89"/>
      <c r="QXG46" s="89"/>
      <c r="QXH46" s="89"/>
      <c r="QXI46" s="89"/>
      <c r="QXJ46" s="89"/>
      <c r="QXK46" s="89"/>
      <c r="QXL46" s="89"/>
      <c r="QXM46" s="89"/>
      <c r="QXN46" s="89"/>
      <c r="QXO46" s="89"/>
      <c r="QXP46" s="89"/>
      <c r="QXQ46" s="89"/>
      <c r="QXR46" s="89"/>
      <c r="QXS46" s="89"/>
      <c r="QXT46" s="89"/>
      <c r="QXU46" s="89"/>
      <c r="QXV46" s="89"/>
      <c r="QXW46" s="89"/>
      <c r="QXX46" s="89"/>
      <c r="QXY46" s="89"/>
      <c r="QXZ46" s="89"/>
      <c r="QYA46" s="89"/>
      <c r="QYB46" s="89"/>
      <c r="QYC46" s="89"/>
      <c r="QYD46" s="89"/>
      <c r="QYE46" s="89"/>
      <c r="QYF46" s="89"/>
      <c r="QYG46" s="89"/>
      <c r="QYH46" s="89"/>
      <c r="QYI46" s="89"/>
      <c r="QYJ46" s="89"/>
      <c r="QYK46" s="89"/>
      <c r="QYL46" s="89"/>
      <c r="QYM46" s="89"/>
      <c r="QYN46" s="89"/>
      <c r="QYO46" s="89"/>
      <c r="QYP46" s="89"/>
      <c r="QYQ46" s="89"/>
      <c r="QYR46" s="89"/>
      <c r="QYS46" s="89"/>
      <c r="QYT46" s="89"/>
      <c r="QYU46" s="89"/>
      <c r="QYV46" s="89"/>
      <c r="QYW46" s="89"/>
      <c r="QYX46" s="89"/>
      <c r="QYY46" s="89"/>
      <c r="QYZ46" s="89"/>
      <c r="QZA46" s="89"/>
      <c r="QZB46" s="89"/>
      <c r="QZC46" s="89"/>
      <c r="QZD46" s="89"/>
      <c r="QZE46" s="89"/>
      <c r="QZF46" s="89"/>
      <c r="QZG46" s="89"/>
      <c r="QZH46" s="89"/>
      <c r="QZI46" s="89"/>
      <c r="QZJ46" s="89"/>
      <c r="QZK46" s="89"/>
      <c r="QZL46" s="89"/>
      <c r="QZM46" s="89"/>
      <c r="QZN46" s="89"/>
      <c r="QZO46" s="89"/>
      <c r="QZP46" s="89"/>
      <c r="QZQ46" s="89"/>
      <c r="QZR46" s="89"/>
      <c r="QZS46" s="89"/>
      <c r="QZT46" s="89"/>
      <c r="QZU46" s="89"/>
      <c r="QZV46" s="89"/>
      <c r="QZW46" s="89"/>
      <c r="QZX46" s="89"/>
      <c r="QZY46" s="89"/>
      <c r="QZZ46" s="89"/>
      <c r="RAA46" s="89"/>
      <c r="RAB46" s="89"/>
      <c r="RAC46" s="89"/>
      <c r="RAD46" s="89"/>
      <c r="RAE46" s="89"/>
      <c r="RAF46" s="89"/>
      <c r="RAG46" s="89"/>
      <c r="RAH46" s="89"/>
      <c r="RAI46" s="89"/>
      <c r="RAJ46" s="89"/>
      <c r="RAK46" s="89"/>
      <c r="RAL46" s="89"/>
      <c r="RAM46" s="89"/>
      <c r="RAN46" s="89"/>
      <c r="RAO46" s="89"/>
      <c r="RAP46" s="89"/>
      <c r="RAQ46" s="89"/>
      <c r="RAR46" s="89"/>
      <c r="RAS46" s="89"/>
      <c r="RAT46" s="89"/>
      <c r="RAU46" s="89"/>
      <c r="RAV46" s="89"/>
      <c r="RAW46" s="89"/>
      <c r="RAX46" s="89"/>
      <c r="RAY46" s="89"/>
      <c r="RAZ46" s="89"/>
      <c r="RBA46" s="89"/>
      <c r="RBB46" s="89"/>
      <c r="RBC46" s="89"/>
      <c r="RBD46" s="89"/>
      <c r="RBE46" s="89"/>
      <c r="RBF46" s="89"/>
      <c r="RBG46" s="89"/>
      <c r="RBH46" s="89"/>
      <c r="RBI46" s="89"/>
      <c r="RBJ46" s="89"/>
      <c r="RBK46" s="89"/>
      <c r="RBL46" s="89"/>
      <c r="RBM46" s="89"/>
      <c r="RBN46" s="89"/>
      <c r="RBO46" s="89"/>
      <c r="RBP46" s="89"/>
      <c r="RBQ46" s="89"/>
      <c r="RBR46" s="89"/>
      <c r="RBS46" s="89"/>
      <c r="RBT46" s="89"/>
      <c r="RBU46" s="89"/>
      <c r="RBV46" s="89"/>
      <c r="RBW46" s="89"/>
      <c r="RBX46" s="89"/>
      <c r="RBY46" s="89"/>
      <c r="RBZ46" s="89"/>
      <c r="RCA46" s="89"/>
      <c r="RCB46" s="89"/>
      <c r="RCC46" s="89"/>
      <c r="RCD46" s="89"/>
      <c r="RCE46" s="89"/>
      <c r="RCF46" s="89"/>
      <c r="RCG46" s="89"/>
      <c r="RCH46" s="89"/>
      <c r="RCI46" s="89"/>
      <c r="RCJ46" s="89"/>
      <c r="RCK46" s="89"/>
      <c r="RCL46" s="89"/>
      <c r="RCM46" s="89"/>
      <c r="RCN46" s="89"/>
      <c r="RCO46" s="89"/>
      <c r="RCP46" s="89"/>
      <c r="RCQ46" s="89"/>
      <c r="RCR46" s="89"/>
      <c r="RCS46" s="89"/>
      <c r="RCT46" s="89"/>
      <c r="RCU46" s="89"/>
      <c r="RCV46" s="89"/>
      <c r="RCW46" s="89"/>
      <c r="RCX46" s="89"/>
      <c r="RCY46" s="89"/>
      <c r="RCZ46" s="89"/>
      <c r="RDA46" s="89"/>
      <c r="RDB46" s="89"/>
      <c r="RDC46" s="89"/>
      <c r="RDD46" s="89"/>
      <c r="RDE46" s="89"/>
      <c r="RDF46" s="89"/>
      <c r="RDG46" s="89"/>
      <c r="RDH46" s="89"/>
      <c r="RDI46" s="89"/>
      <c r="RDJ46" s="89"/>
      <c r="RDK46" s="89"/>
      <c r="RDL46" s="89"/>
      <c r="RDM46" s="89"/>
      <c r="RDN46" s="89"/>
      <c r="RDO46" s="89"/>
      <c r="RDP46" s="89"/>
      <c r="RDQ46" s="89"/>
      <c r="RDR46" s="89"/>
      <c r="RDS46" s="89"/>
      <c r="RDT46" s="89"/>
      <c r="RDU46" s="89"/>
      <c r="RDV46" s="89"/>
      <c r="RDW46" s="89"/>
      <c r="RDX46" s="89"/>
      <c r="RDY46" s="89"/>
      <c r="RDZ46" s="89"/>
      <c r="REA46" s="89"/>
      <c r="REB46" s="89"/>
      <c r="REC46" s="89"/>
      <c r="RED46" s="89"/>
      <c r="REE46" s="89"/>
      <c r="REF46" s="89"/>
      <c r="REG46" s="89"/>
      <c r="REH46" s="89"/>
      <c r="REI46" s="89"/>
      <c r="REJ46" s="89"/>
      <c r="REK46" s="89"/>
      <c r="REL46" s="89"/>
      <c r="REM46" s="89"/>
      <c r="REN46" s="89"/>
      <c r="REO46" s="89"/>
      <c r="REP46" s="89"/>
      <c r="REQ46" s="89"/>
      <c r="RER46" s="89"/>
      <c r="RES46" s="89"/>
      <c r="RET46" s="89"/>
      <c r="REU46" s="89"/>
      <c r="REV46" s="89"/>
      <c r="REW46" s="89"/>
      <c r="REX46" s="89"/>
      <c r="REY46" s="89"/>
      <c r="REZ46" s="89"/>
      <c r="RFA46" s="89"/>
      <c r="RFB46" s="89"/>
      <c r="RFC46" s="89"/>
      <c r="RFD46" s="89"/>
      <c r="RFE46" s="89"/>
      <c r="RFF46" s="89"/>
      <c r="RFG46" s="89"/>
      <c r="RFH46" s="89"/>
      <c r="RFI46" s="89"/>
      <c r="RFJ46" s="89"/>
      <c r="RFK46" s="89"/>
      <c r="RFL46" s="89"/>
      <c r="RFM46" s="89"/>
      <c r="RFN46" s="89"/>
      <c r="RFO46" s="89"/>
      <c r="RFP46" s="89"/>
      <c r="RFQ46" s="89"/>
      <c r="RFR46" s="89"/>
      <c r="RFS46" s="89"/>
      <c r="RFT46" s="89"/>
      <c r="RFU46" s="89"/>
      <c r="RFV46" s="89"/>
      <c r="RFW46" s="89"/>
      <c r="RFX46" s="89"/>
      <c r="RFY46" s="89"/>
      <c r="RFZ46" s="89"/>
      <c r="RGA46" s="89"/>
      <c r="RGB46" s="89"/>
      <c r="RGC46" s="89"/>
      <c r="RGD46" s="89"/>
      <c r="RGE46" s="89"/>
      <c r="RGF46" s="89"/>
      <c r="RGG46" s="89"/>
      <c r="RGH46" s="89"/>
      <c r="RGI46" s="89"/>
      <c r="RGJ46" s="89"/>
      <c r="RGK46" s="89"/>
      <c r="RGL46" s="89"/>
      <c r="RGM46" s="89"/>
      <c r="RGN46" s="89"/>
      <c r="RGO46" s="89"/>
      <c r="RGP46" s="89"/>
      <c r="RGQ46" s="89"/>
      <c r="RGR46" s="89"/>
      <c r="RGS46" s="89"/>
      <c r="RGT46" s="89"/>
      <c r="RGU46" s="89"/>
      <c r="RGV46" s="89"/>
      <c r="RGW46" s="89"/>
      <c r="RGX46" s="89"/>
      <c r="RGY46" s="89"/>
      <c r="RGZ46" s="89"/>
      <c r="RHA46" s="89"/>
      <c r="RHB46" s="89"/>
      <c r="RHC46" s="89"/>
      <c r="RHD46" s="89"/>
      <c r="RHE46" s="89"/>
      <c r="RHF46" s="89"/>
      <c r="RHG46" s="89"/>
      <c r="RHH46" s="89"/>
      <c r="RHI46" s="89"/>
      <c r="RHJ46" s="89"/>
      <c r="RHK46" s="89"/>
      <c r="RHL46" s="89"/>
      <c r="RHM46" s="89"/>
      <c r="RHN46" s="89"/>
      <c r="RHO46" s="89"/>
      <c r="RHP46" s="89"/>
      <c r="RHQ46" s="89"/>
      <c r="RHR46" s="89"/>
      <c r="RHS46" s="89"/>
      <c r="RHT46" s="89"/>
      <c r="RHU46" s="89"/>
      <c r="RHV46" s="89"/>
      <c r="RHW46" s="89"/>
      <c r="RHX46" s="89"/>
      <c r="RHY46" s="89"/>
      <c r="RHZ46" s="89"/>
      <c r="RIA46" s="89"/>
      <c r="RIB46" s="89"/>
      <c r="RIC46" s="89"/>
      <c r="RID46" s="89"/>
      <c r="RIE46" s="89"/>
      <c r="RIF46" s="89"/>
      <c r="RIG46" s="89"/>
      <c r="RIH46" s="89"/>
      <c r="RII46" s="89"/>
      <c r="RIJ46" s="89"/>
      <c r="RIK46" s="89"/>
      <c r="RIL46" s="89"/>
      <c r="RIM46" s="89"/>
      <c r="RIN46" s="89"/>
      <c r="RIO46" s="89"/>
      <c r="RIP46" s="89"/>
      <c r="RIQ46" s="89"/>
      <c r="RIR46" s="89"/>
      <c r="RIS46" s="89"/>
      <c r="RIT46" s="89"/>
      <c r="RIU46" s="89"/>
      <c r="RIV46" s="89"/>
      <c r="RIW46" s="89"/>
      <c r="RIX46" s="89"/>
      <c r="RIY46" s="89"/>
      <c r="RIZ46" s="89"/>
      <c r="RJA46" s="89"/>
      <c r="RJB46" s="89"/>
      <c r="RJC46" s="89"/>
      <c r="RJD46" s="89"/>
      <c r="RJE46" s="89"/>
      <c r="RJF46" s="89"/>
      <c r="RJG46" s="89"/>
      <c r="RJH46" s="89"/>
      <c r="RJI46" s="89"/>
      <c r="RJJ46" s="89"/>
      <c r="RJK46" s="89"/>
      <c r="RJL46" s="89"/>
      <c r="RJM46" s="89"/>
      <c r="RJN46" s="89"/>
      <c r="RJO46" s="89"/>
      <c r="RJP46" s="89"/>
      <c r="RJQ46" s="89"/>
      <c r="RJR46" s="89"/>
      <c r="RJS46" s="89"/>
      <c r="RJT46" s="89"/>
      <c r="RJU46" s="89"/>
      <c r="RJV46" s="89"/>
      <c r="RJW46" s="89"/>
      <c r="RJX46" s="89"/>
      <c r="RJY46" s="89"/>
      <c r="RJZ46" s="89"/>
      <c r="RKA46" s="89"/>
      <c r="RKB46" s="89"/>
      <c r="RKC46" s="89"/>
      <c r="RKD46" s="89"/>
      <c r="RKE46" s="89"/>
      <c r="RKF46" s="89"/>
      <c r="RKG46" s="89"/>
      <c r="RKH46" s="89"/>
      <c r="RKI46" s="89"/>
      <c r="RKJ46" s="89"/>
      <c r="RKK46" s="89"/>
      <c r="RKL46" s="89"/>
      <c r="RKM46" s="89"/>
      <c r="RKN46" s="89"/>
      <c r="RKO46" s="89"/>
      <c r="RKP46" s="89"/>
      <c r="RKQ46" s="89"/>
      <c r="RKR46" s="89"/>
      <c r="RKS46" s="89"/>
      <c r="RKT46" s="89"/>
      <c r="RKU46" s="89"/>
      <c r="RKV46" s="89"/>
      <c r="RKW46" s="89"/>
      <c r="RKX46" s="89"/>
      <c r="RKY46" s="89"/>
      <c r="RKZ46" s="89"/>
      <c r="RLA46" s="89"/>
      <c r="RLB46" s="89"/>
      <c r="RLC46" s="89"/>
      <c r="RLD46" s="89"/>
      <c r="RLE46" s="89"/>
      <c r="RLF46" s="89"/>
      <c r="RLG46" s="89"/>
      <c r="RLH46" s="89"/>
      <c r="RLI46" s="89"/>
      <c r="RLJ46" s="89"/>
      <c r="RLK46" s="89"/>
      <c r="RLL46" s="89"/>
      <c r="RLM46" s="89"/>
      <c r="RLN46" s="89"/>
      <c r="RLO46" s="89"/>
      <c r="RLP46" s="89"/>
      <c r="RLQ46" s="89"/>
      <c r="RLR46" s="89"/>
      <c r="RLS46" s="89"/>
      <c r="RLT46" s="89"/>
      <c r="RLU46" s="89"/>
      <c r="RLV46" s="89"/>
      <c r="RLW46" s="89"/>
      <c r="RLX46" s="89"/>
      <c r="RLY46" s="89"/>
      <c r="RLZ46" s="89"/>
      <c r="RMA46" s="89"/>
      <c r="RMB46" s="89"/>
      <c r="RMC46" s="89"/>
      <c r="RMD46" s="89"/>
      <c r="RME46" s="89"/>
      <c r="RMF46" s="89"/>
      <c r="RMG46" s="89"/>
      <c r="RMH46" s="89"/>
      <c r="RMI46" s="89"/>
      <c r="RMJ46" s="89"/>
      <c r="RMK46" s="89"/>
      <c r="RML46" s="89"/>
      <c r="RMM46" s="89"/>
      <c r="RMN46" s="89"/>
      <c r="RMO46" s="89"/>
      <c r="RMP46" s="89"/>
      <c r="RMQ46" s="89"/>
      <c r="RMR46" s="89"/>
      <c r="RMS46" s="89"/>
      <c r="RMT46" s="89"/>
      <c r="RMU46" s="89"/>
      <c r="RMV46" s="89"/>
      <c r="RMW46" s="89"/>
      <c r="RMX46" s="89"/>
      <c r="RMY46" s="89"/>
      <c r="RMZ46" s="89"/>
      <c r="RNA46" s="89"/>
      <c r="RNB46" s="89"/>
      <c r="RNC46" s="89"/>
      <c r="RND46" s="89"/>
      <c r="RNE46" s="89"/>
      <c r="RNF46" s="89"/>
      <c r="RNG46" s="89"/>
      <c r="RNH46" s="89"/>
      <c r="RNI46" s="89"/>
      <c r="RNJ46" s="89"/>
      <c r="RNK46" s="89"/>
      <c r="RNL46" s="89"/>
      <c r="RNM46" s="89"/>
      <c r="RNN46" s="89"/>
      <c r="RNO46" s="89"/>
      <c r="RNP46" s="89"/>
      <c r="RNQ46" s="89"/>
      <c r="RNR46" s="89"/>
      <c r="RNS46" s="89"/>
      <c r="RNT46" s="89"/>
      <c r="RNU46" s="89"/>
      <c r="RNV46" s="89"/>
      <c r="RNW46" s="89"/>
      <c r="RNX46" s="89"/>
      <c r="RNY46" s="89"/>
      <c r="RNZ46" s="89"/>
      <c r="ROA46" s="89"/>
      <c r="ROB46" s="89"/>
      <c r="ROC46" s="89"/>
      <c r="ROD46" s="89"/>
      <c r="ROE46" s="89"/>
      <c r="ROF46" s="89"/>
      <c r="ROG46" s="89"/>
      <c r="ROH46" s="89"/>
      <c r="ROI46" s="89"/>
      <c r="ROJ46" s="89"/>
      <c r="ROK46" s="89"/>
      <c r="ROL46" s="89"/>
      <c r="ROM46" s="89"/>
      <c r="RON46" s="89"/>
      <c r="ROO46" s="89"/>
      <c r="ROP46" s="89"/>
      <c r="ROQ46" s="89"/>
      <c r="ROR46" s="89"/>
      <c r="ROS46" s="89"/>
      <c r="ROT46" s="89"/>
      <c r="ROU46" s="89"/>
      <c r="ROV46" s="89"/>
      <c r="ROW46" s="89"/>
      <c r="ROX46" s="89"/>
      <c r="ROY46" s="89"/>
      <c r="ROZ46" s="89"/>
      <c r="RPA46" s="89"/>
      <c r="RPB46" s="89"/>
      <c r="RPC46" s="89"/>
      <c r="RPD46" s="89"/>
      <c r="RPE46" s="89"/>
      <c r="RPF46" s="89"/>
      <c r="RPG46" s="89"/>
      <c r="RPH46" s="89"/>
      <c r="RPI46" s="89"/>
      <c r="RPJ46" s="89"/>
      <c r="RPK46" s="89"/>
      <c r="RPL46" s="89"/>
      <c r="RPM46" s="89"/>
      <c r="RPN46" s="89"/>
      <c r="RPO46" s="89"/>
      <c r="RPP46" s="89"/>
      <c r="RPQ46" s="89"/>
      <c r="RPR46" s="89"/>
      <c r="RPS46" s="89"/>
      <c r="RPT46" s="89"/>
      <c r="RPU46" s="89"/>
      <c r="RPV46" s="89"/>
      <c r="RPW46" s="89"/>
      <c r="RPX46" s="89"/>
      <c r="RPY46" s="89"/>
      <c r="RPZ46" s="89"/>
      <c r="RQA46" s="89"/>
      <c r="RQB46" s="89"/>
      <c r="RQC46" s="89"/>
      <c r="RQD46" s="89"/>
      <c r="RQE46" s="89"/>
      <c r="RQF46" s="89"/>
      <c r="RQG46" s="89"/>
      <c r="RQH46" s="89"/>
      <c r="RQI46" s="89"/>
      <c r="RQJ46" s="89"/>
      <c r="RQK46" s="89"/>
      <c r="RQL46" s="89"/>
      <c r="RQM46" s="89"/>
      <c r="RQN46" s="89"/>
      <c r="RQO46" s="89"/>
      <c r="RQP46" s="89"/>
      <c r="RQQ46" s="89"/>
      <c r="RQR46" s="89"/>
      <c r="RQS46" s="89"/>
      <c r="RQT46" s="89"/>
      <c r="RQU46" s="89"/>
      <c r="RQV46" s="89"/>
      <c r="RQW46" s="89"/>
      <c r="RQX46" s="89"/>
      <c r="RQY46" s="89"/>
      <c r="RQZ46" s="89"/>
      <c r="RRA46" s="89"/>
      <c r="RRB46" s="89"/>
      <c r="RRC46" s="89"/>
      <c r="RRD46" s="89"/>
      <c r="RRE46" s="89"/>
      <c r="RRF46" s="89"/>
      <c r="RRG46" s="89"/>
      <c r="RRH46" s="89"/>
      <c r="RRI46" s="89"/>
      <c r="RRJ46" s="89"/>
      <c r="RRK46" s="89"/>
      <c r="RRL46" s="89"/>
      <c r="RRM46" s="89"/>
      <c r="RRN46" s="89"/>
      <c r="RRO46" s="89"/>
      <c r="RRP46" s="89"/>
      <c r="RRQ46" s="89"/>
      <c r="RRR46" s="89"/>
      <c r="RRS46" s="89"/>
      <c r="RRT46" s="89"/>
      <c r="RRU46" s="89"/>
      <c r="RRV46" s="89"/>
      <c r="RRW46" s="89"/>
      <c r="RRX46" s="89"/>
      <c r="RRY46" s="89"/>
      <c r="RRZ46" s="89"/>
      <c r="RSA46" s="89"/>
      <c r="RSB46" s="89"/>
      <c r="RSC46" s="89"/>
      <c r="RSD46" s="89"/>
      <c r="RSE46" s="89"/>
      <c r="RSF46" s="89"/>
      <c r="RSG46" s="89"/>
      <c r="RSH46" s="89"/>
      <c r="RSI46" s="89"/>
      <c r="RSJ46" s="89"/>
      <c r="RSK46" s="89"/>
      <c r="RSL46" s="89"/>
      <c r="RSM46" s="89"/>
      <c r="RSN46" s="89"/>
      <c r="RSO46" s="89"/>
      <c r="RSP46" s="89"/>
      <c r="RSQ46" s="89"/>
      <c r="RSR46" s="89"/>
      <c r="RSS46" s="89"/>
      <c r="RST46" s="89"/>
      <c r="RSU46" s="89"/>
      <c r="RSV46" s="89"/>
      <c r="RSW46" s="89"/>
      <c r="RSX46" s="89"/>
      <c r="RSY46" s="89"/>
      <c r="RSZ46" s="89"/>
      <c r="RTA46" s="89"/>
      <c r="RTB46" s="89"/>
      <c r="RTC46" s="89"/>
      <c r="RTD46" s="89"/>
      <c r="RTE46" s="89"/>
      <c r="RTF46" s="89"/>
      <c r="RTG46" s="89"/>
      <c r="RTH46" s="89"/>
      <c r="RTI46" s="89"/>
      <c r="RTJ46" s="89"/>
      <c r="RTK46" s="89"/>
      <c r="RTL46" s="89"/>
      <c r="RTM46" s="89"/>
      <c r="RTN46" s="89"/>
      <c r="RTO46" s="89"/>
      <c r="RTP46" s="89"/>
      <c r="RTQ46" s="89"/>
      <c r="RTR46" s="89"/>
      <c r="RTS46" s="89"/>
      <c r="RTT46" s="89"/>
      <c r="RTU46" s="89"/>
      <c r="RTV46" s="89"/>
      <c r="RTW46" s="89"/>
      <c r="RTX46" s="89"/>
      <c r="RTY46" s="89"/>
      <c r="RTZ46" s="89"/>
      <c r="RUA46" s="89"/>
      <c r="RUB46" s="89"/>
      <c r="RUC46" s="89"/>
      <c r="RUD46" s="89"/>
      <c r="RUE46" s="89"/>
      <c r="RUF46" s="89"/>
      <c r="RUG46" s="89"/>
      <c r="RUH46" s="89"/>
      <c r="RUI46" s="89"/>
      <c r="RUJ46" s="89"/>
      <c r="RUK46" s="89"/>
      <c r="RUL46" s="89"/>
      <c r="RUM46" s="89"/>
      <c r="RUN46" s="89"/>
      <c r="RUO46" s="89"/>
      <c r="RUP46" s="89"/>
      <c r="RUQ46" s="89"/>
      <c r="RUR46" s="89"/>
      <c r="RUS46" s="89"/>
      <c r="RUT46" s="89"/>
      <c r="RUU46" s="89"/>
      <c r="RUV46" s="89"/>
      <c r="RUW46" s="89"/>
      <c r="RUX46" s="89"/>
      <c r="RUY46" s="89"/>
      <c r="RUZ46" s="89"/>
      <c r="RVA46" s="89"/>
      <c r="RVB46" s="89"/>
      <c r="RVC46" s="89"/>
      <c r="RVD46" s="89"/>
      <c r="RVE46" s="89"/>
      <c r="RVF46" s="89"/>
      <c r="RVG46" s="89"/>
      <c r="RVH46" s="89"/>
      <c r="RVI46" s="89"/>
      <c r="RVJ46" s="89"/>
      <c r="RVK46" s="89"/>
      <c r="RVL46" s="89"/>
      <c r="RVM46" s="89"/>
      <c r="RVN46" s="89"/>
      <c r="RVO46" s="89"/>
      <c r="RVP46" s="89"/>
      <c r="RVQ46" s="89"/>
      <c r="RVR46" s="89"/>
      <c r="RVS46" s="89"/>
      <c r="RVT46" s="89"/>
      <c r="RVU46" s="89"/>
      <c r="RVV46" s="89"/>
      <c r="RVW46" s="89"/>
      <c r="RVX46" s="89"/>
      <c r="RVY46" s="89"/>
      <c r="RVZ46" s="89"/>
      <c r="RWA46" s="89"/>
      <c r="RWB46" s="89"/>
      <c r="RWC46" s="89"/>
      <c r="RWD46" s="89"/>
      <c r="RWE46" s="89"/>
      <c r="RWF46" s="89"/>
      <c r="RWG46" s="89"/>
      <c r="RWH46" s="89"/>
      <c r="RWI46" s="89"/>
      <c r="RWJ46" s="89"/>
      <c r="RWK46" s="89"/>
      <c r="RWL46" s="89"/>
      <c r="RWM46" s="89"/>
      <c r="RWN46" s="89"/>
      <c r="RWO46" s="89"/>
      <c r="RWP46" s="89"/>
      <c r="RWQ46" s="89"/>
      <c r="RWR46" s="89"/>
      <c r="RWS46" s="89"/>
      <c r="RWT46" s="89"/>
      <c r="RWU46" s="89"/>
      <c r="RWV46" s="89"/>
      <c r="RWW46" s="89"/>
      <c r="RWX46" s="89"/>
      <c r="RWY46" s="89"/>
      <c r="RWZ46" s="89"/>
      <c r="RXA46" s="89"/>
      <c r="RXB46" s="89"/>
      <c r="RXC46" s="89"/>
      <c r="RXD46" s="89"/>
      <c r="RXE46" s="89"/>
      <c r="RXF46" s="89"/>
      <c r="RXG46" s="89"/>
      <c r="RXH46" s="89"/>
      <c r="RXI46" s="89"/>
      <c r="RXJ46" s="89"/>
      <c r="RXK46" s="89"/>
      <c r="RXL46" s="89"/>
      <c r="RXM46" s="89"/>
      <c r="RXN46" s="89"/>
      <c r="RXO46" s="89"/>
      <c r="RXP46" s="89"/>
      <c r="RXQ46" s="89"/>
      <c r="RXR46" s="89"/>
      <c r="RXS46" s="89"/>
      <c r="RXT46" s="89"/>
      <c r="RXU46" s="89"/>
      <c r="RXV46" s="89"/>
      <c r="RXW46" s="89"/>
      <c r="RXX46" s="89"/>
      <c r="RXY46" s="89"/>
      <c r="RXZ46" s="89"/>
      <c r="RYA46" s="89"/>
      <c r="RYB46" s="89"/>
      <c r="RYC46" s="89"/>
      <c r="RYD46" s="89"/>
      <c r="RYE46" s="89"/>
      <c r="RYF46" s="89"/>
      <c r="RYG46" s="89"/>
      <c r="RYH46" s="89"/>
      <c r="RYI46" s="89"/>
      <c r="RYJ46" s="89"/>
      <c r="RYK46" s="89"/>
      <c r="RYL46" s="89"/>
      <c r="RYM46" s="89"/>
      <c r="RYN46" s="89"/>
      <c r="RYO46" s="89"/>
      <c r="RYP46" s="89"/>
      <c r="RYQ46" s="89"/>
      <c r="RYR46" s="89"/>
      <c r="RYS46" s="89"/>
      <c r="RYT46" s="89"/>
      <c r="RYU46" s="89"/>
      <c r="RYV46" s="89"/>
      <c r="RYW46" s="89"/>
      <c r="RYX46" s="89"/>
      <c r="RYY46" s="89"/>
      <c r="RYZ46" s="89"/>
      <c r="RZA46" s="89"/>
      <c r="RZB46" s="89"/>
      <c r="RZC46" s="89"/>
      <c r="RZD46" s="89"/>
      <c r="RZE46" s="89"/>
      <c r="RZF46" s="89"/>
      <c r="RZG46" s="89"/>
      <c r="RZH46" s="89"/>
      <c r="RZI46" s="89"/>
      <c r="RZJ46" s="89"/>
      <c r="RZK46" s="89"/>
      <c r="RZL46" s="89"/>
      <c r="RZM46" s="89"/>
      <c r="RZN46" s="89"/>
      <c r="RZO46" s="89"/>
      <c r="RZP46" s="89"/>
      <c r="RZQ46" s="89"/>
      <c r="RZR46" s="89"/>
      <c r="RZS46" s="89"/>
      <c r="RZT46" s="89"/>
      <c r="RZU46" s="89"/>
      <c r="RZV46" s="89"/>
      <c r="RZW46" s="89"/>
      <c r="RZX46" s="89"/>
      <c r="RZY46" s="89"/>
      <c r="RZZ46" s="89"/>
      <c r="SAA46" s="89"/>
      <c r="SAB46" s="89"/>
      <c r="SAC46" s="89"/>
      <c r="SAD46" s="89"/>
      <c r="SAE46" s="89"/>
      <c r="SAF46" s="89"/>
      <c r="SAG46" s="89"/>
      <c r="SAH46" s="89"/>
      <c r="SAI46" s="89"/>
      <c r="SAJ46" s="89"/>
      <c r="SAK46" s="89"/>
      <c r="SAL46" s="89"/>
      <c r="SAM46" s="89"/>
      <c r="SAN46" s="89"/>
      <c r="SAO46" s="89"/>
      <c r="SAP46" s="89"/>
      <c r="SAQ46" s="89"/>
      <c r="SAR46" s="89"/>
      <c r="SAS46" s="89"/>
      <c r="SAT46" s="89"/>
      <c r="SAU46" s="89"/>
      <c r="SAV46" s="89"/>
      <c r="SAW46" s="89"/>
      <c r="SAX46" s="89"/>
      <c r="SAY46" s="89"/>
      <c r="SAZ46" s="89"/>
      <c r="SBA46" s="89"/>
      <c r="SBB46" s="89"/>
      <c r="SBC46" s="89"/>
      <c r="SBD46" s="89"/>
      <c r="SBE46" s="89"/>
      <c r="SBF46" s="89"/>
      <c r="SBG46" s="89"/>
      <c r="SBH46" s="89"/>
      <c r="SBI46" s="89"/>
      <c r="SBJ46" s="89"/>
      <c r="SBK46" s="89"/>
      <c r="SBL46" s="89"/>
      <c r="SBM46" s="89"/>
      <c r="SBN46" s="89"/>
      <c r="SBO46" s="89"/>
      <c r="SBP46" s="89"/>
      <c r="SBQ46" s="89"/>
      <c r="SBR46" s="89"/>
      <c r="SBS46" s="89"/>
      <c r="SBT46" s="89"/>
      <c r="SBU46" s="89"/>
      <c r="SBV46" s="89"/>
      <c r="SBW46" s="89"/>
      <c r="SBX46" s="89"/>
      <c r="SBY46" s="89"/>
      <c r="SBZ46" s="89"/>
      <c r="SCA46" s="89"/>
      <c r="SCB46" s="89"/>
      <c r="SCC46" s="89"/>
      <c r="SCD46" s="89"/>
      <c r="SCE46" s="89"/>
      <c r="SCF46" s="89"/>
      <c r="SCG46" s="89"/>
      <c r="SCH46" s="89"/>
      <c r="SCI46" s="89"/>
      <c r="SCJ46" s="89"/>
      <c r="SCK46" s="89"/>
      <c r="SCL46" s="89"/>
      <c r="SCM46" s="89"/>
      <c r="SCN46" s="89"/>
      <c r="SCO46" s="89"/>
      <c r="SCP46" s="89"/>
      <c r="SCQ46" s="89"/>
      <c r="SCR46" s="89"/>
      <c r="SCS46" s="89"/>
      <c r="SCT46" s="89"/>
      <c r="SCU46" s="89"/>
      <c r="SCV46" s="89"/>
      <c r="SCW46" s="89"/>
      <c r="SCX46" s="89"/>
      <c r="SCY46" s="89"/>
      <c r="SCZ46" s="89"/>
      <c r="SDA46" s="89"/>
      <c r="SDB46" s="89"/>
      <c r="SDC46" s="89"/>
      <c r="SDD46" s="89"/>
      <c r="SDE46" s="89"/>
      <c r="SDF46" s="89"/>
      <c r="SDG46" s="89"/>
      <c r="SDH46" s="89"/>
      <c r="SDI46" s="89"/>
      <c r="SDJ46" s="89"/>
      <c r="SDK46" s="89"/>
      <c r="SDL46" s="89"/>
      <c r="SDM46" s="89"/>
      <c r="SDN46" s="89"/>
      <c r="SDO46" s="89"/>
      <c r="SDP46" s="89"/>
      <c r="SDQ46" s="89"/>
      <c r="SDR46" s="89"/>
      <c r="SDS46" s="89"/>
      <c r="SDT46" s="89"/>
      <c r="SDU46" s="89"/>
      <c r="SDV46" s="89"/>
      <c r="SDW46" s="89"/>
      <c r="SDX46" s="89"/>
      <c r="SDY46" s="89"/>
      <c r="SDZ46" s="89"/>
      <c r="SEA46" s="89"/>
      <c r="SEB46" s="89"/>
      <c r="SEC46" s="89"/>
      <c r="SED46" s="89"/>
      <c r="SEE46" s="89"/>
      <c r="SEF46" s="89"/>
      <c r="SEG46" s="89"/>
      <c r="SEH46" s="89"/>
      <c r="SEI46" s="89"/>
      <c r="SEJ46" s="89"/>
      <c r="SEK46" s="89"/>
      <c r="SEL46" s="89"/>
      <c r="SEM46" s="89"/>
      <c r="SEN46" s="89"/>
      <c r="SEO46" s="89"/>
      <c r="SEP46" s="89"/>
      <c r="SEQ46" s="89"/>
      <c r="SER46" s="89"/>
      <c r="SES46" s="89"/>
      <c r="SET46" s="89"/>
      <c r="SEU46" s="89"/>
      <c r="SEV46" s="89"/>
      <c r="SEW46" s="89"/>
      <c r="SEX46" s="89"/>
      <c r="SEY46" s="89"/>
      <c r="SEZ46" s="89"/>
      <c r="SFA46" s="89"/>
      <c r="SFB46" s="89"/>
      <c r="SFC46" s="89"/>
      <c r="SFD46" s="89"/>
      <c r="SFE46" s="89"/>
      <c r="SFF46" s="89"/>
      <c r="SFG46" s="89"/>
      <c r="SFH46" s="89"/>
      <c r="SFI46" s="89"/>
      <c r="SFJ46" s="89"/>
      <c r="SFK46" s="89"/>
      <c r="SFL46" s="89"/>
      <c r="SFM46" s="89"/>
      <c r="SFN46" s="89"/>
      <c r="SFO46" s="89"/>
      <c r="SFP46" s="89"/>
      <c r="SFQ46" s="89"/>
      <c r="SFR46" s="89"/>
      <c r="SFS46" s="89"/>
      <c r="SFT46" s="89"/>
      <c r="SFU46" s="89"/>
      <c r="SFV46" s="89"/>
      <c r="SFW46" s="89"/>
      <c r="SFX46" s="89"/>
      <c r="SFY46" s="89"/>
      <c r="SFZ46" s="89"/>
      <c r="SGA46" s="89"/>
      <c r="SGB46" s="89"/>
      <c r="SGC46" s="89"/>
      <c r="SGD46" s="89"/>
      <c r="SGE46" s="89"/>
      <c r="SGF46" s="89"/>
      <c r="SGG46" s="89"/>
      <c r="SGH46" s="89"/>
      <c r="SGI46" s="89"/>
      <c r="SGJ46" s="89"/>
      <c r="SGK46" s="89"/>
      <c r="SGL46" s="89"/>
      <c r="SGM46" s="89"/>
      <c r="SGN46" s="89"/>
      <c r="SGO46" s="89"/>
      <c r="SGP46" s="89"/>
      <c r="SGQ46" s="89"/>
      <c r="SGR46" s="89"/>
      <c r="SGS46" s="89"/>
      <c r="SGT46" s="89"/>
      <c r="SGU46" s="89"/>
      <c r="SGV46" s="89"/>
      <c r="SGW46" s="89"/>
      <c r="SGX46" s="89"/>
      <c r="SGY46" s="89"/>
      <c r="SGZ46" s="89"/>
      <c r="SHA46" s="89"/>
      <c r="SHB46" s="89"/>
      <c r="SHC46" s="89"/>
      <c r="SHD46" s="89"/>
      <c r="SHE46" s="89"/>
      <c r="SHF46" s="89"/>
      <c r="SHG46" s="89"/>
      <c r="SHH46" s="89"/>
      <c r="SHI46" s="89"/>
      <c r="SHJ46" s="89"/>
      <c r="SHK46" s="89"/>
      <c r="SHL46" s="89"/>
      <c r="SHM46" s="89"/>
      <c r="SHN46" s="89"/>
      <c r="SHO46" s="89"/>
      <c r="SHP46" s="89"/>
      <c r="SHQ46" s="89"/>
      <c r="SHR46" s="89"/>
      <c r="SHS46" s="89"/>
      <c r="SHT46" s="89"/>
      <c r="SHU46" s="89"/>
      <c r="SHV46" s="89"/>
      <c r="SHW46" s="89"/>
      <c r="SHX46" s="89"/>
      <c r="SHY46" s="89"/>
      <c r="SHZ46" s="89"/>
      <c r="SIA46" s="89"/>
      <c r="SIB46" s="89"/>
      <c r="SIC46" s="89"/>
      <c r="SID46" s="89"/>
      <c r="SIE46" s="89"/>
      <c r="SIF46" s="89"/>
      <c r="SIG46" s="89"/>
      <c r="SIH46" s="89"/>
      <c r="SII46" s="89"/>
      <c r="SIJ46" s="89"/>
      <c r="SIK46" s="89"/>
      <c r="SIL46" s="89"/>
      <c r="SIM46" s="89"/>
      <c r="SIN46" s="89"/>
      <c r="SIO46" s="89"/>
      <c r="SIP46" s="89"/>
      <c r="SIQ46" s="89"/>
      <c r="SIR46" s="89"/>
      <c r="SIS46" s="89"/>
      <c r="SIT46" s="89"/>
      <c r="SIU46" s="89"/>
      <c r="SIV46" s="89"/>
      <c r="SIW46" s="89"/>
      <c r="SIX46" s="89"/>
      <c r="SIY46" s="89"/>
      <c r="SIZ46" s="89"/>
      <c r="SJA46" s="89"/>
      <c r="SJB46" s="89"/>
      <c r="SJC46" s="89"/>
      <c r="SJD46" s="89"/>
      <c r="SJE46" s="89"/>
      <c r="SJF46" s="89"/>
      <c r="SJG46" s="89"/>
      <c r="SJH46" s="89"/>
      <c r="SJI46" s="89"/>
      <c r="SJJ46" s="89"/>
      <c r="SJK46" s="89"/>
      <c r="SJL46" s="89"/>
      <c r="SJM46" s="89"/>
      <c r="SJN46" s="89"/>
      <c r="SJO46" s="89"/>
      <c r="SJP46" s="89"/>
      <c r="SJQ46" s="89"/>
      <c r="SJR46" s="89"/>
      <c r="SJS46" s="89"/>
      <c r="SJT46" s="89"/>
      <c r="SJU46" s="89"/>
      <c r="SJV46" s="89"/>
      <c r="SJW46" s="89"/>
      <c r="SJX46" s="89"/>
      <c r="SJY46" s="89"/>
      <c r="SJZ46" s="89"/>
      <c r="SKA46" s="89"/>
      <c r="SKB46" s="89"/>
      <c r="SKC46" s="89"/>
      <c r="SKD46" s="89"/>
      <c r="SKE46" s="89"/>
      <c r="SKF46" s="89"/>
      <c r="SKG46" s="89"/>
      <c r="SKH46" s="89"/>
      <c r="SKI46" s="89"/>
      <c r="SKJ46" s="89"/>
      <c r="SKK46" s="89"/>
      <c r="SKL46" s="89"/>
      <c r="SKM46" s="89"/>
      <c r="SKN46" s="89"/>
      <c r="SKO46" s="89"/>
      <c r="SKP46" s="89"/>
      <c r="SKQ46" s="89"/>
      <c r="SKR46" s="89"/>
      <c r="SKS46" s="89"/>
      <c r="SKT46" s="89"/>
      <c r="SKU46" s="89"/>
      <c r="SKV46" s="89"/>
      <c r="SKW46" s="89"/>
      <c r="SKX46" s="89"/>
      <c r="SKY46" s="89"/>
      <c r="SKZ46" s="89"/>
      <c r="SLA46" s="89"/>
      <c r="SLB46" s="89"/>
      <c r="SLC46" s="89"/>
      <c r="SLD46" s="89"/>
      <c r="SLE46" s="89"/>
      <c r="SLF46" s="89"/>
      <c r="SLG46" s="89"/>
      <c r="SLH46" s="89"/>
      <c r="SLI46" s="89"/>
      <c r="SLJ46" s="89"/>
      <c r="SLK46" s="89"/>
      <c r="SLL46" s="89"/>
      <c r="SLM46" s="89"/>
      <c r="SLN46" s="89"/>
      <c r="SLO46" s="89"/>
      <c r="SLP46" s="89"/>
      <c r="SLQ46" s="89"/>
      <c r="SLR46" s="89"/>
      <c r="SLS46" s="89"/>
      <c r="SLT46" s="89"/>
      <c r="SLU46" s="89"/>
      <c r="SLV46" s="89"/>
      <c r="SLW46" s="89"/>
      <c r="SLX46" s="89"/>
      <c r="SLY46" s="89"/>
      <c r="SLZ46" s="89"/>
      <c r="SMA46" s="89"/>
      <c r="SMB46" s="89"/>
      <c r="SMC46" s="89"/>
      <c r="SMD46" s="89"/>
      <c r="SME46" s="89"/>
      <c r="SMF46" s="89"/>
      <c r="SMG46" s="89"/>
      <c r="SMH46" s="89"/>
      <c r="SMI46" s="89"/>
      <c r="SMJ46" s="89"/>
      <c r="SMK46" s="89"/>
      <c r="SML46" s="89"/>
      <c r="SMM46" s="89"/>
      <c r="SMN46" s="89"/>
      <c r="SMO46" s="89"/>
      <c r="SMP46" s="89"/>
      <c r="SMQ46" s="89"/>
      <c r="SMR46" s="89"/>
      <c r="SMS46" s="89"/>
      <c r="SMT46" s="89"/>
      <c r="SMU46" s="89"/>
      <c r="SMV46" s="89"/>
      <c r="SMW46" s="89"/>
      <c r="SMX46" s="89"/>
      <c r="SMY46" s="89"/>
      <c r="SMZ46" s="89"/>
      <c r="SNA46" s="89"/>
      <c r="SNB46" s="89"/>
      <c r="SNC46" s="89"/>
      <c r="SND46" s="89"/>
      <c r="SNE46" s="89"/>
      <c r="SNF46" s="89"/>
      <c r="SNG46" s="89"/>
      <c r="SNH46" s="89"/>
      <c r="SNI46" s="89"/>
      <c r="SNJ46" s="89"/>
      <c r="SNK46" s="89"/>
      <c r="SNL46" s="89"/>
      <c r="SNM46" s="89"/>
      <c r="SNN46" s="89"/>
      <c r="SNO46" s="89"/>
      <c r="SNP46" s="89"/>
      <c r="SNQ46" s="89"/>
      <c r="SNR46" s="89"/>
      <c r="SNS46" s="89"/>
      <c r="SNT46" s="89"/>
      <c r="SNU46" s="89"/>
      <c r="SNV46" s="89"/>
      <c r="SNW46" s="89"/>
      <c r="SNX46" s="89"/>
      <c r="SNY46" s="89"/>
      <c r="SNZ46" s="89"/>
      <c r="SOA46" s="89"/>
      <c r="SOB46" s="89"/>
      <c r="SOC46" s="89"/>
      <c r="SOD46" s="89"/>
      <c r="SOE46" s="89"/>
      <c r="SOF46" s="89"/>
      <c r="SOG46" s="89"/>
      <c r="SOH46" s="89"/>
      <c r="SOI46" s="89"/>
      <c r="SOJ46" s="89"/>
      <c r="SOK46" s="89"/>
      <c r="SOL46" s="89"/>
      <c r="SOM46" s="89"/>
      <c r="SON46" s="89"/>
      <c r="SOO46" s="89"/>
      <c r="SOP46" s="89"/>
      <c r="SOQ46" s="89"/>
      <c r="SOR46" s="89"/>
      <c r="SOS46" s="89"/>
      <c r="SOT46" s="89"/>
      <c r="SOU46" s="89"/>
      <c r="SOV46" s="89"/>
      <c r="SOW46" s="89"/>
      <c r="SOX46" s="89"/>
      <c r="SOY46" s="89"/>
      <c r="SOZ46" s="89"/>
      <c r="SPA46" s="89"/>
      <c r="SPB46" s="89"/>
      <c r="SPC46" s="89"/>
      <c r="SPD46" s="89"/>
      <c r="SPE46" s="89"/>
      <c r="SPF46" s="89"/>
      <c r="SPG46" s="89"/>
      <c r="SPH46" s="89"/>
      <c r="SPI46" s="89"/>
      <c r="SPJ46" s="89"/>
      <c r="SPK46" s="89"/>
      <c r="SPL46" s="89"/>
      <c r="SPM46" s="89"/>
      <c r="SPN46" s="89"/>
      <c r="SPO46" s="89"/>
      <c r="SPP46" s="89"/>
      <c r="SPQ46" s="89"/>
      <c r="SPR46" s="89"/>
      <c r="SPS46" s="89"/>
      <c r="SPT46" s="89"/>
      <c r="SPU46" s="89"/>
      <c r="SPV46" s="89"/>
      <c r="SPW46" s="89"/>
      <c r="SPX46" s="89"/>
      <c r="SPY46" s="89"/>
      <c r="SPZ46" s="89"/>
      <c r="SQA46" s="89"/>
      <c r="SQB46" s="89"/>
      <c r="SQC46" s="89"/>
      <c r="SQD46" s="89"/>
      <c r="SQE46" s="89"/>
      <c r="SQF46" s="89"/>
      <c r="SQG46" s="89"/>
      <c r="SQH46" s="89"/>
      <c r="SQI46" s="89"/>
      <c r="SQJ46" s="89"/>
      <c r="SQK46" s="89"/>
      <c r="SQL46" s="89"/>
      <c r="SQM46" s="89"/>
      <c r="SQN46" s="89"/>
      <c r="SQO46" s="89"/>
      <c r="SQP46" s="89"/>
      <c r="SQQ46" s="89"/>
      <c r="SQR46" s="89"/>
      <c r="SQS46" s="89"/>
      <c r="SQT46" s="89"/>
      <c r="SQU46" s="89"/>
      <c r="SQV46" s="89"/>
      <c r="SQW46" s="89"/>
      <c r="SQX46" s="89"/>
      <c r="SQY46" s="89"/>
      <c r="SQZ46" s="89"/>
      <c r="SRA46" s="89"/>
      <c r="SRB46" s="89"/>
      <c r="SRC46" s="89"/>
      <c r="SRD46" s="89"/>
      <c r="SRE46" s="89"/>
      <c r="SRF46" s="89"/>
      <c r="SRG46" s="89"/>
      <c r="SRH46" s="89"/>
      <c r="SRI46" s="89"/>
      <c r="SRJ46" s="89"/>
      <c r="SRK46" s="89"/>
      <c r="SRL46" s="89"/>
      <c r="SRM46" s="89"/>
      <c r="SRN46" s="89"/>
      <c r="SRO46" s="89"/>
      <c r="SRP46" s="89"/>
      <c r="SRQ46" s="89"/>
      <c r="SRR46" s="89"/>
      <c r="SRS46" s="89"/>
      <c r="SRT46" s="89"/>
      <c r="SRU46" s="89"/>
      <c r="SRV46" s="89"/>
      <c r="SRW46" s="89"/>
      <c r="SRX46" s="89"/>
      <c r="SRY46" s="89"/>
      <c r="SRZ46" s="89"/>
      <c r="SSA46" s="89"/>
      <c r="SSB46" s="89"/>
      <c r="SSC46" s="89"/>
      <c r="SSD46" s="89"/>
      <c r="SSE46" s="89"/>
      <c r="SSF46" s="89"/>
      <c r="SSG46" s="89"/>
      <c r="SSH46" s="89"/>
      <c r="SSI46" s="89"/>
      <c r="SSJ46" s="89"/>
      <c r="SSK46" s="89"/>
      <c r="SSL46" s="89"/>
      <c r="SSM46" s="89"/>
      <c r="SSN46" s="89"/>
      <c r="SSO46" s="89"/>
      <c r="SSP46" s="89"/>
      <c r="SSQ46" s="89"/>
      <c r="SSR46" s="89"/>
      <c r="SSS46" s="89"/>
      <c r="SST46" s="89"/>
      <c r="SSU46" s="89"/>
      <c r="SSV46" s="89"/>
      <c r="SSW46" s="89"/>
      <c r="SSX46" s="89"/>
      <c r="SSY46" s="89"/>
      <c r="SSZ46" s="89"/>
      <c r="STA46" s="89"/>
      <c r="STB46" s="89"/>
      <c r="STC46" s="89"/>
      <c r="STD46" s="89"/>
      <c r="STE46" s="89"/>
      <c r="STF46" s="89"/>
      <c r="STG46" s="89"/>
      <c r="STH46" s="89"/>
      <c r="STI46" s="89"/>
      <c r="STJ46" s="89"/>
      <c r="STK46" s="89"/>
      <c r="STL46" s="89"/>
      <c r="STM46" s="89"/>
      <c r="STN46" s="89"/>
      <c r="STO46" s="89"/>
      <c r="STP46" s="89"/>
      <c r="STQ46" s="89"/>
      <c r="STR46" s="89"/>
      <c r="STS46" s="89"/>
      <c r="STT46" s="89"/>
      <c r="STU46" s="89"/>
      <c r="STV46" s="89"/>
      <c r="STW46" s="89"/>
      <c r="STX46" s="89"/>
      <c r="STY46" s="89"/>
      <c r="STZ46" s="89"/>
      <c r="SUA46" s="89"/>
      <c r="SUB46" s="89"/>
      <c r="SUC46" s="89"/>
      <c r="SUD46" s="89"/>
      <c r="SUE46" s="89"/>
      <c r="SUF46" s="89"/>
      <c r="SUG46" s="89"/>
      <c r="SUH46" s="89"/>
      <c r="SUI46" s="89"/>
      <c r="SUJ46" s="89"/>
      <c r="SUK46" s="89"/>
      <c r="SUL46" s="89"/>
      <c r="SUM46" s="89"/>
      <c r="SUN46" s="89"/>
      <c r="SUO46" s="89"/>
      <c r="SUP46" s="89"/>
      <c r="SUQ46" s="89"/>
      <c r="SUR46" s="89"/>
      <c r="SUS46" s="89"/>
      <c r="SUT46" s="89"/>
      <c r="SUU46" s="89"/>
      <c r="SUV46" s="89"/>
      <c r="SUW46" s="89"/>
      <c r="SUX46" s="89"/>
      <c r="SUY46" s="89"/>
      <c r="SUZ46" s="89"/>
      <c r="SVA46" s="89"/>
      <c r="SVB46" s="89"/>
      <c r="SVC46" s="89"/>
      <c r="SVD46" s="89"/>
      <c r="SVE46" s="89"/>
      <c r="SVF46" s="89"/>
      <c r="SVG46" s="89"/>
      <c r="SVH46" s="89"/>
      <c r="SVI46" s="89"/>
      <c r="SVJ46" s="89"/>
      <c r="SVK46" s="89"/>
      <c r="SVL46" s="89"/>
      <c r="SVM46" s="89"/>
      <c r="SVN46" s="89"/>
      <c r="SVO46" s="89"/>
      <c r="SVP46" s="89"/>
      <c r="SVQ46" s="89"/>
      <c r="SVR46" s="89"/>
      <c r="SVS46" s="89"/>
      <c r="SVT46" s="89"/>
      <c r="SVU46" s="89"/>
      <c r="SVV46" s="89"/>
      <c r="SVW46" s="89"/>
      <c r="SVX46" s="89"/>
      <c r="SVY46" s="89"/>
      <c r="SVZ46" s="89"/>
      <c r="SWA46" s="89"/>
      <c r="SWB46" s="89"/>
      <c r="SWC46" s="89"/>
      <c r="SWD46" s="89"/>
      <c r="SWE46" s="89"/>
      <c r="SWF46" s="89"/>
      <c r="SWG46" s="89"/>
      <c r="SWH46" s="89"/>
      <c r="SWI46" s="89"/>
      <c r="SWJ46" s="89"/>
      <c r="SWK46" s="89"/>
      <c r="SWL46" s="89"/>
      <c r="SWM46" s="89"/>
      <c r="SWN46" s="89"/>
      <c r="SWO46" s="89"/>
      <c r="SWP46" s="89"/>
      <c r="SWQ46" s="89"/>
      <c r="SWR46" s="89"/>
      <c r="SWS46" s="89"/>
      <c r="SWT46" s="89"/>
      <c r="SWU46" s="89"/>
      <c r="SWV46" s="89"/>
      <c r="SWW46" s="89"/>
      <c r="SWX46" s="89"/>
      <c r="SWY46" s="89"/>
      <c r="SWZ46" s="89"/>
      <c r="SXA46" s="89"/>
      <c r="SXB46" s="89"/>
      <c r="SXC46" s="89"/>
      <c r="SXD46" s="89"/>
      <c r="SXE46" s="89"/>
      <c r="SXF46" s="89"/>
      <c r="SXG46" s="89"/>
      <c r="SXH46" s="89"/>
      <c r="SXI46" s="89"/>
      <c r="SXJ46" s="89"/>
      <c r="SXK46" s="89"/>
      <c r="SXL46" s="89"/>
      <c r="SXM46" s="89"/>
      <c r="SXN46" s="89"/>
      <c r="SXO46" s="89"/>
      <c r="SXP46" s="89"/>
      <c r="SXQ46" s="89"/>
      <c r="SXR46" s="89"/>
      <c r="SXS46" s="89"/>
      <c r="SXT46" s="89"/>
      <c r="SXU46" s="89"/>
      <c r="SXV46" s="89"/>
      <c r="SXW46" s="89"/>
      <c r="SXX46" s="89"/>
      <c r="SXY46" s="89"/>
      <c r="SXZ46" s="89"/>
      <c r="SYA46" s="89"/>
      <c r="SYB46" s="89"/>
      <c r="SYC46" s="89"/>
      <c r="SYD46" s="89"/>
      <c r="SYE46" s="89"/>
      <c r="SYF46" s="89"/>
      <c r="SYG46" s="89"/>
      <c r="SYH46" s="89"/>
      <c r="SYI46" s="89"/>
      <c r="SYJ46" s="89"/>
      <c r="SYK46" s="89"/>
      <c r="SYL46" s="89"/>
      <c r="SYM46" s="89"/>
      <c r="SYN46" s="89"/>
      <c r="SYO46" s="89"/>
      <c r="SYP46" s="89"/>
      <c r="SYQ46" s="89"/>
      <c r="SYR46" s="89"/>
      <c r="SYS46" s="89"/>
      <c r="SYT46" s="89"/>
      <c r="SYU46" s="89"/>
      <c r="SYV46" s="89"/>
      <c r="SYW46" s="89"/>
      <c r="SYX46" s="89"/>
      <c r="SYY46" s="89"/>
      <c r="SYZ46" s="89"/>
      <c r="SZA46" s="89"/>
      <c r="SZB46" s="89"/>
      <c r="SZC46" s="89"/>
      <c r="SZD46" s="89"/>
      <c r="SZE46" s="89"/>
      <c r="SZF46" s="89"/>
      <c r="SZG46" s="89"/>
      <c r="SZH46" s="89"/>
      <c r="SZI46" s="89"/>
      <c r="SZJ46" s="89"/>
      <c r="SZK46" s="89"/>
      <c r="SZL46" s="89"/>
      <c r="SZM46" s="89"/>
      <c r="SZN46" s="89"/>
      <c r="SZO46" s="89"/>
      <c r="SZP46" s="89"/>
      <c r="SZQ46" s="89"/>
      <c r="SZR46" s="89"/>
      <c r="SZS46" s="89"/>
      <c r="SZT46" s="89"/>
      <c r="SZU46" s="89"/>
      <c r="SZV46" s="89"/>
      <c r="SZW46" s="89"/>
      <c r="SZX46" s="89"/>
      <c r="SZY46" s="89"/>
      <c r="SZZ46" s="89"/>
      <c r="TAA46" s="89"/>
      <c r="TAB46" s="89"/>
      <c r="TAC46" s="89"/>
      <c r="TAD46" s="89"/>
      <c r="TAE46" s="89"/>
      <c r="TAF46" s="89"/>
      <c r="TAG46" s="89"/>
      <c r="TAH46" s="89"/>
      <c r="TAI46" s="89"/>
      <c r="TAJ46" s="89"/>
      <c r="TAK46" s="89"/>
      <c r="TAL46" s="89"/>
      <c r="TAM46" s="89"/>
      <c r="TAN46" s="89"/>
      <c r="TAO46" s="89"/>
      <c r="TAP46" s="89"/>
      <c r="TAQ46" s="89"/>
      <c r="TAR46" s="89"/>
      <c r="TAS46" s="89"/>
      <c r="TAT46" s="89"/>
      <c r="TAU46" s="89"/>
      <c r="TAV46" s="89"/>
      <c r="TAW46" s="89"/>
      <c r="TAX46" s="89"/>
      <c r="TAY46" s="89"/>
      <c r="TAZ46" s="89"/>
      <c r="TBA46" s="89"/>
      <c r="TBB46" s="89"/>
      <c r="TBC46" s="89"/>
      <c r="TBD46" s="89"/>
      <c r="TBE46" s="89"/>
      <c r="TBF46" s="89"/>
      <c r="TBG46" s="89"/>
      <c r="TBH46" s="89"/>
      <c r="TBI46" s="89"/>
      <c r="TBJ46" s="89"/>
      <c r="TBK46" s="89"/>
      <c r="TBL46" s="89"/>
      <c r="TBM46" s="89"/>
      <c r="TBN46" s="89"/>
      <c r="TBO46" s="89"/>
      <c r="TBP46" s="89"/>
      <c r="TBQ46" s="89"/>
      <c r="TBR46" s="89"/>
      <c r="TBS46" s="89"/>
      <c r="TBT46" s="89"/>
      <c r="TBU46" s="89"/>
      <c r="TBV46" s="89"/>
      <c r="TBW46" s="89"/>
      <c r="TBX46" s="89"/>
      <c r="TBY46" s="89"/>
      <c r="TBZ46" s="89"/>
      <c r="TCA46" s="89"/>
      <c r="TCB46" s="89"/>
      <c r="TCC46" s="89"/>
      <c r="TCD46" s="89"/>
      <c r="TCE46" s="89"/>
      <c r="TCF46" s="89"/>
      <c r="TCG46" s="89"/>
      <c r="TCH46" s="89"/>
      <c r="TCI46" s="89"/>
      <c r="TCJ46" s="89"/>
      <c r="TCK46" s="89"/>
      <c r="TCL46" s="89"/>
      <c r="TCM46" s="89"/>
      <c r="TCN46" s="89"/>
      <c r="TCO46" s="89"/>
      <c r="TCP46" s="89"/>
      <c r="TCQ46" s="89"/>
      <c r="TCR46" s="89"/>
      <c r="TCS46" s="89"/>
      <c r="TCT46" s="89"/>
      <c r="TCU46" s="89"/>
      <c r="TCV46" s="89"/>
      <c r="TCW46" s="89"/>
      <c r="TCX46" s="89"/>
      <c r="TCY46" s="89"/>
      <c r="TCZ46" s="89"/>
      <c r="TDA46" s="89"/>
      <c r="TDB46" s="89"/>
      <c r="TDC46" s="89"/>
      <c r="TDD46" s="89"/>
      <c r="TDE46" s="89"/>
      <c r="TDF46" s="89"/>
      <c r="TDG46" s="89"/>
      <c r="TDH46" s="89"/>
      <c r="TDI46" s="89"/>
      <c r="TDJ46" s="89"/>
      <c r="TDK46" s="89"/>
      <c r="TDL46" s="89"/>
      <c r="TDM46" s="89"/>
      <c r="TDN46" s="89"/>
      <c r="TDO46" s="89"/>
      <c r="TDP46" s="89"/>
      <c r="TDQ46" s="89"/>
      <c r="TDR46" s="89"/>
      <c r="TDS46" s="89"/>
      <c r="TDT46" s="89"/>
      <c r="TDU46" s="89"/>
      <c r="TDV46" s="89"/>
      <c r="TDW46" s="89"/>
      <c r="TDX46" s="89"/>
      <c r="TDY46" s="89"/>
      <c r="TDZ46" s="89"/>
      <c r="TEA46" s="89"/>
      <c r="TEB46" s="89"/>
      <c r="TEC46" s="89"/>
      <c r="TED46" s="89"/>
      <c r="TEE46" s="89"/>
      <c r="TEF46" s="89"/>
      <c r="TEG46" s="89"/>
      <c r="TEH46" s="89"/>
      <c r="TEI46" s="89"/>
      <c r="TEJ46" s="89"/>
      <c r="TEK46" s="89"/>
      <c r="TEL46" s="89"/>
      <c r="TEM46" s="89"/>
      <c r="TEN46" s="89"/>
      <c r="TEO46" s="89"/>
      <c r="TEP46" s="89"/>
      <c r="TEQ46" s="89"/>
      <c r="TER46" s="89"/>
      <c r="TES46" s="89"/>
      <c r="TET46" s="89"/>
      <c r="TEU46" s="89"/>
      <c r="TEV46" s="89"/>
      <c r="TEW46" s="89"/>
      <c r="TEX46" s="89"/>
      <c r="TEY46" s="89"/>
      <c r="TEZ46" s="89"/>
      <c r="TFA46" s="89"/>
      <c r="TFB46" s="89"/>
      <c r="TFC46" s="89"/>
      <c r="TFD46" s="89"/>
      <c r="TFE46" s="89"/>
      <c r="TFF46" s="89"/>
      <c r="TFG46" s="89"/>
      <c r="TFH46" s="89"/>
      <c r="TFI46" s="89"/>
      <c r="TFJ46" s="89"/>
      <c r="TFK46" s="89"/>
      <c r="TFL46" s="89"/>
      <c r="TFM46" s="89"/>
      <c r="TFN46" s="89"/>
      <c r="TFO46" s="89"/>
      <c r="TFP46" s="89"/>
      <c r="TFQ46" s="89"/>
      <c r="TFR46" s="89"/>
      <c r="TFS46" s="89"/>
      <c r="TFT46" s="89"/>
      <c r="TFU46" s="89"/>
      <c r="TFV46" s="89"/>
      <c r="TFW46" s="89"/>
      <c r="TFX46" s="89"/>
      <c r="TFY46" s="89"/>
      <c r="TFZ46" s="89"/>
      <c r="TGA46" s="89"/>
      <c r="TGB46" s="89"/>
      <c r="TGC46" s="89"/>
      <c r="TGD46" s="89"/>
      <c r="TGE46" s="89"/>
      <c r="TGF46" s="89"/>
      <c r="TGG46" s="89"/>
      <c r="TGH46" s="89"/>
      <c r="TGI46" s="89"/>
      <c r="TGJ46" s="89"/>
      <c r="TGK46" s="89"/>
      <c r="TGL46" s="89"/>
      <c r="TGM46" s="89"/>
      <c r="TGN46" s="89"/>
      <c r="TGO46" s="89"/>
      <c r="TGP46" s="89"/>
      <c r="TGQ46" s="89"/>
      <c r="TGR46" s="89"/>
      <c r="TGS46" s="89"/>
      <c r="TGT46" s="89"/>
      <c r="TGU46" s="89"/>
      <c r="TGV46" s="89"/>
      <c r="TGW46" s="89"/>
      <c r="TGX46" s="89"/>
      <c r="TGY46" s="89"/>
      <c r="TGZ46" s="89"/>
      <c r="THA46" s="89"/>
      <c r="THB46" s="89"/>
      <c r="THC46" s="89"/>
      <c r="THD46" s="89"/>
      <c r="THE46" s="89"/>
      <c r="THF46" s="89"/>
      <c r="THG46" s="89"/>
      <c r="THH46" s="89"/>
      <c r="THI46" s="89"/>
      <c r="THJ46" s="89"/>
      <c r="THK46" s="89"/>
      <c r="THL46" s="89"/>
      <c r="THM46" s="89"/>
      <c r="THN46" s="89"/>
      <c r="THO46" s="89"/>
      <c r="THP46" s="89"/>
      <c r="THQ46" s="89"/>
      <c r="THR46" s="89"/>
      <c r="THS46" s="89"/>
      <c r="THT46" s="89"/>
      <c r="THU46" s="89"/>
      <c r="THV46" s="89"/>
      <c r="THW46" s="89"/>
      <c r="THX46" s="89"/>
      <c r="THY46" s="89"/>
      <c r="THZ46" s="89"/>
      <c r="TIA46" s="89"/>
      <c r="TIB46" s="89"/>
      <c r="TIC46" s="89"/>
      <c r="TID46" s="89"/>
      <c r="TIE46" s="89"/>
      <c r="TIF46" s="89"/>
      <c r="TIG46" s="89"/>
      <c r="TIH46" s="89"/>
      <c r="TII46" s="89"/>
      <c r="TIJ46" s="89"/>
      <c r="TIK46" s="89"/>
      <c r="TIL46" s="89"/>
      <c r="TIM46" s="89"/>
      <c r="TIN46" s="89"/>
      <c r="TIO46" s="89"/>
      <c r="TIP46" s="89"/>
      <c r="TIQ46" s="89"/>
      <c r="TIR46" s="89"/>
      <c r="TIS46" s="89"/>
      <c r="TIT46" s="89"/>
      <c r="TIU46" s="89"/>
      <c r="TIV46" s="89"/>
      <c r="TIW46" s="89"/>
      <c r="TIX46" s="89"/>
      <c r="TIY46" s="89"/>
      <c r="TIZ46" s="89"/>
      <c r="TJA46" s="89"/>
      <c r="TJB46" s="89"/>
      <c r="TJC46" s="89"/>
      <c r="TJD46" s="89"/>
      <c r="TJE46" s="89"/>
      <c r="TJF46" s="89"/>
      <c r="TJG46" s="89"/>
      <c r="TJH46" s="89"/>
      <c r="TJI46" s="89"/>
      <c r="TJJ46" s="89"/>
      <c r="TJK46" s="89"/>
      <c r="TJL46" s="89"/>
      <c r="TJM46" s="89"/>
      <c r="TJN46" s="89"/>
      <c r="TJO46" s="89"/>
      <c r="TJP46" s="89"/>
      <c r="TJQ46" s="89"/>
      <c r="TJR46" s="89"/>
      <c r="TJS46" s="89"/>
      <c r="TJT46" s="89"/>
      <c r="TJU46" s="89"/>
      <c r="TJV46" s="89"/>
      <c r="TJW46" s="89"/>
      <c r="TJX46" s="89"/>
      <c r="TJY46" s="89"/>
      <c r="TJZ46" s="89"/>
      <c r="TKA46" s="89"/>
      <c r="TKB46" s="89"/>
      <c r="TKC46" s="89"/>
      <c r="TKD46" s="89"/>
      <c r="TKE46" s="89"/>
      <c r="TKF46" s="89"/>
      <c r="TKG46" s="89"/>
      <c r="TKH46" s="89"/>
      <c r="TKI46" s="89"/>
      <c r="TKJ46" s="89"/>
      <c r="TKK46" s="89"/>
      <c r="TKL46" s="89"/>
      <c r="TKM46" s="89"/>
      <c r="TKN46" s="89"/>
      <c r="TKO46" s="89"/>
      <c r="TKP46" s="89"/>
      <c r="TKQ46" s="89"/>
      <c r="TKR46" s="89"/>
      <c r="TKS46" s="89"/>
      <c r="TKT46" s="89"/>
      <c r="TKU46" s="89"/>
      <c r="TKV46" s="89"/>
      <c r="TKW46" s="89"/>
      <c r="TKX46" s="89"/>
      <c r="TKY46" s="89"/>
      <c r="TKZ46" s="89"/>
      <c r="TLA46" s="89"/>
      <c r="TLB46" s="89"/>
      <c r="TLC46" s="89"/>
      <c r="TLD46" s="89"/>
      <c r="TLE46" s="89"/>
      <c r="TLF46" s="89"/>
      <c r="TLG46" s="89"/>
      <c r="TLH46" s="89"/>
      <c r="TLI46" s="89"/>
      <c r="TLJ46" s="89"/>
      <c r="TLK46" s="89"/>
      <c r="TLL46" s="89"/>
      <c r="TLM46" s="89"/>
      <c r="TLN46" s="89"/>
      <c r="TLO46" s="89"/>
      <c r="TLP46" s="89"/>
      <c r="TLQ46" s="89"/>
      <c r="TLR46" s="89"/>
      <c r="TLS46" s="89"/>
      <c r="TLT46" s="89"/>
      <c r="TLU46" s="89"/>
      <c r="TLV46" s="89"/>
      <c r="TLW46" s="89"/>
      <c r="TLX46" s="89"/>
      <c r="TLY46" s="89"/>
      <c r="TLZ46" s="89"/>
      <c r="TMA46" s="89"/>
      <c r="TMB46" s="89"/>
      <c r="TMC46" s="89"/>
      <c r="TMD46" s="89"/>
      <c r="TME46" s="89"/>
      <c r="TMF46" s="89"/>
      <c r="TMG46" s="89"/>
      <c r="TMH46" s="89"/>
      <c r="TMI46" s="89"/>
      <c r="TMJ46" s="89"/>
      <c r="TMK46" s="89"/>
      <c r="TML46" s="89"/>
      <c r="TMM46" s="89"/>
      <c r="TMN46" s="89"/>
      <c r="TMO46" s="89"/>
      <c r="TMP46" s="89"/>
      <c r="TMQ46" s="89"/>
      <c r="TMR46" s="89"/>
      <c r="TMS46" s="89"/>
      <c r="TMT46" s="89"/>
      <c r="TMU46" s="89"/>
      <c r="TMV46" s="89"/>
      <c r="TMW46" s="89"/>
      <c r="TMX46" s="89"/>
      <c r="TMY46" s="89"/>
      <c r="TMZ46" s="89"/>
      <c r="TNA46" s="89"/>
      <c r="TNB46" s="89"/>
      <c r="TNC46" s="89"/>
      <c r="TND46" s="89"/>
      <c r="TNE46" s="89"/>
      <c r="TNF46" s="89"/>
      <c r="TNG46" s="89"/>
      <c r="TNH46" s="89"/>
      <c r="TNI46" s="89"/>
      <c r="TNJ46" s="89"/>
      <c r="TNK46" s="89"/>
      <c r="TNL46" s="89"/>
      <c r="TNM46" s="89"/>
      <c r="TNN46" s="89"/>
      <c r="TNO46" s="89"/>
      <c r="TNP46" s="89"/>
      <c r="TNQ46" s="89"/>
      <c r="TNR46" s="89"/>
      <c r="TNS46" s="89"/>
      <c r="TNT46" s="89"/>
      <c r="TNU46" s="89"/>
      <c r="TNV46" s="89"/>
      <c r="TNW46" s="89"/>
      <c r="TNX46" s="89"/>
      <c r="TNY46" s="89"/>
      <c r="TNZ46" s="89"/>
      <c r="TOA46" s="89"/>
      <c r="TOB46" s="89"/>
      <c r="TOC46" s="89"/>
      <c r="TOD46" s="89"/>
      <c r="TOE46" s="89"/>
      <c r="TOF46" s="89"/>
      <c r="TOG46" s="89"/>
      <c r="TOH46" s="89"/>
      <c r="TOI46" s="89"/>
      <c r="TOJ46" s="89"/>
      <c r="TOK46" s="89"/>
      <c r="TOL46" s="89"/>
      <c r="TOM46" s="89"/>
      <c r="TON46" s="89"/>
      <c r="TOO46" s="89"/>
      <c r="TOP46" s="89"/>
      <c r="TOQ46" s="89"/>
      <c r="TOR46" s="89"/>
      <c r="TOS46" s="89"/>
      <c r="TOT46" s="89"/>
      <c r="TOU46" s="89"/>
      <c r="TOV46" s="89"/>
      <c r="TOW46" s="89"/>
      <c r="TOX46" s="89"/>
      <c r="TOY46" s="89"/>
      <c r="TOZ46" s="89"/>
      <c r="TPA46" s="89"/>
      <c r="TPB46" s="89"/>
      <c r="TPC46" s="89"/>
      <c r="TPD46" s="89"/>
      <c r="TPE46" s="89"/>
      <c r="TPF46" s="89"/>
      <c r="TPG46" s="89"/>
      <c r="TPH46" s="89"/>
      <c r="TPI46" s="89"/>
      <c r="TPJ46" s="89"/>
      <c r="TPK46" s="89"/>
      <c r="TPL46" s="89"/>
      <c r="TPM46" s="89"/>
      <c r="TPN46" s="89"/>
      <c r="TPO46" s="89"/>
      <c r="TPP46" s="89"/>
      <c r="TPQ46" s="89"/>
      <c r="TPR46" s="89"/>
      <c r="TPS46" s="89"/>
      <c r="TPT46" s="89"/>
      <c r="TPU46" s="89"/>
      <c r="TPV46" s="89"/>
      <c r="TPW46" s="89"/>
      <c r="TPX46" s="89"/>
      <c r="TPY46" s="89"/>
      <c r="TPZ46" s="89"/>
      <c r="TQA46" s="89"/>
      <c r="TQB46" s="89"/>
      <c r="TQC46" s="89"/>
      <c r="TQD46" s="89"/>
      <c r="TQE46" s="89"/>
      <c r="TQF46" s="89"/>
      <c r="TQG46" s="89"/>
      <c r="TQH46" s="89"/>
      <c r="TQI46" s="89"/>
      <c r="TQJ46" s="89"/>
      <c r="TQK46" s="89"/>
      <c r="TQL46" s="89"/>
      <c r="TQM46" s="89"/>
      <c r="TQN46" s="89"/>
      <c r="TQO46" s="89"/>
      <c r="TQP46" s="89"/>
      <c r="TQQ46" s="89"/>
      <c r="TQR46" s="89"/>
      <c r="TQS46" s="89"/>
      <c r="TQT46" s="89"/>
      <c r="TQU46" s="89"/>
      <c r="TQV46" s="89"/>
      <c r="TQW46" s="89"/>
      <c r="TQX46" s="89"/>
      <c r="TQY46" s="89"/>
      <c r="TQZ46" s="89"/>
      <c r="TRA46" s="89"/>
      <c r="TRB46" s="89"/>
      <c r="TRC46" s="89"/>
      <c r="TRD46" s="89"/>
      <c r="TRE46" s="89"/>
      <c r="TRF46" s="89"/>
      <c r="TRG46" s="89"/>
      <c r="TRH46" s="89"/>
      <c r="TRI46" s="89"/>
      <c r="TRJ46" s="89"/>
      <c r="TRK46" s="89"/>
      <c r="TRL46" s="89"/>
      <c r="TRM46" s="89"/>
      <c r="TRN46" s="89"/>
      <c r="TRO46" s="89"/>
      <c r="TRP46" s="89"/>
      <c r="TRQ46" s="89"/>
      <c r="TRR46" s="89"/>
      <c r="TRS46" s="89"/>
      <c r="TRT46" s="89"/>
      <c r="TRU46" s="89"/>
      <c r="TRV46" s="89"/>
      <c r="TRW46" s="89"/>
      <c r="TRX46" s="89"/>
      <c r="TRY46" s="89"/>
      <c r="TRZ46" s="89"/>
      <c r="TSA46" s="89"/>
      <c r="TSB46" s="89"/>
      <c r="TSC46" s="89"/>
      <c r="TSD46" s="89"/>
      <c r="TSE46" s="89"/>
      <c r="TSF46" s="89"/>
      <c r="TSG46" s="89"/>
      <c r="TSH46" s="89"/>
      <c r="TSI46" s="89"/>
      <c r="TSJ46" s="89"/>
      <c r="TSK46" s="89"/>
      <c r="TSL46" s="89"/>
      <c r="TSM46" s="89"/>
      <c r="TSN46" s="89"/>
      <c r="TSO46" s="89"/>
      <c r="TSP46" s="89"/>
      <c r="TSQ46" s="89"/>
      <c r="TSR46" s="89"/>
      <c r="TSS46" s="89"/>
      <c r="TST46" s="89"/>
      <c r="TSU46" s="89"/>
      <c r="TSV46" s="89"/>
      <c r="TSW46" s="89"/>
      <c r="TSX46" s="89"/>
      <c r="TSY46" s="89"/>
      <c r="TSZ46" s="89"/>
      <c r="TTA46" s="89"/>
      <c r="TTB46" s="89"/>
      <c r="TTC46" s="89"/>
      <c r="TTD46" s="89"/>
      <c r="TTE46" s="89"/>
      <c r="TTF46" s="89"/>
      <c r="TTG46" s="89"/>
      <c r="TTH46" s="89"/>
      <c r="TTI46" s="89"/>
      <c r="TTJ46" s="89"/>
      <c r="TTK46" s="89"/>
      <c r="TTL46" s="89"/>
      <c r="TTM46" s="89"/>
      <c r="TTN46" s="89"/>
      <c r="TTO46" s="89"/>
      <c r="TTP46" s="89"/>
      <c r="TTQ46" s="89"/>
      <c r="TTR46" s="89"/>
      <c r="TTS46" s="89"/>
      <c r="TTT46" s="89"/>
      <c r="TTU46" s="89"/>
      <c r="TTV46" s="89"/>
      <c r="TTW46" s="89"/>
      <c r="TTX46" s="89"/>
      <c r="TTY46" s="89"/>
      <c r="TTZ46" s="89"/>
      <c r="TUA46" s="89"/>
      <c r="TUB46" s="89"/>
      <c r="TUC46" s="89"/>
      <c r="TUD46" s="89"/>
      <c r="TUE46" s="89"/>
      <c r="TUF46" s="89"/>
      <c r="TUG46" s="89"/>
      <c r="TUH46" s="89"/>
      <c r="TUI46" s="89"/>
      <c r="TUJ46" s="89"/>
      <c r="TUK46" s="89"/>
      <c r="TUL46" s="89"/>
      <c r="TUM46" s="89"/>
      <c r="TUN46" s="89"/>
      <c r="TUO46" s="89"/>
      <c r="TUP46" s="89"/>
      <c r="TUQ46" s="89"/>
      <c r="TUR46" s="89"/>
      <c r="TUS46" s="89"/>
      <c r="TUT46" s="89"/>
      <c r="TUU46" s="89"/>
      <c r="TUV46" s="89"/>
      <c r="TUW46" s="89"/>
      <c r="TUX46" s="89"/>
      <c r="TUY46" s="89"/>
      <c r="TUZ46" s="89"/>
      <c r="TVA46" s="89"/>
      <c r="TVB46" s="89"/>
      <c r="TVC46" s="89"/>
      <c r="TVD46" s="89"/>
      <c r="TVE46" s="89"/>
      <c r="TVF46" s="89"/>
      <c r="TVG46" s="89"/>
      <c r="TVH46" s="89"/>
      <c r="TVI46" s="89"/>
      <c r="TVJ46" s="89"/>
      <c r="TVK46" s="89"/>
      <c r="TVL46" s="89"/>
      <c r="TVM46" s="89"/>
      <c r="TVN46" s="89"/>
      <c r="TVO46" s="89"/>
      <c r="TVP46" s="89"/>
      <c r="TVQ46" s="89"/>
      <c r="TVR46" s="89"/>
      <c r="TVS46" s="89"/>
      <c r="TVT46" s="89"/>
      <c r="TVU46" s="89"/>
      <c r="TVV46" s="89"/>
      <c r="TVW46" s="89"/>
      <c r="TVX46" s="89"/>
      <c r="TVY46" s="89"/>
      <c r="TVZ46" s="89"/>
      <c r="TWA46" s="89"/>
      <c r="TWB46" s="89"/>
      <c r="TWC46" s="89"/>
      <c r="TWD46" s="89"/>
      <c r="TWE46" s="89"/>
      <c r="TWF46" s="89"/>
      <c r="TWG46" s="89"/>
      <c r="TWH46" s="89"/>
      <c r="TWI46" s="89"/>
      <c r="TWJ46" s="89"/>
      <c r="TWK46" s="89"/>
      <c r="TWL46" s="89"/>
      <c r="TWM46" s="89"/>
      <c r="TWN46" s="89"/>
      <c r="TWO46" s="89"/>
      <c r="TWP46" s="89"/>
      <c r="TWQ46" s="89"/>
      <c r="TWR46" s="89"/>
      <c r="TWS46" s="89"/>
      <c r="TWT46" s="89"/>
      <c r="TWU46" s="89"/>
      <c r="TWV46" s="89"/>
      <c r="TWW46" s="89"/>
      <c r="TWX46" s="89"/>
      <c r="TWY46" s="89"/>
      <c r="TWZ46" s="89"/>
      <c r="TXA46" s="89"/>
      <c r="TXB46" s="89"/>
      <c r="TXC46" s="89"/>
      <c r="TXD46" s="89"/>
      <c r="TXE46" s="89"/>
      <c r="TXF46" s="89"/>
      <c r="TXG46" s="89"/>
      <c r="TXH46" s="89"/>
      <c r="TXI46" s="89"/>
      <c r="TXJ46" s="89"/>
      <c r="TXK46" s="89"/>
      <c r="TXL46" s="89"/>
      <c r="TXM46" s="89"/>
      <c r="TXN46" s="89"/>
      <c r="TXO46" s="89"/>
      <c r="TXP46" s="89"/>
      <c r="TXQ46" s="89"/>
      <c r="TXR46" s="89"/>
      <c r="TXS46" s="89"/>
      <c r="TXT46" s="89"/>
      <c r="TXU46" s="89"/>
      <c r="TXV46" s="89"/>
      <c r="TXW46" s="89"/>
      <c r="TXX46" s="89"/>
      <c r="TXY46" s="89"/>
      <c r="TXZ46" s="89"/>
      <c r="TYA46" s="89"/>
      <c r="TYB46" s="89"/>
      <c r="TYC46" s="89"/>
      <c r="TYD46" s="89"/>
      <c r="TYE46" s="89"/>
      <c r="TYF46" s="89"/>
      <c r="TYG46" s="89"/>
      <c r="TYH46" s="89"/>
      <c r="TYI46" s="89"/>
      <c r="TYJ46" s="89"/>
      <c r="TYK46" s="89"/>
      <c r="TYL46" s="89"/>
      <c r="TYM46" s="89"/>
      <c r="TYN46" s="89"/>
      <c r="TYO46" s="89"/>
      <c r="TYP46" s="89"/>
      <c r="TYQ46" s="89"/>
      <c r="TYR46" s="89"/>
      <c r="TYS46" s="89"/>
      <c r="TYT46" s="89"/>
      <c r="TYU46" s="89"/>
      <c r="TYV46" s="89"/>
      <c r="TYW46" s="89"/>
      <c r="TYX46" s="89"/>
      <c r="TYY46" s="89"/>
      <c r="TYZ46" s="89"/>
      <c r="TZA46" s="89"/>
      <c r="TZB46" s="89"/>
      <c r="TZC46" s="89"/>
      <c r="TZD46" s="89"/>
      <c r="TZE46" s="89"/>
      <c r="TZF46" s="89"/>
      <c r="TZG46" s="89"/>
      <c r="TZH46" s="89"/>
      <c r="TZI46" s="89"/>
      <c r="TZJ46" s="89"/>
      <c r="TZK46" s="89"/>
      <c r="TZL46" s="89"/>
      <c r="TZM46" s="89"/>
      <c r="TZN46" s="89"/>
      <c r="TZO46" s="89"/>
      <c r="TZP46" s="89"/>
      <c r="TZQ46" s="89"/>
      <c r="TZR46" s="89"/>
      <c r="TZS46" s="89"/>
      <c r="TZT46" s="89"/>
      <c r="TZU46" s="89"/>
      <c r="TZV46" s="89"/>
      <c r="TZW46" s="89"/>
      <c r="TZX46" s="89"/>
      <c r="TZY46" s="89"/>
      <c r="TZZ46" s="89"/>
      <c r="UAA46" s="89"/>
      <c r="UAB46" s="89"/>
      <c r="UAC46" s="89"/>
      <c r="UAD46" s="89"/>
      <c r="UAE46" s="89"/>
      <c r="UAF46" s="89"/>
      <c r="UAG46" s="89"/>
      <c r="UAH46" s="89"/>
      <c r="UAI46" s="89"/>
      <c r="UAJ46" s="89"/>
      <c r="UAK46" s="89"/>
      <c r="UAL46" s="89"/>
      <c r="UAM46" s="89"/>
      <c r="UAN46" s="89"/>
      <c r="UAO46" s="89"/>
      <c r="UAP46" s="89"/>
      <c r="UAQ46" s="89"/>
      <c r="UAR46" s="89"/>
      <c r="UAS46" s="89"/>
      <c r="UAT46" s="89"/>
      <c r="UAU46" s="89"/>
      <c r="UAV46" s="89"/>
      <c r="UAW46" s="89"/>
      <c r="UAX46" s="89"/>
      <c r="UAY46" s="89"/>
      <c r="UAZ46" s="89"/>
      <c r="UBA46" s="89"/>
      <c r="UBB46" s="89"/>
      <c r="UBC46" s="89"/>
      <c r="UBD46" s="89"/>
      <c r="UBE46" s="89"/>
      <c r="UBF46" s="89"/>
      <c r="UBG46" s="89"/>
      <c r="UBH46" s="89"/>
      <c r="UBI46" s="89"/>
      <c r="UBJ46" s="89"/>
      <c r="UBK46" s="89"/>
      <c r="UBL46" s="89"/>
      <c r="UBM46" s="89"/>
      <c r="UBN46" s="89"/>
      <c r="UBO46" s="89"/>
      <c r="UBP46" s="89"/>
      <c r="UBQ46" s="89"/>
      <c r="UBR46" s="89"/>
      <c r="UBS46" s="89"/>
      <c r="UBT46" s="89"/>
      <c r="UBU46" s="89"/>
      <c r="UBV46" s="89"/>
      <c r="UBW46" s="89"/>
      <c r="UBX46" s="89"/>
      <c r="UBY46" s="89"/>
      <c r="UBZ46" s="89"/>
      <c r="UCA46" s="89"/>
      <c r="UCB46" s="89"/>
      <c r="UCC46" s="89"/>
      <c r="UCD46" s="89"/>
      <c r="UCE46" s="89"/>
      <c r="UCF46" s="89"/>
      <c r="UCG46" s="89"/>
      <c r="UCH46" s="89"/>
      <c r="UCI46" s="89"/>
      <c r="UCJ46" s="89"/>
      <c r="UCK46" s="89"/>
      <c r="UCL46" s="89"/>
      <c r="UCM46" s="89"/>
      <c r="UCN46" s="89"/>
      <c r="UCO46" s="89"/>
      <c r="UCP46" s="89"/>
      <c r="UCQ46" s="89"/>
      <c r="UCR46" s="89"/>
      <c r="UCS46" s="89"/>
      <c r="UCT46" s="89"/>
      <c r="UCU46" s="89"/>
      <c r="UCV46" s="89"/>
      <c r="UCW46" s="89"/>
      <c r="UCX46" s="89"/>
      <c r="UCY46" s="89"/>
      <c r="UCZ46" s="89"/>
      <c r="UDA46" s="89"/>
      <c r="UDB46" s="89"/>
      <c r="UDC46" s="89"/>
      <c r="UDD46" s="89"/>
      <c r="UDE46" s="89"/>
      <c r="UDF46" s="89"/>
      <c r="UDG46" s="89"/>
      <c r="UDH46" s="89"/>
      <c r="UDI46" s="89"/>
      <c r="UDJ46" s="89"/>
      <c r="UDK46" s="89"/>
      <c r="UDL46" s="89"/>
      <c r="UDM46" s="89"/>
      <c r="UDN46" s="89"/>
      <c r="UDO46" s="89"/>
      <c r="UDP46" s="89"/>
      <c r="UDQ46" s="89"/>
      <c r="UDR46" s="89"/>
      <c r="UDS46" s="89"/>
      <c r="UDT46" s="89"/>
      <c r="UDU46" s="89"/>
      <c r="UDV46" s="89"/>
      <c r="UDW46" s="89"/>
      <c r="UDX46" s="89"/>
      <c r="UDY46" s="89"/>
      <c r="UDZ46" s="89"/>
      <c r="UEA46" s="89"/>
      <c r="UEB46" s="89"/>
      <c r="UEC46" s="89"/>
      <c r="UED46" s="89"/>
      <c r="UEE46" s="89"/>
      <c r="UEF46" s="89"/>
      <c r="UEG46" s="89"/>
      <c r="UEH46" s="89"/>
      <c r="UEI46" s="89"/>
      <c r="UEJ46" s="89"/>
      <c r="UEK46" s="89"/>
      <c r="UEL46" s="89"/>
      <c r="UEM46" s="89"/>
      <c r="UEN46" s="89"/>
      <c r="UEO46" s="89"/>
      <c r="UEP46" s="89"/>
      <c r="UEQ46" s="89"/>
      <c r="UER46" s="89"/>
      <c r="UES46" s="89"/>
      <c r="UET46" s="89"/>
      <c r="UEU46" s="89"/>
      <c r="UEV46" s="89"/>
      <c r="UEW46" s="89"/>
      <c r="UEX46" s="89"/>
      <c r="UEY46" s="89"/>
      <c r="UEZ46" s="89"/>
      <c r="UFA46" s="89"/>
      <c r="UFB46" s="89"/>
      <c r="UFC46" s="89"/>
      <c r="UFD46" s="89"/>
      <c r="UFE46" s="89"/>
      <c r="UFF46" s="89"/>
      <c r="UFG46" s="89"/>
      <c r="UFH46" s="89"/>
      <c r="UFI46" s="89"/>
      <c r="UFJ46" s="89"/>
      <c r="UFK46" s="89"/>
      <c r="UFL46" s="89"/>
      <c r="UFM46" s="89"/>
      <c r="UFN46" s="89"/>
      <c r="UFO46" s="89"/>
      <c r="UFP46" s="89"/>
      <c r="UFQ46" s="89"/>
      <c r="UFR46" s="89"/>
      <c r="UFS46" s="89"/>
      <c r="UFT46" s="89"/>
      <c r="UFU46" s="89"/>
      <c r="UFV46" s="89"/>
      <c r="UFW46" s="89"/>
      <c r="UFX46" s="89"/>
      <c r="UFY46" s="89"/>
      <c r="UFZ46" s="89"/>
      <c r="UGA46" s="89"/>
      <c r="UGB46" s="89"/>
      <c r="UGC46" s="89"/>
      <c r="UGD46" s="89"/>
      <c r="UGE46" s="89"/>
      <c r="UGF46" s="89"/>
      <c r="UGG46" s="89"/>
      <c r="UGH46" s="89"/>
      <c r="UGI46" s="89"/>
      <c r="UGJ46" s="89"/>
      <c r="UGK46" s="89"/>
      <c r="UGL46" s="89"/>
      <c r="UGM46" s="89"/>
      <c r="UGN46" s="89"/>
      <c r="UGO46" s="89"/>
      <c r="UGP46" s="89"/>
      <c r="UGQ46" s="89"/>
      <c r="UGR46" s="89"/>
      <c r="UGS46" s="89"/>
      <c r="UGT46" s="89"/>
      <c r="UGU46" s="89"/>
      <c r="UGV46" s="89"/>
      <c r="UGW46" s="89"/>
      <c r="UGX46" s="89"/>
      <c r="UGY46" s="89"/>
      <c r="UGZ46" s="89"/>
      <c r="UHA46" s="89"/>
      <c r="UHB46" s="89"/>
      <c r="UHC46" s="89"/>
      <c r="UHD46" s="89"/>
      <c r="UHE46" s="89"/>
      <c r="UHF46" s="89"/>
      <c r="UHG46" s="89"/>
      <c r="UHH46" s="89"/>
      <c r="UHI46" s="89"/>
      <c r="UHJ46" s="89"/>
      <c r="UHK46" s="89"/>
      <c r="UHL46" s="89"/>
      <c r="UHM46" s="89"/>
      <c r="UHN46" s="89"/>
      <c r="UHO46" s="89"/>
      <c r="UHP46" s="89"/>
      <c r="UHQ46" s="89"/>
      <c r="UHR46" s="89"/>
      <c r="UHS46" s="89"/>
      <c r="UHT46" s="89"/>
      <c r="UHU46" s="89"/>
      <c r="UHV46" s="89"/>
      <c r="UHW46" s="89"/>
      <c r="UHX46" s="89"/>
      <c r="UHY46" s="89"/>
      <c r="UHZ46" s="89"/>
      <c r="UIA46" s="89"/>
      <c r="UIB46" s="89"/>
      <c r="UIC46" s="89"/>
      <c r="UID46" s="89"/>
      <c r="UIE46" s="89"/>
      <c r="UIF46" s="89"/>
      <c r="UIG46" s="89"/>
      <c r="UIH46" s="89"/>
      <c r="UII46" s="89"/>
      <c r="UIJ46" s="89"/>
      <c r="UIK46" s="89"/>
      <c r="UIL46" s="89"/>
      <c r="UIM46" s="89"/>
      <c r="UIN46" s="89"/>
      <c r="UIO46" s="89"/>
      <c r="UIP46" s="89"/>
      <c r="UIQ46" s="89"/>
      <c r="UIR46" s="89"/>
      <c r="UIS46" s="89"/>
      <c r="UIT46" s="89"/>
      <c r="UIU46" s="89"/>
      <c r="UIV46" s="89"/>
      <c r="UIW46" s="89"/>
      <c r="UIX46" s="89"/>
      <c r="UIY46" s="89"/>
      <c r="UIZ46" s="89"/>
      <c r="UJA46" s="89"/>
      <c r="UJB46" s="89"/>
      <c r="UJC46" s="89"/>
      <c r="UJD46" s="89"/>
      <c r="UJE46" s="89"/>
      <c r="UJF46" s="89"/>
      <c r="UJG46" s="89"/>
      <c r="UJH46" s="89"/>
      <c r="UJI46" s="89"/>
      <c r="UJJ46" s="89"/>
      <c r="UJK46" s="89"/>
      <c r="UJL46" s="89"/>
      <c r="UJM46" s="89"/>
      <c r="UJN46" s="89"/>
      <c r="UJO46" s="89"/>
      <c r="UJP46" s="89"/>
      <c r="UJQ46" s="89"/>
      <c r="UJR46" s="89"/>
      <c r="UJS46" s="89"/>
      <c r="UJT46" s="89"/>
      <c r="UJU46" s="89"/>
      <c r="UJV46" s="89"/>
      <c r="UJW46" s="89"/>
      <c r="UJX46" s="89"/>
      <c r="UJY46" s="89"/>
      <c r="UJZ46" s="89"/>
      <c r="UKA46" s="89"/>
      <c r="UKB46" s="89"/>
      <c r="UKC46" s="89"/>
      <c r="UKD46" s="89"/>
      <c r="UKE46" s="89"/>
      <c r="UKF46" s="89"/>
      <c r="UKG46" s="89"/>
      <c r="UKH46" s="89"/>
      <c r="UKI46" s="89"/>
      <c r="UKJ46" s="89"/>
      <c r="UKK46" s="89"/>
      <c r="UKL46" s="89"/>
      <c r="UKM46" s="89"/>
      <c r="UKN46" s="89"/>
      <c r="UKO46" s="89"/>
      <c r="UKP46" s="89"/>
      <c r="UKQ46" s="89"/>
      <c r="UKR46" s="89"/>
      <c r="UKS46" s="89"/>
      <c r="UKT46" s="89"/>
      <c r="UKU46" s="89"/>
      <c r="UKV46" s="89"/>
      <c r="UKW46" s="89"/>
      <c r="UKX46" s="89"/>
      <c r="UKY46" s="89"/>
      <c r="UKZ46" s="89"/>
      <c r="ULA46" s="89"/>
      <c r="ULB46" s="89"/>
      <c r="ULC46" s="89"/>
      <c r="ULD46" s="89"/>
      <c r="ULE46" s="89"/>
      <c r="ULF46" s="89"/>
      <c r="ULG46" s="89"/>
      <c r="ULH46" s="89"/>
      <c r="ULI46" s="89"/>
      <c r="ULJ46" s="89"/>
      <c r="ULK46" s="89"/>
      <c r="ULL46" s="89"/>
      <c r="ULM46" s="89"/>
      <c r="ULN46" s="89"/>
      <c r="ULO46" s="89"/>
      <c r="ULP46" s="89"/>
      <c r="ULQ46" s="89"/>
      <c r="ULR46" s="89"/>
      <c r="ULS46" s="89"/>
      <c r="ULT46" s="89"/>
      <c r="ULU46" s="89"/>
      <c r="ULV46" s="89"/>
      <c r="ULW46" s="89"/>
      <c r="ULX46" s="89"/>
      <c r="ULY46" s="89"/>
      <c r="ULZ46" s="89"/>
      <c r="UMA46" s="89"/>
      <c r="UMB46" s="89"/>
      <c r="UMC46" s="89"/>
      <c r="UMD46" s="89"/>
      <c r="UME46" s="89"/>
      <c r="UMF46" s="89"/>
      <c r="UMG46" s="89"/>
      <c r="UMH46" s="89"/>
      <c r="UMI46" s="89"/>
      <c r="UMJ46" s="89"/>
      <c r="UMK46" s="89"/>
      <c r="UML46" s="89"/>
      <c r="UMM46" s="89"/>
      <c r="UMN46" s="89"/>
      <c r="UMO46" s="89"/>
      <c r="UMP46" s="89"/>
      <c r="UMQ46" s="89"/>
      <c r="UMR46" s="89"/>
      <c r="UMS46" s="89"/>
      <c r="UMT46" s="89"/>
      <c r="UMU46" s="89"/>
      <c r="UMV46" s="89"/>
      <c r="UMW46" s="89"/>
      <c r="UMX46" s="89"/>
      <c r="UMY46" s="89"/>
      <c r="UMZ46" s="89"/>
      <c r="UNA46" s="89"/>
      <c r="UNB46" s="89"/>
      <c r="UNC46" s="89"/>
      <c r="UND46" s="89"/>
      <c r="UNE46" s="89"/>
      <c r="UNF46" s="89"/>
      <c r="UNG46" s="89"/>
      <c r="UNH46" s="89"/>
      <c r="UNI46" s="89"/>
      <c r="UNJ46" s="89"/>
      <c r="UNK46" s="89"/>
      <c r="UNL46" s="89"/>
      <c r="UNM46" s="89"/>
      <c r="UNN46" s="89"/>
      <c r="UNO46" s="89"/>
      <c r="UNP46" s="89"/>
      <c r="UNQ46" s="89"/>
      <c r="UNR46" s="89"/>
      <c r="UNS46" s="89"/>
      <c r="UNT46" s="89"/>
      <c r="UNU46" s="89"/>
      <c r="UNV46" s="89"/>
      <c r="UNW46" s="89"/>
      <c r="UNX46" s="89"/>
      <c r="UNY46" s="89"/>
      <c r="UNZ46" s="89"/>
      <c r="UOA46" s="89"/>
      <c r="UOB46" s="89"/>
      <c r="UOC46" s="89"/>
      <c r="UOD46" s="89"/>
      <c r="UOE46" s="89"/>
      <c r="UOF46" s="89"/>
      <c r="UOG46" s="89"/>
      <c r="UOH46" s="89"/>
      <c r="UOI46" s="89"/>
      <c r="UOJ46" s="89"/>
      <c r="UOK46" s="89"/>
      <c r="UOL46" s="89"/>
      <c r="UOM46" s="89"/>
      <c r="UON46" s="89"/>
      <c r="UOO46" s="89"/>
      <c r="UOP46" s="89"/>
      <c r="UOQ46" s="89"/>
      <c r="UOR46" s="89"/>
      <c r="UOS46" s="89"/>
      <c r="UOT46" s="89"/>
      <c r="UOU46" s="89"/>
      <c r="UOV46" s="89"/>
      <c r="UOW46" s="89"/>
      <c r="UOX46" s="89"/>
      <c r="UOY46" s="89"/>
      <c r="UOZ46" s="89"/>
      <c r="UPA46" s="89"/>
      <c r="UPB46" s="89"/>
      <c r="UPC46" s="89"/>
      <c r="UPD46" s="89"/>
      <c r="UPE46" s="89"/>
      <c r="UPF46" s="89"/>
      <c r="UPG46" s="89"/>
      <c r="UPH46" s="89"/>
      <c r="UPI46" s="89"/>
      <c r="UPJ46" s="89"/>
      <c r="UPK46" s="89"/>
      <c r="UPL46" s="89"/>
      <c r="UPM46" s="89"/>
      <c r="UPN46" s="89"/>
      <c r="UPO46" s="89"/>
      <c r="UPP46" s="89"/>
      <c r="UPQ46" s="89"/>
      <c r="UPR46" s="89"/>
      <c r="UPS46" s="89"/>
      <c r="UPT46" s="89"/>
      <c r="UPU46" s="89"/>
      <c r="UPV46" s="89"/>
      <c r="UPW46" s="89"/>
      <c r="UPX46" s="89"/>
      <c r="UPY46" s="89"/>
      <c r="UPZ46" s="89"/>
      <c r="UQA46" s="89"/>
      <c r="UQB46" s="89"/>
      <c r="UQC46" s="89"/>
      <c r="UQD46" s="89"/>
      <c r="UQE46" s="89"/>
      <c r="UQF46" s="89"/>
      <c r="UQG46" s="89"/>
      <c r="UQH46" s="89"/>
      <c r="UQI46" s="89"/>
      <c r="UQJ46" s="89"/>
      <c r="UQK46" s="89"/>
      <c r="UQL46" s="89"/>
      <c r="UQM46" s="89"/>
      <c r="UQN46" s="89"/>
      <c r="UQO46" s="89"/>
      <c r="UQP46" s="89"/>
      <c r="UQQ46" s="89"/>
      <c r="UQR46" s="89"/>
      <c r="UQS46" s="89"/>
      <c r="UQT46" s="89"/>
      <c r="UQU46" s="89"/>
      <c r="UQV46" s="89"/>
      <c r="UQW46" s="89"/>
      <c r="UQX46" s="89"/>
      <c r="UQY46" s="89"/>
      <c r="UQZ46" s="89"/>
      <c r="URA46" s="89"/>
      <c r="URB46" s="89"/>
      <c r="URC46" s="89"/>
      <c r="URD46" s="89"/>
      <c r="URE46" s="89"/>
      <c r="URF46" s="89"/>
      <c r="URG46" s="89"/>
      <c r="URH46" s="89"/>
      <c r="URI46" s="89"/>
      <c r="URJ46" s="89"/>
      <c r="URK46" s="89"/>
      <c r="URL46" s="89"/>
      <c r="URM46" s="89"/>
      <c r="URN46" s="89"/>
      <c r="URO46" s="89"/>
      <c r="URP46" s="89"/>
      <c r="URQ46" s="89"/>
      <c r="URR46" s="89"/>
      <c r="URS46" s="89"/>
      <c r="URT46" s="89"/>
      <c r="URU46" s="89"/>
      <c r="URV46" s="89"/>
      <c r="URW46" s="89"/>
      <c r="URX46" s="89"/>
      <c r="URY46" s="89"/>
      <c r="URZ46" s="89"/>
      <c r="USA46" s="89"/>
      <c r="USB46" s="89"/>
      <c r="USC46" s="89"/>
      <c r="USD46" s="89"/>
      <c r="USE46" s="89"/>
      <c r="USF46" s="89"/>
      <c r="USG46" s="89"/>
      <c r="USH46" s="89"/>
      <c r="USI46" s="89"/>
      <c r="USJ46" s="89"/>
      <c r="USK46" s="89"/>
      <c r="USL46" s="89"/>
      <c r="USM46" s="89"/>
      <c r="USN46" s="89"/>
      <c r="USO46" s="89"/>
      <c r="USP46" s="89"/>
      <c r="USQ46" s="89"/>
      <c r="USR46" s="89"/>
      <c r="USS46" s="89"/>
      <c r="UST46" s="89"/>
      <c r="USU46" s="89"/>
      <c r="USV46" s="89"/>
      <c r="USW46" s="89"/>
      <c r="USX46" s="89"/>
      <c r="USY46" s="89"/>
      <c r="USZ46" s="89"/>
      <c r="UTA46" s="89"/>
      <c r="UTB46" s="89"/>
      <c r="UTC46" s="89"/>
      <c r="UTD46" s="89"/>
      <c r="UTE46" s="89"/>
      <c r="UTF46" s="89"/>
      <c r="UTG46" s="89"/>
      <c r="UTH46" s="89"/>
      <c r="UTI46" s="89"/>
      <c r="UTJ46" s="89"/>
      <c r="UTK46" s="89"/>
      <c r="UTL46" s="89"/>
      <c r="UTM46" s="89"/>
      <c r="UTN46" s="89"/>
      <c r="UTO46" s="89"/>
      <c r="UTP46" s="89"/>
      <c r="UTQ46" s="89"/>
      <c r="UTR46" s="89"/>
      <c r="UTS46" s="89"/>
      <c r="UTT46" s="89"/>
      <c r="UTU46" s="89"/>
      <c r="UTV46" s="89"/>
      <c r="UTW46" s="89"/>
      <c r="UTX46" s="89"/>
      <c r="UTY46" s="89"/>
      <c r="UTZ46" s="89"/>
      <c r="UUA46" s="89"/>
      <c r="UUB46" s="89"/>
      <c r="UUC46" s="89"/>
      <c r="UUD46" s="89"/>
      <c r="UUE46" s="89"/>
      <c r="UUF46" s="89"/>
      <c r="UUG46" s="89"/>
      <c r="UUH46" s="89"/>
      <c r="UUI46" s="89"/>
      <c r="UUJ46" s="89"/>
      <c r="UUK46" s="89"/>
      <c r="UUL46" s="89"/>
      <c r="UUM46" s="89"/>
      <c r="UUN46" s="89"/>
      <c r="UUO46" s="89"/>
      <c r="UUP46" s="89"/>
      <c r="UUQ46" s="89"/>
      <c r="UUR46" s="89"/>
      <c r="UUS46" s="89"/>
      <c r="UUT46" s="89"/>
      <c r="UUU46" s="89"/>
      <c r="UUV46" s="89"/>
      <c r="UUW46" s="89"/>
      <c r="UUX46" s="89"/>
      <c r="UUY46" s="89"/>
      <c r="UUZ46" s="89"/>
      <c r="UVA46" s="89"/>
      <c r="UVB46" s="89"/>
      <c r="UVC46" s="89"/>
      <c r="UVD46" s="89"/>
      <c r="UVE46" s="89"/>
      <c r="UVF46" s="89"/>
      <c r="UVG46" s="89"/>
      <c r="UVH46" s="89"/>
      <c r="UVI46" s="89"/>
      <c r="UVJ46" s="89"/>
      <c r="UVK46" s="89"/>
      <c r="UVL46" s="89"/>
      <c r="UVM46" s="89"/>
      <c r="UVN46" s="89"/>
      <c r="UVO46" s="89"/>
      <c r="UVP46" s="89"/>
      <c r="UVQ46" s="89"/>
      <c r="UVR46" s="89"/>
      <c r="UVS46" s="89"/>
      <c r="UVT46" s="89"/>
      <c r="UVU46" s="89"/>
      <c r="UVV46" s="89"/>
      <c r="UVW46" s="89"/>
      <c r="UVX46" s="89"/>
      <c r="UVY46" s="89"/>
      <c r="UVZ46" s="89"/>
      <c r="UWA46" s="89"/>
      <c r="UWB46" s="89"/>
      <c r="UWC46" s="89"/>
      <c r="UWD46" s="89"/>
      <c r="UWE46" s="89"/>
      <c r="UWF46" s="89"/>
      <c r="UWG46" s="89"/>
      <c r="UWH46" s="89"/>
      <c r="UWI46" s="89"/>
      <c r="UWJ46" s="89"/>
      <c r="UWK46" s="89"/>
      <c r="UWL46" s="89"/>
      <c r="UWM46" s="89"/>
      <c r="UWN46" s="89"/>
      <c r="UWO46" s="89"/>
      <c r="UWP46" s="89"/>
      <c r="UWQ46" s="89"/>
      <c r="UWR46" s="89"/>
      <c r="UWS46" s="89"/>
      <c r="UWT46" s="89"/>
      <c r="UWU46" s="89"/>
      <c r="UWV46" s="89"/>
      <c r="UWW46" s="89"/>
      <c r="UWX46" s="89"/>
      <c r="UWY46" s="89"/>
      <c r="UWZ46" s="89"/>
      <c r="UXA46" s="89"/>
      <c r="UXB46" s="89"/>
      <c r="UXC46" s="89"/>
      <c r="UXD46" s="89"/>
      <c r="UXE46" s="89"/>
      <c r="UXF46" s="89"/>
      <c r="UXG46" s="89"/>
      <c r="UXH46" s="89"/>
      <c r="UXI46" s="89"/>
      <c r="UXJ46" s="89"/>
      <c r="UXK46" s="89"/>
      <c r="UXL46" s="89"/>
      <c r="UXM46" s="89"/>
      <c r="UXN46" s="89"/>
      <c r="UXO46" s="89"/>
      <c r="UXP46" s="89"/>
      <c r="UXQ46" s="89"/>
      <c r="UXR46" s="89"/>
      <c r="UXS46" s="89"/>
      <c r="UXT46" s="89"/>
      <c r="UXU46" s="89"/>
      <c r="UXV46" s="89"/>
      <c r="UXW46" s="89"/>
      <c r="UXX46" s="89"/>
      <c r="UXY46" s="89"/>
      <c r="UXZ46" s="89"/>
      <c r="UYA46" s="89"/>
      <c r="UYB46" s="89"/>
      <c r="UYC46" s="89"/>
      <c r="UYD46" s="89"/>
      <c r="UYE46" s="89"/>
      <c r="UYF46" s="89"/>
      <c r="UYG46" s="89"/>
      <c r="UYH46" s="89"/>
      <c r="UYI46" s="89"/>
      <c r="UYJ46" s="89"/>
      <c r="UYK46" s="89"/>
      <c r="UYL46" s="89"/>
      <c r="UYM46" s="89"/>
      <c r="UYN46" s="89"/>
      <c r="UYO46" s="89"/>
      <c r="UYP46" s="89"/>
      <c r="UYQ46" s="89"/>
      <c r="UYR46" s="89"/>
      <c r="UYS46" s="89"/>
      <c r="UYT46" s="89"/>
      <c r="UYU46" s="89"/>
      <c r="UYV46" s="89"/>
      <c r="UYW46" s="89"/>
      <c r="UYX46" s="89"/>
      <c r="UYY46" s="89"/>
      <c r="UYZ46" s="89"/>
      <c r="UZA46" s="89"/>
      <c r="UZB46" s="89"/>
      <c r="UZC46" s="89"/>
      <c r="UZD46" s="89"/>
      <c r="UZE46" s="89"/>
      <c r="UZF46" s="89"/>
      <c r="UZG46" s="89"/>
      <c r="UZH46" s="89"/>
      <c r="UZI46" s="89"/>
      <c r="UZJ46" s="89"/>
      <c r="UZK46" s="89"/>
      <c r="UZL46" s="89"/>
      <c r="UZM46" s="89"/>
      <c r="UZN46" s="89"/>
      <c r="UZO46" s="89"/>
      <c r="UZP46" s="89"/>
      <c r="UZQ46" s="89"/>
      <c r="UZR46" s="89"/>
      <c r="UZS46" s="89"/>
      <c r="UZT46" s="89"/>
      <c r="UZU46" s="89"/>
      <c r="UZV46" s="89"/>
      <c r="UZW46" s="89"/>
      <c r="UZX46" s="89"/>
      <c r="UZY46" s="89"/>
      <c r="UZZ46" s="89"/>
      <c r="VAA46" s="89"/>
      <c r="VAB46" s="89"/>
      <c r="VAC46" s="89"/>
      <c r="VAD46" s="89"/>
      <c r="VAE46" s="89"/>
      <c r="VAF46" s="89"/>
      <c r="VAG46" s="89"/>
      <c r="VAH46" s="89"/>
      <c r="VAI46" s="89"/>
      <c r="VAJ46" s="89"/>
      <c r="VAK46" s="89"/>
      <c r="VAL46" s="89"/>
      <c r="VAM46" s="89"/>
      <c r="VAN46" s="89"/>
      <c r="VAO46" s="89"/>
      <c r="VAP46" s="89"/>
      <c r="VAQ46" s="89"/>
      <c r="VAR46" s="89"/>
      <c r="VAS46" s="89"/>
      <c r="VAT46" s="89"/>
      <c r="VAU46" s="89"/>
      <c r="VAV46" s="89"/>
      <c r="VAW46" s="89"/>
      <c r="VAX46" s="89"/>
      <c r="VAY46" s="89"/>
      <c r="VAZ46" s="89"/>
      <c r="VBA46" s="89"/>
      <c r="VBB46" s="89"/>
      <c r="VBC46" s="89"/>
      <c r="VBD46" s="89"/>
      <c r="VBE46" s="89"/>
      <c r="VBF46" s="89"/>
      <c r="VBG46" s="89"/>
      <c r="VBH46" s="89"/>
      <c r="VBI46" s="89"/>
      <c r="VBJ46" s="89"/>
      <c r="VBK46" s="89"/>
      <c r="VBL46" s="89"/>
      <c r="VBM46" s="89"/>
      <c r="VBN46" s="89"/>
      <c r="VBO46" s="89"/>
      <c r="VBP46" s="89"/>
      <c r="VBQ46" s="89"/>
      <c r="VBR46" s="89"/>
      <c r="VBS46" s="89"/>
      <c r="VBT46" s="89"/>
      <c r="VBU46" s="89"/>
      <c r="VBV46" s="89"/>
      <c r="VBW46" s="89"/>
      <c r="VBX46" s="89"/>
      <c r="VBY46" s="89"/>
      <c r="VBZ46" s="89"/>
      <c r="VCA46" s="89"/>
      <c r="VCB46" s="89"/>
      <c r="VCC46" s="89"/>
      <c r="VCD46" s="89"/>
      <c r="VCE46" s="89"/>
      <c r="VCF46" s="89"/>
      <c r="VCG46" s="89"/>
      <c r="VCH46" s="89"/>
      <c r="VCI46" s="89"/>
      <c r="VCJ46" s="89"/>
      <c r="VCK46" s="89"/>
      <c r="VCL46" s="89"/>
      <c r="VCM46" s="89"/>
      <c r="VCN46" s="89"/>
      <c r="VCO46" s="89"/>
      <c r="VCP46" s="89"/>
      <c r="VCQ46" s="89"/>
      <c r="VCR46" s="89"/>
      <c r="VCS46" s="89"/>
      <c r="VCT46" s="89"/>
      <c r="VCU46" s="89"/>
      <c r="VCV46" s="89"/>
      <c r="VCW46" s="89"/>
      <c r="VCX46" s="89"/>
      <c r="VCY46" s="89"/>
      <c r="VCZ46" s="89"/>
      <c r="VDA46" s="89"/>
      <c r="VDB46" s="89"/>
      <c r="VDC46" s="89"/>
      <c r="VDD46" s="89"/>
      <c r="VDE46" s="89"/>
      <c r="VDF46" s="89"/>
      <c r="VDG46" s="89"/>
      <c r="VDH46" s="89"/>
      <c r="VDI46" s="89"/>
      <c r="VDJ46" s="89"/>
      <c r="VDK46" s="89"/>
      <c r="VDL46" s="89"/>
      <c r="VDM46" s="89"/>
      <c r="VDN46" s="89"/>
      <c r="VDO46" s="89"/>
      <c r="VDP46" s="89"/>
      <c r="VDQ46" s="89"/>
      <c r="VDR46" s="89"/>
      <c r="VDS46" s="89"/>
      <c r="VDT46" s="89"/>
      <c r="VDU46" s="89"/>
      <c r="VDV46" s="89"/>
      <c r="VDW46" s="89"/>
      <c r="VDX46" s="89"/>
      <c r="VDY46" s="89"/>
      <c r="VDZ46" s="89"/>
      <c r="VEA46" s="89"/>
      <c r="VEB46" s="89"/>
      <c r="VEC46" s="89"/>
      <c r="VED46" s="89"/>
      <c r="VEE46" s="89"/>
      <c r="VEF46" s="89"/>
      <c r="VEG46" s="89"/>
      <c r="VEH46" s="89"/>
      <c r="VEI46" s="89"/>
      <c r="VEJ46" s="89"/>
      <c r="VEK46" s="89"/>
      <c r="VEL46" s="89"/>
      <c r="VEM46" s="89"/>
      <c r="VEN46" s="89"/>
      <c r="VEO46" s="89"/>
      <c r="VEP46" s="89"/>
      <c r="VEQ46" s="89"/>
      <c r="VER46" s="89"/>
      <c r="VES46" s="89"/>
      <c r="VET46" s="89"/>
      <c r="VEU46" s="89"/>
      <c r="VEV46" s="89"/>
      <c r="VEW46" s="89"/>
      <c r="VEX46" s="89"/>
      <c r="VEY46" s="89"/>
      <c r="VEZ46" s="89"/>
      <c r="VFA46" s="89"/>
      <c r="VFB46" s="89"/>
      <c r="VFC46" s="89"/>
      <c r="VFD46" s="89"/>
      <c r="VFE46" s="89"/>
      <c r="VFF46" s="89"/>
      <c r="VFG46" s="89"/>
      <c r="VFH46" s="89"/>
      <c r="VFI46" s="89"/>
      <c r="VFJ46" s="89"/>
      <c r="VFK46" s="89"/>
      <c r="VFL46" s="89"/>
      <c r="VFM46" s="89"/>
      <c r="VFN46" s="89"/>
      <c r="VFO46" s="89"/>
      <c r="VFP46" s="89"/>
      <c r="VFQ46" s="89"/>
      <c r="VFR46" s="89"/>
      <c r="VFS46" s="89"/>
      <c r="VFT46" s="89"/>
      <c r="VFU46" s="89"/>
      <c r="VFV46" s="89"/>
      <c r="VFW46" s="89"/>
      <c r="VFX46" s="89"/>
      <c r="VFY46" s="89"/>
      <c r="VFZ46" s="89"/>
      <c r="VGA46" s="89"/>
      <c r="VGB46" s="89"/>
      <c r="VGC46" s="89"/>
      <c r="VGD46" s="89"/>
      <c r="VGE46" s="89"/>
      <c r="VGF46" s="89"/>
      <c r="VGG46" s="89"/>
      <c r="VGH46" s="89"/>
      <c r="VGI46" s="89"/>
      <c r="VGJ46" s="89"/>
      <c r="VGK46" s="89"/>
      <c r="VGL46" s="89"/>
      <c r="VGM46" s="89"/>
      <c r="VGN46" s="89"/>
      <c r="VGO46" s="89"/>
      <c r="VGP46" s="89"/>
      <c r="VGQ46" s="89"/>
      <c r="VGR46" s="89"/>
      <c r="VGS46" s="89"/>
      <c r="VGT46" s="89"/>
      <c r="VGU46" s="89"/>
      <c r="VGV46" s="89"/>
      <c r="VGW46" s="89"/>
      <c r="VGX46" s="89"/>
      <c r="VGY46" s="89"/>
      <c r="VGZ46" s="89"/>
      <c r="VHA46" s="89"/>
      <c r="VHB46" s="89"/>
      <c r="VHC46" s="89"/>
      <c r="VHD46" s="89"/>
      <c r="VHE46" s="89"/>
      <c r="VHF46" s="89"/>
      <c r="VHG46" s="89"/>
      <c r="VHH46" s="89"/>
      <c r="VHI46" s="89"/>
      <c r="VHJ46" s="89"/>
      <c r="VHK46" s="89"/>
      <c r="VHL46" s="89"/>
      <c r="VHM46" s="89"/>
      <c r="VHN46" s="89"/>
      <c r="VHO46" s="89"/>
      <c r="VHP46" s="89"/>
      <c r="VHQ46" s="89"/>
      <c r="VHR46" s="89"/>
      <c r="VHS46" s="89"/>
      <c r="VHT46" s="89"/>
      <c r="VHU46" s="89"/>
      <c r="VHV46" s="89"/>
      <c r="VHW46" s="89"/>
      <c r="VHX46" s="89"/>
      <c r="VHY46" s="89"/>
      <c r="VHZ46" s="89"/>
      <c r="VIA46" s="89"/>
      <c r="VIB46" s="89"/>
      <c r="VIC46" s="89"/>
      <c r="VID46" s="89"/>
      <c r="VIE46" s="89"/>
      <c r="VIF46" s="89"/>
      <c r="VIG46" s="89"/>
      <c r="VIH46" s="89"/>
      <c r="VII46" s="89"/>
      <c r="VIJ46" s="89"/>
      <c r="VIK46" s="89"/>
      <c r="VIL46" s="89"/>
      <c r="VIM46" s="89"/>
      <c r="VIN46" s="89"/>
      <c r="VIO46" s="89"/>
      <c r="VIP46" s="89"/>
      <c r="VIQ46" s="89"/>
      <c r="VIR46" s="89"/>
      <c r="VIS46" s="89"/>
      <c r="VIT46" s="89"/>
      <c r="VIU46" s="89"/>
      <c r="VIV46" s="89"/>
      <c r="VIW46" s="89"/>
      <c r="VIX46" s="89"/>
      <c r="VIY46" s="89"/>
      <c r="VIZ46" s="89"/>
      <c r="VJA46" s="89"/>
      <c r="VJB46" s="89"/>
      <c r="VJC46" s="89"/>
      <c r="VJD46" s="89"/>
      <c r="VJE46" s="89"/>
      <c r="VJF46" s="89"/>
      <c r="VJG46" s="89"/>
      <c r="VJH46" s="89"/>
      <c r="VJI46" s="89"/>
      <c r="VJJ46" s="89"/>
      <c r="VJK46" s="89"/>
      <c r="VJL46" s="89"/>
      <c r="VJM46" s="89"/>
      <c r="VJN46" s="89"/>
      <c r="VJO46" s="89"/>
      <c r="VJP46" s="89"/>
      <c r="VJQ46" s="89"/>
      <c r="VJR46" s="89"/>
      <c r="VJS46" s="89"/>
      <c r="VJT46" s="89"/>
      <c r="VJU46" s="89"/>
      <c r="VJV46" s="89"/>
      <c r="VJW46" s="89"/>
      <c r="VJX46" s="89"/>
      <c r="VJY46" s="89"/>
      <c r="VJZ46" s="89"/>
      <c r="VKA46" s="89"/>
      <c r="VKB46" s="89"/>
      <c r="VKC46" s="89"/>
      <c r="VKD46" s="89"/>
      <c r="VKE46" s="89"/>
      <c r="VKF46" s="89"/>
      <c r="VKG46" s="89"/>
      <c r="VKH46" s="89"/>
      <c r="VKI46" s="89"/>
      <c r="VKJ46" s="89"/>
      <c r="VKK46" s="89"/>
      <c r="VKL46" s="89"/>
      <c r="VKM46" s="89"/>
      <c r="VKN46" s="89"/>
      <c r="VKO46" s="89"/>
      <c r="VKP46" s="89"/>
      <c r="VKQ46" s="89"/>
      <c r="VKR46" s="89"/>
      <c r="VKS46" s="89"/>
      <c r="VKT46" s="89"/>
      <c r="VKU46" s="89"/>
      <c r="VKV46" s="89"/>
      <c r="VKW46" s="89"/>
      <c r="VKX46" s="89"/>
      <c r="VKY46" s="89"/>
      <c r="VKZ46" s="89"/>
      <c r="VLA46" s="89"/>
      <c r="VLB46" s="89"/>
      <c r="VLC46" s="89"/>
      <c r="VLD46" s="89"/>
      <c r="VLE46" s="89"/>
      <c r="VLF46" s="89"/>
      <c r="VLG46" s="89"/>
      <c r="VLH46" s="89"/>
      <c r="VLI46" s="89"/>
      <c r="VLJ46" s="89"/>
      <c r="VLK46" s="89"/>
      <c r="VLL46" s="89"/>
      <c r="VLM46" s="89"/>
      <c r="VLN46" s="89"/>
      <c r="VLO46" s="89"/>
      <c r="VLP46" s="89"/>
      <c r="VLQ46" s="89"/>
      <c r="VLR46" s="89"/>
      <c r="VLS46" s="89"/>
      <c r="VLT46" s="89"/>
      <c r="VLU46" s="89"/>
      <c r="VLV46" s="89"/>
      <c r="VLW46" s="89"/>
      <c r="VLX46" s="89"/>
      <c r="VLY46" s="89"/>
      <c r="VLZ46" s="89"/>
      <c r="VMA46" s="89"/>
      <c r="VMB46" s="89"/>
      <c r="VMC46" s="89"/>
      <c r="VMD46" s="89"/>
      <c r="VME46" s="89"/>
      <c r="VMF46" s="89"/>
      <c r="VMG46" s="89"/>
      <c r="VMH46" s="89"/>
      <c r="VMI46" s="89"/>
      <c r="VMJ46" s="89"/>
      <c r="VMK46" s="89"/>
      <c r="VML46" s="89"/>
      <c r="VMM46" s="89"/>
      <c r="VMN46" s="89"/>
      <c r="VMO46" s="89"/>
      <c r="VMP46" s="89"/>
      <c r="VMQ46" s="89"/>
      <c r="VMR46" s="89"/>
      <c r="VMS46" s="89"/>
      <c r="VMT46" s="89"/>
      <c r="VMU46" s="89"/>
      <c r="VMV46" s="89"/>
      <c r="VMW46" s="89"/>
      <c r="VMX46" s="89"/>
      <c r="VMY46" s="89"/>
      <c r="VMZ46" s="89"/>
      <c r="VNA46" s="89"/>
      <c r="VNB46" s="89"/>
      <c r="VNC46" s="89"/>
      <c r="VND46" s="89"/>
      <c r="VNE46" s="89"/>
      <c r="VNF46" s="89"/>
      <c r="VNG46" s="89"/>
      <c r="VNH46" s="89"/>
      <c r="VNI46" s="89"/>
      <c r="VNJ46" s="89"/>
      <c r="VNK46" s="89"/>
      <c r="VNL46" s="89"/>
      <c r="VNM46" s="89"/>
      <c r="VNN46" s="89"/>
      <c r="VNO46" s="89"/>
      <c r="VNP46" s="89"/>
      <c r="VNQ46" s="89"/>
      <c r="VNR46" s="89"/>
      <c r="VNS46" s="89"/>
      <c r="VNT46" s="89"/>
      <c r="VNU46" s="89"/>
      <c r="VNV46" s="89"/>
      <c r="VNW46" s="89"/>
      <c r="VNX46" s="89"/>
      <c r="VNY46" s="89"/>
      <c r="VNZ46" s="89"/>
      <c r="VOA46" s="89"/>
      <c r="VOB46" s="89"/>
      <c r="VOC46" s="89"/>
      <c r="VOD46" s="89"/>
      <c r="VOE46" s="89"/>
      <c r="VOF46" s="89"/>
      <c r="VOG46" s="89"/>
      <c r="VOH46" s="89"/>
      <c r="VOI46" s="89"/>
      <c r="VOJ46" s="89"/>
      <c r="VOK46" s="89"/>
      <c r="VOL46" s="89"/>
      <c r="VOM46" s="89"/>
      <c r="VON46" s="89"/>
      <c r="VOO46" s="89"/>
      <c r="VOP46" s="89"/>
      <c r="VOQ46" s="89"/>
      <c r="VOR46" s="89"/>
      <c r="VOS46" s="89"/>
      <c r="VOT46" s="89"/>
      <c r="VOU46" s="89"/>
      <c r="VOV46" s="89"/>
      <c r="VOW46" s="89"/>
      <c r="VOX46" s="89"/>
      <c r="VOY46" s="89"/>
      <c r="VOZ46" s="89"/>
      <c r="VPA46" s="89"/>
      <c r="VPB46" s="89"/>
      <c r="VPC46" s="89"/>
      <c r="VPD46" s="89"/>
      <c r="VPE46" s="89"/>
      <c r="VPF46" s="89"/>
      <c r="VPG46" s="89"/>
      <c r="VPH46" s="89"/>
      <c r="VPI46" s="89"/>
      <c r="VPJ46" s="89"/>
      <c r="VPK46" s="89"/>
      <c r="VPL46" s="89"/>
      <c r="VPM46" s="89"/>
      <c r="VPN46" s="89"/>
      <c r="VPO46" s="89"/>
      <c r="VPP46" s="89"/>
      <c r="VPQ46" s="89"/>
      <c r="VPR46" s="89"/>
      <c r="VPS46" s="89"/>
      <c r="VPT46" s="89"/>
      <c r="VPU46" s="89"/>
      <c r="VPV46" s="89"/>
      <c r="VPW46" s="89"/>
      <c r="VPX46" s="89"/>
      <c r="VPY46" s="89"/>
      <c r="VPZ46" s="89"/>
      <c r="VQA46" s="89"/>
      <c r="VQB46" s="89"/>
      <c r="VQC46" s="89"/>
      <c r="VQD46" s="89"/>
      <c r="VQE46" s="89"/>
      <c r="VQF46" s="89"/>
      <c r="VQG46" s="89"/>
      <c r="VQH46" s="89"/>
      <c r="VQI46" s="89"/>
      <c r="VQJ46" s="89"/>
      <c r="VQK46" s="89"/>
      <c r="VQL46" s="89"/>
      <c r="VQM46" s="89"/>
      <c r="VQN46" s="89"/>
      <c r="VQO46" s="89"/>
      <c r="VQP46" s="89"/>
      <c r="VQQ46" s="89"/>
      <c r="VQR46" s="89"/>
      <c r="VQS46" s="89"/>
      <c r="VQT46" s="89"/>
      <c r="VQU46" s="89"/>
      <c r="VQV46" s="89"/>
      <c r="VQW46" s="89"/>
      <c r="VQX46" s="89"/>
      <c r="VQY46" s="89"/>
      <c r="VQZ46" s="89"/>
      <c r="VRA46" s="89"/>
      <c r="VRB46" s="89"/>
      <c r="VRC46" s="89"/>
      <c r="VRD46" s="89"/>
      <c r="VRE46" s="89"/>
      <c r="VRF46" s="89"/>
      <c r="VRG46" s="89"/>
      <c r="VRH46" s="89"/>
      <c r="VRI46" s="89"/>
      <c r="VRJ46" s="89"/>
      <c r="VRK46" s="89"/>
      <c r="VRL46" s="89"/>
      <c r="VRM46" s="89"/>
      <c r="VRN46" s="89"/>
      <c r="VRO46" s="89"/>
      <c r="VRP46" s="89"/>
      <c r="VRQ46" s="89"/>
      <c r="VRR46" s="89"/>
      <c r="VRS46" s="89"/>
      <c r="VRT46" s="89"/>
      <c r="VRU46" s="89"/>
      <c r="VRV46" s="89"/>
      <c r="VRW46" s="89"/>
      <c r="VRX46" s="89"/>
      <c r="VRY46" s="89"/>
      <c r="VRZ46" s="89"/>
      <c r="VSA46" s="89"/>
      <c r="VSB46" s="89"/>
      <c r="VSC46" s="89"/>
      <c r="VSD46" s="89"/>
      <c r="VSE46" s="89"/>
      <c r="VSF46" s="89"/>
      <c r="VSG46" s="89"/>
      <c r="VSH46" s="89"/>
      <c r="VSI46" s="89"/>
      <c r="VSJ46" s="89"/>
      <c r="VSK46" s="89"/>
      <c r="VSL46" s="89"/>
      <c r="VSM46" s="89"/>
      <c r="VSN46" s="89"/>
      <c r="VSO46" s="89"/>
      <c r="VSP46" s="89"/>
      <c r="VSQ46" s="89"/>
      <c r="VSR46" s="89"/>
      <c r="VSS46" s="89"/>
      <c r="VST46" s="89"/>
      <c r="VSU46" s="89"/>
      <c r="VSV46" s="89"/>
      <c r="VSW46" s="89"/>
      <c r="VSX46" s="89"/>
      <c r="VSY46" s="89"/>
      <c r="VSZ46" s="89"/>
      <c r="VTA46" s="89"/>
      <c r="VTB46" s="89"/>
      <c r="VTC46" s="89"/>
      <c r="VTD46" s="89"/>
      <c r="VTE46" s="89"/>
      <c r="VTF46" s="89"/>
      <c r="VTG46" s="89"/>
      <c r="VTH46" s="89"/>
      <c r="VTI46" s="89"/>
      <c r="VTJ46" s="89"/>
      <c r="VTK46" s="89"/>
      <c r="VTL46" s="89"/>
      <c r="VTM46" s="89"/>
      <c r="VTN46" s="89"/>
      <c r="VTO46" s="89"/>
      <c r="VTP46" s="89"/>
      <c r="VTQ46" s="89"/>
      <c r="VTR46" s="89"/>
      <c r="VTS46" s="89"/>
      <c r="VTT46" s="89"/>
      <c r="VTU46" s="89"/>
      <c r="VTV46" s="89"/>
      <c r="VTW46" s="89"/>
      <c r="VTX46" s="89"/>
      <c r="VTY46" s="89"/>
      <c r="VTZ46" s="89"/>
      <c r="VUA46" s="89"/>
      <c r="VUB46" s="89"/>
      <c r="VUC46" s="89"/>
      <c r="VUD46" s="89"/>
      <c r="VUE46" s="89"/>
      <c r="VUF46" s="89"/>
      <c r="VUG46" s="89"/>
      <c r="VUH46" s="89"/>
      <c r="VUI46" s="89"/>
      <c r="VUJ46" s="89"/>
      <c r="VUK46" s="89"/>
      <c r="VUL46" s="89"/>
      <c r="VUM46" s="89"/>
      <c r="VUN46" s="89"/>
      <c r="VUO46" s="89"/>
      <c r="VUP46" s="89"/>
      <c r="VUQ46" s="89"/>
      <c r="VUR46" s="89"/>
      <c r="VUS46" s="89"/>
      <c r="VUT46" s="89"/>
      <c r="VUU46" s="89"/>
      <c r="VUV46" s="89"/>
      <c r="VUW46" s="89"/>
      <c r="VUX46" s="89"/>
      <c r="VUY46" s="89"/>
      <c r="VUZ46" s="89"/>
      <c r="VVA46" s="89"/>
      <c r="VVB46" s="89"/>
      <c r="VVC46" s="89"/>
      <c r="VVD46" s="89"/>
      <c r="VVE46" s="89"/>
      <c r="VVF46" s="89"/>
      <c r="VVG46" s="89"/>
      <c r="VVH46" s="89"/>
      <c r="VVI46" s="89"/>
      <c r="VVJ46" s="89"/>
      <c r="VVK46" s="89"/>
      <c r="VVL46" s="89"/>
      <c r="VVM46" s="89"/>
      <c r="VVN46" s="89"/>
      <c r="VVO46" s="89"/>
      <c r="VVP46" s="89"/>
      <c r="VVQ46" s="89"/>
      <c r="VVR46" s="89"/>
      <c r="VVS46" s="89"/>
      <c r="VVT46" s="89"/>
      <c r="VVU46" s="89"/>
      <c r="VVV46" s="89"/>
      <c r="VVW46" s="89"/>
      <c r="VVX46" s="89"/>
      <c r="VVY46" s="89"/>
      <c r="VVZ46" s="89"/>
      <c r="VWA46" s="89"/>
      <c r="VWB46" s="89"/>
      <c r="VWC46" s="89"/>
      <c r="VWD46" s="89"/>
      <c r="VWE46" s="89"/>
      <c r="VWF46" s="89"/>
      <c r="VWG46" s="89"/>
      <c r="VWH46" s="89"/>
      <c r="VWI46" s="89"/>
      <c r="VWJ46" s="89"/>
      <c r="VWK46" s="89"/>
      <c r="VWL46" s="89"/>
      <c r="VWM46" s="89"/>
      <c r="VWN46" s="89"/>
      <c r="VWO46" s="89"/>
      <c r="VWP46" s="89"/>
      <c r="VWQ46" s="89"/>
      <c r="VWR46" s="89"/>
      <c r="VWS46" s="89"/>
      <c r="VWT46" s="89"/>
      <c r="VWU46" s="89"/>
      <c r="VWV46" s="89"/>
      <c r="VWW46" s="89"/>
      <c r="VWX46" s="89"/>
      <c r="VWY46" s="89"/>
      <c r="VWZ46" s="89"/>
      <c r="VXA46" s="89"/>
      <c r="VXB46" s="89"/>
      <c r="VXC46" s="89"/>
      <c r="VXD46" s="89"/>
      <c r="VXE46" s="89"/>
      <c r="VXF46" s="89"/>
      <c r="VXG46" s="89"/>
      <c r="VXH46" s="89"/>
      <c r="VXI46" s="89"/>
      <c r="VXJ46" s="89"/>
      <c r="VXK46" s="89"/>
      <c r="VXL46" s="89"/>
      <c r="VXM46" s="89"/>
      <c r="VXN46" s="89"/>
      <c r="VXO46" s="89"/>
      <c r="VXP46" s="89"/>
      <c r="VXQ46" s="89"/>
      <c r="VXR46" s="89"/>
      <c r="VXS46" s="89"/>
      <c r="VXT46" s="89"/>
      <c r="VXU46" s="89"/>
      <c r="VXV46" s="89"/>
      <c r="VXW46" s="89"/>
      <c r="VXX46" s="89"/>
      <c r="VXY46" s="89"/>
      <c r="VXZ46" s="89"/>
      <c r="VYA46" s="89"/>
      <c r="VYB46" s="89"/>
      <c r="VYC46" s="89"/>
      <c r="VYD46" s="89"/>
      <c r="VYE46" s="89"/>
      <c r="VYF46" s="89"/>
      <c r="VYG46" s="89"/>
      <c r="VYH46" s="89"/>
      <c r="VYI46" s="89"/>
      <c r="VYJ46" s="89"/>
      <c r="VYK46" s="89"/>
      <c r="VYL46" s="89"/>
      <c r="VYM46" s="89"/>
      <c r="VYN46" s="89"/>
      <c r="VYO46" s="89"/>
      <c r="VYP46" s="89"/>
      <c r="VYQ46" s="89"/>
      <c r="VYR46" s="89"/>
      <c r="VYS46" s="89"/>
      <c r="VYT46" s="89"/>
      <c r="VYU46" s="89"/>
      <c r="VYV46" s="89"/>
      <c r="VYW46" s="89"/>
      <c r="VYX46" s="89"/>
      <c r="VYY46" s="89"/>
      <c r="VYZ46" s="89"/>
      <c r="VZA46" s="89"/>
      <c r="VZB46" s="89"/>
      <c r="VZC46" s="89"/>
      <c r="VZD46" s="89"/>
      <c r="VZE46" s="89"/>
      <c r="VZF46" s="89"/>
      <c r="VZG46" s="89"/>
      <c r="VZH46" s="89"/>
      <c r="VZI46" s="89"/>
      <c r="VZJ46" s="89"/>
      <c r="VZK46" s="89"/>
      <c r="VZL46" s="89"/>
      <c r="VZM46" s="89"/>
      <c r="VZN46" s="89"/>
      <c r="VZO46" s="89"/>
      <c r="VZP46" s="89"/>
      <c r="VZQ46" s="89"/>
      <c r="VZR46" s="89"/>
      <c r="VZS46" s="89"/>
      <c r="VZT46" s="89"/>
      <c r="VZU46" s="89"/>
      <c r="VZV46" s="89"/>
      <c r="VZW46" s="89"/>
      <c r="VZX46" s="89"/>
      <c r="VZY46" s="89"/>
      <c r="VZZ46" s="89"/>
      <c r="WAA46" s="89"/>
      <c r="WAB46" s="89"/>
      <c r="WAC46" s="89"/>
      <c r="WAD46" s="89"/>
      <c r="WAE46" s="89"/>
      <c r="WAF46" s="89"/>
      <c r="WAG46" s="89"/>
      <c r="WAH46" s="89"/>
      <c r="WAI46" s="89"/>
      <c r="WAJ46" s="89"/>
      <c r="WAK46" s="89"/>
      <c r="WAL46" s="89"/>
      <c r="WAM46" s="89"/>
      <c r="WAN46" s="89"/>
      <c r="WAO46" s="89"/>
      <c r="WAP46" s="89"/>
      <c r="WAQ46" s="89"/>
      <c r="WAR46" s="89"/>
      <c r="WAS46" s="89"/>
      <c r="WAT46" s="89"/>
      <c r="WAU46" s="89"/>
      <c r="WAV46" s="89"/>
      <c r="WAW46" s="89"/>
      <c r="WAX46" s="89"/>
      <c r="WAY46" s="89"/>
      <c r="WAZ46" s="89"/>
      <c r="WBA46" s="89"/>
      <c r="WBB46" s="89"/>
      <c r="WBC46" s="89"/>
      <c r="WBD46" s="89"/>
      <c r="WBE46" s="89"/>
      <c r="WBF46" s="89"/>
      <c r="WBG46" s="89"/>
      <c r="WBH46" s="89"/>
      <c r="WBI46" s="89"/>
      <c r="WBJ46" s="89"/>
      <c r="WBK46" s="89"/>
      <c r="WBL46" s="89"/>
      <c r="WBM46" s="89"/>
      <c r="WBN46" s="89"/>
      <c r="WBO46" s="89"/>
      <c r="WBP46" s="89"/>
      <c r="WBQ46" s="89"/>
      <c r="WBR46" s="89"/>
      <c r="WBS46" s="89"/>
      <c r="WBT46" s="89"/>
      <c r="WBU46" s="89"/>
      <c r="WBV46" s="89"/>
      <c r="WBW46" s="89"/>
      <c r="WBX46" s="89"/>
      <c r="WBY46" s="89"/>
      <c r="WBZ46" s="89"/>
      <c r="WCA46" s="89"/>
      <c r="WCB46" s="89"/>
      <c r="WCC46" s="89"/>
      <c r="WCD46" s="89"/>
      <c r="WCE46" s="89"/>
      <c r="WCF46" s="89"/>
      <c r="WCG46" s="89"/>
      <c r="WCH46" s="89"/>
      <c r="WCI46" s="89"/>
      <c r="WCJ46" s="89"/>
      <c r="WCK46" s="89"/>
      <c r="WCL46" s="89"/>
      <c r="WCM46" s="89"/>
      <c r="WCN46" s="89"/>
      <c r="WCO46" s="89"/>
      <c r="WCP46" s="89"/>
      <c r="WCQ46" s="89"/>
      <c r="WCR46" s="89"/>
      <c r="WCS46" s="89"/>
      <c r="WCT46" s="89"/>
      <c r="WCU46" s="89"/>
      <c r="WCV46" s="89"/>
      <c r="WCW46" s="89"/>
      <c r="WCX46" s="89"/>
      <c r="WCY46" s="89"/>
      <c r="WCZ46" s="89"/>
      <c r="WDA46" s="89"/>
      <c r="WDB46" s="89"/>
      <c r="WDC46" s="89"/>
      <c r="WDD46" s="89"/>
      <c r="WDE46" s="89"/>
      <c r="WDF46" s="89"/>
      <c r="WDG46" s="89"/>
      <c r="WDH46" s="89"/>
      <c r="WDI46" s="89"/>
      <c r="WDJ46" s="89"/>
      <c r="WDK46" s="89"/>
      <c r="WDL46" s="89"/>
      <c r="WDM46" s="89"/>
      <c r="WDN46" s="89"/>
      <c r="WDO46" s="89"/>
      <c r="WDP46" s="89"/>
      <c r="WDQ46" s="89"/>
      <c r="WDR46" s="89"/>
      <c r="WDS46" s="89"/>
      <c r="WDT46" s="89"/>
      <c r="WDU46" s="89"/>
      <c r="WDV46" s="89"/>
      <c r="WDW46" s="89"/>
      <c r="WDX46" s="89"/>
      <c r="WDY46" s="89"/>
      <c r="WDZ46" s="89"/>
      <c r="WEA46" s="89"/>
      <c r="WEB46" s="89"/>
      <c r="WEC46" s="89"/>
      <c r="WED46" s="89"/>
      <c r="WEE46" s="89"/>
      <c r="WEF46" s="89"/>
      <c r="WEG46" s="89"/>
      <c r="WEH46" s="89"/>
      <c r="WEI46" s="89"/>
      <c r="WEJ46" s="89"/>
      <c r="WEK46" s="89"/>
      <c r="WEL46" s="89"/>
      <c r="WEM46" s="89"/>
      <c r="WEN46" s="89"/>
      <c r="WEO46" s="89"/>
      <c r="WEP46" s="89"/>
      <c r="WEQ46" s="89"/>
      <c r="WER46" s="89"/>
      <c r="WES46" s="89"/>
      <c r="WET46" s="89"/>
      <c r="WEU46" s="89"/>
      <c r="WEV46" s="89"/>
      <c r="WEW46" s="89"/>
      <c r="WEX46" s="89"/>
      <c r="WEY46" s="89"/>
      <c r="WEZ46" s="89"/>
      <c r="WFA46" s="89"/>
      <c r="WFB46" s="89"/>
      <c r="WFC46" s="89"/>
      <c r="WFD46" s="89"/>
      <c r="WFE46" s="89"/>
      <c r="WFF46" s="89"/>
      <c r="WFG46" s="89"/>
      <c r="WFH46" s="89"/>
      <c r="WFI46" s="89"/>
      <c r="WFJ46" s="89"/>
      <c r="WFK46" s="89"/>
      <c r="WFL46" s="89"/>
      <c r="WFM46" s="89"/>
      <c r="WFN46" s="89"/>
      <c r="WFO46" s="89"/>
      <c r="WFP46" s="89"/>
      <c r="WFQ46" s="89"/>
      <c r="WFR46" s="89"/>
      <c r="WFS46" s="89"/>
      <c r="WFT46" s="89"/>
      <c r="WFU46" s="89"/>
      <c r="WFV46" s="89"/>
      <c r="WFW46" s="89"/>
      <c r="WFX46" s="89"/>
      <c r="WFY46" s="89"/>
      <c r="WFZ46" s="89"/>
      <c r="WGA46" s="89"/>
      <c r="WGB46" s="89"/>
      <c r="WGC46" s="89"/>
      <c r="WGD46" s="89"/>
      <c r="WGE46" s="89"/>
      <c r="WGF46" s="89"/>
      <c r="WGG46" s="89"/>
      <c r="WGH46" s="89"/>
      <c r="WGI46" s="89"/>
      <c r="WGJ46" s="89"/>
      <c r="WGK46" s="89"/>
      <c r="WGL46" s="89"/>
      <c r="WGM46" s="89"/>
      <c r="WGN46" s="89"/>
      <c r="WGO46" s="89"/>
      <c r="WGP46" s="89"/>
      <c r="WGQ46" s="89"/>
      <c r="WGR46" s="89"/>
      <c r="WGS46" s="89"/>
      <c r="WGT46" s="89"/>
      <c r="WGU46" s="89"/>
      <c r="WGV46" s="89"/>
      <c r="WGW46" s="89"/>
      <c r="WGX46" s="89"/>
      <c r="WGY46" s="89"/>
      <c r="WGZ46" s="89"/>
      <c r="WHA46" s="89"/>
      <c r="WHB46" s="89"/>
      <c r="WHC46" s="89"/>
      <c r="WHD46" s="89"/>
      <c r="WHE46" s="89"/>
      <c r="WHF46" s="89"/>
      <c r="WHG46" s="89"/>
      <c r="WHH46" s="89"/>
      <c r="WHI46" s="89"/>
      <c r="WHJ46" s="89"/>
      <c r="WHK46" s="89"/>
      <c r="WHL46" s="89"/>
      <c r="WHM46" s="89"/>
      <c r="WHN46" s="89"/>
      <c r="WHO46" s="89"/>
      <c r="WHP46" s="89"/>
      <c r="WHQ46" s="89"/>
      <c r="WHR46" s="89"/>
      <c r="WHS46" s="89"/>
      <c r="WHT46" s="89"/>
      <c r="WHU46" s="89"/>
      <c r="WHV46" s="89"/>
      <c r="WHW46" s="89"/>
      <c r="WHX46" s="89"/>
      <c r="WHY46" s="89"/>
      <c r="WHZ46" s="89"/>
      <c r="WIA46" s="89"/>
      <c r="WIB46" s="89"/>
      <c r="WIC46" s="89"/>
      <c r="WID46" s="89"/>
      <c r="WIE46" s="89"/>
      <c r="WIF46" s="89"/>
      <c r="WIG46" s="89"/>
      <c r="WIH46" s="89"/>
      <c r="WII46" s="89"/>
      <c r="WIJ46" s="89"/>
      <c r="WIK46" s="89"/>
      <c r="WIL46" s="89"/>
      <c r="WIM46" s="89"/>
      <c r="WIN46" s="89"/>
      <c r="WIO46" s="89"/>
      <c r="WIP46" s="89"/>
      <c r="WIQ46" s="89"/>
      <c r="WIR46" s="89"/>
      <c r="WIS46" s="89"/>
      <c r="WIT46" s="89"/>
      <c r="WIU46" s="89"/>
      <c r="WIV46" s="89"/>
      <c r="WIW46" s="89"/>
      <c r="WIX46" s="89"/>
      <c r="WIY46" s="89"/>
      <c r="WIZ46" s="89"/>
      <c r="WJA46" s="89"/>
      <c r="WJB46" s="89"/>
      <c r="WJC46" s="89"/>
      <c r="WJD46" s="89"/>
      <c r="WJE46" s="89"/>
      <c r="WJF46" s="89"/>
      <c r="WJG46" s="89"/>
      <c r="WJH46" s="89"/>
      <c r="WJI46" s="89"/>
      <c r="WJJ46" s="89"/>
      <c r="WJK46" s="89"/>
      <c r="WJL46" s="89"/>
      <c r="WJM46" s="89"/>
      <c r="WJN46" s="89"/>
      <c r="WJO46" s="89"/>
      <c r="WJP46" s="89"/>
      <c r="WJQ46" s="89"/>
      <c r="WJR46" s="89"/>
      <c r="WJS46" s="89"/>
      <c r="WJT46" s="89"/>
      <c r="WJU46" s="89"/>
      <c r="WJV46" s="89"/>
      <c r="WJW46" s="89"/>
      <c r="WJX46" s="89"/>
      <c r="WJY46" s="89"/>
      <c r="WJZ46" s="89"/>
      <c r="WKA46" s="89"/>
      <c r="WKB46" s="89"/>
      <c r="WKC46" s="89"/>
      <c r="WKD46" s="89"/>
      <c r="WKE46" s="89"/>
      <c r="WKF46" s="89"/>
      <c r="WKG46" s="89"/>
      <c r="WKH46" s="89"/>
      <c r="WKI46" s="89"/>
      <c r="WKJ46" s="89"/>
      <c r="WKK46" s="89"/>
      <c r="WKL46" s="89"/>
      <c r="WKM46" s="89"/>
      <c r="WKN46" s="89"/>
      <c r="WKO46" s="89"/>
      <c r="WKP46" s="89"/>
      <c r="WKQ46" s="89"/>
      <c r="WKR46" s="89"/>
      <c r="WKS46" s="89"/>
      <c r="WKT46" s="89"/>
      <c r="WKU46" s="89"/>
      <c r="WKV46" s="89"/>
      <c r="WKW46" s="89"/>
      <c r="WKX46" s="89"/>
      <c r="WKY46" s="89"/>
      <c r="WKZ46" s="89"/>
      <c r="WLA46" s="89"/>
      <c r="WLB46" s="89"/>
      <c r="WLC46" s="89"/>
      <c r="WLD46" s="89"/>
      <c r="WLE46" s="89"/>
      <c r="WLF46" s="89"/>
      <c r="WLG46" s="89"/>
      <c r="WLH46" s="89"/>
      <c r="WLI46" s="89"/>
      <c r="WLJ46" s="89"/>
      <c r="WLK46" s="89"/>
      <c r="WLL46" s="89"/>
      <c r="WLM46" s="89"/>
      <c r="WLN46" s="89"/>
      <c r="WLO46" s="89"/>
      <c r="WLP46" s="89"/>
      <c r="WLQ46" s="89"/>
      <c r="WLR46" s="89"/>
      <c r="WLS46" s="89"/>
      <c r="WLT46" s="89"/>
      <c r="WLU46" s="89"/>
      <c r="WLV46" s="89"/>
      <c r="WLW46" s="89"/>
      <c r="WLX46" s="89"/>
      <c r="WLY46" s="89"/>
      <c r="WLZ46" s="89"/>
      <c r="WMA46" s="89"/>
      <c r="WMB46" s="89"/>
      <c r="WMC46" s="89"/>
      <c r="WMD46" s="89"/>
      <c r="WME46" s="89"/>
      <c r="WMF46" s="89"/>
      <c r="WMG46" s="89"/>
      <c r="WMH46" s="89"/>
      <c r="WMI46" s="89"/>
      <c r="WMJ46" s="89"/>
      <c r="WMK46" s="89"/>
      <c r="WML46" s="89"/>
      <c r="WMM46" s="89"/>
      <c r="WMN46" s="89"/>
      <c r="WMO46" s="89"/>
      <c r="WMP46" s="89"/>
      <c r="WMQ46" s="89"/>
      <c r="WMR46" s="89"/>
      <c r="WMS46" s="89"/>
      <c r="WMT46" s="89"/>
      <c r="WMU46" s="89"/>
      <c r="WMV46" s="89"/>
      <c r="WMW46" s="89"/>
      <c r="WMX46" s="89"/>
      <c r="WMY46" s="89"/>
      <c r="WMZ46" s="89"/>
      <c r="WNA46" s="89"/>
      <c r="WNB46" s="89"/>
      <c r="WNC46" s="89"/>
      <c r="WND46" s="89"/>
      <c r="WNE46" s="89"/>
      <c r="WNF46" s="89"/>
      <c r="WNG46" s="89"/>
      <c r="WNH46" s="89"/>
      <c r="WNI46" s="89"/>
      <c r="WNJ46" s="89"/>
      <c r="WNK46" s="89"/>
      <c r="WNL46" s="89"/>
      <c r="WNM46" s="89"/>
      <c r="WNN46" s="89"/>
      <c r="WNO46" s="89"/>
      <c r="WNP46" s="89"/>
      <c r="WNQ46" s="89"/>
      <c r="WNR46" s="89"/>
      <c r="WNS46" s="89"/>
      <c r="WNT46" s="89"/>
      <c r="WNU46" s="89"/>
      <c r="WNV46" s="89"/>
      <c r="WNW46" s="89"/>
      <c r="WNX46" s="89"/>
      <c r="WNY46" s="89"/>
      <c r="WNZ46" s="89"/>
      <c r="WOA46" s="89"/>
      <c r="WOB46" s="89"/>
      <c r="WOC46" s="89"/>
      <c r="WOD46" s="89"/>
      <c r="WOE46" s="89"/>
      <c r="WOF46" s="89"/>
      <c r="WOG46" s="89"/>
      <c r="WOH46" s="89"/>
      <c r="WOI46" s="89"/>
      <c r="WOJ46" s="89"/>
      <c r="WOK46" s="89"/>
      <c r="WOL46" s="89"/>
      <c r="WOM46" s="89"/>
      <c r="WON46" s="89"/>
      <c r="WOO46" s="89"/>
      <c r="WOP46" s="89"/>
      <c r="WOQ46" s="89"/>
      <c r="WOR46" s="89"/>
      <c r="WOS46" s="89"/>
      <c r="WOT46" s="89"/>
      <c r="WOU46" s="89"/>
      <c r="WOV46" s="89"/>
      <c r="WOW46" s="89"/>
      <c r="WOX46" s="89"/>
      <c r="WOY46" s="89"/>
      <c r="WOZ46" s="89"/>
      <c r="WPA46" s="89"/>
      <c r="WPB46" s="89"/>
      <c r="WPC46" s="89"/>
      <c r="WPD46" s="89"/>
      <c r="WPE46" s="89"/>
      <c r="WPF46" s="89"/>
      <c r="WPG46" s="89"/>
      <c r="WPH46" s="89"/>
      <c r="WPI46" s="89"/>
      <c r="WPJ46" s="89"/>
      <c r="WPK46" s="89"/>
      <c r="WPL46" s="89"/>
      <c r="WPM46" s="89"/>
      <c r="WPN46" s="89"/>
      <c r="WPO46" s="89"/>
      <c r="WPP46" s="89"/>
      <c r="WPQ46" s="89"/>
      <c r="WPR46" s="89"/>
      <c r="WPS46" s="89"/>
      <c r="WPT46" s="89"/>
      <c r="WPU46" s="89"/>
      <c r="WPV46" s="89"/>
      <c r="WPW46" s="89"/>
      <c r="WPX46" s="89"/>
      <c r="WPY46" s="89"/>
      <c r="WPZ46" s="89"/>
      <c r="WQA46" s="89"/>
      <c r="WQB46" s="89"/>
      <c r="WQC46" s="89"/>
      <c r="WQD46" s="89"/>
      <c r="WQE46" s="89"/>
      <c r="WQF46" s="89"/>
      <c r="WQG46" s="89"/>
      <c r="WQH46" s="89"/>
      <c r="WQI46" s="89"/>
      <c r="WQJ46" s="89"/>
      <c r="WQK46" s="89"/>
      <c r="WQL46" s="89"/>
      <c r="WQM46" s="89"/>
      <c r="WQN46" s="89"/>
      <c r="WQO46" s="89"/>
      <c r="WQP46" s="89"/>
      <c r="WQQ46" s="89"/>
      <c r="WQR46" s="89"/>
      <c r="WQS46" s="89"/>
      <c r="WQT46" s="89"/>
      <c r="WQU46" s="89"/>
      <c r="WQV46" s="89"/>
      <c r="WQW46" s="89"/>
      <c r="WQX46" s="89"/>
      <c r="WQY46" s="89"/>
      <c r="WQZ46" s="89"/>
      <c r="WRA46" s="89"/>
      <c r="WRB46" s="89"/>
      <c r="WRC46" s="89"/>
      <c r="WRD46" s="89"/>
      <c r="WRE46" s="89"/>
      <c r="WRF46" s="89"/>
      <c r="WRG46" s="89"/>
      <c r="WRH46" s="89"/>
      <c r="WRI46" s="89"/>
      <c r="WRJ46" s="89"/>
      <c r="WRK46" s="89"/>
      <c r="WRL46" s="89"/>
      <c r="WRM46" s="89"/>
      <c r="WRN46" s="89"/>
      <c r="WRO46" s="89"/>
      <c r="WRP46" s="89"/>
      <c r="WRQ46" s="89"/>
      <c r="WRR46" s="89"/>
      <c r="WRS46" s="89"/>
      <c r="WRT46" s="89"/>
      <c r="WRU46" s="89"/>
      <c r="WRV46" s="89"/>
      <c r="WRW46" s="89"/>
      <c r="WRX46" s="89"/>
      <c r="WRY46" s="89"/>
      <c r="WRZ46" s="89"/>
      <c r="WSA46" s="89"/>
      <c r="WSB46" s="89"/>
      <c r="WSC46" s="89"/>
      <c r="WSD46" s="89"/>
      <c r="WSE46" s="89"/>
      <c r="WSF46" s="89"/>
      <c r="WSG46" s="89"/>
      <c r="WSH46" s="89"/>
      <c r="WSI46" s="89"/>
      <c r="WSJ46" s="89"/>
      <c r="WSK46" s="89"/>
      <c r="WSL46" s="89"/>
      <c r="WSM46" s="89"/>
      <c r="WSN46" s="89"/>
      <c r="WSO46" s="89"/>
      <c r="WSP46" s="89"/>
      <c r="WSQ46" s="89"/>
      <c r="WSR46" s="89"/>
      <c r="WSS46" s="89"/>
      <c r="WST46" s="89"/>
      <c r="WSU46" s="89"/>
      <c r="WSV46" s="89"/>
      <c r="WSW46" s="89"/>
      <c r="WSX46" s="89"/>
      <c r="WSY46" s="89"/>
      <c r="WSZ46" s="89"/>
      <c r="WTA46" s="89"/>
      <c r="WTB46" s="89"/>
      <c r="WTC46" s="89"/>
      <c r="WTD46" s="89"/>
      <c r="WTE46" s="89"/>
      <c r="WTF46" s="89"/>
      <c r="WTG46" s="89"/>
      <c r="WTH46" s="89"/>
      <c r="WTI46" s="89"/>
      <c r="WTJ46" s="89"/>
      <c r="WTK46" s="89"/>
      <c r="WTL46" s="89"/>
      <c r="WTM46" s="89"/>
      <c r="WTN46" s="89"/>
      <c r="WTO46" s="89"/>
      <c r="WTP46" s="89"/>
      <c r="WTQ46" s="89"/>
      <c r="WTR46" s="89"/>
      <c r="WTS46" s="89"/>
      <c r="WTT46" s="89"/>
      <c r="WTU46" s="89"/>
      <c r="WTV46" s="89"/>
      <c r="WTW46" s="89"/>
      <c r="WTX46" s="89"/>
      <c r="WTY46" s="89"/>
      <c r="WTZ46" s="89"/>
      <c r="WUA46" s="89"/>
      <c r="WUB46" s="89"/>
      <c r="WUC46" s="89"/>
      <c r="WUD46" s="89"/>
      <c r="WUE46" s="89"/>
      <c r="WUF46" s="89"/>
      <c r="WUG46" s="89"/>
      <c r="WUH46" s="89"/>
      <c r="WUI46" s="89"/>
      <c r="WUJ46" s="89"/>
      <c r="WUK46" s="89"/>
      <c r="WUL46" s="89"/>
      <c r="WUM46" s="89"/>
      <c r="WUN46" s="89"/>
      <c r="WUO46" s="89"/>
      <c r="WUP46" s="89"/>
      <c r="WUQ46" s="89"/>
      <c r="WUR46" s="89"/>
      <c r="WUS46" s="89"/>
      <c r="WUT46" s="89"/>
      <c r="WUU46" s="89"/>
      <c r="WUV46" s="89"/>
      <c r="WUW46" s="89"/>
      <c r="WUX46" s="89"/>
      <c r="WUY46" s="89"/>
      <c r="WUZ46" s="89"/>
      <c r="WVA46" s="89"/>
      <c r="WVB46" s="89"/>
      <c r="WVC46" s="89"/>
      <c r="WVD46" s="89"/>
      <c r="WVE46" s="89"/>
      <c r="WVF46" s="89"/>
      <c r="WVG46" s="89"/>
      <c r="WVH46" s="89"/>
      <c r="WVI46" s="89"/>
      <c r="WVJ46" s="89"/>
      <c r="WVK46" s="89"/>
      <c r="WVL46" s="89"/>
      <c r="WVM46" s="89"/>
      <c r="WVN46" s="89"/>
      <c r="WVO46" s="89"/>
      <c r="WVP46" s="89"/>
      <c r="WVQ46" s="89"/>
      <c r="WVR46" s="89"/>
      <c r="WVS46" s="89"/>
      <c r="WVT46" s="89"/>
      <c r="WVU46" s="89"/>
      <c r="WVV46" s="89"/>
      <c r="WVW46" s="89"/>
      <c r="WVX46" s="89"/>
      <c r="WVY46" s="89"/>
      <c r="WVZ46" s="89"/>
      <c r="WWA46" s="89"/>
      <c r="WWB46" s="89"/>
      <c r="WWC46" s="89"/>
      <c r="WWD46" s="89"/>
      <c r="WWE46" s="89"/>
      <c r="WWF46" s="89"/>
      <c r="WWG46" s="89"/>
      <c r="WWH46" s="89"/>
      <c r="WWI46" s="89"/>
      <c r="WWJ46" s="89"/>
      <c r="WWK46" s="89"/>
      <c r="WWL46" s="89"/>
      <c r="WWM46" s="89"/>
      <c r="WWN46" s="89"/>
      <c r="WWO46" s="89"/>
      <c r="WWP46" s="89"/>
      <c r="WWQ46" s="89"/>
      <c r="WWR46" s="89"/>
      <c r="WWS46" s="89"/>
      <c r="WWT46" s="89"/>
      <c r="WWU46" s="89"/>
      <c r="WWV46" s="89"/>
      <c r="WWW46" s="89"/>
      <c r="WWX46" s="89"/>
      <c r="WWY46" s="89"/>
      <c r="WWZ46" s="89"/>
      <c r="WXA46" s="89"/>
      <c r="WXB46" s="89"/>
      <c r="WXC46" s="89"/>
      <c r="WXD46" s="89"/>
      <c r="WXE46" s="89"/>
      <c r="WXF46" s="89"/>
      <c r="WXG46" s="89"/>
      <c r="WXH46" s="89"/>
      <c r="WXI46" s="89"/>
      <c r="WXJ46" s="89"/>
      <c r="WXK46" s="89"/>
      <c r="WXL46" s="89"/>
      <c r="WXM46" s="89"/>
      <c r="WXN46" s="89"/>
      <c r="WXO46" s="89"/>
      <c r="WXP46" s="89"/>
      <c r="WXQ46" s="89"/>
      <c r="WXR46" s="89"/>
      <c r="WXS46" s="89"/>
      <c r="WXT46" s="89"/>
      <c r="WXU46" s="89"/>
      <c r="WXV46" s="89"/>
      <c r="WXW46" s="89"/>
      <c r="WXX46" s="89"/>
      <c r="WXY46" s="89"/>
      <c r="WXZ46" s="89"/>
      <c r="WYA46" s="89"/>
      <c r="WYB46" s="89"/>
      <c r="WYC46" s="89"/>
      <c r="WYD46" s="89"/>
      <c r="WYE46" s="89"/>
      <c r="WYF46" s="89"/>
      <c r="WYG46" s="89"/>
      <c r="WYH46" s="89"/>
      <c r="WYI46" s="89"/>
      <c r="WYJ46" s="89"/>
      <c r="WYK46" s="89"/>
      <c r="WYL46" s="89"/>
      <c r="WYM46" s="89"/>
      <c r="WYN46" s="89"/>
      <c r="WYO46" s="89"/>
      <c r="WYP46" s="89"/>
      <c r="WYQ46" s="89"/>
      <c r="WYR46" s="89"/>
      <c r="WYS46" s="89"/>
      <c r="WYT46" s="89"/>
      <c r="WYU46" s="89"/>
      <c r="WYV46" s="89"/>
      <c r="WYW46" s="89"/>
      <c r="WYX46" s="89"/>
      <c r="WYY46" s="89"/>
      <c r="WYZ46" s="89"/>
      <c r="WZA46" s="89"/>
      <c r="WZB46" s="89"/>
      <c r="WZC46" s="89"/>
      <c r="WZD46" s="89"/>
      <c r="WZE46" s="89"/>
      <c r="WZF46" s="89"/>
      <c r="WZG46" s="89"/>
      <c r="WZH46" s="89"/>
      <c r="WZI46" s="89"/>
      <c r="WZJ46" s="89"/>
      <c r="WZK46" s="89"/>
      <c r="WZL46" s="89"/>
      <c r="WZM46" s="89"/>
      <c r="WZN46" s="89"/>
      <c r="WZO46" s="89"/>
      <c r="WZP46" s="89"/>
      <c r="WZQ46" s="89"/>
      <c r="WZR46" s="89"/>
      <c r="WZS46" s="89"/>
      <c r="WZT46" s="89"/>
      <c r="WZU46" s="89"/>
      <c r="WZV46" s="89"/>
      <c r="WZW46" s="89"/>
      <c r="WZX46" s="89"/>
      <c r="WZY46" s="89"/>
      <c r="WZZ46" s="89"/>
      <c r="XAA46" s="89"/>
      <c r="XAB46" s="89"/>
      <c r="XAC46" s="89"/>
      <c r="XAD46" s="89"/>
      <c r="XAE46" s="89"/>
      <c r="XAF46" s="89"/>
      <c r="XAG46" s="89"/>
      <c r="XAH46" s="89"/>
      <c r="XAI46" s="89"/>
      <c r="XAJ46" s="89"/>
      <c r="XAK46" s="89"/>
      <c r="XAL46" s="89"/>
      <c r="XAM46" s="89"/>
      <c r="XAN46" s="89"/>
      <c r="XAO46" s="89"/>
      <c r="XAP46" s="89"/>
      <c r="XAQ46" s="89"/>
      <c r="XAR46" s="89"/>
      <c r="XAS46" s="89"/>
      <c r="XAT46" s="89"/>
      <c r="XAU46" s="89"/>
      <c r="XAV46" s="89"/>
      <c r="XAW46" s="89"/>
      <c r="XAX46" s="89"/>
      <c r="XAY46" s="89"/>
      <c r="XAZ46" s="89"/>
      <c r="XBA46" s="89"/>
      <c r="XBB46" s="89"/>
      <c r="XBC46" s="89"/>
      <c r="XBD46" s="89"/>
      <c r="XBE46" s="89"/>
      <c r="XBF46" s="89"/>
      <c r="XBG46" s="89"/>
      <c r="XBH46" s="89"/>
      <c r="XBI46" s="89"/>
      <c r="XBJ46" s="89"/>
      <c r="XBK46" s="89"/>
      <c r="XBL46" s="89"/>
      <c r="XBM46" s="89"/>
      <c r="XBN46" s="89"/>
      <c r="XBO46" s="89"/>
      <c r="XBP46" s="89"/>
      <c r="XBQ46" s="89"/>
      <c r="XBR46" s="89"/>
      <c r="XBS46" s="89"/>
      <c r="XBT46" s="89"/>
      <c r="XBU46" s="89"/>
      <c r="XBV46" s="89"/>
      <c r="XBW46" s="89"/>
      <c r="XBX46" s="89"/>
      <c r="XBY46" s="89"/>
      <c r="XBZ46" s="89"/>
      <c r="XCA46" s="89"/>
      <c r="XCB46" s="89"/>
      <c r="XCC46" s="89"/>
      <c r="XCD46" s="89"/>
      <c r="XCE46" s="89"/>
      <c r="XCF46" s="89"/>
      <c r="XCG46" s="89"/>
      <c r="XCH46" s="89"/>
      <c r="XCI46" s="89"/>
      <c r="XCJ46" s="89"/>
      <c r="XCK46" s="89"/>
      <c r="XCL46" s="89"/>
      <c r="XCM46" s="89"/>
      <c r="XCN46" s="89"/>
      <c r="XCO46" s="89"/>
      <c r="XCP46" s="89"/>
      <c r="XCQ46" s="89"/>
      <c r="XCR46" s="89"/>
      <c r="XCS46" s="89"/>
      <c r="XCT46" s="89"/>
      <c r="XCU46" s="89"/>
      <c r="XCV46" s="89"/>
      <c r="XCW46" s="89"/>
      <c r="XCX46" s="89"/>
      <c r="XCY46" s="89"/>
      <c r="XCZ46" s="89"/>
      <c r="XDA46" s="89"/>
      <c r="XDB46" s="89"/>
      <c r="XDC46" s="89"/>
      <c r="XDD46" s="89"/>
      <c r="XDE46" s="89"/>
      <c r="XDF46" s="89"/>
      <c r="XDG46" s="89"/>
      <c r="XDH46" s="89"/>
      <c r="XDI46" s="89"/>
      <c r="XDJ46" s="89"/>
      <c r="XDK46" s="89"/>
      <c r="XDL46" s="89"/>
      <c r="XDM46" s="89"/>
      <c r="XDN46" s="89"/>
      <c r="XDO46" s="89"/>
      <c r="XDP46" s="89"/>
      <c r="XDQ46" s="89"/>
      <c r="XDR46" s="89"/>
      <c r="XDS46" s="89"/>
      <c r="XDT46" s="89"/>
      <c r="XDU46" s="89"/>
      <c r="XDV46" s="89"/>
      <c r="XDW46" s="89"/>
      <c r="XDX46" s="89"/>
      <c r="XDY46" s="89"/>
      <c r="XDZ46" s="89"/>
      <c r="XEA46" s="89"/>
      <c r="XEB46" s="89"/>
      <c r="XEC46" s="89"/>
      <c r="XED46" s="89"/>
      <c r="XEE46" s="89"/>
      <c r="XEF46" s="89"/>
      <c r="XEG46" s="89"/>
      <c r="XEH46" s="89"/>
      <c r="XEI46" s="89"/>
      <c r="XEJ46" s="89"/>
      <c r="XEK46" s="89"/>
      <c r="XEL46" s="89"/>
      <c r="XEM46" s="89"/>
      <c r="XEN46" s="89"/>
      <c r="XEO46" s="89"/>
      <c r="XEP46" s="89"/>
      <c r="XEQ46" s="89"/>
      <c r="XER46" s="89"/>
      <c r="XES46" s="89"/>
      <c r="XET46" s="89"/>
      <c r="XEU46" s="89"/>
      <c r="XEV46" s="89"/>
      <c r="XEW46" s="89"/>
      <c r="XEX46" s="89"/>
      <c r="XEY46" s="89"/>
      <c r="XEZ46" s="89"/>
      <c r="XFA46" s="89"/>
      <c r="XFB46" s="89"/>
      <c r="XFC46" s="89"/>
    </row>
    <row r="47" customHeight="1" spans="1:1024 1025:16383">
      <c r="A47" s="5" t="s">
        <v>99</v>
      </c>
      <c r="B47" s="5"/>
      <c r="C47" s="6" t="s">
        <v>254</v>
      </c>
      <c r="D47" s="57">
        <f t="shared" ref="D47:D52" si="11">H47/F47</f>
        <v>3.825</v>
      </c>
      <c r="E47" s="57">
        <v>4.46</v>
      </c>
      <c r="F47" s="8">
        <v>2</v>
      </c>
      <c r="G47" s="5" t="s">
        <v>121</v>
      </c>
      <c r="H47" s="59">
        <v>7.65</v>
      </c>
      <c r="I47" s="57">
        <f t="shared" si="6"/>
        <v>8.92</v>
      </c>
      <c r="J47" s="8"/>
      <c r="K47" s="9">
        <f t="shared" si="8"/>
        <v>1.27</v>
      </c>
      <c r="L47" s="5">
        <f t="shared" si="7"/>
        <v>-7.65</v>
      </c>
      <c r="M47" s="5"/>
      <c r="N47" s="5">
        <f t="shared" si="9"/>
        <v>8155.18</v>
      </c>
    </row>
    <row r="48" customHeight="1" spans="1:1024 1025:16383">
      <c r="A48" s="5" t="s">
        <v>99</v>
      </c>
      <c r="B48" s="5"/>
      <c r="C48" s="6" t="s">
        <v>255</v>
      </c>
      <c r="D48" s="57">
        <f t="shared" si="11"/>
        <v>3.825</v>
      </c>
      <c r="E48" s="57">
        <v>4.46</v>
      </c>
      <c r="F48" s="8">
        <v>2</v>
      </c>
      <c r="G48" s="5" t="s">
        <v>121</v>
      </c>
      <c r="H48" s="59">
        <v>7.65</v>
      </c>
      <c r="I48" s="57">
        <f t="shared" si="6"/>
        <v>8.92</v>
      </c>
      <c r="J48" s="8"/>
      <c r="K48" s="9">
        <f t="shared" si="8"/>
        <v>1.27</v>
      </c>
      <c r="L48" s="5">
        <f t="shared" si="7"/>
        <v>-7.65</v>
      </c>
      <c r="M48" s="5"/>
      <c r="N48" s="5">
        <f t="shared" si="9"/>
        <v>8147.53</v>
      </c>
    </row>
    <row r="49" customHeight="1" spans="1:1024 1025:16383">
      <c r="A49" s="5" t="s">
        <v>99</v>
      </c>
      <c r="B49" s="5"/>
      <c r="C49" s="6" t="s">
        <v>256</v>
      </c>
      <c r="D49" s="57">
        <f t="shared" si="11"/>
        <v>3.825</v>
      </c>
      <c r="E49" s="57">
        <v>4.46</v>
      </c>
      <c r="F49" s="8">
        <v>2</v>
      </c>
      <c r="G49" s="4" t="s">
        <v>121</v>
      </c>
      <c r="H49" s="59">
        <v>7.65</v>
      </c>
      <c r="I49" s="57">
        <f t="shared" si="6"/>
        <v>8.92</v>
      </c>
      <c r="J49" s="8"/>
      <c r="K49" s="9">
        <f t="shared" si="8"/>
        <v>1.27</v>
      </c>
      <c r="L49" s="5">
        <f t="shared" si="7"/>
        <v>-7.65</v>
      </c>
      <c r="M49" s="5"/>
      <c r="N49" s="5">
        <f t="shared" si="9"/>
        <v>8139.88</v>
      </c>
    </row>
    <row r="50" s="99" customFormat="1" customHeight="1" spans="1:1024 1025:16383">
      <c r="A50" s="4" t="s">
        <v>99</v>
      </c>
      <c r="B50" s="4"/>
      <c r="C50" s="6" t="s">
        <v>257</v>
      </c>
      <c r="D50" s="57">
        <f t="shared" si="11"/>
        <v>3.825</v>
      </c>
      <c r="E50" s="59">
        <v>4.46</v>
      </c>
      <c r="F50" s="16">
        <v>2</v>
      </c>
      <c r="G50" s="5" t="s">
        <v>121</v>
      </c>
      <c r="H50" s="59">
        <v>7.65</v>
      </c>
      <c r="I50" s="57">
        <f t="shared" si="6"/>
        <v>8.92</v>
      </c>
      <c r="J50" s="16"/>
      <c r="K50" s="9">
        <f t="shared" si="8"/>
        <v>1.27</v>
      </c>
      <c r="L50" s="5">
        <f t="shared" si="7"/>
        <v>-7.65</v>
      </c>
      <c r="M50" s="4"/>
      <c r="N50" s="5">
        <f t="shared" si="9"/>
        <v>8132.23</v>
      </c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  <c r="AF50" s="89"/>
      <c r="AG50" s="89"/>
      <c r="AH50" s="89"/>
      <c r="AI50" s="89"/>
      <c r="AJ50" s="89"/>
      <c r="AK50" s="89"/>
      <c r="AL50" s="89"/>
      <c r="AM50" s="89"/>
      <c r="AN50" s="89"/>
      <c r="AO50" s="89"/>
      <c r="AP50" s="89"/>
      <c r="AQ50" s="89"/>
      <c r="AR50" s="89"/>
      <c r="AS50" s="89"/>
      <c r="AT50" s="89"/>
      <c r="AU50" s="89"/>
      <c r="AV50" s="89"/>
      <c r="AW50" s="89"/>
      <c r="AX50" s="89"/>
      <c r="AY50" s="89"/>
      <c r="AZ50" s="89"/>
      <c r="BA50" s="89"/>
      <c r="BB50" s="89"/>
      <c r="BC50" s="89"/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/>
      <c r="BQ50" s="89"/>
      <c r="BR50" s="89"/>
      <c r="BS50" s="89"/>
      <c r="BT50" s="89"/>
      <c r="BU50" s="89"/>
      <c r="BV50" s="89"/>
      <c r="BW50" s="89"/>
      <c r="BX50" s="89"/>
      <c r="BY50" s="89"/>
      <c r="BZ50" s="89"/>
      <c r="CA50" s="89"/>
      <c r="CB50" s="89"/>
      <c r="CC50" s="89"/>
      <c r="CD50" s="89"/>
      <c r="CE50" s="89"/>
      <c r="CF50" s="89"/>
      <c r="CG50" s="89"/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/>
      <c r="DB50" s="89"/>
      <c r="DC50" s="89"/>
      <c r="DD50" s="89"/>
      <c r="DE50" s="89"/>
      <c r="DF50" s="89"/>
      <c r="DG50" s="89"/>
      <c r="DH50" s="89"/>
      <c r="DI50" s="89"/>
      <c r="DJ50" s="89"/>
      <c r="DK50" s="89"/>
      <c r="DL50" s="89"/>
      <c r="DM50" s="89"/>
      <c r="DN50" s="89"/>
      <c r="DO50" s="89"/>
      <c r="DP50" s="89"/>
      <c r="DQ50" s="89"/>
      <c r="DR50" s="89"/>
      <c r="DS50" s="89"/>
      <c r="DT50" s="89"/>
      <c r="DU50" s="89"/>
      <c r="DV50" s="89"/>
      <c r="DW50" s="89"/>
      <c r="DX50" s="89"/>
      <c r="DY50" s="89"/>
      <c r="DZ50" s="89"/>
      <c r="EA50" s="89"/>
      <c r="EB50" s="89"/>
      <c r="EC50" s="89"/>
      <c r="ED50" s="89"/>
      <c r="EE50" s="89"/>
      <c r="EF50" s="89"/>
      <c r="EG50" s="89"/>
      <c r="EH50" s="89"/>
      <c r="EI50" s="89"/>
      <c r="EJ50" s="89"/>
      <c r="EK50" s="89"/>
      <c r="EL50" s="89"/>
      <c r="EM50" s="89"/>
      <c r="EN50" s="89"/>
      <c r="EO50" s="89"/>
      <c r="EP50" s="89"/>
      <c r="EQ50" s="89"/>
      <c r="ER50" s="89"/>
      <c r="ES50" s="89"/>
      <c r="ET50" s="89"/>
      <c r="EU50" s="89"/>
      <c r="EV50" s="89"/>
      <c r="EW50" s="89"/>
      <c r="EX50" s="89"/>
      <c r="EY50" s="89"/>
      <c r="EZ50" s="89"/>
      <c r="FA50" s="89"/>
      <c r="FB50" s="89"/>
      <c r="FC50" s="89"/>
      <c r="FD50" s="89"/>
      <c r="FE50" s="89"/>
      <c r="FF50" s="89"/>
      <c r="FG50" s="89"/>
      <c r="FH50" s="89"/>
      <c r="FI50" s="89"/>
      <c r="FJ50" s="89"/>
      <c r="FK50" s="89"/>
      <c r="FL50" s="89"/>
      <c r="FM50" s="89"/>
      <c r="FN50" s="89"/>
      <c r="FO50" s="89"/>
      <c r="FP50" s="89"/>
      <c r="FQ50" s="89"/>
      <c r="FR50" s="89"/>
      <c r="FS50" s="89"/>
      <c r="FT50" s="89"/>
      <c r="FU50" s="89"/>
      <c r="FV50" s="89"/>
      <c r="FW50" s="89"/>
      <c r="FX50" s="89"/>
      <c r="FY50" s="89"/>
      <c r="FZ50" s="89"/>
      <c r="GA50" s="89"/>
      <c r="GB50" s="89"/>
      <c r="GC50" s="89"/>
      <c r="GD50" s="89"/>
      <c r="GE50" s="89"/>
      <c r="GF50" s="89"/>
      <c r="GG50" s="89"/>
      <c r="GH50" s="89"/>
      <c r="GI50" s="89"/>
      <c r="GJ50" s="89"/>
      <c r="GK50" s="89"/>
      <c r="GL50" s="89"/>
      <c r="GM50" s="89"/>
      <c r="GN50" s="89"/>
      <c r="GO50" s="89"/>
      <c r="GP50" s="89"/>
      <c r="GQ50" s="89"/>
      <c r="GR50" s="89"/>
      <c r="GS50" s="89"/>
      <c r="GT50" s="89"/>
      <c r="GU50" s="89"/>
      <c r="GV50" s="89"/>
      <c r="GW50" s="89"/>
      <c r="GX50" s="89"/>
      <c r="GY50" s="89"/>
      <c r="GZ50" s="89"/>
      <c r="HA50" s="89"/>
      <c r="HB50" s="89"/>
      <c r="HC50" s="89"/>
      <c r="HD50" s="89"/>
      <c r="HE50" s="89"/>
      <c r="HF50" s="89"/>
      <c r="HG50" s="89"/>
      <c r="HH50" s="89"/>
      <c r="HI50" s="89"/>
      <c r="HJ50" s="89"/>
      <c r="HK50" s="89"/>
      <c r="HL50" s="89"/>
      <c r="HM50" s="89"/>
      <c r="HN50" s="89"/>
      <c r="HO50" s="89"/>
      <c r="HP50" s="89"/>
      <c r="HQ50" s="89"/>
      <c r="HR50" s="89"/>
      <c r="HS50" s="89"/>
      <c r="HT50" s="89"/>
      <c r="HU50" s="89"/>
      <c r="HV50" s="89"/>
      <c r="HW50" s="89"/>
      <c r="HX50" s="89"/>
      <c r="HY50" s="89"/>
      <c r="HZ50" s="89"/>
      <c r="IA50" s="89"/>
      <c r="IB50" s="89"/>
      <c r="IC50" s="89"/>
      <c r="ID50" s="89"/>
      <c r="IE50" s="89"/>
      <c r="IF50" s="89"/>
      <c r="IG50" s="89"/>
      <c r="IH50" s="89"/>
      <c r="II50" s="89"/>
      <c r="IJ50" s="89"/>
      <c r="IK50" s="89"/>
      <c r="IL50" s="89"/>
      <c r="IM50" s="89"/>
      <c r="IN50" s="89"/>
      <c r="IO50" s="89"/>
      <c r="IP50" s="89"/>
      <c r="IQ50" s="89"/>
      <c r="IR50" s="89"/>
      <c r="IS50" s="89"/>
      <c r="IT50" s="89"/>
      <c r="IU50" s="89"/>
      <c r="IV50" s="89"/>
      <c r="IW50" s="89"/>
      <c r="IX50" s="89"/>
      <c r="IY50" s="89"/>
      <c r="IZ50" s="89"/>
      <c r="JA50" s="89"/>
      <c r="JB50" s="89"/>
      <c r="JC50" s="89"/>
      <c r="JD50" s="89"/>
      <c r="JE50" s="89"/>
      <c r="JF50" s="89"/>
      <c r="JG50" s="89"/>
      <c r="JH50" s="89"/>
      <c r="JI50" s="89"/>
      <c r="JJ50" s="89"/>
      <c r="JK50" s="89"/>
      <c r="JL50" s="89"/>
      <c r="JM50" s="89"/>
      <c r="JN50" s="89"/>
      <c r="JO50" s="89"/>
      <c r="JP50" s="89"/>
      <c r="JQ50" s="89"/>
      <c r="JR50" s="89"/>
      <c r="JS50" s="89"/>
      <c r="JT50" s="89"/>
      <c r="JU50" s="89"/>
      <c r="JV50" s="89"/>
      <c r="JW50" s="89"/>
      <c r="JX50" s="89"/>
      <c r="JY50" s="89"/>
      <c r="JZ50" s="89"/>
      <c r="KA50" s="89"/>
      <c r="KB50" s="89"/>
      <c r="KC50" s="89"/>
      <c r="KD50" s="89"/>
      <c r="KE50" s="89"/>
      <c r="KF50" s="89"/>
      <c r="KG50" s="89"/>
      <c r="KH50" s="89"/>
      <c r="KI50" s="89"/>
      <c r="KJ50" s="89"/>
      <c r="KK50" s="89"/>
      <c r="KL50" s="89"/>
      <c r="KM50" s="89"/>
      <c r="KN50" s="89"/>
      <c r="KO50" s="89"/>
      <c r="KP50" s="89"/>
      <c r="KQ50" s="89"/>
      <c r="KR50" s="89"/>
      <c r="KS50" s="89"/>
      <c r="KT50" s="89"/>
      <c r="KU50" s="89"/>
      <c r="KV50" s="89"/>
      <c r="KW50" s="89"/>
      <c r="KX50" s="89"/>
      <c r="KY50" s="89"/>
      <c r="KZ50" s="89"/>
      <c r="LA50" s="89"/>
      <c r="LB50" s="89"/>
      <c r="LC50" s="89"/>
      <c r="LD50" s="89"/>
      <c r="LE50" s="89"/>
      <c r="LF50" s="89"/>
      <c r="LG50" s="89"/>
      <c r="LH50" s="89"/>
      <c r="LI50" s="89"/>
      <c r="LJ50" s="89"/>
      <c r="LK50" s="89"/>
      <c r="LL50" s="89"/>
      <c r="LM50" s="89"/>
      <c r="LN50" s="89"/>
      <c r="LO50" s="89"/>
      <c r="LP50" s="89"/>
      <c r="LQ50" s="89"/>
      <c r="LR50" s="89"/>
      <c r="LS50" s="89"/>
      <c r="LT50" s="89"/>
      <c r="LU50" s="89"/>
      <c r="LV50" s="89"/>
      <c r="LW50" s="89"/>
      <c r="LX50" s="89"/>
      <c r="LY50" s="89"/>
      <c r="LZ50" s="89"/>
      <c r="MA50" s="89"/>
      <c r="MB50" s="89"/>
      <c r="MC50" s="89"/>
      <c r="MD50" s="89"/>
      <c r="ME50" s="89"/>
      <c r="MF50" s="89"/>
      <c r="MG50" s="89"/>
      <c r="MH50" s="89"/>
      <c r="MI50" s="89"/>
      <c r="MJ50" s="89"/>
      <c r="MK50" s="89"/>
      <c r="ML50" s="89"/>
      <c r="MM50" s="89"/>
      <c r="MN50" s="89"/>
      <c r="MO50" s="89"/>
      <c r="MP50" s="89"/>
      <c r="MQ50" s="89"/>
      <c r="MR50" s="89"/>
      <c r="MS50" s="89"/>
      <c r="MT50" s="89"/>
      <c r="MU50" s="89"/>
      <c r="MV50" s="89"/>
      <c r="MW50" s="89"/>
      <c r="MX50" s="89"/>
      <c r="MY50" s="89"/>
      <c r="MZ50" s="89"/>
      <c r="NA50" s="89"/>
      <c r="NB50" s="89"/>
      <c r="NC50" s="89"/>
      <c r="ND50" s="89"/>
      <c r="NE50" s="89"/>
      <c r="NF50" s="89"/>
      <c r="NG50" s="89"/>
      <c r="NH50" s="89"/>
      <c r="NI50" s="89"/>
      <c r="NJ50" s="89"/>
      <c r="NK50" s="89"/>
      <c r="NL50" s="89"/>
      <c r="NM50" s="89"/>
      <c r="NN50" s="89"/>
      <c r="NO50" s="89"/>
      <c r="NP50" s="89"/>
      <c r="NQ50" s="89"/>
      <c r="NR50" s="89"/>
      <c r="NS50" s="89"/>
      <c r="NT50" s="89"/>
      <c r="NU50" s="89"/>
      <c r="NV50" s="89"/>
      <c r="NW50" s="89"/>
      <c r="NX50" s="89"/>
      <c r="NY50" s="89"/>
      <c r="NZ50" s="89"/>
      <c r="OA50" s="89"/>
      <c r="OB50" s="89"/>
      <c r="OC50" s="89"/>
      <c r="OD50" s="89"/>
      <c r="OE50" s="89"/>
      <c r="OF50" s="89"/>
      <c r="OG50" s="89"/>
      <c r="OH50" s="89"/>
      <c r="OI50" s="89"/>
      <c r="OJ50" s="89"/>
      <c r="OK50" s="89"/>
      <c r="OL50" s="89"/>
      <c r="OM50" s="89"/>
      <c r="ON50" s="89"/>
      <c r="OO50" s="89"/>
      <c r="OP50" s="89"/>
      <c r="OQ50" s="89"/>
      <c r="OR50" s="89"/>
      <c r="OS50" s="89"/>
      <c r="OT50" s="89"/>
      <c r="OU50" s="89"/>
      <c r="OV50" s="89"/>
      <c r="OW50" s="89"/>
      <c r="OX50" s="89"/>
      <c r="OY50" s="89"/>
      <c r="OZ50" s="89"/>
      <c r="PA50" s="89"/>
      <c r="PB50" s="89"/>
      <c r="PC50" s="89"/>
      <c r="PD50" s="89"/>
      <c r="PE50" s="89"/>
      <c r="PF50" s="89"/>
      <c r="PG50" s="89"/>
      <c r="PH50" s="89"/>
      <c r="PI50" s="89"/>
      <c r="PJ50" s="89"/>
      <c r="PK50" s="89"/>
      <c r="PL50" s="89"/>
      <c r="PM50" s="89"/>
      <c r="PN50" s="89"/>
      <c r="PO50" s="89"/>
      <c r="PP50" s="89"/>
      <c r="PQ50" s="89"/>
      <c r="PR50" s="89"/>
      <c r="PS50" s="89"/>
      <c r="PT50" s="89"/>
      <c r="PU50" s="89"/>
      <c r="PV50" s="89"/>
      <c r="PW50" s="89"/>
      <c r="PX50" s="89"/>
      <c r="PY50" s="89"/>
      <c r="PZ50" s="89"/>
      <c r="QA50" s="89"/>
      <c r="QB50" s="89"/>
      <c r="QC50" s="89"/>
      <c r="QD50" s="89"/>
      <c r="QE50" s="89"/>
      <c r="QF50" s="89"/>
      <c r="QG50" s="89"/>
      <c r="QH50" s="89"/>
      <c r="QI50" s="89"/>
      <c r="QJ50" s="89"/>
      <c r="QK50" s="89"/>
      <c r="QL50" s="89"/>
      <c r="QM50" s="89"/>
      <c r="QN50" s="89"/>
      <c r="QO50" s="89"/>
      <c r="QP50" s="89"/>
      <c r="QQ50" s="89"/>
      <c r="QR50" s="89"/>
      <c r="QS50" s="89"/>
      <c r="QT50" s="89"/>
      <c r="QU50" s="89"/>
      <c r="QV50" s="89"/>
      <c r="QW50" s="89"/>
      <c r="QX50" s="89"/>
      <c r="QY50" s="89"/>
      <c r="QZ50" s="89"/>
      <c r="RA50" s="89"/>
      <c r="RB50" s="89"/>
      <c r="RC50" s="89"/>
      <c r="RD50" s="89"/>
      <c r="RE50" s="89"/>
      <c r="RF50" s="89"/>
      <c r="RG50" s="89"/>
      <c r="RH50" s="89"/>
      <c r="RI50" s="89"/>
      <c r="RJ50" s="89"/>
      <c r="RK50" s="89"/>
      <c r="RL50" s="89"/>
      <c r="RM50" s="89"/>
      <c r="RN50" s="89"/>
      <c r="RO50" s="89"/>
      <c r="RP50" s="89"/>
      <c r="RQ50" s="89"/>
      <c r="RR50" s="89"/>
      <c r="RS50" s="89"/>
      <c r="RT50" s="89"/>
      <c r="RU50" s="89"/>
      <c r="RV50" s="89"/>
      <c r="RW50" s="89"/>
      <c r="RX50" s="89"/>
      <c r="RY50" s="89"/>
      <c r="RZ50" s="89"/>
      <c r="SA50" s="89"/>
      <c r="SB50" s="89"/>
      <c r="SC50" s="89"/>
      <c r="SD50" s="89"/>
      <c r="SE50" s="89"/>
      <c r="SF50" s="89"/>
      <c r="SG50" s="89"/>
      <c r="SH50" s="89"/>
      <c r="SI50" s="89"/>
      <c r="SJ50" s="89"/>
      <c r="SK50" s="89"/>
      <c r="SL50" s="89"/>
      <c r="SM50" s="89"/>
      <c r="SN50" s="89"/>
      <c r="SO50" s="89"/>
      <c r="SP50" s="89"/>
      <c r="SQ50" s="89"/>
      <c r="SR50" s="89"/>
      <c r="SS50" s="89"/>
      <c r="ST50" s="89"/>
      <c r="SU50" s="89"/>
      <c r="SV50" s="89"/>
      <c r="SW50" s="89"/>
      <c r="SX50" s="89"/>
      <c r="SY50" s="89"/>
      <c r="SZ50" s="89"/>
      <c r="TA50" s="89"/>
      <c r="TB50" s="89"/>
      <c r="TC50" s="89"/>
      <c r="TD50" s="89"/>
      <c r="TE50" s="89"/>
      <c r="TF50" s="89"/>
      <c r="TG50" s="89"/>
      <c r="TH50" s="89"/>
      <c r="TI50" s="89"/>
      <c r="TJ50" s="89"/>
      <c r="TK50" s="89"/>
      <c r="TL50" s="89"/>
      <c r="TM50" s="89"/>
      <c r="TN50" s="89"/>
      <c r="TO50" s="89"/>
      <c r="TP50" s="89"/>
      <c r="TQ50" s="89"/>
      <c r="TR50" s="89"/>
      <c r="TS50" s="89"/>
      <c r="TT50" s="89"/>
      <c r="TU50" s="89"/>
      <c r="TV50" s="89"/>
      <c r="TW50" s="89"/>
      <c r="TX50" s="89"/>
      <c r="TY50" s="89"/>
      <c r="TZ50" s="89"/>
      <c r="UA50" s="89"/>
      <c r="UB50" s="89"/>
      <c r="UC50" s="89"/>
      <c r="UD50" s="89"/>
      <c r="UE50" s="89"/>
      <c r="UF50" s="89"/>
      <c r="UG50" s="89"/>
      <c r="UH50" s="89"/>
      <c r="UI50" s="89"/>
      <c r="UJ50" s="89"/>
      <c r="UK50" s="89"/>
      <c r="UL50" s="89"/>
      <c r="UM50" s="89"/>
      <c r="UN50" s="89"/>
      <c r="UO50" s="89"/>
      <c r="UP50" s="89"/>
      <c r="UQ50" s="89"/>
      <c r="UR50" s="89"/>
      <c r="US50" s="89"/>
      <c r="UT50" s="89"/>
      <c r="UU50" s="89"/>
      <c r="UV50" s="89"/>
      <c r="UW50" s="89"/>
      <c r="UX50" s="89"/>
      <c r="UY50" s="89"/>
      <c r="UZ50" s="89"/>
      <c r="VA50" s="89"/>
      <c r="VB50" s="89"/>
      <c r="VC50" s="89"/>
      <c r="VD50" s="89"/>
      <c r="VE50" s="89"/>
      <c r="VF50" s="89"/>
      <c r="VG50" s="89"/>
      <c r="VH50" s="89"/>
      <c r="VI50" s="89"/>
      <c r="VJ50" s="89"/>
      <c r="VK50" s="89"/>
      <c r="VL50" s="89"/>
      <c r="VM50" s="89"/>
      <c r="VN50" s="89"/>
      <c r="VO50" s="89"/>
      <c r="VP50" s="89"/>
      <c r="VQ50" s="89"/>
      <c r="VR50" s="89"/>
      <c r="VS50" s="89"/>
      <c r="VT50" s="89"/>
      <c r="VU50" s="89"/>
      <c r="VV50" s="89"/>
      <c r="VW50" s="89"/>
      <c r="VX50" s="89"/>
      <c r="VY50" s="89"/>
      <c r="VZ50" s="89"/>
      <c r="WA50" s="89"/>
      <c r="WB50" s="89"/>
      <c r="WC50" s="89"/>
      <c r="WD50" s="89"/>
      <c r="WE50" s="89"/>
      <c r="WF50" s="89"/>
      <c r="WG50" s="89"/>
      <c r="WH50" s="89"/>
      <c r="WI50" s="89"/>
      <c r="WJ50" s="89"/>
      <c r="WK50" s="89"/>
      <c r="WL50" s="89"/>
      <c r="WM50" s="89"/>
      <c r="WN50" s="89"/>
      <c r="WO50" s="89"/>
      <c r="WP50" s="89"/>
      <c r="WQ50" s="89"/>
      <c r="WR50" s="89"/>
      <c r="WS50" s="89"/>
      <c r="WT50" s="89"/>
      <c r="WU50" s="89"/>
      <c r="WV50" s="89"/>
      <c r="WW50" s="89"/>
      <c r="WX50" s="89"/>
      <c r="WY50" s="89"/>
      <c r="WZ50" s="89"/>
      <c r="XA50" s="89"/>
      <c r="XB50" s="89"/>
      <c r="XC50" s="89"/>
      <c r="XD50" s="89"/>
      <c r="XE50" s="89"/>
      <c r="XF50" s="89"/>
      <c r="XG50" s="89"/>
      <c r="XH50" s="89"/>
      <c r="XI50" s="89"/>
      <c r="XJ50" s="89"/>
      <c r="XK50" s="89"/>
      <c r="XL50" s="89"/>
      <c r="XM50" s="89"/>
      <c r="XN50" s="89"/>
      <c r="XO50" s="89"/>
      <c r="XP50" s="89"/>
      <c r="XQ50" s="89"/>
      <c r="XR50" s="89"/>
      <c r="XS50" s="89"/>
      <c r="XT50" s="89"/>
      <c r="XU50" s="89"/>
      <c r="XV50" s="89"/>
      <c r="XW50" s="89"/>
      <c r="XX50" s="89"/>
      <c r="XY50" s="89"/>
      <c r="XZ50" s="89"/>
      <c r="YA50" s="89"/>
      <c r="YB50" s="89"/>
      <c r="YC50" s="89"/>
      <c r="YD50" s="89"/>
      <c r="YE50" s="89"/>
      <c r="YF50" s="89"/>
      <c r="YG50" s="89"/>
      <c r="YH50" s="89"/>
      <c r="YI50" s="89"/>
      <c r="YJ50" s="89"/>
      <c r="YK50" s="89"/>
      <c r="YL50" s="89"/>
      <c r="YM50" s="89"/>
      <c r="YN50" s="89"/>
      <c r="YO50" s="89"/>
      <c r="YP50" s="89"/>
      <c r="YQ50" s="89"/>
      <c r="YR50" s="89"/>
      <c r="YS50" s="89"/>
      <c r="YT50" s="89"/>
      <c r="YU50" s="89"/>
      <c r="YV50" s="89"/>
      <c r="YW50" s="89"/>
      <c r="YX50" s="89"/>
      <c r="YY50" s="89"/>
      <c r="YZ50" s="89"/>
      <c r="ZA50" s="89"/>
      <c r="ZB50" s="89"/>
      <c r="ZC50" s="89"/>
      <c r="ZD50" s="89"/>
      <c r="ZE50" s="89"/>
      <c r="ZF50" s="89"/>
      <c r="ZG50" s="89"/>
      <c r="ZH50" s="89"/>
      <c r="ZI50" s="89"/>
      <c r="ZJ50" s="89"/>
      <c r="ZK50" s="89"/>
      <c r="ZL50" s="89"/>
      <c r="ZM50" s="89"/>
      <c r="ZN50" s="89"/>
      <c r="ZO50" s="89"/>
      <c r="ZP50" s="89"/>
      <c r="ZQ50" s="89"/>
      <c r="ZR50" s="89"/>
      <c r="ZS50" s="89"/>
      <c r="ZT50" s="89"/>
      <c r="ZU50" s="89"/>
      <c r="ZV50" s="89"/>
      <c r="ZW50" s="89"/>
      <c r="ZX50" s="89"/>
      <c r="ZY50" s="89"/>
      <c r="ZZ50" s="89"/>
      <c r="AAA50" s="89"/>
      <c r="AAB50" s="89"/>
      <c r="AAC50" s="89"/>
      <c r="AAD50" s="89"/>
      <c r="AAE50" s="89"/>
      <c r="AAF50" s="89"/>
      <c r="AAG50" s="89"/>
      <c r="AAH50" s="89"/>
      <c r="AAI50" s="89"/>
      <c r="AAJ50" s="89"/>
      <c r="AAK50" s="89"/>
      <c r="AAL50" s="89"/>
      <c r="AAM50" s="89"/>
      <c r="AAN50" s="89"/>
      <c r="AAO50" s="89"/>
      <c r="AAP50" s="89"/>
      <c r="AAQ50" s="89"/>
      <c r="AAR50" s="89"/>
      <c r="AAS50" s="89"/>
      <c r="AAT50" s="89"/>
      <c r="AAU50" s="89"/>
      <c r="AAV50" s="89"/>
      <c r="AAW50" s="89"/>
      <c r="AAX50" s="89"/>
      <c r="AAY50" s="89"/>
      <c r="AAZ50" s="89"/>
      <c r="ABA50" s="89"/>
      <c r="ABB50" s="89"/>
      <c r="ABC50" s="89"/>
      <c r="ABD50" s="89"/>
      <c r="ABE50" s="89"/>
      <c r="ABF50" s="89"/>
      <c r="ABG50" s="89"/>
      <c r="ABH50" s="89"/>
      <c r="ABI50" s="89"/>
      <c r="ABJ50" s="89"/>
      <c r="ABK50" s="89"/>
      <c r="ABL50" s="89"/>
      <c r="ABM50" s="89"/>
      <c r="ABN50" s="89"/>
      <c r="ABO50" s="89"/>
      <c r="ABP50" s="89"/>
      <c r="ABQ50" s="89"/>
      <c r="ABR50" s="89"/>
      <c r="ABS50" s="89"/>
      <c r="ABT50" s="89"/>
      <c r="ABU50" s="89"/>
      <c r="ABV50" s="89"/>
      <c r="ABW50" s="89"/>
      <c r="ABX50" s="89"/>
      <c r="ABY50" s="89"/>
      <c r="ABZ50" s="89"/>
      <c r="ACA50" s="89"/>
      <c r="ACB50" s="89"/>
      <c r="ACC50" s="89"/>
      <c r="ACD50" s="89"/>
      <c r="ACE50" s="89"/>
      <c r="ACF50" s="89"/>
      <c r="ACG50" s="89"/>
      <c r="ACH50" s="89"/>
      <c r="ACI50" s="89"/>
      <c r="ACJ50" s="89"/>
      <c r="ACK50" s="89"/>
      <c r="ACL50" s="89"/>
      <c r="ACM50" s="89"/>
      <c r="ACN50" s="89"/>
      <c r="ACO50" s="89"/>
      <c r="ACP50" s="89"/>
      <c r="ACQ50" s="89"/>
      <c r="ACR50" s="89"/>
      <c r="ACS50" s="89"/>
      <c r="ACT50" s="89"/>
      <c r="ACU50" s="89"/>
      <c r="ACV50" s="89"/>
      <c r="ACW50" s="89"/>
      <c r="ACX50" s="89"/>
      <c r="ACY50" s="89"/>
      <c r="ACZ50" s="89"/>
      <c r="ADA50" s="89"/>
      <c r="ADB50" s="89"/>
      <c r="ADC50" s="89"/>
      <c r="ADD50" s="89"/>
      <c r="ADE50" s="89"/>
      <c r="ADF50" s="89"/>
      <c r="ADG50" s="89"/>
      <c r="ADH50" s="89"/>
      <c r="ADI50" s="89"/>
      <c r="ADJ50" s="89"/>
      <c r="ADK50" s="89"/>
      <c r="ADL50" s="89"/>
      <c r="ADM50" s="89"/>
      <c r="ADN50" s="89"/>
      <c r="ADO50" s="89"/>
      <c r="ADP50" s="89"/>
      <c r="ADQ50" s="89"/>
      <c r="ADR50" s="89"/>
      <c r="ADS50" s="89"/>
      <c r="ADT50" s="89"/>
      <c r="ADU50" s="89"/>
      <c r="ADV50" s="89"/>
      <c r="ADW50" s="89"/>
      <c r="ADX50" s="89"/>
      <c r="ADY50" s="89"/>
      <c r="ADZ50" s="89"/>
      <c r="AEA50" s="89"/>
      <c r="AEB50" s="89"/>
      <c r="AEC50" s="89"/>
      <c r="AED50" s="89"/>
      <c r="AEE50" s="89"/>
      <c r="AEF50" s="89"/>
      <c r="AEG50" s="89"/>
      <c r="AEH50" s="89"/>
      <c r="AEI50" s="89"/>
      <c r="AEJ50" s="89"/>
      <c r="AEK50" s="89"/>
      <c r="AEL50" s="89"/>
      <c r="AEM50" s="89"/>
      <c r="AEN50" s="89"/>
      <c r="AEO50" s="89"/>
      <c r="AEP50" s="89"/>
      <c r="AEQ50" s="89"/>
      <c r="AER50" s="89"/>
      <c r="AES50" s="89"/>
      <c r="AET50" s="89"/>
      <c r="AEU50" s="89"/>
      <c r="AEV50" s="89"/>
      <c r="AEW50" s="89"/>
      <c r="AEX50" s="89"/>
      <c r="AEY50" s="89"/>
      <c r="AEZ50" s="89"/>
      <c r="AFA50" s="89"/>
      <c r="AFB50" s="89"/>
      <c r="AFC50" s="89"/>
      <c r="AFD50" s="89"/>
      <c r="AFE50" s="89"/>
      <c r="AFF50" s="89"/>
      <c r="AFG50" s="89"/>
      <c r="AFH50" s="89"/>
      <c r="AFI50" s="89"/>
      <c r="AFJ50" s="89"/>
      <c r="AFK50" s="89"/>
      <c r="AFL50" s="89"/>
      <c r="AFM50" s="89"/>
      <c r="AFN50" s="89"/>
      <c r="AFO50" s="89"/>
      <c r="AFP50" s="89"/>
      <c r="AFQ50" s="89"/>
      <c r="AFR50" s="89"/>
      <c r="AFS50" s="89"/>
      <c r="AFT50" s="89"/>
      <c r="AFU50" s="89"/>
      <c r="AFV50" s="89"/>
      <c r="AFW50" s="89"/>
      <c r="AFX50" s="89"/>
      <c r="AFY50" s="89"/>
      <c r="AFZ50" s="89"/>
      <c r="AGA50" s="89"/>
      <c r="AGB50" s="89"/>
      <c r="AGC50" s="89"/>
      <c r="AGD50" s="89"/>
      <c r="AGE50" s="89"/>
      <c r="AGF50" s="89"/>
      <c r="AGG50" s="89"/>
      <c r="AGH50" s="89"/>
      <c r="AGI50" s="89"/>
      <c r="AGJ50" s="89"/>
      <c r="AGK50" s="89"/>
      <c r="AGL50" s="89"/>
      <c r="AGM50" s="89"/>
      <c r="AGN50" s="89"/>
      <c r="AGO50" s="89"/>
      <c r="AGP50" s="89"/>
      <c r="AGQ50" s="89"/>
      <c r="AGR50" s="89"/>
      <c r="AGS50" s="89"/>
      <c r="AGT50" s="89"/>
      <c r="AGU50" s="89"/>
      <c r="AGV50" s="89"/>
      <c r="AGW50" s="89"/>
      <c r="AGX50" s="89"/>
      <c r="AGY50" s="89"/>
      <c r="AGZ50" s="89"/>
      <c r="AHA50" s="89"/>
      <c r="AHB50" s="89"/>
      <c r="AHC50" s="89"/>
      <c r="AHD50" s="89"/>
      <c r="AHE50" s="89"/>
      <c r="AHF50" s="89"/>
      <c r="AHG50" s="89"/>
      <c r="AHH50" s="89"/>
      <c r="AHI50" s="89"/>
      <c r="AHJ50" s="89"/>
      <c r="AHK50" s="89"/>
      <c r="AHL50" s="89"/>
      <c r="AHM50" s="89"/>
      <c r="AHN50" s="89"/>
      <c r="AHO50" s="89"/>
      <c r="AHP50" s="89"/>
      <c r="AHQ50" s="89"/>
      <c r="AHR50" s="89"/>
      <c r="AHS50" s="89"/>
      <c r="AHT50" s="89"/>
      <c r="AHU50" s="89"/>
      <c r="AHV50" s="89"/>
      <c r="AHW50" s="89"/>
      <c r="AHX50" s="89"/>
      <c r="AHY50" s="89"/>
      <c r="AHZ50" s="89"/>
      <c r="AIA50" s="89"/>
      <c r="AIB50" s="89"/>
      <c r="AIC50" s="89"/>
      <c r="AID50" s="89"/>
      <c r="AIE50" s="89"/>
      <c r="AIF50" s="89"/>
      <c r="AIG50" s="89"/>
      <c r="AIH50" s="89"/>
      <c r="AII50" s="89"/>
      <c r="AIJ50" s="89"/>
      <c r="AIK50" s="89"/>
      <c r="AIL50" s="89"/>
      <c r="AIM50" s="89"/>
      <c r="AIN50" s="89"/>
      <c r="AIO50" s="89"/>
      <c r="AIP50" s="89"/>
      <c r="AIQ50" s="89"/>
      <c r="AIR50" s="89"/>
      <c r="AIS50" s="89"/>
      <c r="AIT50" s="89"/>
      <c r="AIU50" s="89"/>
      <c r="AIV50" s="89"/>
      <c r="AIW50" s="89"/>
      <c r="AIX50" s="89"/>
      <c r="AIY50" s="89"/>
      <c r="AIZ50" s="89"/>
      <c r="AJA50" s="89"/>
      <c r="AJB50" s="89"/>
      <c r="AJC50" s="89"/>
      <c r="AJD50" s="89"/>
      <c r="AJE50" s="89"/>
      <c r="AJF50" s="89"/>
      <c r="AJG50" s="89"/>
      <c r="AJH50" s="89"/>
      <c r="AJI50" s="89"/>
      <c r="AJJ50" s="89"/>
      <c r="AJK50" s="89"/>
      <c r="AJL50" s="89"/>
      <c r="AJM50" s="89"/>
      <c r="AJN50" s="89"/>
      <c r="AJO50" s="89"/>
      <c r="AJP50" s="89"/>
      <c r="AJQ50" s="89"/>
      <c r="AJR50" s="89"/>
      <c r="AJS50" s="89"/>
      <c r="AJT50" s="89"/>
      <c r="AJU50" s="89"/>
      <c r="AJV50" s="89"/>
      <c r="AJW50" s="89"/>
      <c r="AJX50" s="89"/>
      <c r="AJY50" s="89"/>
      <c r="AJZ50" s="89"/>
      <c r="AKA50" s="89"/>
      <c r="AKB50" s="89"/>
      <c r="AKC50" s="89"/>
      <c r="AKD50" s="89"/>
      <c r="AKE50" s="89"/>
      <c r="AKF50" s="89"/>
      <c r="AKG50" s="89"/>
      <c r="AKH50" s="89"/>
      <c r="AKI50" s="89"/>
      <c r="AKJ50" s="89"/>
      <c r="AKK50" s="89"/>
      <c r="AKL50" s="89"/>
      <c r="AKM50" s="89"/>
      <c r="AKN50" s="89"/>
      <c r="AKO50" s="89"/>
      <c r="AKP50" s="89"/>
      <c r="AKQ50" s="89"/>
      <c r="AKR50" s="89"/>
      <c r="AKS50" s="89"/>
      <c r="AKT50" s="89"/>
      <c r="AKU50" s="89"/>
      <c r="AKV50" s="89"/>
      <c r="AKW50" s="89"/>
      <c r="AKX50" s="89"/>
      <c r="AKY50" s="89"/>
      <c r="AKZ50" s="89"/>
      <c r="ALA50" s="89"/>
      <c r="ALB50" s="89"/>
      <c r="ALC50" s="89"/>
      <c r="ALD50" s="89"/>
      <c r="ALE50" s="89"/>
      <c r="ALF50" s="89"/>
      <c r="ALG50" s="89"/>
      <c r="ALH50" s="89"/>
      <c r="ALI50" s="89"/>
      <c r="ALJ50" s="89"/>
      <c r="ALK50" s="89"/>
      <c r="ALL50" s="89"/>
      <c r="ALM50" s="89"/>
      <c r="ALN50" s="89"/>
      <c r="ALO50" s="89"/>
      <c r="ALP50" s="89"/>
      <c r="ALQ50" s="89"/>
      <c r="ALR50" s="89"/>
      <c r="ALS50" s="89"/>
      <c r="ALT50" s="89"/>
      <c r="ALU50" s="89"/>
      <c r="ALV50" s="89"/>
      <c r="ALW50" s="89"/>
      <c r="ALX50" s="89"/>
      <c r="ALY50" s="89"/>
      <c r="ALZ50" s="89"/>
      <c r="AMA50" s="89"/>
      <c r="AMB50" s="89"/>
      <c r="AMC50" s="89"/>
      <c r="AMD50" s="89"/>
      <c r="AME50" s="89"/>
      <c r="AMF50" s="89"/>
      <c r="AMG50" s="89"/>
      <c r="AMH50" s="89"/>
      <c r="AMI50" s="89"/>
      <c r="AMJ50" s="89"/>
      <c r="AMK50" s="89"/>
      <c r="AML50" s="89"/>
      <c r="AMM50" s="89"/>
      <c r="AMN50" s="89"/>
      <c r="AMO50" s="89"/>
      <c r="AMP50" s="89"/>
      <c r="AMQ50" s="89"/>
      <c r="AMR50" s="89"/>
      <c r="AMS50" s="89"/>
      <c r="AMT50" s="89"/>
      <c r="AMU50" s="89"/>
      <c r="AMV50" s="89"/>
      <c r="AMW50" s="89"/>
      <c r="AMX50" s="89"/>
      <c r="AMY50" s="89"/>
      <c r="AMZ50" s="89"/>
      <c r="ANA50" s="89"/>
      <c r="ANB50" s="89"/>
      <c r="ANC50" s="89"/>
      <c r="AND50" s="89"/>
      <c r="ANE50" s="89"/>
      <c r="ANF50" s="89"/>
      <c r="ANG50" s="89"/>
      <c r="ANH50" s="89"/>
      <c r="ANI50" s="89"/>
      <c r="ANJ50" s="89"/>
      <c r="ANK50" s="89"/>
      <c r="ANL50" s="89"/>
      <c r="ANM50" s="89"/>
      <c r="ANN50" s="89"/>
      <c r="ANO50" s="89"/>
      <c r="ANP50" s="89"/>
      <c r="ANQ50" s="89"/>
      <c r="ANR50" s="89"/>
      <c r="ANS50" s="89"/>
      <c r="ANT50" s="89"/>
      <c r="ANU50" s="89"/>
      <c r="ANV50" s="89"/>
      <c r="ANW50" s="89"/>
      <c r="ANX50" s="89"/>
      <c r="ANY50" s="89"/>
      <c r="ANZ50" s="89"/>
      <c r="AOA50" s="89"/>
      <c r="AOB50" s="89"/>
      <c r="AOC50" s="89"/>
      <c r="AOD50" s="89"/>
      <c r="AOE50" s="89"/>
      <c r="AOF50" s="89"/>
      <c r="AOG50" s="89"/>
      <c r="AOH50" s="89"/>
      <c r="AOI50" s="89"/>
      <c r="AOJ50" s="89"/>
      <c r="AOK50" s="89"/>
      <c r="AOL50" s="89"/>
      <c r="AOM50" s="89"/>
      <c r="AON50" s="89"/>
      <c r="AOO50" s="89"/>
      <c r="AOP50" s="89"/>
      <c r="AOQ50" s="89"/>
      <c r="AOR50" s="89"/>
      <c r="AOS50" s="89"/>
      <c r="AOT50" s="89"/>
      <c r="AOU50" s="89"/>
      <c r="AOV50" s="89"/>
      <c r="AOW50" s="89"/>
      <c r="AOX50" s="89"/>
      <c r="AOY50" s="89"/>
      <c r="AOZ50" s="89"/>
      <c r="APA50" s="89"/>
      <c r="APB50" s="89"/>
      <c r="APC50" s="89"/>
      <c r="APD50" s="89"/>
      <c r="APE50" s="89"/>
      <c r="APF50" s="89"/>
      <c r="APG50" s="89"/>
      <c r="APH50" s="89"/>
      <c r="API50" s="89"/>
      <c r="APJ50" s="89"/>
      <c r="APK50" s="89"/>
      <c r="APL50" s="89"/>
      <c r="APM50" s="89"/>
      <c r="APN50" s="89"/>
      <c r="APO50" s="89"/>
      <c r="APP50" s="89"/>
      <c r="APQ50" s="89"/>
      <c r="APR50" s="89"/>
      <c r="APS50" s="89"/>
      <c r="APT50" s="89"/>
      <c r="APU50" s="89"/>
      <c r="APV50" s="89"/>
      <c r="APW50" s="89"/>
      <c r="APX50" s="89"/>
      <c r="APY50" s="89"/>
      <c r="APZ50" s="89"/>
      <c r="AQA50" s="89"/>
      <c r="AQB50" s="89"/>
      <c r="AQC50" s="89"/>
      <c r="AQD50" s="89"/>
      <c r="AQE50" s="89"/>
      <c r="AQF50" s="89"/>
      <c r="AQG50" s="89"/>
      <c r="AQH50" s="89"/>
      <c r="AQI50" s="89"/>
      <c r="AQJ50" s="89"/>
      <c r="AQK50" s="89"/>
      <c r="AQL50" s="89"/>
      <c r="AQM50" s="89"/>
      <c r="AQN50" s="89"/>
      <c r="AQO50" s="89"/>
      <c r="AQP50" s="89"/>
      <c r="AQQ50" s="89"/>
      <c r="AQR50" s="89"/>
      <c r="AQS50" s="89"/>
      <c r="AQT50" s="89"/>
      <c r="AQU50" s="89"/>
      <c r="AQV50" s="89"/>
      <c r="AQW50" s="89"/>
      <c r="AQX50" s="89"/>
      <c r="AQY50" s="89"/>
      <c r="AQZ50" s="89"/>
      <c r="ARA50" s="89"/>
      <c r="ARB50" s="89"/>
      <c r="ARC50" s="89"/>
      <c r="ARD50" s="89"/>
      <c r="ARE50" s="89"/>
      <c r="ARF50" s="89"/>
      <c r="ARG50" s="89"/>
      <c r="ARH50" s="89"/>
      <c r="ARI50" s="89"/>
      <c r="ARJ50" s="89"/>
      <c r="ARK50" s="89"/>
      <c r="ARL50" s="89"/>
      <c r="ARM50" s="89"/>
      <c r="ARN50" s="89"/>
      <c r="ARO50" s="89"/>
      <c r="ARP50" s="89"/>
      <c r="ARQ50" s="89"/>
      <c r="ARR50" s="89"/>
      <c r="ARS50" s="89"/>
      <c r="ART50" s="89"/>
      <c r="ARU50" s="89"/>
      <c r="ARV50" s="89"/>
      <c r="ARW50" s="89"/>
      <c r="ARX50" s="89"/>
      <c r="ARY50" s="89"/>
      <c r="ARZ50" s="89"/>
      <c r="ASA50" s="89"/>
      <c r="ASB50" s="89"/>
      <c r="ASC50" s="89"/>
      <c r="ASD50" s="89"/>
      <c r="ASE50" s="89"/>
      <c r="ASF50" s="89"/>
      <c r="ASG50" s="89"/>
      <c r="ASH50" s="89"/>
      <c r="ASI50" s="89"/>
      <c r="ASJ50" s="89"/>
      <c r="ASK50" s="89"/>
      <c r="ASL50" s="89"/>
      <c r="ASM50" s="89"/>
      <c r="ASN50" s="89"/>
      <c r="ASO50" s="89"/>
      <c r="ASP50" s="89"/>
      <c r="ASQ50" s="89"/>
      <c r="ASR50" s="89"/>
      <c r="ASS50" s="89"/>
      <c r="AST50" s="89"/>
      <c r="ASU50" s="89"/>
      <c r="ASV50" s="89"/>
      <c r="ASW50" s="89"/>
      <c r="ASX50" s="89"/>
      <c r="ASY50" s="89"/>
      <c r="ASZ50" s="89"/>
      <c r="ATA50" s="89"/>
      <c r="ATB50" s="89"/>
      <c r="ATC50" s="89"/>
      <c r="ATD50" s="89"/>
      <c r="ATE50" s="89"/>
      <c r="ATF50" s="89"/>
      <c r="ATG50" s="89"/>
      <c r="ATH50" s="89"/>
      <c r="ATI50" s="89"/>
      <c r="ATJ50" s="89"/>
      <c r="ATK50" s="89"/>
      <c r="ATL50" s="89"/>
      <c r="ATM50" s="89"/>
      <c r="ATN50" s="89"/>
      <c r="ATO50" s="89"/>
      <c r="ATP50" s="89"/>
      <c r="ATQ50" s="89"/>
      <c r="ATR50" s="89"/>
      <c r="ATS50" s="89"/>
      <c r="ATT50" s="89"/>
      <c r="ATU50" s="89"/>
      <c r="ATV50" s="89"/>
      <c r="ATW50" s="89"/>
      <c r="ATX50" s="89"/>
      <c r="ATY50" s="89"/>
      <c r="ATZ50" s="89"/>
      <c r="AUA50" s="89"/>
      <c r="AUB50" s="89"/>
      <c r="AUC50" s="89"/>
      <c r="AUD50" s="89"/>
      <c r="AUE50" s="89"/>
      <c r="AUF50" s="89"/>
      <c r="AUG50" s="89"/>
      <c r="AUH50" s="89"/>
      <c r="AUI50" s="89"/>
      <c r="AUJ50" s="89"/>
      <c r="AUK50" s="89"/>
      <c r="AUL50" s="89"/>
      <c r="AUM50" s="89"/>
      <c r="AUN50" s="89"/>
      <c r="AUO50" s="89"/>
      <c r="AUP50" s="89"/>
      <c r="AUQ50" s="89"/>
      <c r="AUR50" s="89"/>
      <c r="AUS50" s="89"/>
      <c r="AUT50" s="89"/>
      <c r="AUU50" s="89"/>
      <c r="AUV50" s="89"/>
      <c r="AUW50" s="89"/>
      <c r="AUX50" s="89"/>
      <c r="AUY50" s="89"/>
      <c r="AUZ50" s="89"/>
      <c r="AVA50" s="89"/>
      <c r="AVB50" s="89"/>
      <c r="AVC50" s="89"/>
      <c r="AVD50" s="89"/>
      <c r="AVE50" s="89"/>
      <c r="AVF50" s="89"/>
      <c r="AVG50" s="89"/>
      <c r="AVH50" s="89"/>
      <c r="AVI50" s="89"/>
      <c r="AVJ50" s="89"/>
      <c r="AVK50" s="89"/>
      <c r="AVL50" s="89"/>
      <c r="AVM50" s="89"/>
      <c r="AVN50" s="89"/>
      <c r="AVO50" s="89"/>
      <c r="AVP50" s="89"/>
      <c r="AVQ50" s="89"/>
      <c r="AVR50" s="89"/>
      <c r="AVS50" s="89"/>
      <c r="AVT50" s="89"/>
      <c r="AVU50" s="89"/>
      <c r="AVV50" s="89"/>
      <c r="AVW50" s="89"/>
      <c r="AVX50" s="89"/>
      <c r="AVY50" s="89"/>
      <c r="AVZ50" s="89"/>
      <c r="AWA50" s="89"/>
      <c r="AWB50" s="89"/>
      <c r="AWC50" s="89"/>
      <c r="AWD50" s="89"/>
      <c r="AWE50" s="89"/>
      <c r="AWF50" s="89"/>
      <c r="AWG50" s="89"/>
      <c r="AWH50" s="89"/>
      <c r="AWI50" s="89"/>
      <c r="AWJ50" s="89"/>
      <c r="AWK50" s="89"/>
      <c r="AWL50" s="89"/>
      <c r="AWM50" s="89"/>
      <c r="AWN50" s="89"/>
      <c r="AWO50" s="89"/>
      <c r="AWP50" s="89"/>
      <c r="AWQ50" s="89"/>
      <c r="AWR50" s="89"/>
      <c r="AWS50" s="89"/>
      <c r="AWT50" s="89"/>
      <c r="AWU50" s="89"/>
      <c r="AWV50" s="89"/>
      <c r="AWW50" s="89"/>
      <c r="AWX50" s="89"/>
      <c r="AWY50" s="89"/>
      <c r="AWZ50" s="89"/>
      <c r="AXA50" s="89"/>
      <c r="AXB50" s="89"/>
      <c r="AXC50" s="89"/>
      <c r="AXD50" s="89"/>
      <c r="AXE50" s="89"/>
      <c r="AXF50" s="89"/>
      <c r="AXG50" s="89"/>
      <c r="AXH50" s="89"/>
      <c r="AXI50" s="89"/>
      <c r="AXJ50" s="89"/>
      <c r="AXK50" s="89"/>
      <c r="AXL50" s="89"/>
      <c r="AXM50" s="89"/>
      <c r="AXN50" s="89"/>
      <c r="AXO50" s="89"/>
      <c r="AXP50" s="89"/>
      <c r="AXQ50" s="89"/>
      <c r="AXR50" s="89"/>
      <c r="AXS50" s="89"/>
      <c r="AXT50" s="89"/>
      <c r="AXU50" s="89"/>
      <c r="AXV50" s="89"/>
      <c r="AXW50" s="89"/>
      <c r="AXX50" s="89"/>
      <c r="AXY50" s="89"/>
      <c r="AXZ50" s="89"/>
      <c r="AYA50" s="89"/>
      <c r="AYB50" s="89"/>
      <c r="AYC50" s="89"/>
      <c r="AYD50" s="89"/>
      <c r="AYE50" s="89"/>
      <c r="AYF50" s="89"/>
      <c r="AYG50" s="89"/>
      <c r="AYH50" s="89"/>
      <c r="AYI50" s="89"/>
      <c r="AYJ50" s="89"/>
      <c r="AYK50" s="89"/>
      <c r="AYL50" s="89"/>
      <c r="AYM50" s="89"/>
      <c r="AYN50" s="89"/>
      <c r="AYO50" s="89"/>
      <c r="AYP50" s="89"/>
      <c r="AYQ50" s="89"/>
      <c r="AYR50" s="89"/>
      <c r="AYS50" s="89"/>
      <c r="AYT50" s="89"/>
      <c r="AYU50" s="89"/>
      <c r="AYV50" s="89"/>
      <c r="AYW50" s="89"/>
      <c r="AYX50" s="89"/>
      <c r="AYY50" s="89"/>
      <c r="AYZ50" s="89"/>
      <c r="AZA50" s="89"/>
      <c r="AZB50" s="89"/>
      <c r="AZC50" s="89"/>
      <c r="AZD50" s="89"/>
      <c r="AZE50" s="89"/>
      <c r="AZF50" s="89"/>
      <c r="AZG50" s="89"/>
      <c r="AZH50" s="89"/>
      <c r="AZI50" s="89"/>
      <c r="AZJ50" s="89"/>
      <c r="AZK50" s="89"/>
      <c r="AZL50" s="89"/>
      <c r="AZM50" s="89"/>
      <c r="AZN50" s="89"/>
      <c r="AZO50" s="89"/>
      <c r="AZP50" s="89"/>
      <c r="AZQ50" s="89"/>
      <c r="AZR50" s="89"/>
      <c r="AZS50" s="89"/>
      <c r="AZT50" s="89"/>
      <c r="AZU50" s="89"/>
      <c r="AZV50" s="89"/>
      <c r="AZW50" s="89"/>
      <c r="AZX50" s="89"/>
      <c r="AZY50" s="89"/>
      <c r="AZZ50" s="89"/>
      <c r="BAA50" s="89"/>
      <c r="BAB50" s="89"/>
      <c r="BAC50" s="89"/>
      <c r="BAD50" s="89"/>
      <c r="BAE50" s="89"/>
      <c r="BAF50" s="89"/>
      <c r="BAG50" s="89"/>
      <c r="BAH50" s="89"/>
      <c r="BAI50" s="89"/>
      <c r="BAJ50" s="89"/>
      <c r="BAK50" s="89"/>
      <c r="BAL50" s="89"/>
      <c r="BAM50" s="89"/>
      <c r="BAN50" s="89"/>
      <c r="BAO50" s="89"/>
      <c r="BAP50" s="89"/>
      <c r="BAQ50" s="89"/>
      <c r="BAR50" s="89"/>
      <c r="BAS50" s="89"/>
      <c r="BAT50" s="89"/>
      <c r="BAU50" s="89"/>
      <c r="BAV50" s="89"/>
      <c r="BAW50" s="89"/>
      <c r="BAX50" s="89"/>
      <c r="BAY50" s="89"/>
      <c r="BAZ50" s="89"/>
      <c r="BBA50" s="89"/>
      <c r="BBB50" s="89"/>
      <c r="BBC50" s="89"/>
      <c r="BBD50" s="89"/>
      <c r="BBE50" s="89"/>
      <c r="BBF50" s="89"/>
      <c r="BBG50" s="89"/>
      <c r="BBH50" s="89"/>
      <c r="BBI50" s="89"/>
      <c r="BBJ50" s="89"/>
      <c r="BBK50" s="89"/>
      <c r="BBL50" s="89"/>
      <c r="BBM50" s="89"/>
      <c r="BBN50" s="89"/>
      <c r="BBO50" s="89"/>
      <c r="BBP50" s="89"/>
      <c r="BBQ50" s="89"/>
      <c r="BBR50" s="89"/>
      <c r="BBS50" s="89"/>
      <c r="BBT50" s="89"/>
      <c r="BBU50" s="89"/>
      <c r="BBV50" s="89"/>
      <c r="BBW50" s="89"/>
      <c r="BBX50" s="89"/>
      <c r="BBY50" s="89"/>
      <c r="BBZ50" s="89"/>
      <c r="BCA50" s="89"/>
      <c r="BCB50" s="89"/>
      <c r="BCC50" s="89"/>
      <c r="BCD50" s="89"/>
      <c r="BCE50" s="89"/>
      <c r="BCF50" s="89"/>
      <c r="BCG50" s="89"/>
      <c r="BCH50" s="89"/>
      <c r="BCI50" s="89"/>
      <c r="BCJ50" s="89"/>
      <c r="BCK50" s="89"/>
      <c r="BCL50" s="89"/>
      <c r="BCM50" s="89"/>
      <c r="BCN50" s="89"/>
      <c r="BCO50" s="89"/>
      <c r="BCP50" s="89"/>
      <c r="BCQ50" s="89"/>
      <c r="BCR50" s="89"/>
      <c r="BCS50" s="89"/>
      <c r="BCT50" s="89"/>
      <c r="BCU50" s="89"/>
      <c r="BCV50" s="89"/>
      <c r="BCW50" s="89"/>
      <c r="BCX50" s="89"/>
      <c r="BCY50" s="89"/>
      <c r="BCZ50" s="89"/>
      <c r="BDA50" s="89"/>
      <c r="BDB50" s="89"/>
      <c r="BDC50" s="89"/>
      <c r="BDD50" s="89"/>
      <c r="BDE50" s="89"/>
      <c r="BDF50" s="89"/>
      <c r="BDG50" s="89"/>
      <c r="BDH50" s="89"/>
      <c r="BDI50" s="89"/>
      <c r="BDJ50" s="89"/>
      <c r="BDK50" s="89"/>
      <c r="BDL50" s="89"/>
      <c r="BDM50" s="89"/>
      <c r="BDN50" s="89"/>
      <c r="BDO50" s="89"/>
      <c r="BDP50" s="89"/>
      <c r="BDQ50" s="89"/>
      <c r="BDR50" s="89"/>
      <c r="BDS50" s="89"/>
      <c r="BDT50" s="89"/>
      <c r="BDU50" s="89"/>
      <c r="BDV50" s="89"/>
      <c r="BDW50" s="89"/>
      <c r="BDX50" s="89"/>
      <c r="BDY50" s="89"/>
      <c r="BDZ50" s="89"/>
      <c r="BEA50" s="89"/>
      <c r="BEB50" s="89"/>
      <c r="BEC50" s="89"/>
      <c r="BED50" s="89"/>
      <c r="BEE50" s="89"/>
      <c r="BEF50" s="89"/>
      <c r="BEG50" s="89"/>
      <c r="BEH50" s="89"/>
      <c r="BEI50" s="89"/>
      <c r="BEJ50" s="89"/>
      <c r="BEK50" s="89"/>
      <c r="BEL50" s="89"/>
      <c r="BEM50" s="89"/>
      <c r="BEN50" s="89"/>
      <c r="BEO50" s="89"/>
      <c r="BEP50" s="89"/>
      <c r="BEQ50" s="89"/>
      <c r="BER50" s="89"/>
      <c r="BES50" s="89"/>
      <c r="BET50" s="89"/>
      <c r="BEU50" s="89"/>
      <c r="BEV50" s="89"/>
      <c r="BEW50" s="89"/>
      <c r="BEX50" s="89"/>
      <c r="BEY50" s="89"/>
      <c r="BEZ50" s="89"/>
      <c r="BFA50" s="89"/>
      <c r="BFB50" s="89"/>
      <c r="BFC50" s="89"/>
      <c r="BFD50" s="89"/>
      <c r="BFE50" s="89"/>
      <c r="BFF50" s="89"/>
      <c r="BFG50" s="89"/>
      <c r="BFH50" s="89"/>
      <c r="BFI50" s="89"/>
      <c r="BFJ50" s="89"/>
      <c r="BFK50" s="89"/>
      <c r="BFL50" s="89"/>
      <c r="BFM50" s="89"/>
      <c r="BFN50" s="89"/>
      <c r="BFO50" s="89"/>
      <c r="BFP50" s="89"/>
      <c r="BFQ50" s="89"/>
      <c r="BFR50" s="89"/>
      <c r="BFS50" s="89"/>
      <c r="BFT50" s="89"/>
      <c r="BFU50" s="89"/>
      <c r="BFV50" s="89"/>
      <c r="BFW50" s="89"/>
      <c r="BFX50" s="89"/>
      <c r="BFY50" s="89"/>
      <c r="BFZ50" s="89"/>
      <c r="BGA50" s="89"/>
      <c r="BGB50" s="89"/>
      <c r="BGC50" s="89"/>
      <c r="BGD50" s="89"/>
      <c r="BGE50" s="89"/>
      <c r="BGF50" s="89"/>
      <c r="BGG50" s="89"/>
      <c r="BGH50" s="89"/>
      <c r="BGI50" s="89"/>
      <c r="BGJ50" s="89"/>
      <c r="BGK50" s="89"/>
      <c r="BGL50" s="89"/>
      <c r="BGM50" s="89"/>
      <c r="BGN50" s="89"/>
      <c r="BGO50" s="89"/>
      <c r="BGP50" s="89"/>
      <c r="BGQ50" s="89"/>
      <c r="BGR50" s="89"/>
      <c r="BGS50" s="89"/>
      <c r="BGT50" s="89"/>
      <c r="BGU50" s="89"/>
      <c r="BGV50" s="89"/>
      <c r="BGW50" s="89"/>
      <c r="BGX50" s="89"/>
      <c r="BGY50" s="89"/>
      <c r="BGZ50" s="89"/>
      <c r="BHA50" s="89"/>
      <c r="BHB50" s="89"/>
      <c r="BHC50" s="89"/>
      <c r="BHD50" s="89"/>
      <c r="BHE50" s="89"/>
      <c r="BHF50" s="89"/>
      <c r="BHG50" s="89"/>
      <c r="BHH50" s="89"/>
      <c r="BHI50" s="89"/>
      <c r="BHJ50" s="89"/>
      <c r="BHK50" s="89"/>
      <c r="BHL50" s="89"/>
      <c r="BHM50" s="89"/>
      <c r="BHN50" s="89"/>
      <c r="BHO50" s="89"/>
      <c r="BHP50" s="89"/>
      <c r="BHQ50" s="89"/>
      <c r="BHR50" s="89"/>
      <c r="BHS50" s="89"/>
      <c r="BHT50" s="89"/>
      <c r="BHU50" s="89"/>
      <c r="BHV50" s="89"/>
      <c r="BHW50" s="89"/>
      <c r="BHX50" s="89"/>
      <c r="BHY50" s="89"/>
      <c r="BHZ50" s="89"/>
      <c r="BIA50" s="89"/>
      <c r="BIB50" s="89"/>
      <c r="BIC50" s="89"/>
      <c r="BID50" s="89"/>
      <c r="BIE50" s="89"/>
      <c r="BIF50" s="89"/>
      <c r="BIG50" s="89"/>
      <c r="BIH50" s="89"/>
      <c r="BII50" s="89"/>
      <c r="BIJ50" s="89"/>
      <c r="BIK50" s="89"/>
      <c r="BIL50" s="89"/>
      <c r="BIM50" s="89"/>
      <c r="BIN50" s="89"/>
      <c r="BIO50" s="89"/>
      <c r="BIP50" s="89"/>
      <c r="BIQ50" s="89"/>
      <c r="BIR50" s="89"/>
      <c r="BIS50" s="89"/>
      <c r="BIT50" s="89"/>
      <c r="BIU50" s="89"/>
      <c r="BIV50" s="89"/>
      <c r="BIW50" s="89"/>
      <c r="BIX50" s="89"/>
      <c r="BIY50" s="89"/>
      <c r="BIZ50" s="89"/>
      <c r="BJA50" s="89"/>
      <c r="BJB50" s="89"/>
      <c r="BJC50" s="89"/>
      <c r="BJD50" s="89"/>
      <c r="BJE50" s="89"/>
      <c r="BJF50" s="89"/>
      <c r="BJG50" s="89"/>
      <c r="BJH50" s="89"/>
      <c r="BJI50" s="89"/>
      <c r="BJJ50" s="89"/>
      <c r="BJK50" s="89"/>
      <c r="BJL50" s="89"/>
      <c r="BJM50" s="89"/>
      <c r="BJN50" s="89"/>
      <c r="BJO50" s="89"/>
      <c r="BJP50" s="89"/>
      <c r="BJQ50" s="89"/>
      <c r="BJR50" s="89"/>
      <c r="BJS50" s="89"/>
      <c r="BJT50" s="89"/>
      <c r="BJU50" s="89"/>
      <c r="BJV50" s="89"/>
      <c r="BJW50" s="89"/>
      <c r="BJX50" s="89"/>
      <c r="BJY50" s="89"/>
      <c r="BJZ50" s="89"/>
      <c r="BKA50" s="89"/>
      <c r="BKB50" s="89"/>
      <c r="BKC50" s="89"/>
      <c r="BKD50" s="89"/>
      <c r="BKE50" s="89"/>
      <c r="BKF50" s="89"/>
      <c r="BKG50" s="89"/>
      <c r="BKH50" s="89"/>
      <c r="BKI50" s="89"/>
      <c r="BKJ50" s="89"/>
      <c r="BKK50" s="89"/>
      <c r="BKL50" s="89"/>
      <c r="BKM50" s="89"/>
      <c r="BKN50" s="89"/>
      <c r="BKO50" s="89"/>
      <c r="BKP50" s="89"/>
      <c r="BKQ50" s="89"/>
      <c r="BKR50" s="89"/>
      <c r="BKS50" s="89"/>
      <c r="BKT50" s="89"/>
      <c r="BKU50" s="89"/>
      <c r="BKV50" s="89"/>
      <c r="BKW50" s="89"/>
      <c r="BKX50" s="89"/>
      <c r="BKY50" s="89"/>
      <c r="BKZ50" s="89"/>
      <c r="BLA50" s="89"/>
      <c r="BLB50" s="89"/>
      <c r="BLC50" s="89"/>
      <c r="BLD50" s="89"/>
      <c r="BLE50" s="89"/>
      <c r="BLF50" s="89"/>
      <c r="BLG50" s="89"/>
      <c r="BLH50" s="89"/>
      <c r="BLI50" s="89"/>
      <c r="BLJ50" s="89"/>
      <c r="BLK50" s="89"/>
      <c r="BLL50" s="89"/>
      <c r="BLM50" s="89"/>
      <c r="BLN50" s="89"/>
      <c r="BLO50" s="89"/>
      <c r="BLP50" s="89"/>
      <c r="BLQ50" s="89"/>
      <c r="BLR50" s="89"/>
      <c r="BLS50" s="89"/>
      <c r="BLT50" s="89"/>
      <c r="BLU50" s="89"/>
      <c r="BLV50" s="89"/>
      <c r="BLW50" s="89"/>
      <c r="BLX50" s="89"/>
      <c r="BLY50" s="89"/>
      <c r="BLZ50" s="89"/>
      <c r="BMA50" s="89"/>
      <c r="BMB50" s="89"/>
      <c r="BMC50" s="89"/>
      <c r="BMD50" s="89"/>
      <c r="BME50" s="89"/>
      <c r="BMF50" s="89"/>
      <c r="BMG50" s="89"/>
      <c r="BMH50" s="89"/>
      <c r="BMI50" s="89"/>
      <c r="BMJ50" s="89"/>
      <c r="BMK50" s="89"/>
      <c r="BML50" s="89"/>
      <c r="BMM50" s="89"/>
      <c r="BMN50" s="89"/>
      <c r="BMO50" s="89"/>
      <c r="BMP50" s="89"/>
      <c r="BMQ50" s="89"/>
      <c r="BMR50" s="89"/>
      <c r="BMS50" s="89"/>
      <c r="BMT50" s="89"/>
      <c r="BMU50" s="89"/>
      <c r="BMV50" s="89"/>
      <c r="BMW50" s="89"/>
      <c r="BMX50" s="89"/>
      <c r="BMY50" s="89"/>
      <c r="BMZ50" s="89"/>
      <c r="BNA50" s="89"/>
      <c r="BNB50" s="89"/>
      <c r="BNC50" s="89"/>
      <c r="BND50" s="89"/>
      <c r="BNE50" s="89"/>
      <c r="BNF50" s="89"/>
      <c r="BNG50" s="89"/>
      <c r="BNH50" s="89"/>
      <c r="BNI50" s="89"/>
      <c r="BNJ50" s="89"/>
      <c r="BNK50" s="89"/>
      <c r="BNL50" s="89"/>
      <c r="BNM50" s="89"/>
      <c r="BNN50" s="89"/>
      <c r="BNO50" s="89"/>
      <c r="BNP50" s="89"/>
      <c r="BNQ50" s="89"/>
      <c r="BNR50" s="89"/>
      <c r="BNS50" s="89"/>
      <c r="BNT50" s="89"/>
      <c r="BNU50" s="89"/>
      <c r="BNV50" s="89"/>
      <c r="BNW50" s="89"/>
      <c r="BNX50" s="89"/>
      <c r="BNY50" s="89"/>
      <c r="BNZ50" s="89"/>
      <c r="BOA50" s="89"/>
      <c r="BOB50" s="89"/>
      <c r="BOC50" s="89"/>
      <c r="BOD50" s="89"/>
      <c r="BOE50" s="89"/>
      <c r="BOF50" s="89"/>
      <c r="BOG50" s="89"/>
      <c r="BOH50" s="89"/>
      <c r="BOI50" s="89"/>
      <c r="BOJ50" s="89"/>
      <c r="BOK50" s="89"/>
      <c r="BOL50" s="89"/>
      <c r="BOM50" s="89"/>
      <c r="BON50" s="89"/>
      <c r="BOO50" s="89"/>
      <c r="BOP50" s="89"/>
      <c r="BOQ50" s="89"/>
      <c r="BOR50" s="89"/>
      <c r="BOS50" s="89"/>
      <c r="BOT50" s="89"/>
      <c r="BOU50" s="89"/>
      <c r="BOV50" s="89"/>
      <c r="BOW50" s="89"/>
      <c r="BOX50" s="89"/>
      <c r="BOY50" s="89"/>
      <c r="BOZ50" s="89"/>
      <c r="BPA50" s="89"/>
      <c r="BPB50" s="89"/>
      <c r="BPC50" s="89"/>
      <c r="BPD50" s="89"/>
      <c r="BPE50" s="89"/>
      <c r="BPF50" s="89"/>
      <c r="BPG50" s="89"/>
      <c r="BPH50" s="89"/>
      <c r="BPI50" s="89"/>
      <c r="BPJ50" s="89"/>
      <c r="BPK50" s="89"/>
      <c r="BPL50" s="89"/>
      <c r="BPM50" s="89"/>
      <c r="BPN50" s="89"/>
      <c r="BPO50" s="89"/>
      <c r="BPP50" s="89"/>
      <c r="BPQ50" s="89"/>
      <c r="BPR50" s="89"/>
      <c r="BPS50" s="89"/>
      <c r="BPT50" s="89"/>
      <c r="BPU50" s="89"/>
      <c r="BPV50" s="89"/>
      <c r="BPW50" s="89"/>
      <c r="BPX50" s="89"/>
      <c r="BPY50" s="89"/>
      <c r="BPZ50" s="89"/>
      <c r="BQA50" s="89"/>
      <c r="BQB50" s="89"/>
      <c r="BQC50" s="89"/>
      <c r="BQD50" s="89"/>
      <c r="BQE50" s="89"/>
      <c r="BQF50" s="89"/>
      <c r="BQG50" s="89"/>
      <c r="BQH50" s="89"/>
      <c r="BQI50" s="89"/>
      <c r="BQJ50" s="89"/>
      <c r="BQK50" s="89"/>
      <c r="BQL50" s="89"/>
      <c r="BQM50" s="89"/>
      <c r="BQN50" s="89"/>
      <c r="BQO50" s="89"/>
      <c r="BQP50" s="89"/>
      <c r="BQQ50" s="89"/>
      <c r="BQR50" s="89"/>
      <c r="BQS50" s="89"/>
      <c r="BQT50" s="89"/>
      <c r="BQU50" s="89"/>
      <c r="BQV50" s="89"/>
      <c r="BQW50" s="89"/>
      <c r="BQX50" s="89"/>
      <c r="BQY50" s="89"/>
      <c r="BQZ50" s="89"/>
      <c r="BRA50" s="89"/>
      <c r="BRB50" s="89"/>
      <c r="BRC50" s="89"/>
      <c r="BRD50" s="89"/>
      <c r="BRE50" s="89"/>
      <c r="BRF50" s="89"/>
      <c r="BRG50" s="89"/>
      <c r="BRH50" s="89"/>
      <c r="BRI50" s="89"/>
      <c r="BRJ50" s="89"/>
      <c r="BRK50" s="89"/>
      <c r="BRL50" s="89"/>
      <c r="BRM50" s="89"/>
      <c r="BRN50" s="89"/>
      <c r="BRO50" s="89"/>
      <c r="BRP50" s="89"/>
      <c r="BRQ50" s="89"/>
      <c r="BRR50" s="89"/>
      <c r="BRS50" s="89"/>
      <c r="BRT50" s="89"/>
      <c r="BRU50" s="89"/>
      <c r="BRV50" s="89"/>
      <c r="BRW50" s="89"/>
      <c r="BRX50" s="89"/>
      <c r="BRY50" s="89"/>
      <c r="BRZ50" s="89"/>
      <c r="BSA50" s="89"/>
      <c r="BSB50" s="89"/>
      <c r="BSC50" s="89"/>
      <c r="BSD50" s="89"/>
      <c r="BSE50" s="89"/>
      <c r="BSF50" s="89"/>
      <c r="BSG50" s="89"/>
      <c r="BSH50" s="89"/>
      <c r="BSI50" s="89"/>
      <c r="BSJ50" s="89"/>
      <c r="BSK50" s="89"/>
      <c r="BSL50" s="89"/>
      <c r="BSM50" s="89"/>
      <c r="BSN50" s="89"/>
      <c r="BSO50" s="89"/>
      <c r="BSP50" s="89"/>
      <c r="BSQ50" s="89"/>
      <c r="BSR50" s="89"/>
      <c r="BSS50" s="89"/>
      <c r="BST50" s="89"/>
      <c r="BSU50" s="89"/>
      <c r="BSV50" s="89"/>
      <c r="BSW50" s="89"/>
      <c r="BSX50" s="89"/>
      <c r="BSY50" s="89"/>
      <c r="BSZ50" s="89"/>
      <c r="BTA50" s="89"/>
      <c r="BTB50" s="89"/>
      <c r="BTC50" s="89"/>
      <c r="BTD50" s="89"/>
      <c r="BTE50" s="89"/>
      <c r="BTF50" s="89"/>
      <c r="BTG50" s="89"/>
      <c r="BTH50" s="89"/>
      <c r="BTI50" s="89"/>
      <c r="BTJ50" s="89"/>
      <c r="BTK50" s="89"/>
      <c r="BTL50" s="89"/>
      <c r="BTM50" s="89"/>
      <c r="BTN50" s="89"/>
      <c r="BTO50" s="89"/>
      <c r="BTP50" s="89"/>
      <c r="BTQ50" s="89"/>
      <c r="BTR50" s="89"/>
      <c r="BTS50" s="89"/>
      <c r="BTT50" s="89"/>
      <c r="BTU50" s="89"/>
      <c r="BTV50" s="89"/>
      <c r="BTW50" s="89"/>
      <c r="BTX50" s="89"/>
      <c r="BTY50" s="89"/>
      <c r="BTZ50" s="89"/>
      <c r="BUA50" s="89"/>
      <c r="BUB50" s="89"/>
      <c r="BUC50" s="89"/>
      <c r="BUD50" s="89"/>
      <c r="BUE50" s="89"/>
      <c r="BUF50" s="89"/>
      <c r="BUG50" s="89"/>
      <c r="BUH50" s="89"/>
      <c r="BUI50" s="89"/>
      <c r="BUJ50" s="89"/>
      <c r="BUK50" s="89"/>
      <c r="BUL50" s="89"/>
      <c r="BUM50" s="89"/>
      <c r="BUN50" s="89"/>
      <c r="BUO50" s="89"/>
      <c r="BUP50" s="89"/>
      <c r="BUQ50" s="89"/>
      <c r="BUR50" s="89"/>
      <c r="BUS50" s="89"/>
      <c r="BUT50" s="89"/>
      <c r="BUU50" s="89"/>
      <c r="BUV50" s="89"/>
      <c r="BUW50" s="89"/>
      <c r="BUX50" s="89"/>
      <c r="BUY50" s="89"/>
      <c r="BUZ50" s="89"/>
      <c r="BVA50" s="89"/>
      <c r="BVB50" s="89"/>
      <c r="BVC50" s="89"/>
      <c r="BVD50" s="89"/>
      <c r="BVE50" s="89"/>
      <c r="BVF50" s="89"/>
      <c r="BVG50" s="89"/>
      <c r="BVH50" s="89"/>
      <c r="BVI50" s="89"/>
      <c r="BVJ50" s="89"/>
      <c r="BVK50" s="89"/>
      <c r="BVL50" s="89"/>
      <c r="BVM50" s="89"/>
      <c r="BVN50" s="89"/>
      <c r="BVO50" s="89"/>
      <c r="BVP50" s="89"/>
      <c r="BVQ50" s="89"/>
      <c r="BVR50" s="89"/>
      <c r="BVS50" s="89"/>
      <c r="BVT50" s="89"/>
      <c r="BVU50" s="89"/>
      <c r="BVV50" s="89"/>
      <c r="BVW50" s="89"/>
      <c r="BVX50" s="89"/>
      <c r="BVY50" s="89"/>
      <c r="BVZ50" s="89"/>
      <c r="BWA50" s="89"/>
      <c r="BWB50" s="89"/>
      <c r="BWC50" s="89"/>
      <c r="BWD50" s="89"/>
      <c r="BWE50" s="89"/>
      <c r="BWF50" s="89"/>
      <c r="BWG50" s="89"/>
      <c r="BWH50" s="89"/>
      <c r="BWI50" s="89"/>
      <c r="BWJ50" s="89"/>
      <c r="BWK50" s="89"/>
      <c r="BWL50" s="89"/>
      <c r="BWM50" s="89"/>
      <c r="BWN50" s="89"/>
      <c r="BWO50" s="89"/>
      <c r="BWP50" s="89"/>
      <c r="BWQ50" s="89"/>
      <c r="BWR50" s="89"/>
      <c r="BWS50" s="89"/>
      <c r="BWT50" s="89"/>
      <c r="BWU50" s="89"/>
      <c r="BWV50" s="89"/>
      <c r="BWW50" s="89"/>
      <c r="BWX50" s="89"/>
      <c r="BWY50" s="89"/>
      <c r="BWZ50" s="89"/>
      <c r="BXA50" s="89"/>
      <c r="BXB50" s="89"/>
      <c r="BXC50" s="89"/>
      <c r="BXD50" s="89"/>
      <c r="BXE50" s="89"/>
      <c r="BXF50" s="89"/>
      <c r="BXG50" s="89"/>
      <c r="BXH50" s="89"/>
      <c r="BXI50" s="89"/>
      <c r="BXJ50" s="89"/>
      <c r="BXK50" s="89"/>
      <c r="BXL50" s="89"/>
      <c r="BXM50" s="89"/>
      <c r="BXN50" s="89"/>
      <c r="BXO50" s="89"/>
      <c r="BXP50" s="89"/>
      <c r="BXQ50" s="89"/>
      <c r="BXR50" s="89"/>
      <c r="BXS50" s="89"/>
      <c r="BXT50" s="89"/>
      <c r="BXU50" s="89"/>
      <c r="BXV50" s="89"/>
      <c r="BXW50" s="89"/>
      <c r="BXX50" s="89"/>
      <c r="BXY50" s="89"/>
      <c r="BXZ50" s="89"/>
      <c r="BYA50" s="89"/>
      <c r="BYB50" s="89"/>
      <c r="BYC50" s="89"/>
      <c r="BYD50" s="89"/>
      <c r="BYE50" s="89"/>
      <c r="BYF50" s="89"/>
      <c r="BYG50" s="89"/>
      <c r="BYH50" s="89"/>
      <c r="BYI50" s="89"/>
      <c r="BYJ50" s="89"/>
      <c r="BYK50" s="89"/>
      <c r="BYL50" s="89"/>
      <c r="BYM50" s="89"/>
      <c r="BYN50" s="89"/>
      <c r="BYO50" s="89"/>
      <c r="BYP50" s="89"/>
      <c r="BYQ50" s="89"/>
      <c r="BYR50" s="89"/>
      <c r="BYS50" s="89"/>
      <c r="BYT50" s="89"/>
      <c r="BYU50" s="89"/>
      <c r="BYV50" s="89"/>
      <c r="BYW50" s="89"/>
      <c r="BYX50" s="89"/>
      <c r="BYY50" s="89"/>
      <c r="BYZ50" s="89"/>
      <c r="BZA50" s="89"/>
      <c r="BZB50" s="89"/>
      <c r="BZC50" s="89"/>
      <c r="BZD50" s="89"/>
      <c r="BZE50" s="89"/>
      <c r="BZF50" s="89"/>
      <c r="BZG50" s="89"/>
      <c r="BZH50" s="89"/>
      <c r="BZI50" s="89"/>
      <c r="BZJ50" s="89"/>
      <c r="BZK50" s="89"/>
      <c r="BZL50" s="89"/>
      <c r="BZM50" s="89"/>
      <c r="BZN50" s="89"/>
      <c r="BZO50" s="89"/>
      <c r="BZP50" s="89"/>
      <c r="BZQ50" s="89"/>
      <c r="BZR50" s="89"/>
      <c r="BZS50" s="89"/>
      <c r="BZT50" s="89"/>
      <c r="BZU50" s="89"/>
      <c r="BZV50" s="89"/>
      <c r="BZW50" s="89"/>
      <c r="BZX50" s="89"/>
      <c r="BZY50" s="89"/>
      <c r="BZZ50" s="89"/>
      <c r="CAA50" s="89"/>
      <c r="CAB50" s="89"/>
      <c r="CAC50" s="89"/>
      <c r="CAD50" s="89"/>
      <c r="CAE50" s="89"/>
      <c r="CAF50" s="89"/>
      <c r="CAG50" s="89"/>
      <c r="CAH50" s="89"/>
      <c r="CAI50" s="89"/>
      <c r="CAJ50" s="89"/>
      <c r="CAK50" s="89"/>
      <c r="CAL50" s="89"/>
      <c r="CAM50" s="89"/>
      <c r="CAN50" s="89"/>
      <c r="CAO50" s="89"/>
      <c r="CAP50" s="89"/>
      <c r="CAQ50" s="89"/>
      <c r="CAR50" s="89"/>
      <c r="CAS50" s="89"/>
      <c r="CAT50" s="89"/>
      <c r="CAU50" s="89"/>
      <c r="CAV50" s="89"/>
      <c r="CAW50" s="89"/>
      <c r="CAX50" s="89"/>
      <c r="CAY50" s="89"/>
      <c r="CAZ50" s="89"/>
      <c r="CBA50" s="89"/>
      <c r="CBB50" s="89"/>
      <c r="CBC50" s="89"/>
      <c r="CBD50" s="89"/>
      <c r="CBE50" s="89"/>
      <c r="CBF50" s="89"/>
      <c r="CBG50" s="89"/>
      <c r="CBH50" s="89"/>
      <c r="CBI50" s="89"/>
      <c r="CBJ50" s="89"/>
      <c r="CBK50" s="89"/>
      <c r="CBL50" s="89"/>
      <c r="CBM50" s="89"/>
      <c r="CBN50" s="89"/>
      <c r="CBO50" s="89"/>
      <c r="CBP50" s="89"/>
      <c r="CBQ50" s="89"/>
      <c r="CBR50" s="89"/>
      <c r="CBS50" s="89"/>
      <c r="CBT50" s="89"/>
      <c r="CBU50" s="89"/>
      <c r="CBV50" s="89"/>
      <c r="CBW50" s="89"/>
      <c r="CBX50" s="89"/>
      <c r="CBY50" s="89"/>
      <c r="CBZ50" s="89"/>
      <c r="CCA50" s="89"/>
      <c r="CCB50" s="89"/>
      <c r="CCC50" s="89"/>
      <c r="CCD50" s="89"/>
      <c r="CCE50" s="89"/>
      <c r="CCF50" s="89"/>
      <c r="CCG50" s="89"/>
      <c r="CCH50" s="89"/>
      <c r="CCI50" s="89"/>
      <c r="CCJ50" s="89"/>
      <c r="CCK50" s="89"/>
      <c r="CCL50" s="89"/>
      <c r="CCM50" s="89"/>
      <c r="CCN50" s="89"/>
      <c r="CCO50" s="89"/>
      <c r="CCP50" s="89"/>
      <c r="CCQ50" s="89"/>
      <c r="CCR50" s="89"/>
      <c r="CCS50" s="89"/>
      <c r="CCT50" s="89"/>
      <c r="CCU50" s="89"/>
      <c r="CCV50" s="89"/>
      <c r="CCW50" s="89"/>
      <c r="CCX50" s="89"/>
      <c r="CCY50" s="89"/>
      <c r="CCZ50" s="89"/>
      <c r="CDA50" s="89"/>
      <c r="CDB50" s="89"/>
      <c r="CDC50" s="89"/>
      <c r="CDD50" s="89"/>
      <c r="CDE50" s="89"/>
      <c r="CDF50" s="89"/>
      <c r="CDG50" s="89"/>
      <c r="CDH50" s="89"/>
      <c r="CDI50" s="89"/>
      <c r="CDJ50" s="89"/>
      <c r="CDK50" s="89"/>
      <c r="CDL50" s="89"/>
      <c r="CDM50" s="89"/>
      <c r="CDN50" s="89"/>
      <c r="CDO50" s="89"/>
      <c r="CDP50" s="89"/>
      <c r="CDQ50" s="89"/>
      <c r="CDR50" s="89"/>
      <c r="CDS50" s="89"/>
      <c r="CDT50" s="89"/>
      <c r="CDU50" s="89"/>
      <c r="CDV50" s="89"/>
      <c r="CDW50" s="89"/>
      <c r="CDX50" s="89"/>
      <c r="CDY50" s="89"/>
      <c r="CDZ50" s="89"/>
      <c r="CEA50" s="89"/>
      <c r="CEB50" s="89"/>
      <c r="CEC50" s="89"/>
      <c r="CED50" s="89"/>
      <c r="CEE50" s="89"/>
      <c r="CEF50" s="89"/>
      <c r="CEG50" s="89"/>
      <c r="CEH50" s="89"/>
      <c r="CEI50" s="89"/>
      <c r="CEJ50" s="89"/>
      <c r="CEK50" s="89"/>
      <c r="CEL50" s="89"/>
      <c r="CEM50" s="89"/>
      <c r="CEN50" s="89"/>
      <c r="CEO50" s="89"/>
      <c r="CEP50" s="89"/>
      <c r="CEQ50" s="89"/>
      <c r="CER50" s="89"/>
      <c r="CES50" s="89"/>
      <c r="CET50" s="89"/>
      <c r="CEU50" s="89"/>
      <c r="CEV50" s="89"/>
      <c r="CEW50" s="89"/>
      <c r="CEX50" s="89"/>
      <c r="CEY50" s="89"/>
      <c r="CEZ50" s="89"/>
      <c r="CFA50" s="89"/>
      <c r="CFB50" s="89"/>
      <c r="CFC50" s="89"/>
      <c r="CFD50" s="89"/>
      <c r="CFE50" s="89"/>
      <c r="CFF50" s="89"/>
      <c r="CFG50" s="89"/>
      <c r="CFH50" s="89"/>
      <c r="CFI50" s="89"/>
      <c r="CFJ50" s="89"/>
      <c r="CFK50" s="89"/>
      <c r="CFL50" s="89"/>
      <c r="CFM50" s="89"/>
      <c r="CFN50" s="89"/>
      <c r="CFO50" s="89"/>
      <c r="CFP50" s="89"/>
      <c r="CFQ50" s="89"/>
      <c r="CFR50" s="89"/>
      <c r="CFS50" s="89"/>
      <c r="CFT50" s="89"/>
      <c r="CFU50" s="89"/>
      <c r="CFV50" s="89"/>
      <c r="CFW50" s="89"/>
      <c r="CFX50" s="89"/>
      <c r="CFY50" s="89"/>
      <c r="CFZ50" s="89"/>
      <c r="CGA50" s="89"/>
      <c r="CGB50" s="89"/>
      <c r="CGC50" s="89"/>
      <c r="CGD50" s="89"/>
      <c r="CGE50" s="89"/>
      <c r="CGF50" s="89"/>
      <c r="CGG50" s="89"/>
      <c r="CGH50" s="89"/>
      <c r="CGI50" s="89"/>
      <c r="CGJ50" s="89"/>
      <c r="CGK50" s="89"/>
      <c r="CGL50" s="89"/>
      <c r="CGM50" s="89"/>
      <c r="CGN50" s="89"/>
      <c r="CGO50" s="89"/>
      <c r="CGP50" s="89"/>
      <c r="CGQ50" s="89"/>
      <c r="CGR50" s="89"/>
      <c r="CGS50" s="89"/>
      <c r="CGT50" s="89"/>
      <c r="CGU50" s="89"/>
      <c r="CGV50" s="89"/>
      <c r="CGW50" s="89"/>
      <c r="CGX50" s="89"/>
      <c r="CGY50" s="89"/>
      <c r="CGZ50" s="89"/>
      <c r="CHA50" s="89"/>
      <c r="CHB50" s="89"/>
      <c r="CHC50" s="89"/>
      <c r="CHD50" s="89"/>
      <c r="CHE50" s="89"/>
      <c r="CHF50" s="89"/>
      <c r="CHG50" s="89"/>
      <c r="CHH50" s="89"/>
      <c r="CHI50" s="89"/>
      <c r="CHJ50" s="89"/>
      <c r="CHK50" s="89"/>
      <c r="CHL50" s="89"/>
      <c r="CHM50" s="89"/>
      <c r="CHN50" s="89"/>
      <c r="CHO50" s="89"/>
      <c r="CHP50" s="89"/>
      <c r="CHQ50" s="89"/>
      <c r="CHR50" s="89"/>
      <c r="CHS50" s="89"/>
      <c r="CHT50" s="89"/>
      <c r="CHU50" s="89"/>
      <c r="CHV50" s="89"/>
      <c r="CHW50" s="89"/>
      <c r="CHX50" s="89"/>
      <c r="CHY50" s="89"/>
      <c r="CHZ50" s="89"/>
      <c r="CIA50" s="89"/>
      <c r="CIB50" s="89"/>
      <c r="CIC50" s="89"/>
      <c r="CID50" s="89"/>
      <c r="CIE50" s="89"/>
      <c r="CIF50" s="89"/>
      <c r="CIG50" s="89"/>
      <c r="CIH50" s="89"/>
      <c r="CII50" s="89"/>
      <c r="CIJ50" s="89"/>
      <c r="CIK50" s="89"/>
      <c r="CIL50" s="89"/>
      <c r="CIM50" s="89"/>
      <c r="CIN50" s="89"/>
      <c r="CIO50" s="89"/>
      <c r="CIP50" s="89"/>
      <c r="CIQ50" s="89"/>
      <c r="CIR50" s="89"/>
      <c r="CIS50" s="89"/>
      <c r="CIT50" s="89"/>
      <c r="CIU50" s="89"/>
      <c r="CIV50" s="89"/>
      <c r="CIW50" s="89"/>
      <c r="CIX50" s="89"/>
      <c r="CIY50" s="89"/>
      <c r="CIZ50" s="89"/>
      <c r="CJA50" s="89"/>
      <c r="CJB50" s="89"/>
      <c r="CJC50" s="89"/>
      <c r="CJD50" s="89"/>
      <c r="CJE50" s="89"/>
      <c r="CJF50" s="89"/>
      <c r="CJG50" s="89"/>
      <c r="CJH50" s="89"/>
      <c r="CJI50" s="89"/>
      <c r="CJJ50" s="89"/>
      <c r="CJK50" s="89"/>
      <c r="CJL50" s="89"/>
      <c r="CJM50" s="89"/>
      <c r="CJN50" s="89"/>
      <c r="CJO50" s="89"/>
      <c r="CJP50" s="89"/>
      <c r="CJQ50" s="89"/>
      <c r="CJR50" s="89"/>
      <c r="CJS50" s="89"/>
      <c r="CJT50" s="89"/>
      <c r="CJU50" s="89"/>
      <c r="CJV50" s="89"/>
      <c r="CJW50" s="89"/>
      <c r="CJX50" s="89"/>
      <c r="CJY50" s="89"/>
      <c r="CJZ50" s="89"/>
      <c r="CKA50" s="89"/>
      <c r="CKB50" s="89"/>
      <c r="CKC50" s="89"/>
      <c r="CKD50" s="89"/>
      <c r="CKE50" s="89"/>
      <c r="CKF50" s="89"/>
      <c r="CKG50" s="89"/>
      <c r="CKH50" s="89"/>
      <c r="CKI50" s="89"/>
      <c r="CKJ50" s="89"/>
      <c r="CKK50" s="89"/>
      <c r="CKL50" s="89"/>
      <c r="CKM50" s="89"/>
      <c r="CKN50" s="89"/>
      <c r="CKO50" s="89"/>
      <c r="CKP50" s="89"/>
      <c r="CKQ50" s="89"/>
      <c r="CKR50" s="89"/>
      <c r="CKS50" s="89"/>
      <c r="CKT50" s="89"/>
      <c r="CKU50" s="89"/>
      <c r="CKV50" s="89"/>
      <c r="CKW50" s="89"/>
      <c r="CKX50" s="89"/>
      <c r="CKY50" s="89"/>
      <c r="CKZ50" s="89"/>
      <c r="CLA50" s="89"/>
      <c r="CLB50" s="89"/>
      <c r="CLC50" s="89"/>
      <c r="CLD50" s="89"/>
      <c r="CLE50" s="89"/>
      <c r="CLF50" s="89"/>
      <c r="CLG50" s="89"/>
      <c r="CLH50" s="89"/>
      <c r="CLI50" s="89"/>
      <c r="CLJ50" s="89"/>
      <c r="CLK50" s="89"/>
      <c r="CLL50" s="89"/>
      <c r="CLM50" s="89"/>
      <c r="CLN50" s="89"/>
      <c r="CLO50" s="89"/>
      <c r="CLP50" s="89"/>
      <c r="CLQ50" s="89"/>
      <c r="CLR50" s="89"/>
      <c r="CLS50" s="89"/>
      <c r="CLT50" s="89"/>
      <c r="CLU50" s="89"/>
      <c r="CLV50" s="89"/>
      <c r="CLW50" s="89"/>
      <c r="CLX50" s="89"/>
      <c r="CLY50" s="89"/>
      <c r="CLZ50" s="89"/>
      <c r="CMA50" s="89"/>
      <c r="CMB50" s="89"/>
      <c r="CMC50" s="89"/>
      <c r="CMD50" s="89"/>
      <c r="CME50" s="89"/>
      <c r="CMF50" s="89"/>
      <c r="CMG50" s="89"/>
      <c r="CMH50" s="89"/>
      <c r="CMI50" s="89"/>
      <c r="CMJ50" s="89"/>
      <c r="CMK50" s="89"/>
      <c r="CML50" s="89"/>
      <c r="CMM50" s="89"/>
      <c r="CMN50" s="89"/>
      <c r="CMO50" s="89"/>
      <c r="CMP50" s="89"/>
      <c r="CMQ50" s="89"/>
      <c r="CMR50" s="89"/>
      <c r="CMS50" s="89"/>
      <c r="CMT50" s="89"/>
      <c r="CMU50" s="89"/>
      <c r="CMV50" s="89"/>
      <c r="CMW50" s="89"/>
      <c r="CMX50" s="89"/>
      <c r="CMY50" s="89"/>
      <c r="CMZ50" s="89"/>
      <c r="CNA50" s="89"/>
      <c r="CNB50" s="89"/>
      <c r="CNC50" s="89"/>
      <c r="CND50" s="89"/>
      <c r="CNE50" s="89"/>
      <c r="CNF50" s="89"/>
      <c r="CNG50" s="89"/>
      <c r="CNH50" s="89"/>
      <c r="CNI50" s="89"/>
      <c r="CNJ50" s="89"/>
      <c r="CNK50" s="89"/>
      <c r="CNL50" s="89"/>
      <c r="CNM50" s="89"/>
      <c r="CNN50" s="89"/>
      <c r="CNO50" s="89"/>
      <c r="CNP50" s="89"/>
      <c r="CNQ50" s="89"/>
      <c r="CNR50" s="89"/>
      <c r="CNS50" s="89"/>
      <c r="CNT50" s="89"/>
      <c r="CNU50" s="89"/>
      <c r="CNV50" s="89"/>
      <c r="CNW50" s="89"/>
      <c r="CNX50" s="89"/>
      <c r="CNY50" s="89"/>
      <c r="CNZ50" s="89"/>
      <c r="COA50" s="89"/>
      <c r="COB50" s="89"/>
      <c r="COC50" s="89"/>
      <c r="COD50" s="89"/>
      <c r="COE50" s="89"/>
      <c r="COF50" s="89"/>
      <c r="COG50" s="89"/>
      <c r="COH50" s="89"/>
      <c r="COI50" s="89"/>
      <c r="COJ50" s="89"/>
      <c r="COK50" s="89"/>
      <c r="COL50" s="89"/>
      <c r="COM50" s="89"/>
      <c r="CON50" s="89"/>
      <c r="COO50" s="89"/>
      <c r="COP50" s="89"/>
      <c r="COQ50" s="89"/>
      <c r="COR50" s="89"/>
      <c r="COS50" s="89"/>
      <c r="COT50" s="89"/>
      <c r="COU50" s="89"/>
      <c r="COV50" s="89"/>
      <c r="COW50" s="89"/>
      <c r="COX50" s="89"/>
      <c r="COY50" s="89"/>
      <c r="COZ50" s="89"/>
      <c r="CPA50" s="89"/>
      <c r="CPB50" s="89"/>
      <c r="CPC50" s="89"/>
      <c r="CPD50" s="89"/>
      <c r="CPE50" s="89"/>
      <c r="CPF50" s="89"/>
      <c r="CPG50" s="89"/>
      <c r="CPH50" s="89"/>
      <c r="CPI50" s="89"/>
      <c r="CPJ50" s="89"/>
      <c r="CPK50" s="89"/>
      <c r="CPL50" s="89"/>
      <c r="CPM50" s="89"/>
      <c r="CPN50" s="89"/>
      <c r="CPO50" s="89"/>
      <c r="CPP50" s="89"/>
      <c r="CPQ50" s="89"/>
      <c r="CPR50" s="89"/>
      <c r="CPS50" s="89"/>
      <c r="CPT50" s="89"/>
      <c r="CPU50" s="89"/>
      <c r="CPV50" s="89"/>
      <c r="CPW50" s="89"/>
      <c r="CPX50" s="89"/>
      <c r="CPY50" s="89"/>
      <c r="CPZ50" s="89"/>
      <c r="CQA50" s="89"/>
      <c r="CQB50" s="89"/>
      <c r="CQC50" s="89"/>
      <c r="CQD50" s="89"/>
      <c r="CQE50" s="89"/>
      <c r="CQF50" s="89"/>
      <c r="CQG50" s="89"/>
      <c r="CQH50" s="89"/>
      <c r="CQI50" s="89"/>
      <c r="CQJ50" s="89"/>
      <c r="CQK50" s="89"/>
      <c r="CQL50" s="89"/>
      <c r="CQM50" s="89"/>
      <c r="CQN50" s="89"/>
      <c r="CQO50" s="89"/>
      <c r="CQP50" s="89"/>
      <c r="CQQ50" s="89"/>
      <c r="CQR50" s="89"/>
      <c r="CQS50" s="89"/>
      <c r="CQT50" s="89"/>
      <c r="CQU50" s="89"/>
      <c r="CQV50" s="89"/>
      <c r="CQW50" s="89"/>
      <c r="CQX50" s="89"/>
      <c r="CQY50" s="89"/>
      <c r="CQZ50" s="89"/>
      <c r="CRA50" s="89"/>
      <c r="CRB50" s="89"/>
      <c r="CRC50" s="89"/>
      <c r="CRD50" s="89"/>
      <c r="CRE50" s="89"/>
      <c r="CRF50" s="89"/>
      <c r="CRG50" s="89"/>
      <c r="CRH50" s="89"/>
      <c r="CRI50" s="89"/>
      <c r="CRJ50" s="89"/>
      <c r="CRK50" s="89"/>
      <c r="CRL50" s="89"/>
      <c r="CRM50" s="89"/>
      <c r="CRN50" s="89"/>
      <c r="CRO50" s="89"/>
      <c r="CRP50" s="89"/>
      <c r="CRQ50" s="89"/>
      <c r="CRR50" s="89"/>
      <c r="CRS50" s="89"/>
      <c r="CRT50" s="89"/>
      <c r="CRU50" s="89"/>
      <c r="CRV50" s="89"/>
      <c r="CRW50" s="89"/>
      <c r="CRX50" s="89"/>
      <c r="CRY50" s="89"/>
      <c r="CRZ50" s="89"/>
      <c r="CSA50" s="89"/>
      <c r="CSB50" s="89"/>
      <c r="CSC50" s="89"/>
      <c r="CSD50" s="89"/>
      <c r="CSE50" s="89"/>
      <c r="CSF50" s="89"/>
      <c r="CSG50" s="89"/>
      <c r="CSH50" s="89"/>
      <c r="CSI50" s="89"/>
      <c r="CSJ50" s="89"/>
      <c r="CSK50" s="89"/>
      <c r="CSL50" s="89"/>
      <c r="CSM50" s="89"/>
      <c r="CSN50" s="89"/>
      <c r="CSO50" s="89"/>
      <c r="CSP50" s="89"/>
      <c r="CSQ50" s="89"/>
      <c r="CSR50" s="89"/>
      <c r="CSS50" s="89"/>
      <c r="CST50" s="89"/>
      <c r="CSU50" s="89"/>
      <c r="CSV50" s="89"/>
      <c r="CSW50" s="89"/>
      <c r="CSX50" s="89"/>
      <c r="CSY50" s="89"/>
      <c r="CSZ50" s="89"/>
      <c r="CTA50" s="89"/>
      <c r="CTB50" s="89"/>
      <c r="CTC50" s="89"/>
      <c r="CTD50" s="89"/>
      <c r="CTE50" s="89"/>
      <c r="CTF50" s="89"/>
      <c r="CTG50" s="89"/>
      <c r="CTH50" s="89"/>
      <c r="CTI50" s="89"/>
      <c r="CTJ50" s="89"/>
      <c r="CTK50" s="89"/>
      <c r="CTL50" s="89"/>
      <c r="CTM50" s="89"/>
      <c r="CTN50" s="89"/>
      <c r="CTO50" s="89"/>
      <c r="CTP50" s="89"/>
      <c r="CTQ50" s="89"/>
      <c r="CTR50" s="89"/>
      <c r="CTS50" s="89"/>
      <c r="CTT50" s="89"/>
      <c r="CTU50" s="89"/>
      <c r="CTV50" s="89"/>
      <c r="CTW50" s="89"/>
      <c r="CTX50" s="89"/>
      <c r="CTY50" s="89"/>
      <c r="CTZ50" s="89"/>
      <c r="CUA50" s="89"/>
      <c r="CUB50" s="89"/>
      <c r="CUC50" s="89"/>
      <c r="CUD50" s="89"/>
      <c r="CUE50" s="89"/>
      <c r="CUF50" s="89"/>
      <c r="CUG50" s="89"/>
      <c r="CUH50" s="89"/>
      <c r="CUI50" s="89"/>
      <c r="CUJ50" s="89"/>
      <c r="CUK50" s="89"/>
      <c r="CUL50" s="89"/>
      <c r="CUM50" s="89"/>
      <c r="CUN50" s="89"/>
      <c r="CUO50" s="89"/>
      <c r="CUP50" s="89"/>
      <c r="CUQ50" s="89"/>
      <c r="CUR50" s="89"/>
      <c r="CUS50" s="89"/>
      <c r="CUT50" s="89"/>
      <c r="CUU50" s="89"/>
      <c r="CUV50" s="89"/>
      <c r="CUW50" s="89"/>
      <c r="CUX50" s="89"/>
      <c r="CUY50" s="89"/>
      <c r="CUZ50" s="89"/>
      <c r="CVA50" s="89"/>
      <c r="CVB50" s="89"/>
      <c r="CVC50" s="89"/>
      <c r="CVD50" s="89"/>
      <c r="CVE50" s="89"/>
      <c r="CVF50" s="89"/>
      <c r="CVG50" s="89"/>
      <c r="CVH50" s="89"/>
      <c r="CVI50" s="89"/>
      <c r="CVJ50" s="89"/>
      <c r="CVK50" s="89"/>
      <c r="CVL50" s="89"/>
      <c r="CVM50" s="89"/>
      <c r="CVN50" s="89"/>
      <c r="CVO50" s="89"/>
      <c r="CVP50" s="89"/>
      <c r="CVQ50" s="89"/>
      <c r="CVR50" s="89"/>
      <c r="CVS50" s="89"/>
      <c r="CVT50" s="89"/>
      <c r="CVU50" s="89"/>
      <c r="CVV50" s="89"/>
      <c r="CVW50" s="89"/>
      <c r="CVX50" s="89"/>
      <c r="CVY50" s="89"/>
      <c r="CVZ50" s="89"/>
      <c r="CWA50" s="89"/>
      <c r="CWB50" s="89"/>
      <c r="CWC50" s="89"/>
      <c r="CWD50" s="89"/>
      <c r="CWE50" s="89"/>
      <c r="CWF50" s="89"/>
      <c r="CWG50" s="89"/>
      <c r="CWH50" s="89"/>
      <c r="CWI50" s="89"/>
      <c r="CWJ50" s="89"/>
      <c r="CWK50" s="89"/>
      <c r="CWL50" s="89"/>
      <c r="CWM50" s="89"/>
      <c r="CWN50" s="89"/>
      <c r="CWO50" s="89"/>
      <c r="CWP50" s="89"/>
      <c r="CWQ50" s="89"/>
      <c r="CWR50" s="89"/>
      <c r="CWS50" s="89"/>
      <c r="CWT50" s="89"/>
      <c r="CWU50" s="89"/>
      <c r="CWV50" s="89"/>
      <c r="CWW50" s="89"/>
      <c r="CWX50" s="89"/>
      <c r="CWY50" s="89"/>
      <c r="CWZ50" s="89"/>
      <c r="CXA50" s="89"/>
      <c r="CXB50" s="89"/>
      <c r="CXC50" s="89"/>
      <c r="CXD50" s="89"/>
      <c r="CXE50" s="89"/>
      <c r="CXF50" s="89"/>
      <c r="CXG50" s="89"/>
      <c r="CXH50" s="89"/>
      <c r="CXI50" s="89"/>
      <c r="CXJ50" s="89"/>
      <c r="CXK50" s="89"/>
      <c r="CXL50" s="89"/>
      <c r="CXM50" s="89"/>
      <c r="CXN50" s="89"/>
      <c r="CXO50" s="89"/>
      <c r="CXP50" s="89"/>
      <c r="CXQ50" s="89"/>
      <c r="CXR50" s="89"/>
      <c r="CXS50" s="89"/>
      <c r="CXT50" s="89"/>
      <c r="CXU50" s="89"/>
      <c r="CXV50" s="89"/>
      <c r="CXW50" s="89"/>
      <c r="CXX50" s="89"/>
      <c r="CXY50" s="89"/>
      <c r="CXZ50" s="89"/>
      <c r="CYA50" s="89"/>
      <c r="CYB50" s="89"/>
      <c r="CYC50" s="89"/>
      <c r="CYD50" s="89"/>
      <c r="CYE50" s="89"/>
      <c r="CYF50" s="89"/>
      <c r="CYG50" s="89"/>
      <c r="CYH50" s="89"/>
      <c r="CYI50" s="89"/>
      <c r="CYJ50" s="89"/>
      <c r="CYK50" s="89"/>
      <c r="CYL50" s="89"/>
      <c r="CYM50" s="89"/>
      <c r="CYN50" s="89"/>
      <c r="CYO50" s="89"/>
      <c r="CYP50" s="89"/>
      <c r="CYQ50" s="89"/>
      <c r="CYR50" s="89"/>
      <c r="CYS50" s="89"/>
      <c r="CYT50" s="89"/>
      <c r="CYU50" s="89"/>
      <c r="CYV50" s="89"/>
      <c r="CYW50" s="89"/>
      <c r="CYX50" s="89"/>
      <c r="CYY50" s="89"/>
      <c r="CYZ50" s="89"/>
      <c r="CZA50" s="89"/>
      <c r="CZB50" s="89"/>
      <c r="CZC50" s="89"/>
      <c r="CZD50" s="89"/>
      <c r="CZE50" s="89"/>
      <c r="CZF50" s="89"/>
      <c r="CZG50" s="89"/>
      <c r="CZH50" s="89"/>
      <c r="CZI50" s="89"/>
      <c r="CZJ50" s="89"/>
      <c r="CZK50" s="89"/>
      <c r="CZL50" s="89"/>
      <c r="CZM50" s="89"/>
      <c r="CZN50" s="89"/>
      <c r="CZO50" s="89"/>
      <c r="CZP50" s="89"/>
      <c r="CZQ50" s="89"/>
      <c r="CZR50" s="89"/>
      <c r="CZS50" s="89"/>
      <c r="CZT50" s="89"/>
      <c r="CZU50" s="89"/>
      <c r="CZV50" s="89"/>
      <c r="CZW50" s="89"/>
      <c r="CZX50" s="89"/>
      <c r="CZY50" s="89"/>
      <c r="CZZ50" s="89"/>
      <c r="DAA50" s="89"/>
      <c r="DAB50" s="89"/>
      <c r="DAC50" s="89"/>
      <c r="DAD50" s="89"/>
      <c r="DAE50" s="89"/>
      <c r="DAF50" s="89"/>
      <c r="DAG50" s="89"/>
      <c r="DAH50" s="89"/>
      <c r="DAI50" s="89"/>
      <c r="DAJ50" s="89"/>
      <c r="DAK50" s="89"/>
      <c r="DAL50" s="89"/>
      <c r="DAM50" s="89"/>
      <c r="DAN50" s="89"/>
      <c r="DAO50" s="89"/>
      <c r="DAP50" s="89"/>
      <c r="DAQ50" s="89"/>
      <c r="DAR50" s="89"/>
      <c r="DAS50" s="89"/>
      <c r="DAT50" s="89"/>
      <c r="DAU50" s="89"/>
      <c r="DAV50" s="89"/>
      <c r="DAW50" s="89"/>
      <c r="DAX50" s="89"/>
      <c r="DAY50" s="89"/>
      <c r="DAZ50" s="89"/>
      <c r="DBA50" s="89"/>
      <c r="DBB50" s="89"/>
      <c r="DBC50" s="89"/>
      <c r="DBD50" s="89"/>
      <c r="DBE50" s="89"/>
      <c r="DBF50" s="89"/>
      <c r="DBG50" s="89"/>
      <c r="DBH50" s="89"/>
      <c r="DBI50" s="89"/>
      <c r="DBJ50" s="89"/>
      <c r="DBK50" s="89"/>
      <c r="DBL50" s="89"/>
      <c r="DBM50" s="89"/>
      <c r="DBN50" s="89"/>
      <c r="DBO50" s="89"/>
      <c r="DBP50" s="89"/>
      <c r="DBQ50" s="89"/>
      <c r="DBR50" s="89"/>
      <c r="DBS50" s="89"/>
      <c r="DBT50" s="89"/>
      <c r="DBU50" s="89"/>
      <c r="DBV50" s="89"/>
      <c r="DBW50" s="89"/>
      <c r="DBX50" s="89"/>
      <c r="DBY50" s="89"/>
      <c r="DBZ50" s="89"/>
      <c r="DCA50" s="89"/>
      <c r="DCB50" s="89"/>
      <c r="DCC50" s="89"/>
      <c r="DCD50" s="89"/>
      <c r="DCE50" s="89"/>
      <c r="DCF50" s="89"/>
      <c r="DCG50" s="89"/>
      <c r="DCH50" s="89"/>
      <c r="DCI50" s="89"/>
      <c r="DCJ50" s="89"/>
      <c r="DCK50" s="89"/>
      <c r="DCL50" s="89"/>
      <c r="DCM50" s="89"/>
      <c r="DCN50" s="89"/>
      <c r="DCO50" s="89"/>
      <c r="DCP50" s="89"/>
      <c r="DCQ50" s="89"/>
      <c r="DCR50" s="89"/>
      <c r="DCS50" s="89"/>
      <c r="DCT50" s="89"/>
      <c r="DCU50" s="89"/>
      <c r="DCV50" s="89"/>
      <c r="DCW50" s="89"/>
      <c r="DCX50" s="89"/>
      <c r="DCY50" s="89"/>
      <c r="DCZ50" s="89"/>
      <c r="DDA50" s="89"/>
      <c r="DDB50" s="89"/>
      <c r="DDC50" s="89"/>
      <c r="DDD50" s="89"/>
      <c r="DDE50" s="89"/>
      <c r="DDF50" s="89"/>
      <c r="DDG50" s="89"/>
      <c r="DDH50" s="89"/>
      <c r="DDI50" s="89"/>
      <c r="DDJ50" s="89"/>
      <c r="DDK50" s="89"/>
      <c r="DDL50" s="89"/>
      <c r="DDM50" s="89"/>
      <c r="DDN50" s="89"/>
      <c r="DDO50" s="89"/>
      <c r="DDP50" s="89"/>
      <c r="DDQ50" s="89"/>
      <c r="DDR50" s="89"/>
      <c r="DDS50" s="89"/>
      <c r="DDT50" s="89"/>
      <c r="DDU50" s="89"/>
      <c r="DDV50" s="89"/>
      <c r="DDW50" s="89"/>
      <c r="DDX50" s="89"/>
      <c r="DDY50" s="89"/>
      <c r="DDZ50" s="89"/>
      <c r="DEA50" s="89"/>
      <c r="DEB50" s="89"/>
      <c r="DEC50" s="89"/>
      <c r="DED50" s="89"/>
      <c r="DEE50" s="89"/>
      <c r="DEF50" s="89"/>
      <c r="DEG50" s="89"/>
      <c r="DEH50" s="89"/>
      <c r="DEI50" s="89"/>
      <c r="DEJ50" s="89"/>
      <c r="DEK50" s="89"/>
      <c r="DEL50" s="89"/>
      <c r="DEM50" s="89"/>
      <c r="DEN50" s="89"/>
      <c r="DEO50" s="89"/>
      <c r="DEP50" s="89"/>
      <c r="DEQ50" s="89"/>
      <c r="DER50" s="89"/>
      <c r="DES50" s="89"/>
      <c r="DET50" s="89"/>
      <c r="DEU50" s="89"/>
      <c r="DEV50" s="89"/>
      <c r="DEW50" s="89"/>
      <c r="DEX50" s="89"/>
      <c r="DEY50" s="89"/>
      <c r="DEZ50" s="89"/>
      <c r="DFA50" s="89"/>
      <c r="DFB50" s="89"/>
      <c r="DFC50" s="89"/>
      <c r="DFD50" s="89"/>
      <c r="DFE50" s="89"/>
      <c r="DFF50" s="89"/>
      <c r="DFG50" s="89"/>
      <c r="DFH50" s="89"/>
      <c r="DFI50" s="89"/>
      <c r="DFJ50" s="89"/>
      <c r="DFK50" s="89"/>
      <c r="DFL50" s="89"/>
      <c r="DFM50" s="89"/>
      <c r="DFN50" s="89"/>
      <c r="DFO50" s="89"/>
      <c r="DFP50" s="89"/>
      <c r="DFQ50" s="89"/>
      <c r="DFR50" s="89"/>
      <c r="DFS50" s="89"/>
      <c r="DFT50" s="89"/>
      <c r="DFU50" s="89"/>
      <c r="DFV50" s="89"/>
      <c r="DFW50" s="89"/>
      <c r="DFX50" s="89"/>
      <c r="DFY50" s="89"/>
      <c r="DFZ50" s="89"/>
      <c r="DGA50" s="89"/>
      <c r="DGB50" s="89"/>
      <c r="DGC50" s="89"/>
      <c r="DGD50" s="89"/>
      <c r="DGE50" s="89"/>
      <c r="DGF50" s="89"/>
      <c r="DGG50" s="89"/>
      <c r="DGH50" s="89"/>
      <c r="DGI50" s="89"/>
      <c r="DGJ50" s="89"/>
      <c r="DGK50" s="89"/>
      <c r="DGL50" s="89"/>
      <c r="DGM50" s="89"/>
      <c r="DGN50" s="89"/>
      <c r="DGO50" s="89"/>
      <c r="DGP50" s="89"/>
      <c r="DGQ50" s="89"/>
      <c r="DGR50" s="89"/>
      <c r="DGS50" s="89"/>
      <c r="DGT50" s="89"/>
      <c r="DGU50" s="89"/>
      <c r="DGV50" s="89"/>
      <c r="DGW50" s="89"/>
      <c r="DGX50" s="89"/>
      <c r="DGY50" s="89"/>
      <c r="DGZ50" s="89"/>
      <c r="DHA50" s="89"/>
      <c r="DHB50" s="89"/>
      <c r="DHC50" s="89"/>
      <c r="DHD50" s="89"/>
      <c r="DHE50" s="89"/>
      <c r="DHF50" s="89"/>
      <c r="DHG50" s="89"/>
      <c r="DHH50" s="89"/>
      <c r="DHI50" s="89"/>
      <c r="DHJ50" s="89"/>
      <c r="DHK50" s="89"/>
      <c r="DHL50" s="89"/>
      <c r="DHM50" s="89"/>
      <c r="DHN50" s="89"/>
      <c r="DHO50" s="89"/>
      <c r="DHP50" s="89"/>
      <c r="DHQ50" s="89"/>
      <c r="DHR50" s="89"/>
      <c r="DHS50" s="89"/>
      <c r="DHT50" s="89"/>
      <c r="DHU50" s="89"/>
      <c r="DHV50" s="89"/>
      <c r="DHW50" s="89"/>
      <c r="DHX50" s="89"/>
      <c r="DHY50" s="89"/>
      <c r="DHZ50" s="89"/>
      <c r="DIA50" s="89"/>
      <c r="DIB50" s="89"/>
      <c r="DIC50" s="89"/>
      <c r="DID50" s="89"/>
      <c r="DIE50" s="89"/>
      <c r="DIF50" s="89"/>
      <c r="DIG50" s="89"/>
      <c r="DIH50" s="89"/>
      <c r="DII50" s="89"/>
      <c r="DIJ50" s="89"/>
      <c r="DIK50" s="89"/>
      <c r="DIL50" s="89"/>
      <c r="DIM50" s="89"/>
      <c r="DIN50" s="89"/>
      <c r="DIO50" s="89"/>
      <c r="DIP50" s="89"/>
      <c r="DIQ50" s="89"/>
      <c r="DIR50" s="89"/>
      <c r="DIS50" s="89"/>
      <c r="DIT50" s="89"/>
      <c r="DIU50" s="89"/>
      <c r="DIV50" s="89"/>
      <c r="DIW50" s="89"/>
      <c r="DIX50" s="89"/>
      <c r="DIY50" s="89"/>
      <c r="DIZ50" s="89"/>
      <c r="DJA50" s="89"/>
      <c r="DJB50" s="89"/>
      <c r="DJC50" s="89"/>
      <c r="DJD50" s="89"/>
      <c r="DJE50" s="89"/>
      <c r="DJF50" s="89"/>
      <c r="DJG50" s="89"/>
      <c r="DJH50" s="89"/>
      <c r="DJI50" s="89"/>
      <c r="DJJ50" s="89"/>
      <c r="DJK50" s="89"/>
      <c r="DJL50" s="89"/>
      <c r="DJM50" s="89"/>
      <c r="DJN50" s="89"/>
      <c r="DJO50" s="89"/>
      <c r="DJP50" s="89"/>
      <c r="DJQ50" s="89"/>
      <c r="DJR50" s="89"/>
      <c r="DJS50" s="89"/>
      <c r="DJT50" s="89"/>
      <c r="DJU50" s="89"/>
      <c r="DJV50" s="89"/>
      <c r="DJW50" s="89"/>
      <c r="DJX50" s="89"/>
      <c r="DJY50" s="89"/>
      <c r="DJZ50" s="89"/>
      <c r="DKA50" s="89"/>
      <c r="DKB50" s="89"/>
      <c r="DKC50" s="89"/>
      <c r="DKD50" s="89"/>
      <c r="DKE50" s="89"/>
      <c r="DKF50" s="89"/>
      <c r="DKG50" s="89"/>
      <c r="DKH50" s="89"/>
      <c r="DKI50" s="89"/>
      <c r="DKJ50" s="89"/>
      <c r="DKK50" s="89"/>
      <c r="DKL50" s="89"/>
      <c r="DKM50" s="89"/>
      <c r="DKN50" s="89"/>
      <c r="DKO50" s="89"/>
      <c r="DKP50" s="89"/>
      <c r="DKQ50" s="89"/>
      <c r="DKR50" s="89"/>
      <c r="DKS50" s="89"/>
      <c r="DKT50" s="89"/>
      <c r="DKU50" s="89"/>
      <c r="DKV50" s="89"/>
      <c r="DKW50" s="89"/>
      <c r="DKX50" s="89"/>
      <c r="DKY50" s="89"/>
      <c r="DKZ50" s="89"/>
      <c r="DLA50" s="89"/>
      <c r="DLB50" s="89"/>
      <c r="DLC50" s="89"/>
      <c r="DLD50" s="89"/>
      <c r="DLE50" s="89"/>
      <c r="DLF50" s="89"/>
      <c r="DLG50" s="89"/>
      <c r="DLH50" s="89"/>
      <c r="DLI50" s="89"/>
      <c r="DLJ50" s="89"/>
      <c r="DLK50" s="89"/>
      <c r="DLL50" s="89"/>
      <c r="DLM50" s="89"/>
      <c r="DLN50" s="89"/>
      <c r="DLO50" s="89"/>
      <c r="DLP50" s="89"/>
      <c r="DLQ50" s="89"/>
      <c r="DLR50" s="89"/>
      <c r="DLS50" s="89"/>
      <c r="DLT50" s="89"/>
      <c r="DLU50" s="89"/>
      <c r="DLV50" s="89"/>
      <c r="DLW50" s="89"/>
      <c r="DLX50" s="89"/>
      <c r="DLY50" s="89"/>
      <c r="DLZ50" s="89"/>
      <c r="DMA50" s="89"/>
      <c r="DMB50" s="89"/>
      <c r="DMC50" s="89"/>
      <c r="DMD50" s="89"/>
      <c r="DME50" s="89"/>
      <c r="DMF50" s="89"/>
      <c r="DMG50" s="89"/>
      <c r="DMH50" s="89"/>
      <c r="DMI50" s="89"/>
      <c r="DMJ50" s="89"/>
      <c r="DMK50" s="89"/>
      <c r="DML50" s="89"/>
      <c r="DMM50" s="89"/>
      <c r="DMN50" s="89"/>
      <c r="DMO50" s="89"/>
      <c r="DMP50" s="89"/>
      <c r="DMQ50" s="89"/>
      <c r="DMR50" s="89"/>
      <c r="DMS50" s="89"/>
      <c r="DMT50" s="89"/>
      <c r="DMU50" s="89"/>
      <c r="DMV50" s="89"/>
      <c r="DMW50" s="89"/>
      <c r="DMX50" s="89"/>
      <c r="DMY50" s="89"/>
      <c r="DMZ50" s="89"/>
      <c r="DNA50" s="89"/>
      <c r="DNB50" s="89"/>
      <c r="DNC50" s="89"/>
      <c r="DND50" s="89"/>
      <c r="DNE50" s="89"/>
      <c r="DNF50" s="89"/>
      <c r="DNG50" s="89"/>
      <c r="DNH50" s="89"/>
      <c r="DNI50" s="89"/>
      <c r="DNJ50" s="89"/>
      <c r="DNK50" s="89"/>
      <c r="DNL50" s="89"/>
      <c r="DNM50" s="89"/>
      <c r="DNN50" s="89"/>
      <c r="DNO50" s="89"/>
      <c r="DNP50" s="89"/>
      <c r="DNQ50" s="89"/>
      <c r="DNR50" s="89"/>
      <c r="DNS50" s="89"/>
      <c r="DNT50" s="89"/>
      <c r="DNU50" s="89"/>
      <c r="DNV50" s="89"/>
      <c r="DNW50" s="89"/>
      <c r="DNX50" s="89"/>
      <c r="DNY50" s="89"/>
      <c r="DNZ50" s="89"/>
      <c r="DOA50" s="89"/>
      <c r="DOB50" s="89"/>
      <c r="DOC50" s="89"/>
      <c r="DOD50" s="89"/>
      <c r="DOE50" s="89"/>
      <c r="DOF50" s="89"/>
      <c r="DOG50" s="89"/>
      <c r="DOH50" s="89"/>
      <c r="DOI50" s="89"/>
      <c r="DOJ50" s="89"/>
      <c r="DOK50" s="89"/>
      <c r="DOL50" s="89"/>
      <c r="DOM50" s="89"/>
      <c r="DON50" s="89"/>
      <c r="DOO50" s="89"/>
      <c r="DOP50" s="89"/>
      <c r="DOQ50" s="89"/>
      <c r="DOR50" s="89"/>
      <c r="DOS50" s="89"/>
      <c r="DOT50" s="89"/>
      <c r="DOU50" s="89"/>
      <c r="DOV50" s="89"/>
      <c r="DOW50" s="89"/>
      <c r="DOX50" s="89"/>
      <c r="DOY50" s="89"/>
      <c r="DOZ50" s="89"/>
      <c r="DPA50" s="89"/>
      <c r="DPB50" s="89"/>
      <c r="DPC50" s="89"/>
      <c r="DPD50" s="89"/>
      <c r="DPE50" s="89"/>
      <c r="DPF50" s="89"/>
      <c r="DPG50" s="89"/>
      <c r="DPH50" s="89"/>
      <c r="DPI50" s="89"/>
      <c r="DPJ50" s="89"/>
      <c r="DPK50" s="89"/>
      <c r="DPL50" s="89"/>
      <c r="DPM50" s="89"/>
      <c r="DPN50" s="89"/>
      <c r="DPO50" s="89"/>
      <c r="DPP50" s="89"/>
      <c r="DPQ50" s="89"/>
      <c r="DPR50" s="89"/>
      <c r="DPS50" s="89"/>
      <c r="DPT50" s="89"/>
      <c r="DPU50" s="89"/>
      <c r="DPV50" s="89"/>
      <c r="DPW50" s="89"/>
      <c r="DPX50" s="89"/>
      <c r="DPY50" s="89"/>
      <c r="DPZ50" s="89"/>
      <c r="DQA50" s="89"/>
      <c r="DQB50" s="89"/>
      <c r="DQC50" s="89"/>
      <c r="DQD50" s="89"/>
      <c r="DQE50" s="89"/>
      <c r="DQF50" s="89"/>
      <c r="DQG50" s="89"/>
      <c r="DQH50" s="89"/>
      <c r="DQI50" s="89"/>
      <c r="DQJ50" s="89"/>
      <c r="DQK50" s="89"/>
      <c r="DQL50" s="89"/>
      <c r="DQM50" s="89"/>
      <c r="DQN50" s="89"/>
      <c r="DQO50" s="89"/>
      <c r="DQP50" s="89"/>
      <c r="DQQ50" s="89"/>
      <c r="DQR50" s="89"/>
      <c r="DQS50" s="89"/>
      <c r="DQT50" s="89"/>
      <c r="DQU50" s="89"/>
      <c r="DQV50" s="89"/>
      <c r="DQW50" s="89"/>
      <c r="DQX50" s="89"/>
      <c r="DQY50" s="89"/>
      <c r="DQZ50" s="89"/>
      <c r="DRA50" s="89"/>
      <c r="DRB50" s="89"/>
      <c r="DRC50" s="89"/>
      <c r="DRD50" s="89"/>
      <c r="DRE50" s="89"/>
      <c r="DRF50" s="89"/>
      <c r="DRG50" s="89"/>
      <c r="DRH50" s="89"/>
      <c r="DRI50" s="89"/>
      <c r="DRJ50" s="89"/>
      <c r="DRK50" s="89"/>
      <c r="DRL50" s="89"/>
      <c r="DRM50" s="89"/>
      <c r="DRN50" s="89"/>
      <c r="DRO50" s="89"/>
      <c r="DRP50" s="89"/>
      <c r="DRQ50" s="89"/>
      <c r="DRR50" s="89"/>
      <c r="DRS50" s="89"/>
      <c r="DRT50" s="89"/>
      <c r="DRU50" s="89"/>
      <c r="DRV50" s="89"/>
      <c r="DRW50" s="89"/>
      <c r="DRX50" s="89"/>
      <c r="DRY50" s="89"/>
      <c r="DRZ50" s="89"/>
      <c r="DSA50" s="89"/>
      <c r="DSB50" s="89"/>
      <c r="DSC50" s="89"/>
      <c r="DSD50" s="89"/>
      <c r="DSE50" s="89"/>
      <c r="DSF50" s="89"/>
      <c r="DSG50" s="89"/>
      <c r="DSH50" s="89"/>
      <c r="DSI50" s="89"/>
      <c r="DSJ50" s="89"/>
      <c r="DSK50" s="89"/>
      <c r="DSL50" s="89"/>
      <c r="DSM50" s="89"/>
      <c r="DSN50" s="89"/>
      <c r="DSO50" s="89"/>
      <c r="DSP50" s="89"/>
      <c r="DSQ50" s="89"/>
      <c r="DSR50" s="89"/>
      <c r="DSS50" s="89"/>
      <c r="DST50" s="89"/>
      <c r="DSU50" s="89"/>
      <c r="DSV50" s="89"/>
      <c r="DSW50" s="89"/>
      <c r="DSX50" s="89"/>
      <c r="DSY50" s="89"/>
      <c r="DSZ50" s="89"/>
      <c r="DTA50" s="89"/>
      <c r="DTB50" s="89"/>
      <c r="DTC50" s="89"/>
      <c r="DTD50" s="89"/>
      <c r="DTE50" s="89"/>
      <c r="DTF50" s="89"/>
      <c r="DTG50" s="89"/>
      <c r="DTH50" s="89"/>
      <c r="DTI50" s="89"/>
      <c r="DTJ50" s="89"/>
      <c r="DTK50" s="89"/>
      <c r="DTL50" s="89"/>
      <c r="DTM50" s="89"/>
      <c r="DTN50" s="89"/>
      <c r="DTO50" s="89"/>
      <c r="DTP50" s="89"/>
      <c r="DTQ50" s="89"/>
      <c r="DTR50" s="89"/>
      <c r="DTS50" s="89"/>
      <c r="DTT50" s="89"/>
      <c r="DTU50" s="89"/>
      <c r="DTV50" s="89"/>
      <c r="DTW50" s="89"/>
      <c r="DTX50" s="89"/>
      <c r="DTY50" s="89"/>
      <c r="DTZ50" s="89"/>
      <c r="DUA50" s="89"/>
      <c r="DUB50" s="89"/>
      <c r="DUC50" s="89"/>
      <c r="DUD50" s="89"/>
      <c r="DUE50" s="89"/>
      <c r="DUF50" s="89"/>
      <c r="DUG50" s="89"/>
      <c r="DUH50" s="89"/>
      <c r="DUI50" s="89"/>
      <c r="DUJ50" s="89"/>
      <c r="DUK50" s="89"/>
      <c r="DUL50" s="89"/>
      <c r="DUM50" s="89"/>
      <c r="DUN50" s="89"/>
      <c r="DUO50" s="89"/>
      <c r="DUP50" s="89"/>
      <c r="DUQ50" s="89"/>
      <c r="DUR50" s="89"/>
      <c r="DUS50" s="89"/>
      <c r="DUT50" s="89"/>
      <c r="DUU50" s="89"/>
      <c r="DUV50" s="89"/>
      <c r="DUW50" s="89"/>
      <c r="DUX50" s="89"/>
      <c r="DUY50" s="89"/>
      <c r="DUZ50" s="89"/>
      <c r="DVA50" s="89"/>
      <c r="DVB50" s="89"/>
      <c r="DVC50" s="89"/>
      <c r="DVD50" s="89"/>
      <c r="DVE50" s="89"/>
      <c r="DVF50" s="89"/>
      <c r="DVG50" s="89"/>
      <c r="DVH50" s="89"/>
      <c r="DVI50" s="89"/>
      <c r="DVJ50" s="89"/>
      <c r="DVK50" s="89"/>
      <c r="DVL50" s="89"/>
      <c r="DVM50" s="89"/>
      <c r="DVN50" s="89"/>
      <c r="DVO50" s="89"/>
      <c r="DVP50" s="89"/>
      <c r="DVQ50" s="89"/>
      <c r="DVR50" s="89"/>
      <c r="DVS50" s="89"/>
      <c r="DVT50" s="89"/>
      <c r="DVU50" s="89"/>
      <c r="DVV50" s="89"/>
      <c r="DVW50" s="89"/>
      <c r="DVX50" s="89"/>
      <c r="DVY50" s="89"/>
      <c r="DVZ50" s="89"/>
      <c r="DWA50" s="89"/>
      <c r="DWB50" s="89"/>
      <c r="DWC50" s="89"/>
      <c r="DWD50" s="89"/>
      <c r="DWE50" s="89"/>
      <c r="DWF50" s="89"/>
      <c r="DWG50" s="89"/>
      <c r="DWH50" s="89"/>
      <c r="DWI50" s="89"/>
      <c r="DWJ50" s="89"/>
      <c r="DWK50" s="89"/>
      <c r="DWL50" s="89"/>
      <c r="DWM50" s="89"/>
      <c r="DWN50" s="89"/>
      <c r="DWO50" s="89"/>
      <c r="DWP50" s="89"/>
      <c r="DWQ50" s="89"/>
      <c r="DWR50" s="89"/>
      <c r="DWS50" s="89"/>
      <c r="DWT50" s="89"/>
      <c r="DWU50" s="89"/>
      <c r="DWV50" s="89"/>
      <c r="DWW50" s="89"/>
      <c r="DWX50" s="89"/>
      <c r="DWY50" s="89"/>
      <c r="DWZ50" s="89"/>
      <c r="DXA50" s="89"/>
      <c r="DXB50" s="89"/>
      <c r="DXC50" s="89"/>
      <c r="DXD50" s="89"/>
      <c r="DXE50" s="89"/>
      <c r="DXF50" s="89"/>
      <c r="DXG50" s="89"/>
      <c r="DXH50" s="89"/>
      <c r="DXI50" s="89"/>
      <c r="DXJ50" s="89"/>
      <c r="DXK50" s="89"/>
      <c r="DXL50" s="89"/>
      <c r="DXM50" s="89"/>
      <c r="DXN50" s="89"/>
      <c r="DXO50" s="89"/>
      <c r="DXP50" s="89"/>
      <c r="DXQ50" s="89"/>
      <c r="DXR50" s="89"/>
      <c r="DXS50" s="89"/>
      <c r="DXT50" s="89"/>
      <c r="DXU50" s="89"/>
      <c r="DXV50" s="89"/>
      <c r="DXW50" s="89"/>
      <c r="DXX50" s="89"/>
      <c r="DXY50" s="89"/>
      <c r="DXZ50" s="89"/>
      <c r="DYA50" s="89"/>
      <c r="DYB50" s="89"/>
      <c r="DYC50" s="89"/>
      <c r="DYD50" s="89"/>
      <c r="DYE50" s="89"/>
      <c r="DYF50" s="89"/>
      <c r="DYG50" s="89"/>
      <c r="DYH50" s="89"/>
      <c r="DYI50" s="89"/>
      <c r="DYJ50" s="89"/>
      <c r="DYK50" s="89"/>
      <c r="DYL50" s="89"/>
      <c r="DYM50" s="89"/>
      <c r="DYN50" s="89"/>
      <c r="DYO50" s="89"/>
      <c r="DYP50" s="89"/>
      <c r="DYQ50" s="89"/>
      <c r="DYR50" s="89"/>
      <c r="DYS50" s="89"/>
      <c r="DYT50" s="89"/>
      <c r="DYU50" s="89"/>
      <c r="DYV50" s="89"/>
      <c r="DYW50" s="89"/>
      <c r="DYX50" s="89"/>
      <c r="DYY50" s="89"/>
      <c r="DYZ50" s="89"/>
      <c r="DZA50" s="89"/>
      <c r="DZB50" s="89"/>
      <c r="DZC50" s="89"/>
      <c r="DZD50" s="89"/>
      <c r="DZE50" s="89"/>
      <c r="DZF50" s="89"/>
      <c r="DZG50" s="89"/>
      <c r="DZH50" s="89"/>
      <c r="DZI50" s="89"/>
      <c r="DZJ50" s="89"/>
      <c r="DZK50" s="89"/>
      <c r="DZL50" s="89"/>
      <c r="DZM50" s="89"/>
      <c r="DZN50" s="89"/>
      <c r="DZO50" s="89"/>
      <c r="DZP50" s="89"/>
      <c r="DZQ50" s="89"/>
      <c r="DZR50" s="89"/>
      <c r="DZS50" s="89"/>
      <c r="DZT50" s="89"/>
      <c r="DZU50" s="89"/>
      <c r="DZV50" s="89"/>
      <c r="DZW50" s="89"/>
      <c r="DZX50" s="89"/>
      <c r="DZY50" s="89"/>
      <c r="DZZ50" s="89"/>
      <c r="EAA50" s="89"/>
      <c r="EAB50" s="89"/>
      <c r="EAC50" s="89"/>
      <c r="EAD50" s="89"/>
      <c r="EAE50" s="89"/>
      <c r="EAF50" s="89"/>
      <c r="EAG50" s="89"/>
      <c r="EAH50" s="89"/>
      <c r="EAI50" s="89"/>
      <c r="EAJ50" s="89"/>
      <c r="EAK50" s="89"/>
      <c r="EAL50" s="89"/>
      <c r="EAM50" s="89"/>
      <c r="EAN50" s="89"/>
      <c r="EAO50" s="89"/>
      <c r="EAP50" s="89"/>
      <c r="EAQ50" s="89"/>
      <c r="EAR50" s="89"/>
      <c r="EAS50" s="89"/>
      <c r="EAT50" s="89"/>
      <c r="EAU50" s="89"/>
      <c r="EAV50" s="89"/>
      <c r="EAW50" s="89"/>
      <c r="EAX50" s="89"/>
      <c r="EAY50" s="89"/>
      <c r="EAZ50" s="89"/>
      <c r="EBA50" s="89"/>
      <c r="EBB50" s="89"/>
      <c r="EBC50" s="89"/>
      <c r="EBD50" s="89"/>
      <c r="EBE50" s="89"/>
      <c r="EBF50" s="89"/>
      <c r="EBG50" s="89"/>
      <c r="EBH50" s="89"/>
      <c r="EBI50" s="89"/>
      <c r="EBJ50" s="89"/>
      <c r="EBK50" s="89"/>
      <c r="EBL50" s="89"/>
      <c r="EBM50" s="89"/>
      <c r="EBN50" s="89"/>
      <c r="EBO50" s="89"/>
      <c r="EBP50" s="89"/>
      <c r="EBQ50" s="89"/>
      <c r="EBR50" s="89"/>
      <c r="EBS50" s="89"/>
      <c r="EBT50" s="89"/>
      <c r="EBU50" s="89"/>
      <c r="EBV50" s="89"/>
      <c r="EBW50" s="89"/>
      <c r="EBX50" s="89"/>
      <c r="EBY50" s="89"/>
      <c r="EBZ50" s="89"/>
      <c r="ECA50" s="89"/>
      <c r="ECB50" s="89"/>
      <c r="ECC50" s="89"/>
      <c r="ECD50" s="89"/>
      <c r="ECE50" s="89"/>
      <c r="ECF50" s="89"/>
      <c r="ECG50" s="89"/>
      <c r="ECH50" s="89"/>
      <c r="ECI50" s="89"/>
      <c r="ECJ50" s="89"/>
      <c r="ECK50" s="89"/>
      <c r="ECL50" s="89"/>
      <c r="ECM50" s="89"/>
      <c r="ECN50" s="89"/>
      <c r="ECO50" s="89"/>
      <c r="ECP50" s="89"/>
      <c r="ECQ50" s="89"/>
      <c r="ECR50" s="89"/>
      <c r="ECS50" s="89"/>
      <c r="ECT50" s="89"/>
      <c r="ECU50" s="89"/>
      <c r="ECV50" s="89"/>
      <c r="ECW50" s="89"/>
      <c r="ECX50" s="89"/>
      <c r="ECY50" s="89"/>
      <c r="ECZ50" s="89"/>
      <c r="EDA50" s="89"/>
      <c r="EDB50" s="89"/>
      <c r="EDC50" s="89"/>
      <c r="EDD50" s="89"/>
      <c r="EDE50" s="89"/>
      <c r="EDF50" s="89"/>
      <c r="EDG50" s="89"/>
      <c r="EDH50" s="89"/>
      <c r="EDI50" s="89"/>
      <c r="EDJ50" s="89"/>
      <c r="EDK50" s="89"/>
      <c r="EDL50" s="89"/>
      <c r="EDM50" s="89"/>
      <c r="EDN50" s="89"/>
      <c r="EDO50" s="89"/>
      <c r="EDP50" s="89"/>
      <c r="EDQ50" s="89"/>
      <c r="EDR50" s="89"/>
      <c r="EDS50" s="89"/>
      <c r="EDT50" s="89"/>
      <c r="EDU50" s="89"/>
      <c r="EDV50" s="89"/>
      <c r="EDW50" s="89"/>
      <c r="EDX50" s="89"/>
      <c r="EDY50" s="89"/>
      <c r="EDZ50" s="89"/>
      <c r="EEA50" s="89"/>
      <c r="EEB50" s="89"/>
      <c r="EEC50" s="89"/>
      <c r="EED50" s="89"/>
      <c r="EEE50" s="89"/>
      <c r="EEF50" s="89"/>
      <c r="EEG50" s="89"/>
      <c r="EEH50" s="89"/>
      <c r="EEI50" s="89"/>
      <c r="EEJ50" s="89"/>
      <c r="EEK50" s="89"/>
      <c r="EEL50" s="89"/>
      <c r="EEM50" s="89"/>
      <c r="EEN50" s="89"/>
      <c r="EEO50" s="89"/>
      <c r="EEP50" s="89"/>
      <c r="EEQ50" s="89"/>
      <c r="EER50" s="89"/>
      <c r="EES50" s="89"/>
      <c r="EET50" s="89"/>
      <c r="EEU50" s="89"/>
      <c r="EEV50" s="89"/>
      <c r="EEW50" s="89"/>
      <c r="EEX50" s="89"/>
      <c r="EEY50" s="89"/>
      <c r="EEZ50" s="89"/>
      <c r="EFA50" s="89"/>
      <c r="EFB50" s="89"/>
      <c r="EFC50" s="89"/>
      <c r="EFD50" s="89"/>
      <c r="EFE50" s="89"/>
      <c r="EFF50" s="89"/>
      <c r="EFG50" s="89"/>
      <c r="EFH50" s="89"/>
      <c r="EFI50" s="89"/>
      <c r="EFJ50" s="89"/>
      <c r="EFK50" s="89"/>
      <c r="EFL50" s="89"/>
      <c r="EFM50" s="89"/>
      <c r="EFN50" s="89"/>
      <c r="EFO50" s="89"/>
      <c r="EFP50" s="89"/>
      <c r="EFQ50" s="89"/>
      <c r="EFR50" s="89"/>
      <c r="EFS50" s="89"/>
      <c r="EFT50" s="89"/>
      <c r="EFU50" s="89"/>
      <c r="EFV50" s="89"/>
      <c r="EFW50" s="89"/>
      <c r="EFX50" s="89"/>
      <c r="EFY50" s="89"/>
      <c r="EFZ50" s="89"/>
      <c r="EGA50" s="89"/>
      <c r="EGB50" s="89"/>
      <c r="EGC50" s="89"/>
      <c r="EGD50" s="89"/>
      <c r="EGE50" s="89"/>
      <c r="EGF50" s="89"/>
      <c r="EGG50" s="89"/>
      <c r="EGH50" s="89"/>
      <c r="EGI50" s="89"/>
      <c r="EGJ50" s="89"/>
      <c r="EGK50" s="89"/>
      <c r="EGL50" s="89"/>
      <c r="EGM50" s="89"/>
      <c r="EGN50" s="89"/>
      <c r="EGO50" s="89"/>
      <c r="EGP50" s="89"/>
      <c r="EGQ50" s="89"/>
      <c r="EGR50" s="89"/>
      <c r="EGS50" s="89"/>
      <c r="EGT50" s="89"/>
      <c r="EGU50" s="89"/>
      <c r="EGV50" s="89"/>
      <c r="EGW50" s="89"/>
      <c r="EGX50" s="89"/>
      <c r="EGY50" s="89"/>
      <c r="EGZ50" s="89"/>
      <c r="EHA50" s="89"/>
      <c r="EHB50" s="89"/>
      <c r="EHC50" s="89"/>
      <c r="EHD50" s="89"/>
      <c r="EHE50" s="89"/>
      <c r="EHF50" s="89"/>
      <c r="EHG50" s="89"/>
      <c r="EHH50" s="89"/>
      <c r="EHI50" s="89"/>
      <c r="EHJ50" s="89"/>
      <c r="EHK50" s="89"/>
      <c r="EHL50" s="89"/>
      <c r="EHM50" s="89"/>
      <c r="EHN50" s="89"/>
      <c r="EHO50" s="89"/>
      <c r="EHP50" s="89"/>
      <c r="EHQ50" s="89"/>
      <c r="EHR50" s="89"/>
      <c r="EHS50" s="89"/>
      <c r="EHT50" s="89"/>
      <c r="EHU50" s="89"/>
      <c r="EHV50" s="89"/>
      <c r="EHW50" s="89"/>
      <c r="EHX50" s="89"/>
      <c r="EHY50" s="89"/>
      <c r="EHZ50" s="89"/>
      <c r="EIA50" s="89"/>
      <c r="EIB50" s="89"/>
      <c r="EIC50" s="89"/>
      <c r="EID50" s="89"/>
      <c r="EIE50" s="89"/>
      <c r="EIF50" s="89"/>
      <c r="EIG50" s="89"/>
      <c r="EIH50" s="89"/>
      <c r="EII50" s="89"/>
      <c r="EIJ50" s="89"/>
      <c r="EIK50" s="89"/>
      <c r="EIL50" s="89"/>
      <c r="EIM50" s="89"/>
      <c r="EIN50" s="89"/>
      <c r="EIO50" s="89"/>
      <c r="EIP50" s="89"/>
      <c r="EIQ50" s="89"/>
      <c r="EIR50" s="89"/>
      <c r="EIS50" s="89"/>
      <c r="EIT50" s="89"/>
      <c r="EIU50" s="89"/>
      <c r="EIV50" s="89"/>
      <c r="EIW50" s="89"/>
      <c r="EIX50" s="89"/>
      <c r="EIY50" s="89"/>
      <c r="EIZ50" s="89"/>
      <c r="EJA50" s="89"/>
      <c r="EJB50" s="89"/>
      <c r="EJC50" s="89"/>
      <c r="EJD50" s="89"/>
      <c r="EJE50" s="89"/>
      <c r="EJF50" s="89"/>
      <c r="EJG50" s="89"/>
      <c r="EJH50" s="89"/>
      <c r="EJI50" s="89"/>
      <c r="EJJ50" s="89"/>
      <c r="EJK50" s="89"/>
      <c r="EJL50" s="89"/>
      <c r="EJM50" s="89"/>
      <c r="EJN50" s="89"/>
      <c r="EJO50" s="89"/>
      <c r="EJP50" s="89"/>
      <c r="EJQ50" s="89"/>
      <c r="EJR50" s="89"/>
      <c r="EJS50" s="89"/>
      <c r="EJT50" s="89"/>
      <c r="EJU50" s="89"/>
      <c r="EJV50" s="89"/>
      <c r="EJW50" s="89"/>
      <c r="EJX50" s="89"/>
      <c r="EJY50" s="89"/>
      <c r="EJZ50" s="89"/>
      <c r="EKA50" s="89"/>
      <c r="EKB50" s="89"/>
      <c r="EKC50" s="89"/>
      <c r="EKD50" s="89"/>
      <c r="EKE50" s="89"/>
      <c r="EKF50" s="89"/>
      <c r="EKG50" s="89"/>
      <c r="EKH50" s="89"/>
      <c r="EKI50" s="89"/>
      <c r="EKJ50" s="89"/>
      <c r="EKK50" s="89"/>
      <c r="EKL50" s="89"/>
      <c r="EKM50" s="89"/>
      <c r="EKN50" s="89"/>
      <c r="EKO50" s="89"/>
      <c r="EKP50" s="89"/>
      <c r="EKQ50" s="89"/>
      <c r="EKR50" s="89"/>
      <c r="EKS50" s="89"/>
      <c r="EKT50" s="89"/>
      <c r="EKU50" s="89"/>
      <c r="EKV50" s="89"/>
      <c r="EKW50" s="89"/>
      <c r="EKX50" s="89"/>
      <c r="EKY50" s="89"/>
      <c r="EKZ50" s="89"/>
      <c r="ELA50" s="89"/>
      <c r="ELB50" s="89"/>
      <c r="ELC50" s="89"/>
      <c r="ELD50" s="89"/>
      <c r="ELE50" s="89"/>
      <c r="ELF50" s="89"/>
      <c r="ELG50" s="89"/>
      <c r="ELH50" s="89"/>
      <c r="ELI50" s="89"/>
      <c r="ELJ50" s="89"/>
      <c r="ELK50" s="89"/>
      <c r="ELL50" s="89"/>
      <c r="ELM50" s="89"/>
      <c r="ELN50" s="89"/>
      <c r="ELO50" s="89"/>
      <c r="ELP50" s="89"/>
      <c r="ELQ50" s="89"/>
      <c r="ELR50" s="89"/>
      <c r="ELS50" s="89"/>
      <c r="ELT50" s="89"/>
      <c r="ELU50" s="89"/>
      <c r="ELV50" s="89"/>
      <c r="ELW50" s="89"/>
      <c r="ELX50" s="89"/>
      <c r="ELY50" s="89"/>
      <c r="ELZ50" s="89"/>
      <c r="EMA50" s="89"/>
      <c r="EMB50" s="89"/>
      <c r="EMC50" s="89"/>
      <c r="EMD50" s="89"/>
      <c r="EME50" s="89"/>
      <c r="EMF50" s="89"/>
      <c r="EMG50" s="89"/>
      <c r="EMH50" s="89"/>
      <c r="EMI50" s="89"/>
      <c r="EMJ50" s="89"/>
      <c r="EMK50" s="89"/>
      <c r="EML50" s="89"/>
      <c r="EMM50" s="89"/>
      <c r="EMN50" s="89"/>
      <c r="EMO50" s="89"/>
      <c r="EMP50" s="89"/>
      <c r="EMQ50" s="89"/>
      <c r="EMR50" s="89"/>
      <c r="EMS50" s="89"/>
      <c r="EMT50" s="89"/>
      <c r="EMU50" s="89"/>
      <c r="EMV50" s="89"/>
      <c r="EMW50" s="89"/>
      <c r="EMX50" s="89"/>
      <c r="EMY50" s="89"/>
      <c r="EMZ50" s="89"/>
      <c r="ENA50" s="89"/>
      <c r="ENB50" s="89"/>
      <c r="ENC50" s="89"/>
      <c r="END50" s="89"/>
      <c r="ENE50" s="89"/>
      <c r="ENF50" s="89"/>
      <c r="ENG50" s="89"/>
      <c r="ENH50" s="89"/>
      <c r="ENI50" s="89"/>
      <c r="ENJ50" s="89"/>
      <c r="ENK50" s="89"/>
      <c r="ENL50" s="89"/>
      <c r="ENM50" s="89"/>
      <c r="ENN50" s="89"/>
      <c r="ENO50" s="89"/>
      <c r="ENP50" s="89"/>
      <c r="ENQ50" s="89"/>
      <c r="ENR50" s="89"/>
      <c r="ENS50" s="89"/>
      <c r="ENT50" s="89"/>
      <c r="ENU50" s="89"/>
      <c r="ENV50" s="89"/>
      <c r="ENW50" s="89"/>
      <c r="ENX50" s="89"/>
      <c r="ENY50" s="89"/>
      <c r="ENZ50" s="89"/>
      <c r="EOA50" s="89"/>
      <c r="EOB50" s="89"/>
      <c r="EOC50" s="89"/>
      <c r="EOD50" s="89"/>
      <c r="EOE50" s="89"/>
      <c r="EOF50" s="89"/>
      <c r="EOG50" s="89"/>
      <c r="EOH50" s="89"/>
      <c r="EOI50" s="89"/>
      <c r="EOJ50" s="89"/>
      <c r="EOK50" s="89"/>
      <c r="EOL50" s="89"/>
      <c r="EOM50" s="89"/>
      <c r="EON50" s="89"/>
      <c r="EOO50" s="89"/>
      <c r="EOP50" s="89"/>
      <c r="EOQ50" s="89"/>
      <c r="EOR50" s="89"/>
      <c r="EOS50" s="89"/>
      <c r="EOT50" s="89"/>
      <c r="EOU50" s="89"/>
      <c r="EOV50" s="89"/>
      <c r="EOW50" s="89"/>
      <c r="EOX50" s="89"/>
      <c r="EOY50" s="89"/>
      <c r="EOZ50" s="89"/>
      <c r="EPA50" s="89"/>
      <c r="EPB50" s="89"/>
      <c r="EPC50" s="89"/>
      <c r="EPD50" s="89"/>
      <c r="EPE50" s="89"/>
      <c r="EPF50" s="89"/>
      <c r="EPG50" s="89"/>
      <c r="EPH50" s="89"/>
      <c r="EPI50" s="89"/>
      <c r="EPJ50" s="89"/>
      <c r="EPK50" s="89"/>
      <c r="EPL50" s="89"/>
      <c r="EPM50" s="89"/>
      <c r="EPN50" s="89"/>
      <c r="EPO50" s="89"/>
      <c r="EPP50" s="89"/>
      <c r="EPQ50" s="89"/>
      <c r="EPR50" s="89"/>
      <c r="EPS50" s="89"/>
      <c r="EPT50" s="89"/>
      <c r="EPU50" s="89"/>
      <c r="EPV50" s="89"/>
      <c r="EPW50" s="89"/>
      <c r="EPX50" s="89"/>
      <c r="EPY50" s="89"/>
      <c r="EPZ50" s="89"/>
      <c r="EQA50" s="89"/>
      <c r="EQB50" s="89"/>
      <c r="EQC50" s="89"/>
      <c r="EQD50" s="89"/>
      <c r="EQE50" s="89"/>
      <c r="EQF50" s="89"/>
      <c r="EQG50" s="89"/>
      <c r="EQH50" s="89"/>
      <c r="EQI50" s="89"/>
      <c r="EQJ50" s="89"/>
      <c r="EQK50" s="89"/>
      <c r="EQL50" s="89"/>
      <c r="EQM50" s="89"/>
      <c r="EQN50" s="89"/>
      <c r="EQO50" s="89"/>
      <c r="EQP50" s="89"/>
      <c r="EQQ50" s="89"/>
      <c r="EQR50" s="89"/>
      <c r="EQS50" s="89"/>
      <c r="EQT50" s="89"/>
      <c r="EQU50" s="89"/>
      <c r="EQV50" s="89"/>
      <c r="EQW50" s="89"/>
      <c r="EQX50" s="89"/>
      <c r="EQY50" s="89"/>
      <c r="EQZ50" s="89"/>
      <c r="ERA50" s="89"/>
      <c r="ERB50" s="89"/>
      <c r="ERC50" s="89"/>
      <c r="ERD50" s="89"/>
      <c r="ERE50" s="89"/>
      <c r="ERF50" s="89"/>
      <c r="ERG50" s="89"/>
      <c r="ERH50" s="89"/>
      <c r="ERI50" s="89"/>
      <c r="ERJ50" s="89"/>
      <c r="ERK50" s="89"/>
      <c r="ERL50" s="89"/>
      <c r="ERM50" s="89"/>
      <c r="ERN50" s="89"/>
      <c r="ERO50" s="89"/>
      <c r="ERP50" s="89"/>
      <c r="ERQ50" s="89"/>
      <c r="ERR50" s="89"/>
      <c r="ERS50" s="89"/>
      <c r="ERT50" s="89"/>
      <c r="ERU50" s="89"/>
      <c r="ERV50" s="89"/>
      <c r="ERW50" s="89"/>
      <c r="ERX50" s="89"/>
      <c r="ERY50" s="89"/>
      <c r="ERZ50" s="89"/>
      <c r="ESA50" s="89"/>
      <c r="ESB50" s="89"/>
      <c r="ESC50" s="89"/>
      <c r="ESD50" s="89"/>
      <c r="ESE50" s="89"/>
      <c r="ESF50" s="89"/>
      <c r="ESG50" s="89"/>
      <c r="ESH50" s="89"/>
      <c r="ESI50" s="89"/>
      <c r="ESJ50" s="89"/>
      <c r="ESK50" s="89"/>
      <c r="ESL50" s="89"/>
      <c r="ESM50" s="89"/>
      <c r="ESN50" s="89"/>
      <c r="ESO50" s="89"/>
      <c r="ESP50" s="89"/>
      <c r="ESQ50" s="89"/>
      <c r="ESR50" s="89"/>
      <c r="ESS50" s="89"/>
      <c r="EST50" s="89"/>
      <c r="ESU50" s="89"/>
      <c r="ESV50" s="89"/>
      <c r="ESW50" s="89"/>
      <c r="ESX50" s="89"/>
      <c r="ESY50" s="89"/>
      <c r="ESZ50" s="89"/>
      <c r="ETA50" s="89"/>
      <c r="ETB50" s="89"/>
      <c r="ETC50" s="89"/>
      <c r="ETD50" s="89"/>
      <c r="ETE50" s="89"/>
      <c r="ETF50" s="89"/>
      <c r="ETG50" s="89"/>
      <c r="ETH50" s="89"/>
      <c r="ETI50" s="89"/>
      <c r="ETJ50" s="89"/>
      <c r="ETK50" s="89"/>
      <c r="ETL50" s="89"/>
      <c r="ETM50" s="89"/>
      <c r="ETN50" s="89"/>
      <c r="ETO50" s="89"/>
      <c r="ETP50" s="89"/>
      <c r="ETQ50" s="89"/>
      <c r="ETR50" s="89"/>
      <c r="ETS50" s="89"/>
      <c r="ETT50" s="89"/>
      <c r="ETU50" s="89"/>
      <c r="ETV50" s="89"/>
      <c r="ETW50" s="89"/>
      <c r="ETX50" s="89"/>
      <c r="ETY50" s="89"/>
      <c r="ETZ50" s="89"/>
      <c r="EUA50" s="89"/>
      <c r="EUB50" s="89"/>
      <c r="EUC50" s="89"/>
      <c r="EUD50" s="89"/>
      <c r="EUE50" s="89"/>
      <c r="EUF50" s="89"/>
      <c r="EUG50" s="89"/>
      <c r="EUH50" s="89"/>
      <c r="EUI50" s="89"/>
      <c r="EUJ50" s="89"/>
      <c r="EUK50" s="89"/>
      <c r="EUL50" s="89"/>
      <c r="EUM50" s="89"/>
      <c r="EUN50" s="89"/>
      <c r="EUO50" s="89"/>
      <c r="EUP50" s="89"/>
      <c r="EUQ50" s="89"/>
      <c r="EUR50" s="89"/>
      <c r="EUS50" s="89"/>
      <c r="EUT50" s="89"/>
      <c r="EUU50" s="89"/>
      <c r="EUV50" s="89"/>
      <c r="EUW50" s="89"/>
      <c r="EUX50" s="89"/>
      <c r="EUY50" s="89"/>
      <c r="EUZ50" s="89"/>
      <c r="EVA50" s="89"/>
      <c r="EVB50" s="89"/>
      <c r="EVC50" s="89"/>
      <c r="EVD50" s="89"/>
      <c r="EVE50" s="89"/>
      <c r="EVF50" s="89"/>
      <c r="EVG50" s="89"/>
      <c r="EVH50" s="89"/>
      <c r="EVI50" s="89"/>
      <c r="EVJ50" s="89"/>
      <c r="EVK50" s="89"/>
      <c r="EVL50" s="89"/>
      <c r="EVM50" s="89"/>
      <c r="EVN50" s="89"/>
      <c r="EVO50" s="89"/>
      <c r="EVP50" s="89"/>
      <c r="EVQ50" s="89"/>
      <c r="EVR50" s="89"/>
      <c r="EVS50" s="89"/>
      <c r="EVT50" s="89"/>
      <c r="EVU50" s="89"/>
      <c r="EVV50" s="89"/>
      <c r="EVW50" s="89"/>
      <c r="EVX50" s="89"/>
      <c r="EVY50" s="89"/>
      <c r="EVZ50" s="89"/>
      <c r="EWA50" s="89"/>
      <c r="EWB50" s="89"/>
      <c r="EWC50" s="89"/>
      <c r="EWD50" s="89"/>
      <c r="EWE50" s="89"/>
      <c r="EWF50" s="89"/>
      <c r="EWG50" s="89"/>
      <c r="EWH50" s="89"/>
      <c r="EWI50" s="89"/>
      <c r="EWJ50" s="89"/>
      <c r="EWK50" s="89"/>
      <c r="EWL50" s="89"/>
      <c r="EWM50" s="89"/>
      <c r="EWN50" s="89"/>
      <c r="EWO50" s="89"/>
      <c r="EWP50" s="89"/>
      <c r="EWQ50" s="89"/>
      <c r="EWR50" s="89"/>
      <c r="EWS50" s="89"/>
      <c r="EWT50" s="89"/>
      <c r="EWU50" s="89"/>
      <c r="EWV50" s="89"/>
      <c r="EWW50" s="89"/>
      <c r="EWX50" s="89"/>
      <c r="EWY50" s="89"/>
      <c r="EWZ50" s="89"/>
      <c r="EXA50" s="89"/>
      <c r="EXB50" s="89"/>
      <c r="EXC50" s="89"/>
      <c r="EXD50" s="89"/>
      <c r="EXE50" s="89"/>
      <c r="EXF50" s="89"/>
      <c r="EXG50" s="89"/>
      <c r="EXH50" s="89"/>
      <c r="EXI50" s="89"/>
      <c r="EXJ50" s="89"/>
      <c r="EXK50" s="89"/>
      <c r="EXL50" s="89"/>
      <c r="EXM50" s="89"/>
      <c r="EXN50" s="89"/>
      <c r="EXO50" s="89"/>
      <c r="EXP50" s="89"/>
      <c r="EXQ50" s="89"/>
      <c r="EXR50" s="89"/>
      <c r="EXS50" s="89"/>
      <c r="EXT50" s="89"/>
      <c r="EXU50" s="89"/>
      <c r="EXV50" s="89"/>
      <c r="EXW50" s="89"/>
      <c r="EXX50" s="89"/>
      <c r="EXY50" s="89"/>
      <c r="EXZ50" s="89"/>
      <c r="EYA50" s="89"/>
      <c r="EYB50" s="89"/>
      <c r="EYC50" s="89"/>
      <c r="EYD50" s="89"/>
      <c r="EYE50" s="89"/>
      <c r="EYF50" s="89"/>
      <c r="EYG50" s="89"/>
      <c r="EYH50" s="89"/>
      <c r="EYI50" s="89"/>
      <c r="EYJ50" s="89"/>
      <c r="EYK50" s="89"/>
      <c r="EYL50" s="89"/>
      <c r="EYM50" s="89"/>
      <c r="EYN50" s="89"/>
      <c r="EYO50" s="89"/>
      <c r="EYP50" s="89"/>
      <c r="EYQ50" s="89"/>
      <c r="EYR50" s="89"/>
      <c r="EYS50" s="89"/>
      <c r="EYT50" s="89"/>
      <c r="EYU50" s="89"/>
      <c r="EYV50" s="89"/>
      <c r="EYW50" s="89"/>
      <c r="EYX50" s="89"/>
      <c r="EYY50" s="89"/>
      <c r="EYZ50" s="89"/>
      <c r="EZA50" s="89"/>
      <c r="EZB50" s="89"/>
      <c r="EZC50" s="89"/>
      <c r="EZD50" s="89"/>
      <c r="EZE50" s="89"/>
      <c r="EZF50" s="89"/>
      <c r="EZG50" s="89"/>
      <c r="EZH50" s="89"/>
      <c r="EZI50" s="89"/>
      <c r="EZJ50" s="89"/>
      <c r="EZK50" s="89"/>
      <c r="EZL50" s="89"/>
      <c r="EZM50" s="89"/>
      <c r="EZN50" s="89"/>
      <c r="EZO50" s="89"/>
      <c r="EZP50" s="89"/>
      <c r="EZQ50" s="89"/>
      <c r="EZR50" s="89"/>
      <c r="EZS50" s="89"/>
      <c r="EZT50" s="89"/>
      <c r="EZU50" s="89"/>
      <c r="EZV50" s="89"/>
      <c r="EZW50" s="89"/>
      <c r="EZX50" s="89"/>
      <c r="EZY50" s="89"/>
      <c r="EZZ50" s="89"/>
      <c r="FAA50" s="89"/>
      <c r="FAB50" s="89"/>
      <c r="FAC50" s="89"/>
      <c r="FAD50" s="89"/>
      <c r="FAE50" s="89"/>
      <c r="FAF50" s="89"/>
      <c r="FAG50" s="89"/>
      <c r="FAH50" s="89"/>
      <c r="FAI50" s="89"/>
      <c r="FAJ50" s="89"/>
      <c r="FAK50" s="89"/>
      <c r="FAL50" s="89"/>
      <c r="FAM50" s="89"/>
      <c r="FAN50" s="89"/>
      <c r="FAO50" s="89"/>
      <c r="FAP50" s="89"/>
      <c r="FAQ50" s="89"/>
      <c r="FAR50" s="89"/>
      <c r="FAS50" s="89"/>
      <c r="FAT50" s="89"/>
      <c r="FAU50" s="89"/>
      <c r="FAV50" s="89"/>
      <c r="FAW50" s="89"/>
      <c r="FAX50" s="89"/>
      <c r="FAY50" s="89"/>
      <c r="FAZ50" s="89"/>
      <c r="FBA50" s="89"/>
      <c r="FBB50" s="89"/>
      <c r="FBC50" s="89"/>
      <c r="FBD50" s="89"/>
      <c r="FBE50" s="89"/>
      <c r="FBF50" s="89"/>
      <c r="FBG50" s="89"/>
      <c r="FBH50" s="89"/>
      <c r="FBI50" s="89"/>
      <c r="FBJ50" s="89"/>
      <c r="FBK50" s="89"/>
      <c r="FBL50" s="89"/>
      <c r="FBM50" s="89"/>
      <c r="FBN50" s="89"/>
      <c r="FBO50" s="89"/>
      <c r="FBP50" s="89"/>
      <c r="FBQ50" s="89"/>
      <c r="FBR50" s="89"/>
      <c r="FBS50" s="89"/>
      <c r="FBT50" s="89"/>
      <c r="FBU50" s="89"/>
      <c r="FBV50" s="89"/>
      <c r="FBW50" s="89"/>
      <c r="FBX50" s="89"/>
      <c r="FBY50" s="89"/>
      <c r="FBZ50" s="89"/>
      <c r="FCA50" s="89"/>
      <c r="FCB50" s="89"/>
      <c r="FCC50" s="89"/>
      <c r="FCD50" s="89"/>
      <c r="FCE50" s="89"/>
      <c r="FCF50" s="89"/>
      <c r="FCG50" s="89"/>
      <c r="FCH50" s="89"/>
      <c r="FCI50" s="89"/>
      <c r="FCJ50" s="89"/>
      <c r="FCK50" s="89"/>
      <c r="FCL50" s="89"/>
      <c r="FCM50" s="89"/>
      <c r="FCN50" s="89"/>
      <c r="FCO50" s="89"/>
      <c r="FCP50" s="89"/>
      <c r="FCQ50" s="89"/>
      <c r="FCR50" s="89"/>
      <c r="FCS50" s="89"/>
      <c r="FCT50" s="89"/>
      <c r="FCU50" s="89"/>
      <c r="FCV50" s="89"/>
      <c r="FCW50" s="89"/>
      <c r="FCX50" s="89"/>
      <c r="FCY50" s="89"/>
      <c r="FCZ50" s="89"/>
      <c r="FDA50" s="89"/>
      <c r="FDB50" s="89"/>
      <c r="FDC50" s="89"/>
      <c r="FDD50" s="89"/>
      <c r="FDE50" s="89"/>
      <c r="FDF50" s="89"/>
      <c r="FDG50" s="89"/>
      <c r="FDH50" s="89"/>
      <c r="FDI50" s="89"/>
      <c r="FDJ50" s="89"/>
      <c r="FDK50" s="89"/>
      <c r="FDL50" s="89"/>
      <c r="FDM50" s="89"/>
      <c r="FDN50" s="89"/>
      <c r="FDO50" s="89"/>
      <c r="FDP50" s="89"/>
      <c r="FDQ50" s="89"/>
      <c r="FDR50" s="89"/>
      <c r="FDS50" s="89"/>
      <c r="FDT50" s="89"/>
      <c r="FDU50" s="89"/>
      <c r="FDV50" s="89"/>
      <c r="FDW50" s="89"/>
      <c r="FDX50" s="89"/>
      <c r="FDY50" s="89"/>
      <c r="FDZ50" s="89"/>
      <c r="FEA50" s="89"/>
      <c r="FEB50" s="89"/>
      <c r="FEC50" s="89"/>
      <c r="FED50" s="89"/>
      <c r="FEE50" s="89"/>
      <c r="FEF50" s="89"/>
      <c r="FEG50" s="89"/>
      <c r="FEH50" s="89"/>
      <c r="FEI50" s="89"/>
      <c r="FEJ50" s="89"/>
      <c r="FEK50" s="89"/>
      <c r="FEL50" s="89"/>
      <c r="FEM50" s="89"/>
      <c r="FEN50" s="89"/>
      <c r="FEO50" s="89"/>
      <c r="FEP50" s="89"/>
      <c r="FEQ50" s="89"/>
      <c r="FER50" s="89"/>
      <c r="FES50" s="89"/>
      <c r="FET50" s="89"/>
      <c r="FEU50" s="89"/>
      <c r="FEV50" s="89"/>
      <c r="FEW50" s="89"/>
      <c r="FEX50" s="89"/>
      <c r="FEY50" s="89"/>
      <c r="FEZ50" s="89"/>
      <c r="FFA50" s="89"/>
      <c r="FFB50" s="89"/>
      <c r="FFC50" s="89"/>
      <c r="FFD50" s="89"/>
      <c r="FFE50" s="89"/>
      <c r="FFF50" s="89"/>
      <c r="FFG50" s="89"/>
      <c r="FFH50" s="89"/>
      <c r="FFI50" s="89"/>
      <c r="FFJ50" s="89"/>
      <c r="FFK50" s="89"/>
      <c r="FFL50" s="89"/>
      <c r="FFM50" s="89"/>
      <c r="FFN50" s="89"/>
      <c r="FFO50" s="89"/>
      <c r="FFP50" s="89"/>
      <c r="FFQ50" s="89"/>
      <c r="FFR50" s="89"/>
      <c r="FFS50" s="89"/>
      <c r="FFT50" s="89"/>
      <c r="FFU50" s="89"/>
      <c r="FFV50" s="89"/>
      <c r="FFW50" s="89"/>
      <c r="FFX50" s="89"/>
      <c r="FFY50" s="89"/>
      <c r="FFZ50" s="89"/>
      <c r="FGA50" s="89"/>
      <c r="FGB50" s="89"/>
      <c r="FGC50" s="89"/>
      <c r="FGD50" s="89"/>
      <c r="FGE50" s="89"/>
      <c r="FGF50" s="89"/>
      <c r="FGG50" s="89"/>
      <c r="FGH50" s="89"/>
      <c r="FGI50" s="89"/>
      <c r="FGJ50" s="89"/>
      <c r="FGK50" s="89"/>
      <c r="FGL50" s="89"/>
      <c r="FGM50" s="89"/>
      <c r="FGN50" s="89"/>
      <c r="FGO50" s="89"/>
      <c r="FGP50" s="89"/>
      <c r="FGQ50" s="89"/>
      <c r="FGR50" s="89"/>
      <c r="FGS50" s="89"/>
      <c r="FGT50" s="89"/>
      <c r="FGU50" s="89"/>
      <c r="FGV50" s="89"/>
      <c r="FGW50" s="89"/>
      <c r="FGX50" s="89"/>
      <c r="FGY50" s="89"/>
      <c r="FGZ50" s="89"/>
      <c r="FHA50" s="89"/>
      <c r="FHB50" s="89"/>
      <c r="FHC50" s="89"/>
      <c r="FHD50" s="89"/>
      <c r="FHE50" s="89"/>
      <c r="FHF50" s="89"/>
      <c r="FHG50" s="89"/>
      <c r="FHH50" s="89"/>
      <c r="FHI50" s="89"/>
      <c r="FHJ50" s="89"/>
      <c r="FHK50" s="89"/>
      <c r="FHL50" s="89"/>
      <c r="FHM50" s="89"/>
      <c r="FHN50" s="89"/>
      <c r="FHO50" s="89"/>
      <c r="FHP50" s="89"/>
      <c r="FHQ50" s="89"/>
      <c r="FHR50" s="89"/>
      <c r="FHS50" s="89"/>
      <c r="FHT50" s="89"/>
      <c r="FHU50" s="89"/>
      <c r="FHV50" s="89"/>
      <c r="FHW50" s="89"/>
      <c r="FHX50" s="89"/>
      <c r="FHY50" s="89"/>
      <c r="FHZ50" s="89"/>
      <c r="FIA50" s="89"/>
      <c r="FIB50" s="89"/>
      <c r="FIC50" s="89"/>
      <c r="FID50" s="89"/>
      <c r="FIE50" s="89"/>
      <c r="FIF50" s="89"/>
      <c r="FIG50" s="89"/>
      <c r="FIH50" s="89"/>
      <c r="FII50" s="89"/>
      <c r="FIJ50" s="89"/>
      <c r="FIK50" s="89"/>
      <c r="FIL50" s="89"/>
      <c r="FIM50" s="89"/>
      <c r="FIN50" s="89"/>
      <c r="FIO50" s="89"/>
      <c r="FIP50" s="89"/>
      <c r="FIQ50" s="89"/>
      <c r="FIR50" s="89"/>
      <c r="FIS50" s="89"/>
      <c r="FIT50" s="89"/>
      <c r="FIU50" s="89"/>
      <c r="FIV50" s="89"/>
      <c r="FIW50" s="89"/>
      <c r="FIX50" s="89"/>
      <c r="FIY50" s="89"/>
      <c r="FIZ50" s="89"/>
      <c r="FJA50" s="89"/>
      <c r="FJB50" s="89"/>
      <c r="FJC50" s="89"/>
      <c r="FJD50" s="89"/>
      <c r="FJE50" s="89"/>
      <c r="FJF50" s="89"/>
      <c r="FJG50" s="89"/>
      <c r="FJH50" s="89"/>
      <c r="FJI50" s="89"/>
      <c r="FJJ50" s="89"/>
      <c r="FJK50" s="89"/>
      <c r="FJL50" s="89"/>
      <c r="FJM50" s="89"/>
      <c r="FJN50" s="89"/>
      <c r="FJO50" s="89"/>
      <c r="FJP50" s="89"/>
      <c r="FJQ50" s="89"/>
      <c r="FJR50" s="89"/>
      <c r="FJS50" s="89"/>
      <c r="FJT50" s="89"/>
      <c r="FJU50" s="89"/>
      <c r="FJV50" s="89"/>
      <c r="FJW50" s="89"/>
      <c r="FJX50" s="89"/>
      <c r="FJY50" s="89"/>
      <c r="FJZ50" s="89"/>
      <c r="FKA50" s="89"/>
      <c r="FKB50" s="89"/>
      <c r="FKC50" s="89"/>
      <c r="FKD50" s="89"/>
      <c r="FKE50" s="89"/>
      <c r="FKF50" s="89"/>
      <c r="FKG50" s="89"/>
      <c r="FKH50" s="89"/>
      <c r="FKI50" s="89"/>
      <c r="FKJ50" s="89"/>
      <c r="FKK50" s="89"/>
      <c r="FKL50" s="89"/>
      <c r="FKM50" s="89"/>
      <c r="FKN50" s="89"/>
      <c r="FKO50" s="89"/>
      <c r="FKP50" s="89"/>
      <c r="FKQ50" s="89"/>
      <c r="FKR50" s="89"/>
      <c r="FKS50" s="89"/>
      <c r="FKT50" s="89"/>
      <c r="FKU50" s="89"/>
      <c r="FKV50" s="89"/>
      <c r="FKW50" s="89"/>
      <c r="FKX50" s="89"/>
      <c r="FKY50" s="89"/>
      <c r="FKZ50" s="89"/>
      <c r="FLA50" s="89"/>
      <c r="FLB50" s="89"/>
      <c r="FLC50" s="89"/>
      <c r="FLD50" s="89"/>
      <c r="FLE50" s="89"/>
      <c r="FLF50" s="89"/>
      <c r="FLG50" s="89"/>
      <c r="FLH50" s="89"/>
      <c r="FLI50" s="89"/>
      <c r="FLJ50" s="89"/>
      <c r="FLK50" s="89"/>
      <c r="FLL50" s="89"/>
      <c r="FLM50" s="89"/>
      <c r="FLN50" s="89"/>
      <c r="FLO50" s="89"/>
      <c r="FLP50" s="89"/>
      <c r="FLQ50" s="89"/>
      <c r="FLR50" s="89"/>
      <c r="FLS50" s="89"/>
      <c r="FLT50" s="89"/>
      <c r="FLU50" s="89"/>
      <c r="FLV50" s="89"/>
      <c r="FLW50" s="89"/>
      <c r="FLX50" s="89"/>
      <c r="FLY50" s="89"/>
      <c r="FLZ50" s="89"/>
      <c r="FMA50" s="89"/>
      <c r="FMB50" s="89"/>
      <c r="FMC50" s="89"/>
      <c r="FMD50" s="89"/>
      <c r="FME50" s="89"/>
      <c r="FMF50" s="89"/>
      <c r="FMG50" s="89"/>
      <c r="FMH50" s="89"/>
      <c r="FMI50" s="89"/>
      <c r="FMJ50" s="89"/>
      <c r="FMK50" s="89"/>
      <c r="FML50" s="89"/>
      <c r="FMM50" s="89"/>
      <c r="FMN50" s="89"/>
      <c r="FMO50" s="89"/>
      <c r="FMP50" s="89"/>
      <c r="FMQ50" s="89"/>
      <c r="FMR50" s="89"/>
      <c r="FMS50" s="89"/>
      <c r="FMT50" s="89"/>
      <c r="FMU50" s="89"/>
      <c r="FMV50" s="89"/>
      <c r="FMW50" s="89"/>
      <c r="FMX50" s="89"/>
      <c r="FMY50" s="89"/>
      <c r="FMZ50" s="89"/>
      <c r="FNA50" s="89"/>
      <c r="FNB50" s="89"/>
      <c r="FNC50" s="89"/>
      <c r="FND50" s="89"/>
      <c r="FNE50" s="89"/>
      <c r="FNF50" s="89"/>
      <c r="FNG50" s="89"/>
      <c r="FNH50" s="89"/>
      <c r="FNI50" s="89"/>
      <c r="FNJ50" s="89"/>
      <c r="FNK50" s="89"/>
      <c r="FNL50" s="89"/>
      <c r="FNM50" s="89"/>
      <c r="FNN50" s="89"/>
      <c r="FNO50" s="89"/>
      <c r="FNP50" s="89"/>
      <c r="FNQ50" s="89"/>
      <c r="FNR50" s="89"/>
      <c r="FNS50" s="89"/>
      <c r="FNT50" s="89"/>
      <c r="FNU50" s="89"/>
      <c r="FNV50" s="89"/>
      <c r="FNW50" s="89"/>
      <c r="FNX50" s="89"/>
      <c r="FNY50" s="89"/>
      <c r="FNZ50" s="89"/>
      <c r="FOA50" s="89"/>
      <c r="FOB50" s="89"/>
      <c r="FOC50" s="89"/>
      <c r="FOD50" s="89"/>
      <c r="FOE50" s="89"/>
      <c r="FOF50" s="89"/>
      <c r="FOG50" s="89"/>
      <c r="FOH50" s="89"/>
      <c r="FOI50" s="89"/>
      <c r="FOJ50" s="89"/>
      <c r="FOK50" s="89"/>
      <c r="FOL50" s="89"/>
      <c r="FOM50" s="89"/>
      <c r="FON50" s="89"/>
      <c r="FOO50" s="89"/>
      <c r="FOP50" s="89"/>
      <c r="FOQ50" s="89"/>
      <c r="FOR50" s="89"/>
      <c r="FOS50" s="89"/>
      <c r="FOT50" s="89"/>
      <c r="FOU50" s="89"/>
      <c r="FOV50" s="89"/>
      <c r="FOW50" s="89"/>
      <c r="FOX50" s="89"/>
      <c r="FOY50" s="89"/>
      <c r="FOZ50" s="89"/>
      <c r="FPA50" s="89"/>
      <c r="FPB50" s="89"/>
      <c r="FPC50" s="89"/>
      <c r="FPD50" s="89"/>
      <c r="FPE50" s="89"/>
      <c r="FPF50" s="89"/>
      <c r="FPG50" s="89"/>
      <c r="FPH50" s="89"/>
      <c r="FPI50" s="89"/>
      <c r="FPJ50" s="89"/>
      <c r="FPK50" s="89"/>
      <c r="FPL50" s="89"/>
      <c r="FPM50" s="89"/>
      <c r="FPN50" s="89"/>
      <c r="FPO50" s="89"/>
      <c r="FPP50" s="89"/>
      <c r="FPQ50" s="89"/>
      <c r="FPR50" s="89"/>
      <c r="FPS50" s="89"/>
      <c r="FPT50" s="89"/>
      <c r="FPU50" s="89"/>
      <c r="FPV50" s="89"/>
      <c r="FPW50" s="89"/>
      <c r="FPX50" s="89"/>
      <c r="FPY50" s="89"/>
      <c r="FPZ50" s="89"/>
      <c r="FQA50" s="89"/>
      <c r="FQB50" s="89"/>
      <c r="FQC50" s="89"/>
      <c r="FQD50" s="89"/>
      <c r="FQE50" s="89"/>
      <c r="FQF50" s="89"/>
      <c r="FQG50" s="89"/>
      <c r="FQH50" s="89"/>
      <c r="FQI50" s="89"/>
      <c r="FQJ50" s="89"/>
      <c r="FQK50" s="89"/>
      <c r="FQL50" s="89"/>
      <c r="FQM50" s="89"/>
      <c r="FQN50" s="89"/>
      <c r="FQO50" s="89"/>
      <c r="FQP50" s="89"/>
      <c r="FQQ50" s="89"/>
      <c r="FQR50" s="89"/>
      <c r="FQS50" s="89"/>
      <c r="FQT50" s="89"/>
      <c r="FQU50" s="89"/>
      <c r="FQV50" s="89"/>
      <c r="FQW50" s="89"/>
      <c r="FQX50" s="89"/>
      <c r="FQY50" s="89"/>
      <c r="FQZ50" s="89"/>
      <c r="FRA50" s="89"/>
      <c r="FRB50" s="89"/>
      <c r="FRC50" s="89"/>
      <c r="FRD50" s="89"/>
      <c r="FRE50" s="89"/>
      <c r="FRF50" s="89"/>
      <c r="FRG50" s="89"/>
      <c r="FRH50" s="89"/>
      <c r="FRI50" s="89"/>
      <c r="FRJ50" s="89"/>
      <c r="FRK50" s="89"/>
      <c r="FRL50" s="89"/>
      <c r="FRM50" s="89"/>
      <c r="FRN50" s="89"/>
      <c r="FRO50" s="89"/>
      <c r="FRP50" s="89"/>
      <c r="FRQ50" s="89"/>
      <c r="FRR50" s="89"/>
      <c r="FRS50" s="89"/>
      <c r="FRT50" s="89"/>
      <c r="FRU50" s="89"/>
      <c r="FRV50" s="89"/>
      <c r="FRW50" s="89"/>
      <c r="FRX50" s="89"/>
      <c r="FRY50" s="89"/>
      <c r="FRZ50" s="89"/>
      <c r="FSA50" s="89"/>
      <c r="FSB50" s="89"/>
      <c r="FSC50" s="89"/>
      <c r="FSD50" s="89"/>
      <c r="FSE50" s="89"/>
      <c r="FSF50" s="89"/>
      <c r="FSG50" s="89"/>
      <c r="FSH50" s="89"/>
      <c r="FSI50" s="89"/>
      <c r="FSJ50" s="89"/>
      <c r="FSK50" s="89"/>
      <c r="FSL50" s="89"/>
      <c r="FSM50" s="89"/>
      <c r="FSN50" s="89"/>
      <c r="FSO50" s="89"/>
      <c r="FSP50" s="89"/>
      <c r="FSQ50" s="89"/>
      <c r="FSR50" s="89"/>
      <c r="FSS50" s="89"/>
      <c r="FST50" s="89"/>
      <c r="FSU50" s="89"/>
      <c r="FSV50" s="89"/>
      <c r="FSW50" s="89"/>
      <c r="FSX50" s="89"/>
      <c r="FSY50" s="89"/>
      <c r="FSZ50" s="89"/>
      <c r="FTA50" s="89"/>
      <c r="FTB50" s="89"/>
      <c r="FTC50" s="89"/>
      <c r="FTD50" s="89"/>
      <c r="FTE50" s="89"/>
      <c r="FTF50" s="89"/>
      <c r="FTG50" s="89"/>
      <c r="FTH50" s="89"/>
      <c r="FTI50" s="89"/>
      <c r="FTJ50" s="89"/>
      <c r="FTK50" s="89"/>
      <c r="FTL50" s="89"/>
      <c r="FTM50" s="89"/>
      <c r="FTN50" s="89"/>
      <c r="FTO50" s="89"/>
      <c r="FTP50" s="89"/>
      <c r="FTQ50" s="89"/>
      <c r="FTR50" s="89"/>
      <c r="FTS50" s="89"/>
      <c r="FTT50" s="89"/>
      <c r="FTU50" s="89"/>
      <c r="FTV50" s="89"/>
      <c r="FTW50" s="89"/>
      <c r="FTX50" s="89"/>
      <c r="FTY50" s="89"/>
      <c r="FTZ50" s="89"/>
      <c r="FUA50" s="89"/>
      <c r="FUB50" s="89"/>
      <c r="FUC50" s="89"/>
      <c r="FUD50" s="89"/>
      <c r="FUE50" s="89"/>
      <c r="FUF50" s="89"/>
      <c r="FUG50" s="89"/>
      <c r="FUH50" s="89"/>
      <c r="FUI50" s="89"/>
      <c r="FUJ50" s="89"/>
      <c r="FUK50" s="89"/>
      <c r="FUL50" s="89"/>
      <c r="FUM50" s="89"/>
      <c r="FUN50" s="89"/>
      <c r="FUO50" s="89"/>
      <c r="FUP50" s="89"/>
      <c r="FUQ50" s="89"/>
      <c r="FUR50" s="89"/>
      <c r="FUS50" s="89"/>
      <c r="FUT50" s="89"/>
      <c r="FUU50" s="89"/>
      <c r="FUV50" s="89"/>
      <c r="FUW50" s="89"/>
      <c r="FUX50" s="89"/>
      <c r="FUY50" s="89"/>
      <c r="FUZ50" s="89"/>
      <c r="FVA50" s="89"/>
      <c r="FVB50" s="89"/>
      <c r="FVC50" s="89"/>
      <c r="FVD50" s="89"/>
      <c r="FVE50" s="89"/>
      <c r="FVF50" s="89"/>
      <c r="FVG50" s="89"/>
      <c r="FVH50" s="89"/>
      <c r="FVI50" s="89"/>
      <c r="FVJ50" s="89"/>
      <c r="FVK50" s="89"/>
      <c r="FVL50" s="89"/>
      <c r="FVM50" s="89"/>
      <c r="FVN50" s="89"/>
      <c r="FVO50" s="89"/>
      <c r="FVP50" s="89"/>
      <c r="FVQ50" s="89"/>
      <c r="FVR50" s="89"/>
      <c r="FVS50" s="89"/>
      <c r="FVT50" s="89"/>
      <c r="FVU50" s="89"/>
      <c r="FVV50" s="89"/>
      <c r="FVW50" s="89"/>
      <c r="FVX50" s="89"/>
      <c r="FVY50" s="89"/>
      <c r="FVZ50" s="89"/>
      <c r="FWA50" s="89"/>
      <c r="FWB50" s="89"/>
      <c r="FWC50" s="89"/>
      <c r="FWD50" s="89"/>
      <c r="FWE50" s="89"/>
      <c r="FWF50" s="89"/>
      <c r="FWG50" s="89"/>
      <c r="FWH50" s="89"/>
      <c r="FWI50" s="89"/>
      <c r="FWJ50" s="89"/>
      <c r="FWK50" s="89"/>
      <c r="FWL50" s="89"/>
      <c r="FWM50" s="89"/>
      <c r="FWN50" s="89"/>
      <c r="FWO50" s="89"/>
      <c r="FWP50" s="89"/>
      <c r="FWQ50" s="89"/>
      <c r="FWR50" s="89"/>
      <c r="FWS50" s="89"/>
      <c r="FWT50" s="89"/>
      <c r="FWU50" s="89"/>
      <c r="FWV50" s="89"/>
      <c r="FWW50" s="89"/>
      <c r="FWX50" s="89"/>
      <c r="FWY50" s="89"/>
      <c r="FWZ50" s="89"/>
      <c r="FXA50" s="89"/>
      <c r="FXB50" s="89"/>
      <c r="FXC50" s="89"/>
      <c r="FXD50" s="89"/>
      <c r="FXE50" s="89"/>
      <c r="FXF50" s="89"/>
      <c r="FXG50" s="89"/>
      <c r="FXH50" s="89"/>
      <c r="FXI50" s="89"/>
      <c r="FXJ50" s="89"/>
      <c r="FXK50" s="89"/>
      <c r="FXL50" s="89"/>
      <c r="FXM50" s="89"/>
      <c r="FXN50" s="89"/>
      <c r="FXO50" s="89"/>
      <c r="FXP50" s="89"/>
      <c r="FXQ50" s="89"/>
      <c r="FXR50" s="89"/>
      <c r="FXS50" s="89"/>
      <c r="FXT50" s="89"/>
      <c r="FXU50" s="89"/>
      <c r="FXV50" s="89"/>
      <c r="FXW50" s="89"/>
      <c r="FXX50" s="89"/>
      <c r="FXY50" s="89"/>
      <c r="FXZ50" s="89"/>
      <c r="FYA50" s="89"/>
      <c r="FYB50" s="89"/>
      <c r="FYC50" s="89"/>
      <c r="FYD50" s="89"/>
      <c r="FYE50" s="89"/>
      <c r="FYF50" s="89"/>
      <c r="FYG50" s="89"/>
      <c r="FYH50" s="89"/>
      <c r="FYI50" s="89"/>
      <c r="FYJ50" s="89"/>
      <c r="FYK50" s="89"/>
      <c r="FYL50" s="89"/>
      <c r="FYM50" s="89"/>
      <c r="FYN50" s="89"/>
      <c r="FYO50" s="89"/>
      <c r="FYP50" s="89"/>
      <c r="FYQ50" s="89"/>
      <c r="FYR50" s="89"/>
      <c r="FYS50" s="89"/>
      <c r="FYT50" s="89"/>
      <c r="FYU50" s="89"/>
      <c r="FYV50" s="89"/>
      <c r="FYW50" s="89"/>
      <c r="FYX50" s="89"/>
      <c r="FYY50" s="89"/>
      <c r="FYZ50" s="89"/>
      <c r="FZA50" s="89"/>
      <c r="FZB50" s="89"/>
      <c r="FZC50" s="89"/>
      <c r="FZD50" s="89"/>
      <c r="FZE50" s="89"/>
      <c r="FZF50" s="89"/>
      <c r="FZG50" s="89"/>
      <c r="FZH50" s="89"/>
      <c r="FZI50" s="89"/>
      <c r="FZJ50" s="89"/>
      <c r="FZK50" s="89"/>
      <c r="FZL50" s="89"/>
      <c r="FZM50" s="89"/>
      <c r="FZN50" s="89"/>
      <c r="FZO50" s="89"/>
      <c r="FZP50" s="89"/>
      <c r="FZQ50" s="89"/>
      <c r="FZR50" s="89"/>
      <c r="FZS50" s="89"/>
      <c r="FZT50" s="89"/>
      <c r="FZU50" s="89"/>
      <c r="FZV50" s="89"/>
      <c r="FZW50" s="89"/>
      <c r="FZX50" s="89"/>
      <c r="FZY50" s="89"/>
      <c r="FZZ50" s="89"/>
      <c r="GAA50" s="89"/>
      <c r="GAB50" s="89"/>
      <c r="GAC50" s="89"/>
      <c r="GAD50" s="89"/>
      <c r="GAE50" s="89"/>
      <c r="GAF50" s="89"/>
      <c r="GAG50" s="89"/>
      <c r="GAH50" s="89"/>
      <c r="GAI50" s="89"/>
      <c r="GAJ50" s="89"/>
      <c r="GAK50" s="89"/>
      <c r="GAL50" s="89"/>
      <c r="GAM50" s="89"/>
      <c r="GAN50" s="89"/>
      <c r="GAO50" s="89"/>
      <c r="GAP50" s="89"/>
      <c r="GAQ50" s="89"/>
      <c r="GAR50" s="89"/>
      <c r="GAS50" s="89"/>
      <c r="GAT50" s="89"/>
      <c r="GAU50" s="89"/>
      <c r="GAV50" s="89"/>
      <c r="GAW50" s="89"/>
      <c r="GAX50" s="89"/>
      <c r="GAY50" s="89"/>
      <c r="GAZ50" s="89"/>
      <c r="GBA50" s="89"/>
      <c r="GBB50" s="89"/>
      <c r="GBC50" s="89"/>
      <c r="GBD50" s="89"/>
      <c r="GBE50" s="89"/>
      <c r="GBF50" s="89"/>
      <c r="GBG50" s="89"/>
      <c r="GBH50" s="89"/>
      <c r="GBI50" s="89"/>
      <c r="GBJ50" s="89"/>
      <c r="GBK50" s="89"/>
      <c r="GBL50" s="89"/>
      <c r="GBM50" s="89"/>
      <c r="GBN50" s="89"/>
      <c r="GBO50" s="89"/>
      <c r="GBP50" s="89"/>
      <c r="GBQ50" s="89"/>
      <c r="GBR50" s="89"/>
      <c r="GBS50" s="89"/>
      <c r="GBT50" s="89"/>
      <c r="GBU50" s="89"/>
      <c r="GBV50" s="89"/>
      <c r="GBW50" s="89"/>
      <c r="GBX50" s="89"/>
      <c r="GBY50" s="89"/>
      <c r="GBZ50" s="89"/>
      <c r="GCA50" s="89"/>
      <c r="GCB50" s="89"/>
      <c r="GCC50" s="89"/>
      <c r="GCD50" s="89"/>
      <c r="GCE50" s="89"/>
      <c r="GCF50" s="89"/>
      <c r="GCG50" s="89"/>
      <c r="GCH50" s="89"/>
      <c r="GCI50" s="89"/>
      <c r="GCJ50" s="89"/>
      <c r="GCK50" s="89"/>
      <c r="GCL50" s="89"/>
      <c r="GCM50" s="89"/>
      <c r="GCN50" s="89"/>
      <c r="GCO50" s="89"/>
      <c r="GCP50" s="89"/>
      <c r="GCQ50" s="89"/>
      <c r="GCR50" s="89"/>
      <c r="GCS50" s="89"/>
      <c r="GCT50" s="89"/>
      <c r="GCU50" s="89"/>
      <c r="GCV50" s="89"/>
      <c r="GCW50" s="89"/>
      <c r="GCX50" s="89"/>
      <c r="GCY50" s="89"/>
      <c r="GCZ50" s="89"/>
      <c r="GDA50" s="89"/>
      <c r="GDB50" s="89"/>
      <c r="GDC50" s="89"/>
      <c r="GDD50" s="89"/>
      <c r="GDE50" s="89"/>
      <c r="GDF50" s="89"/>
      <c r="GDG50" s="89"/>
      <c r="GDH50" s="89"/>
      <c r="GDI50" s="89"/>
      <c r="GDJ50" s="89"/>
      <c r="GDK50" s="89"/>
      <c r="GDL50" s="89"/>
      <c r="GDM50" s="89"/>
      <c r="GDN50" s="89"/>
      <c r="GDO50" s="89"/>
      <c r="GDP50" s="89"/>
      <c r="GDQ50" s="89"/>
      <c r="GDR50" s="89"/>
      <c r="GDS50" s="89"/>
      <c r="GDT50" s="89"/>
      <c r="GDU50" s="89"/>
      <c r="GDV50" s="89"/>
      <c r="GDW50" s="89"/>
      <c r="GDX50" s="89"/>
      <c r="GDY50" s="89"/>
      <c r="GDZ50" s="89"/>
      <c r="GEA50" s="89"/>
      <c r="GEB50" s="89"/>
      <c r="GEC50" s="89"/>
      <c r="GED50" s="89"/>
      <c r="GEE50" s="89"/>
      <c r="GEF50" s="89"/>
      <c r="GEG50" s="89"/>
      <c r="GEH50" s="89"/>
      <c r="GEI50" s="89"/>
      <c r="GEJ50" s="89"/>
      <c r="GEK50" s="89"/>
      <c r="GEL50" s="89"/>
      <c r="GEM50" s="89"/>
      <c r="GEN50" s="89"/>
      <c r="GEO50" s="89"/>
      <c r="GEP50" s="89"/>
      <c r="GEQ50" s="89"/>
      <c r="GER50" s="89"/>
      <c r="GES50" s="89"/>
      <c r="GET50" s="89"/>
      <c r="GEU50" s="89"/>
      <c r="GEV50" s="89"/>
      <c r="GEW50" s="89"/>
      <c r="GEX50" s="89"/>
      <c r="GEY50" s="89"/>
      <c r="GEZ50" s="89"/>
      <c r="GFA50" s="89"/>
      <c r="GFB50" s="89"/>
      <c r="GFC50" s="89"/>
      <c r="GFD50" s="89"/>
      <c r="GFE50" s="89"/>
      <c r="GFF50" s="89"/>
      <c r="GFG50" s="89"/>
      <c r="GFH50" s="89"/>
      <c r="GFI50" s="89"/>
      <c r="GFJ50" s="89"/>
      <c r="GFK50" s="89"/>
      <c r="GFL50" s="89"/>
      <c r="GFM50" s="89"/>
      <c r="GFN50" s="89"/>
      <c r="GFO50" s="89"/>
      <c r="GFP50" s="89"/>
      <c r="GFQ50" s="89"/>
      <c r="GFR50" s="89"/>
      <c r="GFS50" s="89"/>
      <c r="GFT50" s="89"/>
      <c r="GFU50" s="89"/>
      <c r="GFV50" s="89"/>
      <c r="GFW50" s="89"/>
      <c r="GFX50" s="89"/>
      <c r="GFY50" s="89"/>
      <c r="GFZ50" s="89"/>
      <c r="GGA50" s="89"/>
      <c r="GGB50" s="89"/>
      <c r="GGC50" s="89"/>
      <c r="GGD50" s="89"/>
      <c r="GGE50" s="89"/>
      <c r="GGF50" s="89"/>
      <c r="GGG50" s="89"/>
      <c r="GGH50" s="89"/>
      <c r="GGI50" s="89"/>
      <c r="GGJ50" s="89"/>
      <c r="GGK50" s="89"/>
      <c r="GGL50" s="89"/>
      <c r="GGM50" s="89"/>
      <c r="GGN50" s="89"/>
      <c r="GGO50" s="89"/>
      <c r="GGP50" s="89"/>
      <c r="GGQ50" s="89"/>
      <c r="GGR50" s="89"/>
      <c r="GGS50" s="89"/>
      <c r="GGT50" s="89"/>
      <c r="GGU50" s="89"/>
      <c r="GGV50" s="89"/>
      <c r="GGW50" s="89"/>
      <c r="GGX50" s="89"/>
      <c r="GGY50" s="89"/>
      <c r="GGZ50" s="89"/>
      <c r="GHA50" s="89"/>
      <c r="GHB50" s="89"/>
      <c r="GHC50" s="89"/>
      <c r="GHD50" s="89"/>
      <c r="GHE50" s="89"/>
      <c r="GHF50" s="89"/>
      <c r="GHG50" s="89"/>
      <c r="GHH50" s="89"/>
      <c r="GHI50" s="89"/>
      <c r="GHJ50" s="89"/>
      <c r="GHK50" s="89"/>
      <c r="GHL50" s="89"/>
      <c r="GHM50" s="89"/>
      <c r="GHN50" s="89"/>
      <c r="GHO50" s="89"/>
      <c r="GHP50" s="89"/>
      <c r="GHQ50" s="89"/>
      <c r="GHR50" s="89"/>
      <c r="GHS50" s="89"/>
      <c r="GHT50" s="89"/>
      <c r="GHU50" s="89"/>
      <c r="GHV50" s="89"/>
      <c r="GHW50" s="89"/>
      <c r="GHX50" s="89"/>
      <c r="GHY50" s="89"/>
      <c r="GHZ50" s="89"/>
      <c r="GIA50" s="89"/>
      <c r="GIB50" s="89"/>
      <c r="GIC50" s="89"/>
      <c r="GID50" s="89"/>
      <c r="GIE50" s="89"/>
      <c r="GIF50" s="89"/>
      <c r="GIG50" s="89"/>
      <c r="GIH50" s="89"/>
      <c r="GII50" s="89"/>
      <c r="GIJ50" s="89"/>
      <c r="GIK50" s="89"/>
      <c r="GIL50" s="89"/>
      <c r="GIM50" s="89"/>
      <c r="GIN50" s="89"/>
      <c r="GIO50" s="89"/>
      <c r="GIP50" s="89"/>
      <c r="GIQ50" s="89"/>
      <c r="GIR50" s="89"/>
      <c r="GIS50" s="89"/>
      <c r="GIT50" s="89"/>
      <c r="GIU50" s="89"/>
      <c r="GIV50" s="89"/>
      <c r="GIW50" s="89"/>
      <c r="GIX50" s="89"/>
      <c r="GIY50" s="89"/>
      <c r="GIZ50" s="89"/>
      <c r="GJA50" s="89"/>
      <c r="GJB50" s="89"/>
      <c r="GJC50" s="89"/>
      <c r="GJD50" s="89"/>
      <c r="GJE50" s="89"/>
      <c r="GJF50" s="89"/>
      <c r="GJG50" s="89"/>
      <c r="GJH50" s="89"/>
      <c r="GJI50" s="89"/>
      <c r="GJJ50" s="89"/>
      <c r="GJK50" s="89"/>
      <c r="GJL50" s="89"/>
      <c r="GJM50" s="89"/>
      <c r="GJN50" s="89"/>
      <c r="GJO50" s="89"/>
      <c r="GJP50" s="89"/>
      <c r="GJQ50" s="89"/>
      <c r="GJR50" s="89"/>
      <c r="GJS50" s="89"/>
      <c r="GJT50" s="89"/>
      <c r="GJU50" s="89"/>
      <c r="GJV50" s="89"/>
      <c r="GJW50" s="89"/>
      <c r="GJX50" s="89"/>
      <c r="GJY50" s="89"/>
      <c r="GJZ50" s="89"/>
      <c r="GKA50" s="89"/>
      <c r="GKB50" s="89"/>
      <c r="GKC50" s="89"/>
      <c r="GKD50" s="89"/>
      <c r="GKE50" s="89"/>
      <c r="GKF50" s="89"/>
      <c r="GKG50" s="89"/>
      <c r="GKH50" s="89"/>
      <c r="GKI50" s="89"/>
      <c r="GKJ50" s="89"/>
      <c r="GKK50" s="89"/>
      <c r="GKL50" s="89"/>
      <c r="GKM50" s="89"/>
      <c r="GKN50" s="89"/>
      <c r="GKO50" s="89"/>
      <c r="GKP50" s="89"/>
      <c r="GKQ50" s="89"/>
      <c r="GKR50" s="89"/>
      <c r="GKS50" s="89"/>
      <c r="GKT50" s="89"/>
      <c r="GKU50" s="89"/>
      <c r="GKV50" s="89"/>
      <c r="GKW50" s="89"/>
      <c r="GKX50" s="89"/>
      <c r="GKY50" s="89"/>
      <c r="GKZ50" s="89"/>
      <c r="GLA50" s="89"/>
      <c r="GLB50" s="89"/>
      <c r="GLC50" s="89"/>
      <c r="GLD50" s="89"/>
      <c r="GLE50" s="89"/>
      <c r="GLF50" s="89"/>
      <c r="GLG50" s="89"/>
      <c r="GLH50" s="89"/>
      <c r="GLI50" s="89"/>
      <c r="GLJ50" s="89"/>
      <c r="GLK50" s="89"/>
      <c r="GLL50" s="89"/>
      <c r="GLM50" s="89"/>
      <c r="GLN50" s="89"/>
      <c r="GLO50" s="89"/>
      <c r="GLP50" s="89"/>
      <c r="GLQ50" s="89"/>
      <c r="GLR50" s="89"/>
      <c r="GLS50" s="89"/>
      <c r="GLT50" s="89"/>
      <c r="GLU50" s="89"/>
      <c r="GLV50" s="89"/>
      <c r="GLW50" s="89"/>
      <c r="GLX50" s="89"/>
      <c r="GLY50" s="89"/>
      <c r="GLZ50" s="89"/>
      <c r="GMA50" s="89"/>
      <c r="GMB50" s="89"/>
      <c r="GMC50" s="89"/>
      <c r="GMD50" s="89"/>
      <c r="GME50" s="89"/>
      <c r="GMF50" s="89"/>
      <c r="GMG50" s="89"/>
      <c r="GMH50" s="89"/>
      <c r="GMI50" s="89"/>
      <c r="GMJ50" s="89"/>
      <c r="GMK50" s="89"/>
      <c r="GML50" s="89"/>
      <c r="GMM50" s="89"/>
      <c r="GMN50" s="89"/>
      <c r="GMO50" s="89"/>
      <c r="GMP50" s="89"/>
      <c r="GMQ50" s="89"/>
      <c r="GMR50" s="89"/>
      <c r="GMS50" s="89"/>
      <c r="GMT50" s="89"/>
      <c r="GMU50" s="89"/>
      <c r="GMV50" s="89"/>
      <c r="GMW50" s="89"/>
      <c r="GMX50" s="89"/>
      <c r="GMY50" s="89"/>
      <c r="GMZ50" s="89"/>
      <c r="GNA50" s="89"/>
      <c r="GNB50" s="89"/>
      <c r="GNC50" s="89"/>
      <c r="GND50" s="89"/>
      <c r="GNE50" s="89"/>
      <c r="GNF50" s="89"/>
      <c r="GNG50" s="89"/>
      <c r="GNH50" s="89"/>
      <c r="GNI50" s="89"/>
      <c r="GNJ50" s="89"/>
      <c r="GNK50" s="89"/>
      <c r="GNL50" s="89"/>
      <c r="GNM50" s="89"/>
      <c r="GNN50" s="89"/>
      <c r="GNO50" s="89"/>
      <c r="GNP50" s="89"/>
      <c r="GNQ50" s="89"/>
      <c r="GNR50" s="89"/>
      <c r="GNS50" s="89"/>
      <c r="GNT50" s="89"/>
      <c r="GNU50" s="89"/>
      <c r="GNV50" s="89"/>
      <c r="GNW50" s="89"/>
      <c r="GNX50" s="89"/>
      <c r="GNY50" s="89"/>
      <c r="GNZ50" s="89"/>
      <c r="GOA50" s="89"/>
      <c r="GOB50" s="89"/>
      <c r="GOC50" s="89"/>
      <c r="GOD50" s="89"/>
      <c r="GOE50" s="89"/>
      <c r="GOF50" s="89"/>
      <c r="GOG50" s="89"/>
      <c r="GOH50" s="89"/>
      <c r="GOI50" s="89"/>
      <c r="GOJ50" s="89"/>
      <c r="GOK50" s="89"/>
      <c r="GOL50" s="89"/>
      <c r="GOM50" s="89"/>
      <c r="GON50" s="89"/>
      <c r="GOO50" s="89"/>
      <c r="GOP50" s="89"/>
      <c r="GOQ50" s="89"/>
      <c r="GOR50" s="89"/>
      <c r="GOS50" s="89"/>
      <c r="GOT50" s="89"/>
      <c r="GOU50" s="89"/>
      <c r="GOV50" s="89"/>
      <c r="GOW50" s="89"/>
      <c r="GOX50" s="89"/>
      <c r="GOY50" s="89"/>
      <c r="GOZ50" s="89"/>
      <c r="GPA50" s="89"/>
      <c r="GPB50" s="89"/>
      <c r="GPC50" s="89"/>
      <c r="GPD50" s="89"/>
      <c r="GPE50" s="89"/>
      <c r="GPF50" s="89"/>
      <c r="GPG50" s="89"/>
      <c r="GPH50" s="89"/>
      <c r="GPI50" s="89"/>
      <c r="GPJ50" s="89"/>
      <c r="GPK50" s="89"/>
      <c r="GPL50" s="89"/>
      <c r="GPM50" s="89"/>
      <c r="GPN50" s="89"/>
      <c r="GPO50" s="89"/>
      <c r="GPP50" s="89"/>
      <c r="GPQ50" s="89"/>
      <c r="GPR50" s="89"/>
      <c r="GPS50" s="89"/>
      <c r="GPT50" s="89"/>
      <c r="GPU50" s="89"/>
      <c r="GPV50" s="89"/>
      <c r="GPW50" s="89"/>
      <c r="GPX50" s="89"/>
      <c r="GPY50" s="89"/>
      <c r="GPZ50" s="89"/>
      <c r="GQA50" s="89"/>
      <c r="GQB50" s="89"/>
      <c r="GQC50" s="89"/>
      <c r="GQD50" s="89"/>
      <c r="GQE50" s="89"/>
      <c r="GQF50" s="89"/>
      <c r="GQG50" s="89"/>
      <c r="GQH50" s="89"/>
      <c r="GQI50" s="89"/>
      <c r="GQJ50" s="89"/>
      <c r="GQK50" s="89"/>
      <c r="GQL50" s="89"/>
      <c r="GQM50" s="89"/>
      <c r="GQN50" s="89"/>
      <c r="GQO50" s="89"/>
      <c r="GQP50" s="89"/>
      <c r="GQQ50" s="89"/>
      <c r="GQR50" s="89"/>
      <c r="GQS50" s="89"/>
      <c r="GQT50" s="89"/>
      <c r="GQU50" s="89"/>
      <c r="GQV50" s="89"/>
      <c r="GQW50" s="89"/>
      <c r="GQX50" s="89"/>
      <c r="GQY50" s="89"/>
      <c r="GQZ50" s="89"/>
      <c r="GRA50" s="89"/>
      <c r="GRB50" s="89"/>
      <c r="GRC50" s="89"/>
      <c r="GRD50" s="89"/>
      <c r="GRE50" s="89"/>
      <c r="GRF50" s="89"/>
      <c r="GRG50" s="89"/>
      <c r="GRH50" s="89"/>
      <c r="GRI50" s="89"/>
      <c r="GRJ50" s="89"/>
      <c r="GRK50" s="89"/>
      <c r="GRL50" s="89"/>
      <c r="GRM50" s="89"/>
      <c r="GRN50" s="89"/>
      <c r="GRO50" s="89"/>
      <c r="GRP50" s="89"/>
      <c r="GRQ50" s="89"/>
      <c r="GRR50" s="89"/>
      <c r="GRS50" s="89"/>
      <c r="GRT50" s="89"/>
      <c r="GRU50" s="89"/>
      <c r="GRV50" s="89"/>
      <c r="GRW50" s="89"/>
      <c r="GRX50" s="89"/>
      <c r="GRY50" s="89"/>
      <c r="GRZ50" s="89"/>
      <c r="GSA50" s="89"/>
      <c r="GSB50" s="89"/>
      <c r="GSC50" s="89"/>
      <c r="GSD50" s="89"/>
      <c r="GSE50" s="89"/>
      <c r="GSF50" s="89"/>
      <c r="GSG50" s="89"/>
      <c r="GSH50" s="89"/>
      <c r="GSI50" s="89"/>
      <c r="GSJ50" s="89"/>
      <c r="GSK50" s="89"/>
      <c r="GSL50" s="89"/>
      <c r="GSM50" s="89"/>
      <c r="GSN50" s="89"/>
      <c r="GSO50" s="89"/>
      <c r="GSP50" s="89"/>
      <c r="GSQ50" s="89"/>
      <c r="GSR50" s="89"/>
      <c r="GSS50" s="89"/>
      <c r="GST50" s="89"/>
      <c r="GSU50" s="89"/>
      <c r="GSV50" s="89"/>
      <c r="GSW50" s="89"/>
      <c r="GSX50" s="89"/>
      <c r="GSY50" s="89"/>
      <c r="GSZ50" s="89"/>
      <c r="GTA50" s="89"/>
      <c r="GTB50" s="89"/>
      <c r="GTC50" s="89"/>
      <c r="GTD50" s="89"/>
      <c r="GTE50" s="89"/>
      <c r="GTF50" s="89"/>
      <c r="GTG50" s="89"/>
      <c r="GTH50" s="89"/>
      <c r="GTI50" s="89"/>
      <c r="GTJ50" s="89"/>
      <c r="GTK50" s="89"/>
      <c r="GTL50" s="89"/>
      <c r="GTM50" s="89"/>
      <c r="GTN50" s="89"/>
      <c r="GTO50" s="89"/>
      <c r="GTP50" s="89"/>
      <c r="GTQ50" s="89"/>
      <c r="GTR50" s="89"/>
      <c r="GTS50" s="89"/>
      <c r="GTT50" s="89"/>
      <c r="GTU50" s="89"/>
      <c r="GTV50" s="89"/>
      <c r="GTW50" s="89"/>
      <c r="GTX50" s="89"/>
      <c r="GTY50" s="89"/>
      <c r="GTZ50" s="89"/>
      <c r="GUA50" s="89"/>
      <c r="GUB50" s="89"/>
      <c r="GUC50" s="89"/>
      <c r="GUD50" s="89"/>
      <c r="GUE50" s="89"/>
      <c r="GUF50" s="89"/>
      <c r="GUG50" s="89"/>
      <c r="GUH50" s="89"/>
      <c r="GUI50" s="89"/>
      <c r="GUJ50" s="89"/>
      <c r="GUK50" s="89"/>
      <c r="GUL50" s="89"/>
      <c r="GUM50" s="89"/>
      <c r="GUN50" s="89"/>
      <c r="GUO50" s="89"/>
      <c r="GUP50" s="89"/>
      <c r="GUQ50" s="89"/>
      <c r="GUR50" s="89"/>
      <c r="GUS50" s="89"/>
      <c r="GUT50" s="89"/>
      <c r="GUU50" s="89"/>
      <c r="GUV50" s="89"/>
      <c r="GUW50" s="89"/>
      <c r="GUX50" s="89"/>
      <c r="GUY50" s="89"/>
      <c r="GUZ50" s="89"/>
      <c r="GVA50" s="89"/>
      <c r="GVB50" s="89"/>
      <c r="GVC50" s="89"/>
      <c r="GVD50" s="89"/>
      <c r="GVE50" s="89"/>
      <c r="GVF50" s="89"/>
      <c r="GVG50" s="89"/>
      <c r="GVH50" s="89"/>
      <c r="GVI50" s="89"/>
      <c r="GVJ50" s="89"/>
      <c r="GVK50" s="89"/>
      <c r="GVL50" s="89"/>
      <c r="GVM50" s="89"/>
      <c r="GVN50" s="89"/>
      <c r="GVO50" s="89"/>
      <c r="GVP50" s="89"/>
      <c r="GVQ50" s="89"/>
      <c r="GVR50" s="89"/>
      <c r="GVS50" s="89"/>
      <c r="GVT50" s="89"/>
      <c r="GVU50" s="89"/>
      <c r="GVV50" s="89"/>
      <c r="GVW50" s="89"/>
      <c r="GVX50" s="89"/>
      <c r="GVY50" s="89"/>
      <c r="GVZ50" s="89"/>
      <c r="GWA50" s="89"/>
      <c r="GWB50" s="89"/>
      <c r="GWC50" s="89"/>
      <c r="GWD50" s="89"/>
      <c r="GWE50" s="89"/>
      <c r="GWF50" s="89"/>
      <c r="GWG50" s="89"/>
      <c r="GWH50" s="89"/>
      <c r="GWI50" s="89"/>
      <c r="GWJ50" s="89"/>
      <c r="GWK50" s="89"/>
      <c r="GWL50" s="89"/>
      <c r="GWM50" s="89"/>
      <c r="GWN50" s="89"/>
      <c r="GWO50" s="89"/>
      <c r="GWP50" s="89"/>
      <c r="GWQ50" s="89"/>
      <c r="GWR50" s="89"/>
      <c r="GWS50" s="89"/>
      <c r="GWT50" s="89"/>
      <c r="GWU50" s="89"/>
      <c r="GWV50" s="89"/>
      <c r="GWW50" s="89"/>
      <c r="GWX50" s="89"/>
      <c r="GWY50" s="89"/>
      <c r="GWZ50" s="89"/>
      <c r="GXA50" s="89"/>
      <c r="GXB50" s="89"/>
      <c r="GXC50" s="89"/>
      <c r="GXD50" s="89"/>
      <c r="GXE50" s="89"/>
      <c r="GXF50" s="89"/>
      <c r="GXG50" s="89"/>
      <c r="GXH50" s="89"/>
      <c r="GXI50" s="89"/>
      <c r="GXJ50" s="89"/>
      <c r="GXK50" s="89"/>
      <c r="GXL50" s="89"/>
      <c r="GXM50" s="89"/>
      <c r="GXN50" s="89"/>
      <c r="GXO50" s="89"/>
      <c r="GXP50" s="89"/>
      <c r="GXQ50" s="89"/>
      <c r="GXR50" s="89"/>
      <c r="GXS50" s="89"/>
      <c r="GXT50" s="89"/>
      <c r="GXU50" s="89"/>
      <c r="GXV50" s="89"/>
      <c r="GXW50" s="89"/>
      <c r="GXX50" s="89"/>
      <c r="GXY50" s="89"/>
      <c r="GXZ50" s="89"/>
      <c r="GYA50" s="89"/>
      <c r="GYB50" s="89"/>
      <c r="GYC50" s="89"/>
      <c r="GYD50" s="89"/>
      <c r="GYE50" s="89"/>
      <c r="GYF50" s="89"/>
      <c r="GYG50" s="89"/>
      <c r="GYH50" s="89"/>
      <c r="GYI50" s="89"/>
      <c r="GYJ50" s="89"/>
      <c r="GYK50" s="89"/>
      <c r="GYL50" s="89"/>
      <c r="GYM50" s="89"/>
      <c r="GYN50" s="89"/>
      <c r="GYO50" s="89"/>
      <c r="GYP50" s="89"/>
      <c r="GYQ50" s="89"/>
      <c r="GYR50" s="89"/>
      <c r="GYS50" s="89"/>
      <c r="GYT50" s="89"/>
      <c r="GYU50" s="89"/>
      <c r="GYV50" s="89"/>
      <c r="GYW50" s="89"/>
      <c r="GYX50" s="89"/>
      <c r="GYY50" s="89"/>
      <c r="GYZ50" s="89"/>
      <c r="GZA50" s="89"/>
      <c r="GZB50" s="89"/>
      <c r="GZC50" s="89"/>
      <c r="GZD50" s="89"/>
      <c r="GZE50" s="89"/>
      <c r="GZF50" s="89"/>
      <c r="GZG50" s="89"/>
      <c r="GZH50" s="89"/>
      <c r="GZI50" s="89"/>
      <c r="GZJ50" s="89"/>
      <c r="GZK50" s="89"/>
      <c r="GZL50" s="89"/>
      <c r="GZM50" s="89"/>
      <c r="GZN50" s="89"/>
      <c r="GZO50" s="89"/>
      <c r="GZP50" s="89"/>
      <c r="GZQ50" s="89"/>
      <c r="GZR50" s="89"/>
      <c r="GZS50" s="89"/>
      <c r="GZT50" s="89"/>
      <c r="GZU50" s="89"/>
      <c r="GZV50" s="89"/>
      <c r="GZW50" s="89"/>
      <c r="GZX50" s="89"/>
      <c r="GZY50" s="89"/>
      <c r="GZZ50" s="89"/>
      <c r="HAA50" s="89"/>
      <c r="HAB50" s="89"/>
      <c r="HAC50" s="89"/>
      <c r="HAD50" s="89"/>
      <c r="HAE50" s="89"/>
      <c r="HAF50" s="89"/>
      <c r="HAG50" s="89"/>
      <c r="HAH50" s="89"/>
      <c r="HAI50" s="89"/>
      <c r="HAJ50" s="89"/>
      <c r="HAK50" s="89"/>
      <c r="HAL50" s="89"/>
      <c r="HAM50" s="89"/>
      <c r="HAN50" s="89"/>
      <c r="HAO50" s="89"/>
      <c r="HAP50" s="89"/>
      <c r="HAQ50" s="89"/>
      <c r="HAR50" s="89"/>
      <c r="HAS50" s="89"/>
      <c r="HAT50" s="89"/>
      <c r="HAU50" s="89"/>
      <c r="HAV50" s="89"/>
      <c r="HAW50" s="89"/>
      <c r="HAX50" s="89"/>
      <c r="HAY50" s="89"/>
      <c r="HAZ50" s="89"/>
      <c r="HBA50" s="89"/>
      <c r="HBB50" s="89"/>
      <c r="HBC50" s="89"/>
      <c r="HBD50" s="89"/>
      <c r="HBE50" s="89"/>
      <c r="HBF50" s="89"/>
      <c r="HBG50" s="89"/>
      <c r="HBH50" s="89"/>
      <c r="HBI50" s="89"/>
      <c r="HBJ50" s="89"/>
      <c r="HBK50" s="89"/>
      <c r="HBL50" s="89"/>
      <c r="HBM50" s="89"/>
      <c r="HBN50" s="89"/>
      <c r="HBO50" s="89"/>
      <c r="HBP50" s="89"/>
      <c r="HBQ50" s="89"/>
      <c r="HBR50" s="89"/>
      <c r="HBS50" s="89"/>
      <c r="HBT50" s="89"/>
      <c r="HBU50" s="89"/>
      <c r="HBV50" s="89"/>
      <c r="HBW50" s="89"/>
      <c r="HBX50" s="89"/>
      <c r="HBY50" s="89"/>
      <c r="HBZ50" s="89"/>
      <c r="HCA50" s="89"/>
      <c r="HCB50" s="89"/>
      <c r="HCC50" s="89"/>
      <c r="HCD50" s="89"/>
      <c r="HCE50" s="89"/>
      <c r="HCF50" s="89"/>
      <c r="HCG50" s="89"/>
      <c r="HCH50" s="89"/>
      <c r="HCI50" s="89"/>
      <c r="HCJ50" s="89"/>
      <c r="HCK50" s="89"/>
      <c r="HCL50" s="89"/>
      <c r="HCM50" s="89"/>
      <c r="HCN50" s="89"/>
      <c r="HCO50" s="89"/>
      <c r="HCP50" s="89"/>
      <c r="HCQ50" s="89"/>
      <c r="HCR50" s="89"/>
      <c r="HCS50" s="89"/>
      <c r="HCT50" s="89"/>
      <c r="HCU50" s="89"/>
      <c r="HCV50" s="89"/>
      <c r="HCW50" s="89"/>
      <c r="HCX50" s="89"/>
      <c r="HCY50" s="89"/>
      <c r="HCZ50" s="89"/>
      <c r="HDA50" s="89"/>
      <c r="HDB50" s="89"/>
      <c r="HDC50" s="89"/>
      <c r="HDD50" s="89"/>
      <c r="HDE50" s="89"/>
      <c r="HDF50" s="89"/>
      <c r="HDG50" s="89"/>
      <c r="HDH50" s="89"/>
      <c r="HDI50" s="89"/>
      <c r="HDJ50" s="89"/>
      <c r="HDK50" s="89"/>
      <c r="HDL50" s="89"/>
      <c r="HDM50" s="89"/>
      <c r="HDN50" s="89"/>
      <c r="HDO50" s="89"/>
      <c r="HDP50" s="89"/>
      <c r="HDQ50" s="89"/>
      <c r="HDR50" s="89"/>
      <c r="HDS50" s="89"/>
      <c r="HDT50" s="89"/>
      <c r="HDU50" s="89"/>
      <c r="HDV50" s="89"/>
      <c r="HDW50" s="89"/>
      <c r="HDX50" s="89"/>
      <c r="HDY50" s="89"/>
      <c r="HDZ50" s="89"/>
      <c r="HEA50" s="89"/>
      <c r="HEB50" s="89"/>
      <c r="HEC50" s="89"/>
      <c r="HED50" s="89"/>
      <c r="HEE50" s="89"/>
      <c r="HEF50" s="89"/>
      <c r="HEG50" s="89"/>
      <c r="HEH50" s="89"/>
      <c r="HEI50" s="89"/>
      <c r="HEJ50" s="89"/>
      <c r="HEK50" s="89"/>
      <c r="HEL50" s="89"/>
      <c r="HEM50" s="89"/>
      <c r="HEN50" s="89"/>
      <c r="HEO50" s="89"/>
      <c r="HEP50" s="89"/>
      <c r="HEQ50" s="89"/>
      <c r="HER50" s="89"/>
      <c r="HES50" s="89"/>
      <c r="HET50" s="89"/>
      <c r="HEU50" s="89"/>
      <c r="HEV50" s="89"/>
      <c r="HEW50" s="89"/>
      <c r="HEX50" s="89"/>
      <c r="HEY50" s="89"/>
      <c r="HEZ50" s="89"/>
      <c r="HFA50" s="89"/>
      <c r="HFB50" s="89"/>
      <c r="HFC50" s="89"/>
      <c r="HFD50" s="89"/>
      <c r="HFE50" s="89"/>
      <c r="HFF50" s="89"/>
      <c r="HFG50" s="89"/>
      <c r="HFH50" s="89"/>
      <c r="HFI50" s="89"/>
      <c r="HFJ50" s="89"/>
      <c r="HFK50" s="89"/>
      <c r="HFL50" s="89"/>
      <c r="HFM50" s="89"/>
      <c r="HFN50" s="89"/>
      <c r="HFO50" s="89"/>
      <c r="HFP50" s="89"/>
      <c r="HFQ50" s="89"/>
      <c r="HFR50" s="89"/>
      <c r="HFS50" s="89"/>
      <c r="HFT50" s="89"/>
      <c r="HFU50" s="89"/>
      <c r="HFV50" s="89"/>
      <c r="HFW50" s="89"/>
      <c r="HFX50" s="89"/>
      <c r="HFY50" s="89"/>
      <c r="HFZ50" s="89"/>
      <c r="HGA50" s="89"/>
      <c r="HGB50" s="89"/>
      <c r="HGC50" s="89"/>
      <c r="HGD50" s="89"/>
      <c r="HGE50" s="89"/>
      <c r="HGF50" s="89"/>
      <c r="HGG50" s="89"/>
      <c r="HGH50" s="89"/>
      <c r="HGI50" s="89"/>
      <c r="HGJ50" s="89"/>
      <c r="HGK50" s="89"/>
      <c r="HGL50" s="89"/>
      <c r="HGM50" s="89"/>
      <c r="HGN50" s="89"/>
      <c r="HGO50" s="89"/>
      <c r="HGP50" s="89"/>
      <c r="HGQ50" s="89"/>
      <c r="HGR50" s="89"/>
      <c r="HGS50" s="89"/>
      <c r="HGT50" s="89"/>
      <c r="HGU50" s="89"/>
      <c r="HGV50" s="89"/>
      <c r="HGW50" s="89"/>
      <c r="HGX50" s="89"/>
      <c r="HGY50" s="89"/>
      <c r="HGZ50" s="89"/>
      <c r="HHA50" s="89"/>
      <c r="HHB50" s="89"/>
      <c r="HHC50" s="89"/>
      <c r="HHD50" s="89"/>
      <c r="HHE50" s="89"/>
      <c r="HHF50" s="89"/>
      <c r="HHG50" s="89"/>
      <c r="HHH50" s="89"/>
      <c r="HHI50" s="89"/>
      <c r="HHJ50" s="89"/>
      <c r="HHK50" s="89"/>
      <c r="HHL50" s="89"/>
      <c r="HHM50" s="89"/>
      <c r="HHN50" s="89"/>
      <c r="HHO50" s="89"/>
      <c r="HHP50" s="89"/>
      <c r="HHQ50" s="89"/>
      <c r="HHR50" s="89"/>
      <c r="HHS50" s="89"/>
      <c r="HHT50" s="89"/>
      <c r="HHU50" s="89"/>
      <c r="HHV50" s="89"/>
      <c r="HHW50" s="89"/>
      <c r="HHX50" s="89"/>
      <c r="HHY50" s="89"/>
      <c r="HHZ50" s="89"/>
      <c r="HIA50" s="89"/>
      <c r="HIB50" s="89"/>
      <c r="HIC50" s="89"/>
      <c r="HID50" s="89"/>
      <c r="HIE50" s="89"/>
      <c r="HIF50" s="89"/>
      <c r="HIG50" s="89"/>
      <c r="HIH50" s="89"/>
      <c r="HII50" s="89"/>
      <c r="HIJ50" s="89"/>
      <c r="HIK50" s="89"/>
      <c r="HIL50" s="89"/>
      <c r="HIM50" s="89"/>
      <c r="HIN50" s="89"/>
      <c r="HIO50" s="89"/>
      <c r="HIP50" s="89"/>
      <c r="HIQ50" s="89"/>
      <c r="HIR50" s="89"/>
      <c r="HIS50" s="89"/>
      <c r="HIT50" s="89"/>
      <c r="HIU50" s="89"/>
      <c r="HIV50" s="89"/>
      <c r="HIW50" s="89"/>
      <c r="HIX50" s="89"/>
      <c r="HIY50" s="89"/>
      <c r="HIZ50" s="89"/>
      <c r="HJA50" s="89"/>
      <c r="HJB50" s="89"/>
      <c r="HJC50" s="89"/>
      <c r="HJD50" s="89"/>
      <c r="HJE50" s="89"/>
      <c r="HJF50" s="89"/>
      <c r="HJG50" s="89"/>
      <c r="HJH50" s="89"/>
      <c r="HJI50" s="89"/>
      <c r="HJJ50" s="89"/>
      <c r="HJK50" s="89"/>
      <c r="HJL50" s="89"/>
      <c r="HJM50" s="89"/>
      <c r="HJN50" s="89"/>
      <c r="HJO50" s="89"/>
      <c r="HJP50" s="89"/>
      <c r="HJQ50" s="89"/>
      <c r="HJR50" s="89"/>
      <c r="HJS50" s="89"/>
      <c r="HJT50" s="89"/>
      <c r="HJU50" s="89"/>
      <c r="HJV50" s="89"/>
      <c r="HJW50" s="89"/>
      <c r="HJX50" s="89"/>
      <c r="HJY50" s="89"/>
      <c r="HJZ50" s="89"/>
      <c r="HKA50" s="89"/>
      <c r="HKB50" s="89"/>
      <c r="HKC50" s="89"/>
      <c r="HKD50" s="89"/>
      <c r="HKE50" s="89"/>
      <c r="HKF50" s="89"/>
      <c r="HKG50" s="89"/>
      <c r="HKH50" s="89"/>
      <c r="HKI50" s="89"/>
      <c r="HKJ50" s="89"/>
      <c r="HKK50" s="89"/>
      <c r="HKL50" s="89"/>
      <c r="HKM50" s="89"/>
      <c r="HKN50" s="89"/>
      <c r="HKO50" s="89"/>
      <c r="HKP50" s="89"/>
      <c r="HKQ50" s="89"/>
      <c r="HKR50" s="89"/>
      <c r="HKS50" s="89"/>
      <c r="HKT50" s="89"/>
      <c r="HKU50" s="89"/>
      <c r="HKV50" s="89"/>
      <c r="HKW50" s="89"/>
      <c r="HKX50" s="89"/>
      <c r="HKY50" s="89"/>
      <c r="HKZ50" s="89"/>
      <c r="HLA50" s="89"/>
      <c r="HLB50" s="89"/>
      <c r="HLC50" s="89"/>
      <c r="HLD50" s="89"/>
      <c r="HLE50" s="89"/>
      <c r="HLF50" s="89"/>
      <c r="HLG50" s="89"/>
      <c r="HLH50" s="89"/>
      <c r="HLI50" s="89"/>
      <c r="HLJ50" s="89"/>
      <c r="HLK50" s="89"/>
      <c r="HLL50" s="89"/>
      <c r="HLM50" s="89"/>
      <c r="HLN50" s="89"/>
      <c r="HLO50" s="89"/>
      <c r="HLP50" s="89"/>
      <c r="HLQ50" s="89"/>
      <c r="HLR50" s="89"/>
      <c r="HLS50" s="89"/>
      <c r="HLT50" s="89"/>
      <c r="HLU50" s="89"/>
      <c r="HLV50" s="89"/>
      <c r="HLW50" s="89"/>
      <c r="HLX50" s="89"/>
      <c r="HLY50" s="89"/>
      <c r="HLZ50" s="89"/>
      <c r="HMA50" s="89"/>
      <c r="HMB50" s="89"/>
      <c r="HMC50" s="89"/>
      <c r="HMD50" s="89"/>
      <c r="HME50" s="89"/>
      <c r="HMF50" s="89"/>
      <c r="HMG50" s="89"/>
      <c r="HMH50" s="89"/>
      <c r="HMI50" s="89"/>
      <c r="HMJ50" s="89"/>
      <c r="HMK50" s="89"/>
      <c r="HML50" s="89"/>
      <c r="HMM50" s="89"/>
      <c r="HMN50" s="89"/>
      <c r="HMO50" s="89"/>
      <c r="HMP50" s="89"/>
      <c r="HMQ50" s="89"/>
      <c r="HMR50" s="89"/>
      <c r="HMS50" s="89"/>
      <c r="HMT50" s="89"/>
      <c r="HMU50" s="89"/>
      <c r="HMV50" s="89"/>
      <c r="HMW50" s="89"/>
      <c r="HMX50" s="89"/>
      <c r="HMY50" s="89"/>
      <c r="HMZ50" s="89"/>
      <c r="HNA50" s="89"/>
      <c r="HNB50" s="89"/>
      <c r="HNC50" s="89"/>
      <c r="HND50" s="89"/>
      <c r="HNE50" s="89"/>
      <c r="HNF50" s="89"/>
      <c r="HNG50" s="89"/>
      <c r="HNH50" s="89"/>
      <c r="HNI50" s="89"/>
      <c r="HNJ50" s="89"/>
      <c r="HNK50" s="89"/>
      <c r="HNL50" s="89"/>
      <c r="HNM50" s="89"/>
      <c r="HNN50" s="89"/>
      <c r="HNO50" s="89"/>
      <c r="HNP50" s="89"/>
      <c r="HNQ50" s="89"/>
      <c r="HNR50" s="89"/>
      <c r="HNS50" s="89"/>
      <c r="HNT50" s="89"/>
      <c r="HNU50" s="89"/>
      <c r="HNV50" s="89"/>
      <c r="HNW50" s="89"/>
      <c r="HNX50" s="89"/>
      <c r="HNY50" s="89"/>
      <c r="HNZ50" s="89"/>
      <c r="HOA50" s="89"/>
      <c r="HOB50" s="89"/>
      <c r="HOC50" s="89"/>
      <c r="HOD50" s="89"/>
      <c r="HOE50" s="89"/>
      <c r="HOF50" s="89"/>
      <c r="HOG50" s="89"/>
      <c r="HOH50" s="89"/>
      <c r="HOI50" s="89"/>
      <c r="HOJ50" s="89"/>
      <c r="HOK50" s="89"/>
      <c r="HOL50" s="89"/>
      <c r="HOM50" s="89"/>
      <c r="HON50" s="89"/>
      <c r="HOO50" s="89"/>
      <c r="HOP50" s="89"/>
      <c r="HOQ50" s="89"/>
      <c r="HOR50" s="89"/>
      <c r="HOS50" s="89"/>
      <c r="HOT50" s="89"/>
      <c r="HOU50" s="89"/>
      <c r="HOV50" s="89"/>
      <c r="HOW50" s="89"/>
      <c r="HOX50" s="89"/>
      <c r="HOY50" s="89"/>
      <c r="HOZ50" s="89"/>
      <c r="HPA50" s="89"/>
      <c r="HPB50" s="89"/>
      <c r="HPC50" s="89"/>
      <c r="HPD50" s="89"/>
      <c r="HPE50" s="89"/>
      <c r="HPF50" s="89"/>
      <c r="HPG50" s="89"/>
      <c r="HPH50" s="89"/>
      <c r="HPI50" s="89"/>
      <c r="HPJ50" s="89"/>
      <c r="HPK50" s="89"/>
      <c r="HPL50" s="89"/>
      <c r="HPM50" s="89"/>
      <c r="HPN50" s="89"/>
      <c r="HPO50" s="89"/>
      <c r="HPP50" s="89"/>
      <c r="HPQ50" s="89"/>
      <c r="HPR50" s="89"/>
      <c r="HPS50" s="89"/>
      <c r="HPT50" s="89"/>
      <c r="HPU50" s="89"/>
      <c r="HPV50" s="89"/>
      <c r="HPW50" s="89"/>
      <c r="HPX50" s="89"/>
      <c r="HPY50" s="89"/>
      <c r="HPZ50" s="89"/>
      <c r="HQA50" s="89"/>
      <c r="HQB50" s="89"/>
      <c r="HQC50" s="89"/>
      <c r="HQD50" s="89"/>
      <c r="HQE50" s="89"/>
      <c r="HQF50" s="89"/>
      <c r="HQG50" s="89"/>
      <c r="HQH50" s="89"/>
      <c r="HQI50" s="89"/>
      <c r="HQJ50" s="89"/>
      <c r="HQK50" s="89"/>
      <c r="HQL50" s="89"/>
      <c r="HQM50" s="89"/>
      <c r="HQN50" s="89"/>
      <c r="HQO50" s="89"/>
      <c r="HQP50" s="89"/>
      <c r="HQQ50" s="89"/>
      <c r="HQR50" s="89"/>
      <c r="HQS50" s="89"/>
      <c r="HQT50" s="89"/>
      <c r="HQU50" s="89"/>
      <c r="HQV50" s="89"/>
      <c r="HQW50" s="89"/>
      <c r="HQX50" s="89"/>
      <c r="HQY50" s="89"/>
      <c r="HQZ50" s="89"/>
      <c r="HRA50" s="89"/>
      <c r="HRB50" s="89"/>
      <c r="HRC50" s="89"/>
      <c r="HRD50" s="89"/>
      <c r="HRE50" s="89"/>
      <c r="HRF50" s="89"/>
      <c r="HRG50" s="89"/>
      <c r="HRH50" s="89"/>
      <c r="HRI50" s="89"/>
      <c r="HRJ50" s="89"/>
      <c r="HRK50" s="89"/>
      <c r="HRL50" s="89"/>
      <c r="HRM50" s="89"/>
      <c r="HRN50" s="89"/>
      <c r="HRO50" s="89"/>
      <c r="HRP50" s="89"/>
      <c r="HRQ50" s="89"/>
      <c r="HRR50" s="89"/>
      <c r="HRS50" s="89"/>
      <c r="HRT50" s="89"/>
      <c r="HRU50" s="89"/>
      <c r="HRV50" s="89"/>
      <c r="HRW50" s="89"/>
      <c r="HRX50" s="89"/>
      <c r="HRY50" s="89"/>
      <c r="HRZ50" s="89"/>
      <c r="HSA50" s="89"/>
      <c r="HSB50" s="89"/>
      <c r="HSC50" s="89"/>
      <c r="HSD50" s="89"/>
      <c r="HSE50" s="89"/>
      <c r="HSF50" s="89"/>
      <c r="HSG50" s="89"/>
      <c r="HSH50" s="89"/>
      <c r="HSI50" s="89"/>
      <c r="HSJ50" s="89"/>
      <c r="HSK50" s="89"/>
      <c r="HSL50" s="89"/>
      <c r="HSM50" s="89"/>
      <c r="HSN50" s="89"/>
      <c r="HSO50" s="89"/>
      <c r="HSP50" s="89"/>
      <c r="HSQ50" s="89"/>
      <c r="HSR50" s="89"/>
      <c r="HSS50" s="89"/>
      <c r="HST50" s="89"/>
      <c r="HSU50" s="89"/>
      <c r="HSV50" s="89"/>
      <c r="HSW50" s="89"/>
      <c r="HSX50" s="89"/>
      <c r="HSY50" s="89"/>
      <c r="HSZ50" s="89"/>
      <c r="HTA50" s="89"/>
      <c r="HTB50" s="89"/>
      <c r="HTC50" s="89"/>
      <c r="HTD50" s="89"/>
      <c r="HTE50" s="89"/>
      <c r="HTF50" s="89"/>
      <c r="HTG50" s="89"/>
      <c r="HTH50" s="89"/>
      <c r="HTI50" s="89"/>
      <c r="HTJ50" s="89"/>
      <c r="HTK50" s="89"/>
      <c r="HTL50" s="89"/>
      <c r="HTM50" s="89"/>
      <c r="HTN50" s="89"/>
      <c r="HTO50" s="89"/>
      <c r="HTP50" s="89"/>
      <c r="HTQ50" s="89"/>
      <c r="HTR50" s="89"/>
      <c r="HTS50" s="89"/>
      <c r="HTT50" s="89"/>
      <c r="HTU50" s="89"/>
      <c r="HTV50" s="89"/>
      <c r="HTW50" s="89"/>
      <c r="HTX50" s="89"/>
      <c r="HTY50" s="89"/>
      <c r="HTZ50" s="89"/>
      <c r="HUA50" s="89"/>
      <c r="HUB50" s="89"/>
      <c r="HUC50" s="89"/>
      <c r="HUD50" s="89"/>
      <c r="HUE50" s="89"/>
      <c r="HUF50" s="89"/>
      <c r="HUG50" s="89"/>
      <c r="HUH50" s="89"/>
      <c r="HUI50" s="89"/>
      <c r="HUJ50" s="89"/>
      <c r="HUK50" s="89"/>
      <c r="HUL50" s="89"/>
      <c r="HUM50" s="89"/>
      <c r="HUN50" s="89"/>
      <c r="HUO50" s="89"/>
      <c r="HUP50" s="89"/>
      <c r="HUQ50" s="89"/>
      <c r="HUR50" s="89"/>
      <c r="HUS50" s="89"/>
      <c r="HUT50" s="89"/>
      <c r="HUU50" s="89"/>
      <c r="HUV50" s="89"/>
      <c r="HUW50" s="89"/>
      <c r="HUX50" s="89"/>
      <c r="HUY50" s="89"/>
      <c r="HUZ50" s="89"/>
      <c r="HVA50" s="89"/>
      <c r="HVB50" s="89"/>
      <c r="HVC50" s="89"/>
      <c r="HVD50" s="89"/>
      <c r="HVE50" s="89"/>
      <c r="HVF50" s="89"/>
      <c r="HVG50" s="89"/>
      <c r="HVH50" s="89"/>
      <c r="HVI50" s="89"/>
      <c r="HVJ50" s="89"/>
      <c r="HVK50" s="89"/>
      <c r="HVL50" s="89"/>
      <c r="HVM50" s="89"/>
      <c r="HVN50" s="89"/>
      <c r="HVO50" s="89"/>
      <c r="HVP50" s="89"/>
      <c r="HVQ50" s="89"/>
      <c r="HVR50" s="89"/>
      <c r="HVS50" s="89"/>
      <c r="HVT50" s="89"/>
      <c r="HVU50" s="89"/>
      <c r="HVV50" s="89"/>
      <c r="HVW50" s="89"/>
      <c r="HVX50" s="89"/>
      <c r="HVY50" s="89"/>
      <c r="HVZ50" s="89"/>
      <c r="HWA50" s="89"/>
      <c r="HWB50" s="89"/>
      <c r="HWC50" s="89"/>
      <c r="HWD50" s="89"/>
      <c r="HWE50" s="89"/>
      <c r="HWF50" s="89"/>
      <c r="HWG50" s="89"/>
      <c r="HWH50" s="89"/>
      <c r="HWI50" s="89"/>
      <c r="HWJ50" s="89"/>
      <c r="HWK50" s="89"/>
      <c r="HWL50" s="89"/>
      <c r="HWM50" s="89"/>
      <c r="HWN50" s="89"/>
      <c r="HWO50" s="89"/>
      <c r="HWP50" s="89"/>
      <c r="HWQ50" s="89"/>
      <c r="HWR50" s="89"/>
      <c r="HWS50" s="89"/>
      <c r="HWT50" s="89"/>
      <c r="HWU50" s="89"/>
      <c r="HWV50" s="89"/>
      <c r="HWW50" s="89"/>
      <c r="HWX50" s="89"/>
      <c r="HWY50" s="89"/>
      <c r="HWZ50" s="89"/>
      <c r="HXA50" s="89"/>
      <c r="HXB50" s="89"/>
      <c r="HXC50" s="89"/>
      <c r="HXD50" s="89"/>
      <c r="HXE50" s="89"/>
      <c r="HXF50" s="89"/>
      <c r="HXG50" s="89"/>
      <c r="HXH50" s="89"/>
      <c r="HXI50" s="89"/>
      <c r="HXJ50" s="89"/>
      <c r="HXK50" s="89"/>
      <c r="HXL50" s="89"/>
      <c r="HXM50" s="89"/>
      <c r="HXN50" s="89"/>
      <c r="HXO50" s="89"/>
      <c r="HXP50" s="89"/>
      <c r="HXQ50" s="89"/>
      <c r="HXR50" s="89"/>
      <c r="HXS50" s="89"/>
      <c r="HXT50" s="89"/>
      <c r="HXU50" s="89"/>
      <c r="HXV50" s="89"/>
      <c r="HXW50" s="89"/>
      <c r="HXX50" s="89"/>
      <c r="HXY50" s="89"/>
      <c r="HXZ50" s="89"/>
      <c r="HYA50" s="89"/>
      <c r="HYB50" s="89"/>
      <c r="HYC50" s="89"/>
      <c r="HYD50" s="89"/>
      <c r="HYE50" s="89"/>
      <c r="HYF50" s="89"/>
      <c r="HYG50" s="89"/>
      <c r="HYH50" s="89"/>
      <c r="HYI50" s="89"/>
      <c r="HYJ50" s="89"/>
      <c r="HYK50" s="89"/>
      <c r="HYL50" s="89"/>
      <c r="HYM50" s="89"/>
      <c r="HYN50" s="89"/>
      <c r="HYO50" s="89"/>
      <c r="HYP50" s="89"/>
      <c r="HYQ50" s="89"/>
      <c r="HYR50" s="89"/>
      <c r="HYS50" s="89"/>
      <c r="HYT50" s="89"/>
      <c r="HYU50" s="89"/>
      <c r="HYV50" s="89"/>
      <c r="HYW50" s="89"/>
      <c r="HYX50" s="89"/>
      <c r="HYY50" s="89"/>
      <c r="HYZ50" s="89"/>
      <c r="HZA50" s="89"/>
      <c r="HZB50" s="89"/>
      <c r="HZC50" s="89"/>
      <c r="HZD50" s="89"/>
      <c r="HZE50" s="89"/>
      <c r="HZF50" s="89"/>
      <c r="HZG50" s="89"/>
      <c r="HZH50" s="89"/>
      <c r="HZI50" s="89"/>
      <c r="HZJ50" s="89"/>
      <c r="HZK50" s="89"/>
      <c r="HZL50" s="89"/>
      <c r="HZM50" s="89"/>
      <c r="HZN50" s="89"/>
      <c r="HZO50" s="89"/>
      <c r="HZP50" s="89"/>
      <c r="HZQ50" s="89"/>
      <c r="HZR50" s="89"/>
      <c r="HZS50" s="89"/>
      <c r="HZT50" s="89"/>
      <c r="HZU50" s="89"/>
      <c r="HZV50" s="89"/>
      <c r="HZW50" s="89"/>
      <c r="HZX50" s="89"/>
      <c r="HZY50" s="89"/>
      <c r="HZZ50" s="89"/>
      <c r="IAA50" s="89"/>
      <c r="IAB50" s="89"/>
      <c r="IAC50" s="89"/>
      <c r="IAD50" s="89"/>
      <c r="IAE50" s="89"/>
      <c r="IAF50" s="89"/>
      <c r="IAG50" s="89"/>
      <c r="IAH50" s="89"/>
      <c r="IAI50" s="89"/>
      <c r="IAJ50" s="89"/>
      <c r="IAK50" s="89"/>
      <c r="IAL50" s="89"/>
      <c r="IAM50" s="89"/>
      <c r="IAN50" s="89"/>
      <c r="IAO50" s="89"/>
      <c r="IAP50" s="89"/>
      <c r="IAQ50" s="89"/>
      <c r="IAR50" s="89"/>
      <c r="IAS50" s="89"/>
      <c r="IAT50" s="89"/>
      <c r="IAU50" s="89"/>
      <c r="IAV50" s="89"/>
      <c r="IAW50" s="89"/>
      <c r="IAX50" s="89"/>
      <c r="IAY50" s="89"/>
      <c r="IAZ50" s="89"/>
      <c r="IBA50" s="89"/>
      <c r="IBB50" s="89"/>
      <c r="IBC50" s="89"/>
      <c r="IBD50" s="89"/>
      <c r="IBE50" s="89"/>
      <c r="IBF50" s="89"/>
      <c r="IBG50" s="89"/>
      <c r="IBH50" s="89"/>
      <c r="IBI50" s="89"/>
      <c r="IBJ50" s="89"/>
      <c r="IBK50" s="89"/>
      <c r="IBL50" s="89"/>
      <c r="IBM50" s="89"/>
      <c r="IBN50" s="89"/>
      <c r="IBO50" s="89"/>
      <c r="IBP50" s="89"/>
      <c r="IBQ50" s="89"/>
      <c r="IBR50" s="89"/>
      <c r="IBS50" s="89"/>
      <c r="IBT50" s="89"/>
      <c r="IBU50" s="89"/>
      <c r="IBV50" s="89"/>
      <c r="IBW50" s="89"/>
      <c r="IBX50" s="89"/>
      <c r="IBY50" s="89"/>
      <c r="IBZ50" s="89"/>
      <c r="ICA50" s="89"/>
      <c r="ICB50" s="89"/>
      <c r="ICC50" s="89"/>
      <c r="ICD50" s="89"/>
      <c r="ICE50" s="89"/>
      <c r="ICF50" s="89"/>
      <c r="ICG50" s="89"/>
      <c r="ICH50" s="89"/>
      <c r="ICI50" s="89"/>
      <c r="ICJ50" s="89"/>
      <c r="ICK50" s="89"/>
      <c r="ICL50" s="89"/>
      <c r="ICM50" s="89"/>
      <c r="ICN50" s="89"/>
      <c r="ICO50" s="89"/>
      <c r="ICP50" s="89"/>
      <c r="ICQ50" s="89"/>
      <c r="ICR50" s="89"/>
      <c r="ICS50" s="89"/>
      <c r="ICT50" s="89"/>
      <c r="ICU50" s="89"/>
      <c r="ICV50" s="89"/>
      <c r="ICW50" s="89"/>
      <c r="ICX50" s="89"/>
      <c r="ICY50" s="89"/>
      <c r="ICZ50" s="89"/>
      <c r="IDA50" s="89"/>
      <c r="IDB50" s="89"/>
      <c r="IDC50" s="89"/>
      <c r="IDD50" s="89"/>
      <c r="IDE50" s="89"/>
      <c r="IDF50" s="89"/>
      <c r="IDG50" s="89"/>
      <c r="IDH50" s="89"/>
      <c r="IDI50" s="89"/>
      <c r="IDJ50" s="89"/>
      <c r="IDK50" s="89"/>
      <c r="IDL50" s="89"/>
      <c r="IDM50" s="89"/>
      <c r="IDN50" s="89"/>
      <c r="IDO50" s="89"/>
      <c r="IDP50" s="89"/>
      <c r="IDQ50" s="89"/>
      <c r="IDR50" s="89"/>
      <c r="IDS50" s="89"/>
      <c r="IDT50" s="89"/>
      <c r="IDU50" s="89"/>
      <c r="IDV50" s="89"/>
      <c r="IDW50" s="89"/>
      <c r="IDX50" s="89"/>
      <c r="IDY50" s="89"/>
      <c r="IDZ50" s="89"/>
      <c r="IEA50" s="89"/>
      <c r="IEB50" s="89"/>
      <c r="IEC50" s="89"/>
      <c r="IED50" s="89"/>
      <c r="IEE50" s="89"/>
      <c r="IEF50" s="89"/>
      <c r="IEG50" s="89"/>
      <c r="IEH50" s="89"/>
      <c r="IEI50" s="89"/>
      <c r="IEJ50" s="89"/>
      <c r="IEK50" s="89"/>
      <c r="IEL50" s="89"/>
      <c r="IEM50" s="89"/>
      <c r="IEN50" s="89"/>
      <c r="IEO50" s="89"/>
      <c r="IEP50" s="89"/>
      <c r="IEQ50" s="89"/>
      <c r="IER50" s="89"/>
      <c r="IES50" s="89"/>
      <c r="IET50" s="89"/>
      <c r="IEU50" s="89"/>
      <c r="IEV50" s="89"/>
      <c r="IEW50" s="89"/>
      <c r="IEX50" s="89"/>
      <c r="IEY50" s="89"/>
      <c r="IEZ50" s="89"/>
      <c r="IFA50" s="89"/>
      <c r="IFB50" s="89"/>
      <c r="IFC50" s="89"/>
      <c r="IFD50" s="89"/>
      <c r="IFE50" s="89"/>
      <c r="IFF50" s="89"/>
      <c r="IFG50" s="89"/>
      <c r="IFH50" s="89"/>
      <c r="IFI50" s="89"/>
      <c r="IFJ50" s="89"/>
      <c r="IFK50" s="89"/>
      <c r="IFL50" s="89"/>
      <c r="IFM50" s="89"/>
      <c r="IFN50" s="89"/>
      <c r="IFO50" s="89"/>
      <c r="IFP50" s="89"/>
      <c r="IFQ50" s="89"/>
      <c r="IFR50" s="89"/>
      <c r="IFS50" s="89"/>
      <c r="IFT50" s="89"/>
      <c r="IFU50" s="89"/>
      <c r="IFV50" s="89"/>
      <c r="IFW50" s="89"/>
      <c r="IFX50" s="89"/>
      <c r="IFY50" s="89"/>
      <c r="IFZ50" s="89"/>
      <c r="IGA50" s="89"/>
      <c r="IGB50" s="89"/>
      <c r="IGC50" s="89"/>
      <c r="IGD50" s="89"/>
      <c r="IGE50" s="89"/>
      <c r="IGF50" s="89"/>
      <c r="IGG50" s="89"/>
      <c r="IGH50" s="89"/>
      <c r="IGI50" s="89"/>
      <c r="IGJ50" s="89"/>
      <c r="IGK50" s="89"/>
      <c r="IGL50" s="89"/>
      <c r="IGM50" s="89"/>
      <c r="IGN50" s="89"/>
      <c r="IGO50" s="89"/>
      <c r="IGP50" s="89"/>
      <c r="IGQ50" s="89"/>
      <c r="IGR50" s="89"/>
      <c r="IGS50" s="89"/>
      <c r="IGT50" s="89"/>
      <c r="IGU50" s="89"/>
      <c r="IGV50" s="89"/>
      <c r="IGW50" s="89"/>
      <c r="IGX50" s="89"/>
      <c r="IGY50" s="89"/>
      <c r="IGZ50" s="89"/>
      <c r="IHA50" s="89"/>
      <c r="IHB50" s="89"/>
      <c r="IHC50" s="89"/>
      <c r="IHD50" s="89"/>
      <c r="IHE50" s="89"/>
      <c r="IHF50" s="89"/>
      <c r="IHG50" s="89"/>
      <c r="IHH50" s="89"/>
      <c r="IHI50" s="89"/>
      <c r="IHJ50" s="89"/>
      <c r="IHK50" s="89"/>
      <c r="IHL50" s="89"/>
      <c r="IHM50" s="89"/>
      <c r="IHN50" s="89"/>
      <c r="IHO50" s="89"/>
      <c r="IHP50" s="89"/>
      <c r="IHQ50" s="89"/>
      <c r="IHR50" s="89"/>
      <c r="IHS50" s="89"/>
      <c r="IHT50" s="89"/>
      <c r="IHU50" s="89"/>
      <c r="IHV50" s="89"/>
      <c r="IHW50" s="89"/>
      <c r="IHX50" s="89"/>
      <c r="IHY50" s="89"/>
      <c r="IHZ50" s="89"/>
      <c r="IIA50" s="89"/>
      <c r="IIB50" s="89"/>
      <c r="IIC50" s="89"/>
      <c r="IID50" s="89"/>
      <c r="IIE50" s="89"/>
      <c r="IIF50" s="89"/>
      <c r="IIG50" s="89"/>
      <c r="IIH50" s="89"/>
      <c r="III50" s="89"/>
      <c r="IIJ50" s="89"/>
      <c r="IIK50" s="89"/>
      <c r="IIL50" s="89"/>
      <c r="IIM50" s="89"/>
      <c r="IIN50" s="89"/>
      <c r="IIO50" s="89"/>
      <c r="IIP50" s="89"/>
      <c r="IIQ50" s="89"/>
      <c r="IIR50" s="89"/>
      <c r="IIS50" s="89"/>
      <c r="IIT50" s="89"/>
      <c r="IIU50" s="89"/>
      <c r="IIV50" s="89"/>
      <c r="IIW50" s="89"/>
      <c r="IIX50" s="89"/>
      <c r="IIY50" s="89"/>
      <c r="IIZ50" s="89"/>
      <c r="IJA50" s="89"/>
      <c r="IJB50" s="89"/>
      <c r="IJC50" s="89"/>
      <c r="IJD50" s="89"/>
      <c r="IJE50" s="89"/>
      <c r="IJF50" s="89"/>
      <c r="IJG50" s="89"/>
      <c r="IJH50" s="89"/>
      <c r="IJI50" s="89"/>
      <c r="IJJ50" s="89"/>
      <c r="IJK50" s="89"/>
      <c r="IJL50" s="89"/>
      <c r="IJM50" s="89"/>
      <c r="IJN50" s="89"/>
      <c r="IJO50" s="89"/>
      <c r="IJP50" s="89"/>
      <c r="IJQ50" s="89"/>
      <c r="IJR50" s="89"/>
      <c r="IJS50" s="89"/>
      <c r="IJT50" s="89"/>
      <c r="IJU50" s="89"/>
      <c r="IJV50" s="89"/>
      <c r="IJW50" s="89"/>
      <c r="IJX50" s="89"/>
      <c r="IJY50" s="89"/>
      <c r="IJZ50" s="89"/>
      <c r="IKA50" s="89"/>
      <c r="IKB50" s="89"/>
      <c r="IKC50" s="89"/>
      <c r="IKD50" s="89"/>
      <c r="IKE50" s="89"/>
      <c r="IKF50" s="89"/>
      <c r="IKG50" s="89"/>
      <c r="IKH50" s="89"/>
      <c r="IKI50" s="89"/>
      <c r="IKJ50" s="89"/>
      <c r="IKK50" s="89"/>
      <c r="IKL50" s="89"/>
      <c r="IKM50" s="89"/>
      <c r="IKN50" s="89"/>
      <c r="IKO50" s="89"/>
      <c r="IKP50" s="89"/>
      <c r="IKQ50" s="89"/>
      <c r="IKR50" s="89"/>
      <c r="IKS50" s="89"/>
      <c r="IKT50" s="89"/>
      <c r="IKU50" s="89"/>
      <c r="IKV50" s="89"/>
      <c r="IKW50" s="89"/>
      <c r="IKX50" s="89"/>
      <c r="IKY50" s="89"/>
      <c r="IKZ50" s="89"/>
      <c r="ILA50" s="89"/>
      <c r="ILB50" s="89"/>
      <c r="ILC50" s="89"/>
      <c r="ILD50" s="89"/>
      <c r="ILE50" s="89"/>
      <c r="ILF50" s="89"/>
      <c r="ILG50" s="89"/>
      <c r="ILH50" s="89"/>
      <c r="ILI50" s="89"/>
      <c r="ILJ50" s="89"/>
      <c r="ILK50" s="89"/>
      <c r="ILL50" s="89"/>
      <c r="ILM50" s="89"/>
      <c r="ILN50" s="89"/>
      <c r="ILO50" s="89"/>
      <c r="ILP50" s="89"/>
      <c r="ILQ50" s="89"/>
      <c r="ILR50" s="89"/>
      <c r="ILS50" s="89"/>
      <c r="ILT50" s="89"/>
      <c r="ILU50" s="89"/>
      <c r="ILV50" s="89"/>
      <c r="ILW50" s="89"/>
      <c r="ILX50" s="89"/>
      <c r="ILY50" s="89"/>
      <c r="ILZ50" s="89"/>
      <c r="IMA50" s="89"/>
      <c r="IMB50" s="89"/>
      <c r="IMC50" s="89"/>
      <c r="IMD50" s="89"/>
      <c r="IME50" s="89"/>
      <c r="IMF50" s="89"/>
      <c r="IMG50" s="89"/>
      <c r="IMH50" s="89"/>
      <c r="IMI50" s="89"/>
      <c r="IMJ50" s="89"/>
      <c r="IMK50" s="89"/>
      <c r="IML50" s="89"/>
      <c r="IMM50" s="89"/>
      <c r="IMN50" s="89"/>
      <c r="IMO50" s="89"/>
      <c r="IMP50" s="89"/>
      <c r="IMQ50" s="89"/>
      <c r="IMR50" s="89"/>
      <c r="IMS50" s="89"/>
      <c r="IMT50" s="89"/>
      <c r="IMU50" s="89"/>
      <c r="IMV50" s="89"/>
      <c r="IMW50" s="89"/>
      <c r="IMX50" s="89"/>
      <c r="IMY50" s="89"/>
      <c r="IMZ50" s="89"/>
      <c r="INA50" s="89"/>
      <c r="INB50" s="89"/>
      <c r="INC50" s="89"/>
      <c r="IND50" s="89"/>
      <c r="INE50" s="89"/>
      <c r="INF50" s="89"/>
      <c r="ING50" s="89"/>
      <c r="INH50" s="89"/>
      <c r="INI50" s="89"/>
      <c r="INJ50" s="89"/>
      <c r="INK50" s="89"/>
      <c r="INL50" s="89"/>
      <c r="INM50" s="89"/>
      <c r="INN50" s="89"/>
      <c r="INO50" s="89"/>
      <c r="INP50" s="89"/>
      <c r="INQ50" s="89"/>
      <c r="INR50" s="89"/>
      <c r="INS50" s="89"/>
      <c r="INT50" s="89"/>
      <c r="INU50" s="89"/>
      <c r="INV50" s="89"/>
      <c r="INW50" s="89"/>
      <c r="INX50" s="89"/>
      <c r="INY50" s="89"/>
      <c r="INZ50" s="89"/>
      <c r="IOA50" s="89"/>
      <c r="IOB50" s="89"/>
      <c r="IOC50" s="89"/>
      <c r="IOD50" s="89"/>
      <c r="IOE50" s="89"/>
      <c r="IOF50" s="89"/>
      <c r="IOG50" s="89"/>
      <c r="IOH50" s="89"/>
      <c r="IOI50" s="89"/>
      <c r="IOJ50" s="89"/>
      <c r="IOK50" s="89"/>
      <c r="IOL50" s="89"/>
      <c r="IOM50" s="89"/>
      <c r="ION50" s="89"/>
      <c r="IOO50" s="89"/>
      <c r="IOP50" s="89"/>
      <c r="IOQ50" s="89"/>
      <c r="IOR50" s="89"/>
      <c r="IOS50" s="89"/>
      <c r="IOT50" s="89"/>
      <c r="IOU50" s="89"/>
      <c r="IOV50" s="89"/>
      <c r="IOW50" s="89"/>
      <c r="IOX50" s="89"/>
      <c r="IOY50" s="89"/>
      <c r="IOZ50" s="89"/>
      <c r="IPA50" s="89"/>
      <c r="IPB50" s="89"/>
      <c r="IPC50" s="89"/>
      <c r="IPD50" s="89"/>
      <c r="IPE50" s="89"/>
      <c r="IPF50" s="89"/>
      <c r="IPG50" s="89"/>
      <c r="IPH50" s="89"/>
      <c r="IPI50" s="89"/>
      <c r="IPJ50" s="89"/>
      <c r="IPK50" s="89"/>
      <c r="IPL50" s="89"/>
      <c r="IPM50" s="89"/>
      <c r="IPN50" s="89"/>
      <c r="IPO50" s="89"/>
      <c r="IPP50" s="89"/>
      <c r="IPQ50" s="89"/>
      <c r="IPR50" s="89"/>
      <c r="IPS50" s="89"/>
      <c r="IPT50" s="89"/>
      <c r="IPU50" s="89"/>
      <c r="IPV50" s="89"/>
      <c r="IPW50" s="89"/>
      <c r="IPX50" s="89"/>
      <c r="IPY50" s="89"/>
      <c r="IPZ50" s="89"/>
      <c r="IQA50" s="89"/>
      <c r="IQB50" s="89"/>
      <c r="IQC50" s="89"/>
      <c r="IQD50" s="89"/>
      <c r="IQE50" s="89"/>
      <c r="IQF50" s="89"/>
      <c r="IQG50" s="89"/>
      <c r="IQH50" s="89"/>
      <c r="IQI50" s="89"/>
      <c r="IQJ50" s="89"/>
      <c r="IQK50" s="89"/>
      <c r="IQL50" s="89"/>
      <c r="IQM50" s="89"/>
      <c r="IQN50" s="89"/>
      <c r="IQO50" s="89"/>
      <c r="IQP50" s="89"/>
      <c r="IQQ50" s="89"/>
      <c r="IQR50" s="89"/>
      <c r="IQS50" s="89"/>
      <c r="IQT50" s="89"/>
      <c r="IQU50" s="89"/>
      <c r="IQV50" s="89"/>
      <c r="IQW50" s="89"/>
      <c r="IQX50" s="89"/>
      <c r="IQY50" s="89"/>
      <c r="IQZ50" s="89"/>
      <c r="IRA50" s="89"/>
      <c r="IRB50" s="89"/>
      <c r="IRC50" s="89"/>
      <c r="IRD50" s="89"/>
      <c r="IRE50" s="89"/>
      <c r="IRF50" s="89"/>
      <c r="IRG50" s="89"/>
      <c r="IRH50" s="89"/>
      <c r="IRI50" s="89"/>
      <c r="IRJ50" s="89"/>
      <c r="IRK50" s="89"/>
      <c r="IRL50" s="89"/>
      <c r="IRM50" s="89"/>
      <c r="IRN50" s="89"/>
      <c r="IRO50" s="89"/>
      <c r="IRP50" s="89"/>
      <c r="IRQ50" s="89"/>
      <c r="IRR50" s="89"/>
      <c r="IRS50" s="89"/>
      <c r="IRT50" s="89"/>
      <c r="IRU50" s="89"/>
      <c r="IRV50" s="89"/>
      <c r="IRW50" s="89"/>
      <c r="IRX50" s="89"/>
      <c r="IRY50" s="89"/>
      <c r="IRZ50" s="89"/>
      <c r="ISA50" s="89"/>
      <c r="ISB50" s="89"/>
      <c r="ISC50" s="89"/>
      <c r="ISD50" s="89"/>
      <c r="ISE50" s="89"/>
      <c r="ISF50" s="89"/>
      <c r="ISG50" s="89"/>
      <c r="ISH50" s="89"/>
      <c r="ISI50" s="89"/>
      <c r="ISJ50" s="89"/>
      <c r="ISK50" s="89"/>
      <c r="ISL50" s="89"/>
      <c r="ISM50" s="89"/>
      <c r="ISN50" s="89"/>
      <c r="ISO50" s="89"/>
      <c r="ISP50" s="89"/>
      <c r="ISQ50" s="89"/>
      <c r="ISR50" s="89"/>
      <c r="ISS50" s="89"/>
      <c r="IST50" s="89"/>
      <c r="ISU50" s="89"/>
      <c r="ISV50" s="89"/>
      <c r="ISW50" s="89"/>
      <c r="ISX50" s="89"/>
      <c r="ISY50" s="89"/>
      <c r="ISZ50" s="89"/>
      <c r="ITA50" s="89"/>
      <c r="ITB50" s="89"/>
      <c r="ITC50" s="89"/>
      <c r="ITD50" s="89"/>
      <c r="ITE50" s="89"/>
      <c r="ITF50" s="89"/>
      <c r="ITG50" s="89"/>
      <c r="ITH50" s="89"/>
      <c r="ITI50" s="89"/>
      <c r="ITJ50" s="89"/>
      <c r="ITK50" s="89"/>
      <c r="ITL50" s="89"/>
      <c r="ITM50" s="89"/>
      <c r="ITN50" s="89"/>
      <c r="ITO50" s="89"/>
      <c r="ITP50" s="89"/>
      <c r="ITQ50" s="89"/>
      <c r="ITR50" s="89"/>
      <c r="ITS50" s="89"/>
      <c r="ITT50" s="89"/>
      <c r="ITU50" s="89"/>
      <c r="ITV50" s="89"/>
      <c r="ITW50" s="89"/>
      <c r="ITX50" s="89"/>
      <c r="ITY50" s="89"/>
      <c r="ITZ50" s="89"/>
      <c r="IUA50" s="89"/>
      <c r="IUB50" s="89"/>
      <c r="IUC50" s="89"/>
      <c r="IUD50" s="89"/>
      <c r="IUE50" s="89"/>
      <c r="IUF50" s="89"/>
      <c r="IUG50" s="89"/>
      <c r="IUH50" s="89"/>
      <c r="IUI50" s="89"/>
      <c r="IUJ50" s="89"/>
      <c r="IUK50" s="89"/>
      <c r="IUL50" s="89"/>
      <c r="IUM50" s="89"/>
      <c r="IUN50" s="89"/>
      <c r="IUO50" s="89"/>
      <c r="IUP50" s="89"/>
      <c r="IUQ50" s="89"/>
      <c r="IUR50" s="89"/>
      <c r="IUS50" s="89"/>
      <c r="IUT50" s="89"/>
      <c r="IUU50" s="89"/>
      <c r="IUV50" s="89"/>
      <c r="IUW50" s="89"/>
      <c r="IUX50" s="89"/>
      <c r="IUY50" s="89"/>
      <c r="IUZ50" s="89"/>
      <c r="IVA50" s="89"/>
      <c r="IVB50" s="89"/>
      <c r="IVC50" s="89"/>
      <c r="IVD50" s="89"/>
      <c r="IVE50" s="89"/>
      <c r="IVF50" s="89"/>
      <c r="IVG50" s="89"/>
      <c r="IVH50" s="89"/>
      <c r="IVI50" s="89"/>
      <c r="IVJ50" s="89"/>
      <c r="IVK50" s="89"/>
      <c r="IVL50" s="89"/>
      <c r="IVM50" s="89"/>
      <c r="IVN50" s="89"/>
      <c r="IVO50" s="89"/>
      <c r="IVP50" s="89"/>
      <c r="IVQ50" s="89"/>
      <c r="IVR50" s="89"/>
      <c r="IVS50" s="89"/>
      <c r="IVT50" s="89"/>
      <c r="IVU50" s="89"/>
      <c r="IVV50" s="89"/>
      <c r="IVW50" s="89"/>
      <c r="IVX50" s="89"/>
      <c r="IVY50" s="89"/>
      <c r="IVZ50" s="89"/>
      <c r="IWA50" s="89"/>
      <c r="IWB50" s="89"/>
      <c r="IWC50" s="89"/>
      <c r="IWD50" s="89"/>
      <c r="IWE50" s="89"/>
      <c r="IWF50" s="89"/>
      <c r="IWG50" s="89"/>
      <c r="IWH50" s="89"/>
      <c r="IWI50" s="89"/>
      <c r="IWJ50" s="89"/>
      <c r="IWK50" s="89"/>
      <c r="IWL50" s="89"/>
      <c r="IWM50" s="89"/>
      <c r="IWN50" s="89"/>
      <c r="IWO50" s="89"/>
      <c r="IWP50" s="89"/>
      <c r="IWQ50" s="89"/>
      <c r="IWR50" s="89"/>
      <c r="IWS50" s="89"/>
      <c r="IWT50" s="89"/>
      <c r="IWU50" s="89"/>
      <c r="IWV50" s="89"/>
      <c r="IWW50" s="89"/>
      <c r="IWX50" s="89"/>
      <c r="IWY50" s="89"/>
      <c r="IWZ50" s="89"/>
      <c r="IXA50" s="89"/>
      <c r="IXB50" s="89"/>
      <c r="IXC50" s="89"/>
      <c r="IXD50" s="89"/>
      <c r="IXE50" s="89"/>
      <c r="IXF50" s="89"/>
      <c r="IXG50" s="89"/>
      <c r="IXH50" s="89"/>
      <c r="IXI50" s="89"/>
      <c r="IXJ50" s="89"/>
      <c r="IXK50" s="89"/>
      <c r="IXL50" s="89"/>
      <c r="IXM50" s="89"/>
      <c r="IXN50" s="89"/>
      <c r="IXO50" s="89"/>
      <c r="IXP50" s="89"/>
      <c r="IXQ50" s="89"/>
      <c r="IXR50" s="89"/>
      <c r="IXS50" s="89"/>
      <c r="IXT50" s="89"/>
      <c r="IXU50" s="89"/>
      <c r="IXV50" s="89"/>
      <c r="IXW50" s="89"/>
      <c r="IXX50" s="89"/>
      <c r="IXY50" s="89"/>
      <c r="IXZ50" s="89"/>
      <c r="IYA50" s="89"/>
      <c r="IYB50" s="89"/>
      <c r="IYC50" s="89"/>
      <c r="IYD50" s="89"/>
      <c r="IYE50" s="89"/>
      <c r="IYF50" s="89"/>
      <c r="IYG50" s="89"/>
      <c r="IYH50" s="89"/>
      <c r="IYI50" s="89"/>
      <c r="IYJ50" s="89"/>
      <c r="IYK50" s="89"/>
      <c r="IYL50" s="89"/>
      <c r="IYM50" s="89"/>
      <c r="IYN50" s="89"/>
      <c r="IYO50" s="89"/>
      <c r="IYP50" s="89"/>
      <c r="IYQ50" s="89"/>
      <c r="IYR50" s="89"/>
      <c r="IYS50" s="89"/>
      <c r="IYT50" s="89"/>
      <c r="IYU50" s="89"/>
      <c r="IYV50" s="89"/>
      <c r="IYW50" s="89"/>
      <c r="IYX50" s="89"/>
      <c r="IYY50" s="89"/>
      <c r="IYZ50" s="89"/>
      <c r="IZA50" s="89"/>
      <c r="IZB50" s="89"/>
      <c r="IZC50" s="89"/>
      <c r="IZD50" s="89"/>
      <c r="IZE50" s="89"/>
      <c r="IZF50" s="89"/>
      <c r="IZG50" s="89"/>
      <c r="IZH50" s="89"/>
      <c r="IZI50" s="89"/>
      <c r="IZJ50" s="89"/>
      <c r="IZK50" s="89"/>
      <c r="IZL50" s="89"/>
      <c r="IZM50" s="89"/>
      <c r="IZN50" s="89"/>
      <c r="IZO50" s="89"/>
      <c r="IZP50" s="89"/>
      <c r="IZQ50" s="89"/>
      <c r="IZR50" s="89"/>
      <c r="IZS50" s="89"/>
      <c r="IZT50" s="89"/>
      <c r="IZU50" s="89"/>
      <c r="IZV50" s="89"/>
      <c r="IZW50" s="89"/>
      <c r="IZX50" s="89"/>
      <c r="IZY50" s="89"/>
      <c r="IZZ50" s="89"/>
      <c r="JAA50" s="89"/>
      <c r="JAB50" s="89"/>
      <c r="JAC50" s="89"/>
      <c r="JAD50" s="89"/>
      <c r="JAE50" s="89"/>
      <c r="JAF50" s="89"/>
      <c r="JAG50" s="89"/>
      <c r="JAH50" s="89"/>
      <c r="JAI50" s="89"/>
      <c r="JAJ50" s="89"/>
      <c r="JAK50" s="89"/>
      <c r="JAL50" s="89"/>
      <c r="JAM50" s="89"/>
      <c r="JAN50" s="89"/>
      <c r="JAO50" s="89"/>
      <c r="JAP50" s="89"/>
      <c r="JAQ50" s="89"/>
      <c r="JAR50" s="89"/>
      <c r="JAS50" s="89"/>
      <c r="JAT50" s="89"/>
      <c r="JAU50" s="89"/>
      <c r="JAV50" s="89"/>
      <c r="JAW50" s="89"/>
      <c r="JAX50" s="89"/>
      <c r="JAY50" s="89"/>
      <c r="JAZ50" s="89"/>
      <c r="JBA50" s="89"/>
      <c r="JBB50" s="89"/>
      <c r="JBC50" s="89"/>
      <c r="JBD50" s="89"/>
      <c r="JBE50" s="89"/>
      <c r="JBF50" s="89"/>
      <c r="JBG50" s="89"/>
      <c r="JBH50" s="89"/>
      <c r="JBI50" s="89"/>
      <c r="JBJ50" s="89"/>
      <c r="JBK50" s="89"/>
      <c r="JBL50" s="89"/>
      <c r="JBM50" s="89"/>
      <c r="JBN50" s="89"/>
      <c r="JBO50" s="89"/>
      <c r="JBP50" s="89"/>
      <c r="JBQ50" s="89"/>
      <c r="JBR50" s="89"/>
      <c r="JBS50" s="89"/>
      <c r="JBT50" s="89"/>
      <c r="JBU50" s="89"/>
      <c r="JBV50" s="89"/>
      <c r="JBW50" s="89"/>
      <c r="JBX50" s="89"/>
      <c r="JBY50" s="89"/>
      <c r="JBZ50" s="89"/>
      <c r="JCA50" s="89"/>
      <c r="JCB50" s="89"/>
      <c r="JCC50" s="89"/>
      <c r="JCD50" s="89"/>
      <c r="JCE50" s="89"/>
      <c r="JCF50" s="89"/>
      <c r="JCG50" s="89"/>
      <c r="JCH50" s="89"/>
      <c r="JCI50" s="89"/>
      <c r="JCJ50" s="89"/>
      <c r="JCK50" s="89"/>
      <c r="JCL50" s="89"/>
      <c r="JCM50" s="89"/>
      <c r="JCN50" s="89"/>
      <c r="JCO50" s="89"/>
      <c r="JCP50" s="89"/>
      <c r="JCQ50" s="89"/>
      <c r="JCR50" s="89"/>
      <c r="JCS50" s="89"/>
      <c r="JCT50" s="89"/>
      <c r="JCU50" s="89"/>
      <c r="JCV50" s="89"/>
      <c r="JCW50" s="89"/>
      <c r="JCX50" s="89"/>
      <c r="JCY50" s="89"/>
      <c r="JCZ50" s="89"/>
      <c r="JDA50" s="89"/>
      <c r="JDB50" s="89"/>
      <c r="JDC50" s="89"/>
      <c r="JDD50" s="89"/>
      <c r="JDE50" s="89"/>
      <c r="JDF50" s="89"/>
      <c r="JDG50" s="89"/>
      <c r="JDH50" s="89"/>
      <c r="JDI50" s="89"/>
      <c r="JDJ50" s="89"/>
      <c r="JDK50" s="89"/>
      <c r="JDL50" s="89"/>
      <c r="JDM50" s="89"/>
      <c r="JDN50" s="89"/>
      <c r="JDO50" s="89"/>
      <c r="JDP50" s="89"/>
      <c r="JDQ50" s="89"/>
      <c r="JDR50" s="89"/>
      <c r="JDS50" s="89"/>
      <c r="JDT50" s="89"/>
      <c r="JDU50" s="89"/>
      <c r="JDV50" s="89"/>
      <c r="JDW50" s="89"/>
      <c r="JDX50" s="89"/>
      <c r="JDY50" s="89"/>
      <c r="JDZ50" s="89"/>
      <c r="JEA50" s="89"/>
      <c r="JEB50" s="89"/>
      <c r="JEC50" s="89"/>
      <c r="JED50" s="89"/>
      <c r="JEE50" s="89"/>
      <c r="JEF50" s="89"/>
      <c r="JEG50" s="89"/>
      <c r="JEH50" s="89"/>
      <c r="JEI50" s="89"/>
      <c r="JEJ50" s="89"/>
      <c r="JEK50" s="89"/>
      <c r="JEL50" s="89"/>
      <c r="JEM50" s="89"/>
      <c r="JEN50" s="89"/>
      <c r="JEO50" s="89"/>
      <c r="JEP50" s="89"/>
      <c r="JEQ50" s="89"/>
      <c r="JER50" s="89"/>
      <c r="JES50" s="89"/>
      <c r="JET50" s="89"/>
      <c r="JEU50" s="89"/>
      <c r="JEV50" s="89"/>
      <c r="JEW50" s="89"/>
      <c r="JEX50" s="89"/>
      <c r="JEY50" s="89"/>
      <c r="JEZ50" s="89"/>
      <c r="JFA50" s="89"/>
      <c r="JFB50" s="89"/>
      <c r="JFC50" s="89"/>
      <c r="JFD50" s="89"/>
      <c r="JFE50" s="89"/>
      <c r="JFF50" s="89"/>
      <c r="JFG50" s="89"/>
      <c r="JFH50" s="89"/>
      <c r="JFI50" s="89"/>
      <c r="JFJ50" s="89"/>
      <c r="JFK50" s="89"/>
      <c r="JFL50" s="89"/>
      <c r="JFM50" s="89"/>
      <c r="JFN50" s="89"/>
      <c r="JFO50" s="89"/>
      <c r="JFP50" s="89"/>
      <c r="JFQ50" s="89"/>
      <c r="JFR50" s="89"/>
      <c r="JFS50" s="89"/>
      <c r="JFT50" s="89"/>
      <c r="JFU50" s="89"/>
      <c r="JFV50" s="89"/>
      <c r="JFW50" s="89"/>
      <c r="JFX50" s="89"/>
      <c r="JFY50" s="89"/>
      <c r="JFZ50" s="89"/>
      <c r="JGA50" s="89"/>
      <c r="JGB50" s="89"/>
      <c r="JGC50" s="89"/>
      <c r="JGD50" s="89"/>
      <c r="JGE50" s="89"/>
      <c r="JGF50" s="89"/>
      <c r="JGG50" s="89"/>
      <c r="JGH50" s="89"/>
      <c r="JGI50" s="89"/>
      <c r="JGJ50" s="89"/>
      <c r="JGK50" s="89"/>
      <c r="JGL50" s="89"/>
      <c r="JGM50" s="89"/>
      <c r="JGN50" s="89"/>
      <c r="JGO50" s="89"/>
      <c r="JGP50" s="89"/>
      <c r="JGQ50" s="89"/>
      <c r="JGR50" s="89"/>
      <c r="JGS50" s="89"/>
      <c r="JGT50" s="89"/>
      <c r="JGU50" s="89"/>
      <c r="JGV50" s="89"/>
      <c r="JGW50" s="89"/>
      <c r="JGX50" s="89"/>
      <c r="JGY50" s="89"/>
      <c r="JGZ50" s="89"/>
      <c r="JHA50" s="89"/>
      <c r="JHB50" s="89"/>
      <c r="JHC50" s="89"/>
      <c r="JHD50" s="89"/>
      <c r="JHE50" s="89"/>
      <c r="JHF50" s="89"/>
      <c r="JHG50" s="89"/>
      <c r="JHH50" s="89"/>
      <c r="JHI50" s="89"/>
      <c r="JHJ50" s="89"/>
      <c r="JHK50" s="89"/>
      <c r="JHL50" s="89"/>
      <c r="JHM50" s="89"/>
      <c r="JHN50" s="89"/>
      <c r="JHO50" s="89"/>
      <c r="JHP50" s="89"/>
      <c r="JHQ50" s="89"/>
      <c r="JHR50" s="89"/>
      <c r="JHS50" s="89"/>
      <c r="JHT50" s="89"/>
      <c r="JHU50" s="89"/>
      <c r="JHV50" s="89"/>
      <c r="JHW50" s="89"/>
      <c r="JHX50" s="89"/>
      <c r="JHY50" s="89"/>
      <c r="JHZ50" s="89"/>
      <c r="JIA50" s="89"/>
      <c r="JIB50" s="89"/>
      <c r="JIC50" s="89"/>
      <c r="JID50" s="89"/>
      <c r="JIE50" s="89"/>
      <c r="JIF50" s="89"/>
      <c r="JIG50" s="89"/>
      <c r="JIH50" s="89"/>
      <c r="JII50" s="89"/>
      <c r="JIJ50" s="89"/>
      <c r="JIK50" s="89"/>
      <c r="JIL50" s="89"/>
      <c r="JIM50" s="89"/>
      <c r="JIN50" s="89"/>
      <c r="JIO50" s="89"/>
      <c r="JIP50" s="89"/>
      <c r="JIQ50" s="89"/>
      <c r="JIR50" s="89"/>
      <c r="JIS50" s="89"/>
      <c r="JIT50" s="89"/>
      <c r="JIU50" s="89"/>
      <c r="JIV50" s="89"/>
      <c r="JIW50" s="89"/>
      <c r="JIX50" s="89"/>
      <c r="JIY50" s="89"/>
      <c r="JIZ50" s="89"/>
      <c r="JJA50" s="89"/>
      <c r="JJB50" s="89"/>
      <c r="JJC50" s="89"/>
      <c r="JJD50" s="89"/>
      <c r="JJE50" s="89"/>
      <c r="JJF50" s="89"/>
      <c r="JJG50" s="89"/>
      <c r="JJH50" s="89"/>
      <c r="JJI50" s="89"/>
      <c r="JJJ50" s="89"/>
      <c r="JJK50" s="89"/>
      <c r="JJL50" s="89"/>
      <c r="JJM50" s="89"/>
      <c r="JJN50" s="89"/>
      <c r="JJO50" s="89"/>
      <c r="JJP50" s="89"/>
      <c r="JJQ50" s="89"/>
      <c r="JJR50" s="89"/>
      <c r="JJS50" s="89"/>
      <c r="JJT50" s="89"/>
      <c r="JJU50" s="89"/>
      <c r="JJV50" s="89"/>
      <c r="JJW50" s="89"/>
      <c r="JJX50" s="89"/>
      <c r="JJY50" s="89"/>
      <c r="JJZ50" s="89"/>
      <c r="JKA50" s="89"/>
      <c r="JKB50" s="89"/>
      <c r="JKC50" s="89"/>
      <c r="JKD50" s="89"/>
      <c r="JKE50" s="89"/>
      <c r="JKF50" s="89"/>
      <c r="JKG50" s="89"/>
      <c r="JKH50" s="89"/>
      <c r="JKI50" s="89"/>
      <c r="JKJ50" s="89"/>
      <c r="JKK50" s="89"/>
      <c r="JKL50" s="89"/>
      <c r="JKM50" s="89"/>
      <c r="JKN50" s="89"/>
      <c r="JKO50" s="89"/>
      <c r="JKP50" s="89"/>
      <c r="JKQ50" s="89"/>
      <c r="JKR50" s="89"/>
      <c r="JKS50" s="89"/>
      <c r="JKT50" s="89"/>
      <c r="JKU50" s="89"/>
      <c r="JKV50" s="89"/>
      <c r="JKW50" s="89"/>
      <c r="JKX50" s="89"/>
      <c r="JKY50" s="89"/>
      <c r="JKZ50" s="89"/>
      <c r="JLA50" s="89"/>
      <c r="JLB50" s="89"/>
      <c r="JLC50" s="89"/>
      <c r="JLD50" s="89"/>
      <c r="JLE50" s="89"/>
      <c r="JLF50" s="89"/>
      <c r="JLG50" s="89"/>
      <c r="JLH50" s="89"/>
      <c r="JLI50" s="89"/>
      <c r="JLJ50" s="89"/>
      <c r="JLK50" s="89"/>
      <c r="JLL50" s="89"/>
      <c r="JLM50" s="89"/>
      <c r="JLN50" s="89"/>
      <c r="JLO50" s="89"/>
      <c r="JLP50" s="89"/>
      <c r="JLQ50" s="89"/>
      <c r="JLR50" s="89"/>
      <c r="JLS50" s="89"/>
      <c r="JLT50" s="89"/>
      <c r="JLU50" s="89"/>
      <c r="JLV50" s="89"/>
      <c r="JLW50" s="89"/>
      <c r="JLX50" s="89"/>
      <c r="JLY50" s="89"/>
      <c r="JLZ50" s="89"/>
      <c r="JMA50" s="89"/>
      <c r="JMB50" s="89"/>
      <c r="JMC50" s="89"/>
      <c r="JMD50" s="89"/>
      <c r="JME50" s="89"/>
      <c r="JMF50" s="89"/>
      <c r="JMG50" s="89"/>
      <c r="JMH50" s="89"/>
      <c r="JMI50" s="89"/>
      <c r="JMJ50" s="89"/>
      <c r="JMK50" s="89"/>
      <c r="JML50" s="89"/>
      <c r="JMM50" s="89"/>
      <c r="JMN50" s="89"/>
      <c r="JMO50" s="89"/>
      <c r="JMP50" s="89"/>
      <c r="JMQ50" s="89"/>
      <c r="JMR50" s="89"/>
      <c r="JMS50" s="89"/>
      <c r="JMT50" s="89"/>
      <c r="JMU50" s="89"/>
      <c r="JMV50" s="89"/>
      <c r="JMW50" s="89"/>
      <c r="JMX50" s="89"/>
      <c r="JMY50" s="89"/>
      <c r="JMZ50" s="89"/>
      <c r="JNA50" s="89"/>
      <c r="JNB50" s="89"/>
      <c r="JNC50" s="89"/>
      <c r="JND50" s="89"/>
      <c r="JNE50" s="89"/>
      <c r="JNF50" s="89"/>
      <c r="JNG50" s="89"/>
      <c r="JNH50" s="89"/>
      <c r="JNI50" s="89"/>
      <c r="JNJ50" s="89"/>
      <c r="JNK50" s="89"/>
      <c r="JNL50" s="89"/>
      <c r="JNM50" s="89"/>
      <c r="JNN50" s="89"/>
      <c r="JNO50" s="89"/>
      <c r="JNP50" s="89"/>
      <c r="JNQ50" s="89"/>
      <c r="JNR50" s="89"/>
      <c r="JNS50" s="89"/>
      <c r="JNT50" s="89"/>
      <c r="JNU50" s="89"/>
      <c r="JNV50" s="89"/>
      <c r="JNW50" s="89"/>
      <c r="JNX50" s="89"/>
      <c r="JNY50" s="89"/>
      <c r="JNZ50" s="89"/>
      <c r="JOA50" s="89"/>
      <c r="JOB50" s="89"/>
      <c r="JOC50" s="89"/>
      <c r="JOD50" s="89"/>
      <c r="JOE50" s="89"/>
      <c r="JOF50" s="89"/>
      <c r="JOG50" s="89"/>
      <c r="JOH50" s="89"/>
      <c r="JOI50" s="89"/>
      <c r="JOJ50" s="89"/>
      <c r="JOK50" s="89"/>
      <c r="JOL50" s="89"/>
      <c r="JOM50" s="89"/>
      <c r="JON50" s="89"/>
      <c r="JOO50" s="89"/>
      <c r="JOP50" s="89"/>
      <c r="JOQ50" s="89"/>
      <c r="JOR50" s="89"/>
      <c r="JOS50" s="89"/>
      <c r="JOT50" s="89"/>
      <c r="JOU50" s="89"/>
      <c r="JOV50" s="89"/>
      <c r="JOW50" s="89"/>
      <c r="JOX50" s="89"/>
      <c r="JOY50" s="89"/>
      <c r="JOZ50" s="89"/>
      <c r="JPA50" s="89"/>
      <c r="JPB50" s="89"/>
      <c r="JPC50" s="89"/>
      <c r="JPD50" s="89"/>
      <c r="JPE50" s="89"/>
      <c r="JPF50" s="89"/>
      <c r="JPG50" s="89"/>
      <c r="JPH50" s="89"/>
      <c r="JPI50" s="89"/>
      <c r="JPJ50" s="89"/>
      <c r="JPK50" s="89"/>
      <c r="JPL50" s="89"/>
      <c r="JPM50" s="89"/>
      <c r="JPN50" s="89"/>
      <c r="JPO50" s="89"/>
      <c r="JPP50" s="89"/>
      <c r="JPQ50" s="89"/>
      <c r="JPR50" s="89"/>
      <c r="JPS50" s="89"/>
      <c r="JPT50" s="89"/>
      <c r="JPU50" s="89"/>
      <c r="JPV50" s="89"/>
      <c r="JPW50" s="89"/>
      <c r="JPX50" s="89"/>
      <c r="JPY50" s="89"/>
      <c r="JPZ50" s="89"/>
      <c r="JQA50" s="89"/>
      <c r="JQB50" s="89"/>
      <c r="JQC50" s="89"/>
      <c r="JQD50" s="89"/>
      <c r="JQE50" s="89"/>
      <c r="JQF50" s="89"/>
      <c r="JQG50" s="89"/>
      <c r="JQH50" s="89"/>
      <c r="JQI50" s="89"/>
      <c r="JQJ50" s="89"/>
      <c r="JQK50" s="89"/>
      <c r="JQL50" s="89"/>
      <c r="JQM50" s="89"/>
      <c r="JQN50" s="89"/>
      <c r="JQO50" s="89"/>
      <c r="JQP50" s="89"/>
      <c r="JQQ50" s="89"/>
      <c r="JQR50" s="89"/>
      <c r="JQS50" s="89"/>
      <c r="JQT50" s="89"/>
      <c r="JQU50" s="89"/>
      <c r="JQV50" s="89"/>
      <c r="JQW50" s="89"/>
      <c r="JQX50" s="89"/>
      <c r="JQY50" s="89"/>
      <c r="JQZ50" s="89"/>
      <c r="JRA50" s="89"/>
      <c r="JRB50" s="89"/>
      <c r="JRC50" s="89"/>
      <c r="JRD50" s="89"/>
      <c r="JRE50" s="89"/>
      <c r="JRF50" s="89"/>
      <c r="JRG50" s="89"/>
      <c r="JRH50" s="89"/>
      <c r="JRI50" s="89"/>
      <c r="JRJ50" s="89"/>
      <c r="JRK50" s="89"/>
      <c r="JRL50" s="89"/>
      <c r="JRM50" s="89"/>
      <c r="JRN50" s="89"/>
      <c r="JRO50" s="89"/>
      <c r="JRP50" s="89"/>
      <c r="JRQ50" s="89"/>
      <c r="JRR50" s="89"/>
      <c r="JRS50" s="89"/>
      <c r="JRT50" s="89"/>
      <c r="JRU50" s="89"/>
      <c r="JRV50" s="89"/>
      <c r="JRW50" s="89"/>
      <c r="JRX50" s="89"/>
      <c r="JRY50" s="89"/>
      <c r="JRZ50" s="89"/>
      <c r="JSA50" s="89"/>
      <c r="JSB50" s="89"/>
      <c r="JSC50" s="89"/>
      <c r="JSD50" s="89"/>
      <c r="JSE50" s="89"/>
      <c r="JSF50" s="89"/>
      <c r="JSG50" s="89"/>
      <c r="JSH50" s="89"/>
      <c r="JSI50" s="89"/>
      <c r="JSJ50" s="89"/>
      <c r="JSK50" s="89"/>
      <c r="JSL50" s="89"/>
      <c r="JSM50" s="89"/>
      <c r="JSN50" s="89"/>
      <c r="JSO50" s="89"/>
      <c r="JSP50" s="89"/>
      <c r="JSQ50" s="89"/>
      <c r="JSR50" s="89"/>
      <c r="JSS50" s="89"/>
      <c r="JST50" s="89"/>
      <c r="JSU50" s="89"/>
      <c r="JSV50" s="89"/>
      <c r="JSW50" s="89"/>
      <c r="JSX50" s="89"/>
      <c r="JSY50" s="89"/>
      <c r="JSZ50" s="89"/>
      <c r="JTA50" s="89"/>
      <c r="JTB50" s="89"/>
      <c r="JTC50" s="89"/>
      <c r="JTD50" s="89"/>
      <c r="JTE50" s="89"/>
      <c r="JTF50" s="89"/>
      <c r="JTG50" s="89"/>
      <c r="JTH50" s="89"/>
      <c r="JTI50" s="89"/>
      <c r="JTJ50" s="89"/>
      <c r="JTK50" s="89"/>
      <c r="JTL50" s="89"/>
      <c r="JTM50" s="89"/>
      <c r="JTN50" s="89"/>
      <c r="JTO50" s="89"/>
      <c r="JTP50" s="89"/>
      <c r="JTQ50" s="89"/>
      <c r="JTR50" s="89"/>
      <c r="JTS50" s="89"/>
      <c r="JTT50" s="89"/>
      <c r="JTU50" s="89"/>
      <c r="JTV50" s="89"/>
      <c r="JTW50" s="89"/>
      <c r="JTX50" s="89"/>
      <c r="JTY50" s="89"/>
      <c r="JTZ50" s="89"/>
      <c r="JUA50" s="89"/>
      <c r="JUB50" s="89"/>
      <c r="JUC50" s="89"/>
      <c r="JUD50" s="89"/>
      <c r="JUE50" s="89"/>
      <c r="JUF50" s="89"/>
      <c r="JUG50" s="89"/>
      <c r="JUH50" s="89"/>
      <c r="JUI50" s="89"/>
      <c r="JUJ50" s="89"/>
      <c r="JUK50" s="89"/>
      <c r="JUL50" s="89"/>
      <c r="JUM50" s="89"/>
      <c r="JUN50" s="89"/>
      <c r="JUO50" s="89"/>
      <c r="JUP50" s="89"/>
      <c r="JUQ50" s="89"/>
      <c r="JUR50" s="89"/>
      <c r="JUS50" s="89"/>
      <c r="JUT50" s="89"/>
      <c r="JUU50" s="89"/>
      <c r="JUV50" s="89"/>
      <c r="JUW50" s="89"/>
      <c r="JUX50" s="89"/>
      <c r="JUY50" s="89"/>
      <c r="JUZ50" s="89"/>
      <c r="JVA50" s="89"/>
      <c r="JVB50" s="89"/>
      <c r="JVC50" s="89"/>
      <c r="JVD50" s="89"/>
      <c r="JVE50" s="89"/>
      <c r="JVF50" s="89"/>
      <c r="JVG50" s="89"/>
      <c r="JVH50" s="89"/>
      <c r="JVI50" s="89"/>
      <c r="JVJ50" s="89"/>
      <c r="JVK50" s="89"/>
      <c r="JVL50" s="89"/>
      <c r="JVM50" s="89"/>
      <c r="JVN50" s="89"/>
      <c r="JVO50" s="89"/>
      <c r="JVP50" s="89"/>
      <c r="JVQ50" s="89"/>
      <c r="JVR50" s="89"/>
      <c r="JVS50" s="89"/>
      <c r="JVT50" s="89"/>
      <c r="JVU50" s="89"/>
      <c r="JVV50" s="89"/>
      <c r="JVW50" s="89"/>
      <c r="JVX50" s="89"/>
      <c r="JVY50" s="89"/>
      <c r="JVZ50" s="89"/>
      <c r="JWA50" s="89"/>
      <c r="JWB50" s="89"/>
      <c r="JWC50" s="89"/>
      <c r="JWD50" s="89"/>
      <c r="JWE50" s="89"/>
      <c r="JWF50" s="89"/>
      <c r="JWG50" s="89"/>
      <c r="JWH50" s="89"/>
      <c r="JWI50" s="89"/>
      <c r="JWJ50" s="89"/>
      <c r="JWK50" s="89"/>
      <c r="JWL50" s="89"/>
      <c r="JWM50" s="89"/>
      <c r="JWN50" s="89"/>
      <c r="JWO50" s="89"/>
      <c r="JWP50" s="89"/>
      <c r="JWQ50" s="89"/>
      <c r="JWR50" s="89"/>
      <c r="JWS50" s="89"/>
      <c r="JWT50" s="89"/>
      <c r="JWU50" s="89"/>
      <c r="JWV50" s="89"/>
      <c r="JWW50" s="89"/>
      <c r="JWX50" s="89"/>
      <c r="JWY50" s="89"/>
      <c r="JWZ50" s="89"/>
      <c r="JXA50" s="89"/>
      <c r="JXB50" s="89"/>
      <c r="JXC50" s="89"/>
      <c r="JXD50" s="89"/>
      <c r="JXE50" s="89"/>
      <c r="JXF50" s="89"/>
      <c r="JXG50" s="89"/>
      <c r="JXH50" s="89"/>
      <c r="JXI50" s="89"/>
      <c r="JXJ50" s="89"/>
      <c r="JXK50" s="89"/>
      <c r="JXL50" s="89"/>
      <c r="JXM50" s="89"/>
      <c r="JXN50" s="89"/>
      <c r="JXO50" s="89"/>
      <c r="JXP50" s="89"/>
      <c r="JXQ50" s="89"/>
      <c r="JXR50" s="89"/>
      <c r="JXS50" s="89"/>
      <c r="JXT50" s="89"/>
      <c r="JXU50" s="89"/>
      <c r="JXV50" s="89"/>
      <c r="JXW50" s="89"/>
      <c r="JXX50" s="89"/>
      <c r="JXY50" s="89"/>
      <c r="JXZ50" s="89"/>
      <c r="JYA50" s="89"/>
      <c r="JYB50" s="89"/>
      <c r="JYC50" s="89"/>
      <c r="JYD50" s="89"/>
      <c r="JYE50" s="89"/>
      <c r="JYF50" s="89"/>
      <c r="JYG50" s="89"/>
      <c r="JYH50" s="89"/>
      <c r="JYI50" s="89"/>
      <c r="JYJ50" s="89"/>
      <c r="JYK50" s="89"/>
      <c r="JYL50" s="89"/>
      <c r="JYM50" s="89"/>
      <c r="JYN50" s="89"/>
      <c r="JYO50" s="89"/>
      <c r="JYP50" s="89"/>
      <c r="JYQ50" s="89"/>
      <c r="JYR50" s="89"/>
      <c r="JYS50" s="89"/>
      <c r="JYT50" s="89"/>
      <c r="JYU50" s="89"/>
      <c r="JYV50" s="89"/>
      <c r="JYW50" s="89"/>
      <c r="JYX50" s="89"/>
      <c r="JYY50" s="89"/>
      <c r="JYZ50" s="89"/>
      <c r="JZA50" s="89"/>
      <c r="JZB50" s="89"/>
      <c r="JZC50" s="89"/>
      <c r="JZD50" s="89"/>
      <c r="JZE50" s="89"/>
      <c r="JZF50" s="89"/>
      <c r="JZG50" s="89"/>
      <c r="JZH50" s="89"/>
      <c r="JZI50" s="89"/>
      <c r="JZJ50" s="89"/>
      <c r="JZK50" s="89"/>
      <c r="JZL50" s="89"/>
      <c r="JZM50" s="89"/>
      <c r="JZN50" s="89"/>
      <c r="JZO50" s="89"/>
      <c r="JZP50" s="89"/>
      <c r="JZQ50" s="89"/>
      <c r="JZR50" s="89"/>
      <c r="JZS50" s="89"/>
      <c r="JZT50" s="89"/>
      <c r="JZU50" s="89"/>
      <c r="JZV50" s="89"/>
      <c r="JZW50" s="89"/>
      <c r="JZX50" s="89"/>
      <c r="JZY50" s="89"/>
      <c r="JZZ50" s="89"/>
      <c r="KAA50" s="89"/>
      <c r="KAB50" s="89"/>
      <c r="KAC50" s="89"/>
      <c r="KAD50" s="89"/>
      <c r="KAE50" s="89"/>
      <c r="KAF50" s="89"/>
      <c r="KAG50" s="89"/>
      <c r="KAH50" s="89"/>
      <c r="KAI50" s="89"/>
      <c r="KAJ50" s="89"/>
      <c r="KAK50" s="89"/>
      <c r="KAL50" s="89"/>
      <c r="KAM50" s="89"/>
      <c r="KAN50" s="89"/>
      <c r="KAO50" s="89"/>
      <c r="KAP50" s="89"/>
      <c r="KAQ50" s="89"/>
      <c r="KAR50" s="89"/>
      <c r="KAS50" s="89"/>
      <c r="KAT50" s="89"/>
      <c r="KAU50" s="89"/>
      <c r="KAV50" s="89"/>
      <c r="KAW50" s="89"/>
      <c r="KAX50" s="89"/>
      <c r="KAY50" s="89"/>
      <c r="KAZ50" s="89"/>
      <c r="KBA50" s="89"/>
      <c r="KBB50" s="89"/>
      <c r="KBC50" s="89"/>
      <c r="KBD50" s="89"/>
      <c r="KBE50" s="89"/>
      <c r="KBF50" s="89"/>
      <c r="KBG50" s="89"/>
      <c r="KBH50" s="89"/>
      <c r="KBI50" s="89"/>
      <c r="KBJ50" s="89"/>
      <c r="KBK50" s="89"/>
      <c r="KBL50" s="89"/>
      <c r="KBM50" s="89"/>
      <c r="KBN50" s="89"/>
      <c r="KBO50" s="89"/>
      <c r="KBP50" s="89"/>
      <c r="KBQ50" s="89"/>
      <c r="KBR50" s="89"/>
      <c r="KBS50" s="89"/>
      <c r="KBT50" s="89"/>
      <c r="KBU50" s="89"/>
      <c r="KBV50" s="89"/>
      <c r="KBW50" s="89"/>
      <c r="KBX50" s="89"/>
      <c r="KBY50" s="89"/>
      <c r="KBZ50" s="89"/>
      <c r="KCA50" s="89"/>
      <c r="KCB50" s="89"/>
      <c r="KCC50" s="89"/>
      <c r="KCD50" s="89"/>
      <c r="KCE50" s="89"/>
      <c r="KCF50" s="89"/>
      <c r="KCG50" s="89"/>
      <c r="KCH50" s="89"/>
      <c r="KCI50" s="89"/>
      <c r="KCJ50" s="89"/>
      <c r="KCK50" s="89"/>
      <c r="KCL50" s="89"/>
      <c r="KCM50" s="89"/>
      <c r="KCN50" s="89"/>
      <c r="KCO50" s="89"/>
      <c r="KCP50" s="89"/>
      <c r="KCQ50" s="89"/>
      <c r="KCR50" s="89"/>
      <c r="KCS50" s="89"/>
      <c r="KCT50" s="89"/>
      <c r="KCU50" s="89"/>
      <c r="KCV50" s="89"/>
      <c r="KCW50" s="89"/>
      <c r="KCX50" s="89"/>
      <c r="KCY50" s="89"/>
      <c r="KCZ50" s="89"/>
      <c r="KDA50" s="89"/>
      <c r="KDB50" s="89"/>
      <c r="KDC50" s="89"/>
      <c r="KDD50" s="89"/>
      <c r="KDE50" s="89"/>
      <c r="KDF50" s="89"/>
      <c r="KDG50" s="89"/>
      <c r="KDH50" s="89"/>
      <c r="KDI50" s="89"/>
      <c r="KDJ50" s="89"/>
      <c r="KDK50" s="89"/>
      <c r="KDL50" s="89"/>
      <c r="KDM50" s="89"/>
      <c r="KDN50" s="89"/>
      <c r="KDO50" s="89"/>
      <c r="KDP50" s="89"/>
      <c r="KDQ50" s="89"/>
      <c r="KDR50" s="89"/>
      <c r="KDS50" s="89"/>
      <c r="KDT50" s="89"/>
      <c r="KDU50" s="89"/>
      <c r="KDV50" s="89"/>
      <c r="KDW50" s="89"/>
      <c r="KDX50" s="89"/>
      <c r="KDY50" s="89"/>
      <c r="KDZ50" s="89"/>
      <c r="KEA50" s="89"/>
      <c r="KEB50" s="89"/>
      <c r="KEC50" s="89"/>
      <c r="KED50" s="89"/>
      <c r="KEE50" s="89"/>
      <c r="KEF50" s="89"/>
      <c r="KEG50" s="89"/>
      <c r="KEH50" s="89"/>
      <c r="KEI50" s="89"/>
      <c r="KEJ50" s="89"/>
      <c r="KEK50" s="89"/>
      <c r="KEL50" s="89"/>
      <c r="KEM50" s="89"/>
      <c r="KEN50" s="89"/>
      <c r="KEO50" s="89"/>
      <c r="KEP50" s="89"/>
      <c r="KEQ50" s="89"/>
      <c r="KER50" s="89"/>
      <c r="KES50" s="89"/>
      <c r="KET50" s="89"/>
      <c r="KEU50" s="89"/>
      <c r="KEV50" s="89"/>
      <c r="KEW50" s="89"/>
      <c r="KEX50" s="89"/>
      <c r="KEY50" s="89"/>
      <c r="KEZ50" s="89"/>
      <c r="KFA50" s="89"/>
      <c r="KFB50" s="89"/>
      <c r="KFC50" s="89"/>
      <c r="KFD50" s="89"/>
      <c r="KFE50" s="89"/>
      <c r="KFF50" s="89"/>
      <c r="KFG50" s="89"/>
      <c r="KFH50" s="89"/>
      <c r="KFI50" s="89"/>
      <c r="KFJ50" s="89"/>
      <c r="KFK50" s="89"/>
      <c r="KFL50" s="89"/>
      <c r="KFM50" s="89"/>
      <c r="KFN50" s="89"/>
      <c r="KFO50" s="89"/>
      <c r="KFP50" s="89"/>
      <c r="KFQ50" s="89"/>
      <c r="KFR50" s="89"/>
      <c r="KFS50" s="89"/>
      <c r="KFT50" s="89"/>
      <c r="KFU50" s="89"/>
      <c r="KFV50" s="89"/>
      <c r="KFW50" s="89"/>
      <c r="KFX50" s="89"/>
      <c r="KFY50" s="89"/>
      <c r="KFZ50" s="89"/>
      <c r="KGA50" s="89"/>
      <c r="KGB50" s="89"/>
      <c r="KGC50" s="89"/>
      <c r="KGD50" s="89"/>
      <c r="KGE50" s="89"/>
      <c r="KGF50" s="89"/>
      <c r="KGG50" s="89"/>
      <c r="KGH50" s="89"/>
      <c r="KGI50" s="89"/>
      <c r="KGJ50" s="89"/>
      <c r="KGK50" s="89"/>
      <c r="KGL50" s="89"/>
      <c r="KGM50" s="89"/>
      <c r="KGN50" s="89"/>
      <c r="KGO50" s="89"/>
      <c r="KGP50" s="89"/>
      <c r="KGQ50" s="89"/>
      <c r="KGR50" s="89"/>
      <c r="KGS50" s="89"/>
      <c r="KGT50" s="89"/>
      <c r="KGU50" s="89"/>
      <c r="KGV50" s="89"/>
      <c r="KGW50" s="89"/>
      <c r="KGX50" s="89"/>
      <c r="KGY50" s="89"/>
      <c r="KGZ50" s="89"/>
      <c r="KHA50" s="89"/>
      <c r="KHB50" s="89"/>
      <c r="KHC50" s="89"/>
      <c r="KHD50" s="89"/>
      <c r="KHE50" s="89"/>
      <c r="KHF50" s="89"/>
      <c r="KHG50" s="89"/>
      <c r="KHH50" s="89"/>
      <c r="KHI50" s="89"/>
      <c r="KHJ50" s="89"/>
      <c r="KHK50" s="89"/>
      <c r="KHL50" s="89"/>
      <c r="KHM50" s="89"/>
      <c r="KHN50" s="89"/>
      <c r="KHO50" s="89"/>
      <c r="KHP50" s="89"/>
      <c r="KHQ50" s="89"/>
      <c r="KHR50" s="89"/>
      <c r="KHS50" s="89"/>
      <c r="KHT50" s="89"/>
      <c r="KHU50" s="89"/>
      <c r="KHV50" s="89"/>
      <c r="KHW50" s="89"/>
      <c r="KHX50" s="89"/>
      <c r="KHY50" s="89"/>
      <c r="KHZ50" s="89"/>
      <c r="KIA50" s="89"/>
      <c r="KIB50" s="89"/>
      <c r="KIC50" s="89"/>
      <c r="KID50" s="89"/>
      <c r="KIE50" s="89"/>
      <c r="KIF50" s="89"/>
      <c r="KIG50" s="89"/>
      <c r="KIH50" s="89"/>
      <c r="KII50" s="89"/>
      <c r="KIJ50" s="89"/>
      <c r="KIK50" s="89"/>
      <c r="KIL50" s="89"/>
      <c r="KIM50" s="89"/>
      <c r="KIN50" s="89"/>
      <c r="KIO50" s="89"/>
      <c r="KIP50" s="89"/>
      <c r="KIQ50" s="89"/>
      <c r="KIR50" s="89"/>
      <c r="KIS50" s="89"/>
      <c r="KIT50" s="89"/>
      <c r="KIU50" s="89"/>
      <c r="KIV50" s="89"/>
      <c r="KIW50" s="89"/>
      <c r="KIX50" s="89"/>
      <c r="KIY50" s="89"/>
      <c r="KIZ50" s="89"/>
      <c r="KJA50" s="89"/>
      <c r="KJB50" s="89"/>
      <c r="KJC50" s="89"/>
      <c r="KJD50" s="89"/>
      <c r="KJE50" s="89"/>
      <c r="KJF50" s="89"/>
      <c r="KJG50" s="89"/>
      <c r="KJH50" s="89"/>
      <c r="KJI50" s="89"/>
      <c r="KJJ50" s="89"/>
      <c r="KJK50" s="89"/>
      <c r="KJL50" s="89"/>
      <c r="KJM50" s="89"/>
      <c r="KJN50" s="89"/>
      <c r="KJO50" s="89"/>
      <c r="KJP50" s="89"/>
      <c r="KJQ50" s="89"/>
      <c r="KJR50" s="89"/>
      <c r="KJS50" s="89"/>
      <c r="KJT50" s="89"/>
      <c r="KJU50" s="89"/>
      <c r="KJV50" s="89"/>
      <c r="KJW50" s="89"/>
      <c r="KJX50" s="89"/>
      <c r="KJY50" s="89"/>
      <c r="KJZ50" s="89"/>
      <c r="KKA50" s="89"/>
      <c r="KKB50" s="89"/>
      <c r="KKC50" s="89"/>
      <c r="KKD50" s="89"/>
      <c r="KKE50" s="89"/>
      <c r="KKF50" s="89"/>
      <c r="KKG50" s="89"/>
      <c r="KKH50" s="89"/>
      <c r="KKI50" s="89"/>
      <c r="KKJ50" s="89"/>
      <c r="KKK50" s="89"/>
      <c r="KKL50" s="89"/>
      <c r="KKM50" s="89"/>
      <c r="KKN50" s="89"/>
      <c r="KKO50" s="89"/>
      <c r="KKP50" s="89"/>
      <c r="KKQ50" s="89"/>
      <c r="KKR50" s="89"/>
      <c r="KKS50" s="89"/>
      <c r="KKT50" s="89"/>
      <c r="KKU50" s="89"/>
      <c r="KKV50" s="89"/>
      <c r="KKW50" s="89"/>
      <c r="KKX50" s="89"/>
      <c r="KKY50" s="89"/>
      <c r="KKZ50" s="89"/>
      <c r="KLA50" s="89"/>
      <c r="KLB50" s="89"/>
      <c r="KLC50" s="89"/>
      <c r="KLD50" s="89"/>
      <c r="KLE50" s="89"/>
      <c r="KLF50" s="89"/>
      <c r="KLG50" s="89"/>
      <c r="KLH50" s="89"/>
      <c r="KLI50" s="89"/>
      <c r="KLJ50" s="89"/>
      <c r="KLK50" s="89"/>
      <c r="KLL50" s="89"/>
      <c r="KLM50" s="89"/>
      <c r="KLN50" s="89"/>
      <c r="KLO50" s="89"/>
      <c r="KLP50" s="89"/>
      <c r="KLQ50" s="89"/>
      <c r="KLR50" s="89"/>
      <c r="KLS50" s="89"/>
      <c r="KLT50" s="89"/>
      <c r="KLU50" s="89"/>
      <c r="KLV50" s="89"/>
      <c r="KLW50" s="89"/>
      <c r="KLX50" s="89"/>
      <c r="KLY50" s="89"/>
      <c r="KLZ50" s="89"/>
      <c r="KMA50" s="89"/>
      <c r="KMB50" s="89"/>
      <c r="KMC50" s="89"/>
      <c r="KMD50" s="89"/>
      <c r="KME50" s="89"/>
      <c r="KMF50" s="89"/>
      <c r="KMG50" s="89"/>
      <c r="KMH50" s="89"/>
      <c r="KMI50" s="89"/>
      <c r="KMJ50" s="89"/>
      <c r="KMK50" s="89"/>
      <c r="KML50" s="89"/>
      <c r="KMM50" s="89"/>
      <c r="KMN50" s="89"/>
      <c r="KMO50" s="89"/>
      <c r="KMP50" s="89"/>
      <c r="KMQ50" s="89"/>
      <c r="KMR50" s="89"/>
      <c r="KMS50" s="89"/>
      <c r="KMT50" s="89"/>
      <c r="KMU50" s="89"/>
      <c r="KMV50" s="89"/>
      <c r="KMW50" s="89"/>
      <c r="KMX50" s="89"/>
      <c r="KMY50" s="89"/>
      <c r="KMZ50" s="89"/>
      <c r="KNA50" s="89"/>
      <c r="KNB50" s="89"/>
      <c r="KNC50" s="89"/>
      <c r="KND50" s="89"/>
      <c r="KNE50" s="89"/>
      <c r="KNF50" s="89"/>
      <c r="KNG50" s="89"/>
      <c r="KNH50" s="89"/>
      <c r="KNI50" s="89"/>
      <c r="KNJ50" s="89"/>
      <c r="KNK50" s="89"/>
      <c r="KNL50" s="89"/>
      <c r="KNM50" s="89"/>
      <c r="KNN50" s="89"/>
      <c r="KNO50" s="89"/>
      <c r="KNP50" s="89"/>
      <c r="KNQ50" s="89"/>
      <c r="KNR50" s="89"/>
      <c r="KNS50" s="89"/>
      <c r="KNT50" s="89"/>
      <c r="KNU50" s="89"/>
      <c r="KNV50" s="89"/>
      <c r="KNW50" s="89"/>
      <c r="KNX50" s="89"/>
      <c r="KNY50" s="89"/>
      <c r="KNZ50" s="89"/>
      <c r="KOA50" s="89"/>
      <c r="KOB50" s="89"/>
      <c r="KOC50" s="89"/>
      <c r="KOD50" s="89"/>
      <c r="KOE50" s="89"/>
      <c r="KOF50" s="89"/>
      <c r="KOG50" s="89"/>
      <c r="KOH50" s="89"/>
      <c r="KOI50" s="89"/>
      <c r="KOJ50" s="89"/>
      <c r="KOK50" s="89"/>
      <c r="KOL50" s="89"/>
      <c r="KOM50" s="89"/>
      <c r="KON50" s="89"/>
      <c r="KOO50" s="89"/>
      <c r="KOP50" s="89"/>
      <c r="KOQ50" s="89"/>
      <c r="KOR50" s="89"/>
      <c r="KOS50" s="89"/>
      <c r="KOT50" s="89"/>
      <c r="KOU50" s="89"/>
      <c r="KOV50" s="89"/>
      <c r="KOW50" s="89"/>
      <c r="KOX50" s="89"/>
      <c r="KOY50" s="89"/>
      <c r="KOZ50" s="89"/>
      <c r="KPA50" s="89"/>
      <c r="KPB50" s="89"/>
      <c r="KPC50" s="89"/>
      <c r="KPD50" s="89"/>
      <c r="KPE50" s="89"/>
      <c r="KPF50" s="89"/>
      <c r="KPG50" s="89"/>
      <c r="KPH50" s="89"/>
      <c r="KPI50" s="89"/>
      <c r="KPJ50" s="89"/>
      <c r="KPK50" s="89"/>
      <c r="KPL50" s="89"/>
      <c r="KPM50" s="89"/>
      <c r="KPN50" s="89"/>
      <c r="KPO50" s="89"/>
      <c r="KPP50" s="89"/>
      <c r="KPQ50" s="89"/>
      <c r="KPR50" s="89"/>
      <c r="KPS50" s="89"/>
      <c r="KPT50" s="89"/>
      <c r="KPU50" s="89"/>
      <c r="KPV50" s="89"/>
      <c r="KPW50" s="89"/>
      <c r="KPX50" s="89"/>
      <c r="KPY50" s="89"/>
      <c r="KPZ50" s="89"/>
      <c r="KQA50" s="89"/>
      <c r="KQB50" s="89"/>
      <c r="KQC50" s="89"/>
      <c r="KQD50" s="89"/>
      <c r="KQE50" s="89"/>
      <c r="KQF50" s="89"/>
      <c r="KQG50" s="89"/>
      <c r="KQH50" s="89"/>
      <c r="KQI50" s="89"/>
      <c r="KQJ50" s="89"/>
      <c r="KQK50" s="89"/>
      <c r="KQL50" s="89"/>
      <c r="KQM50" s="89"/>
      <c r="KQN50" s="89"/>
      <c r="KQO50" s="89"/>
      <c r="KQP50" s="89"/>
      <c r="KQQ50" s="89"/>
      <c r="KQR50" s="89"/>
      <c r="KQS50" s="89"/>
      <c r="KQT50" s="89"/>
      <c r="KQU50" s="89"/>
      <c r="KQV50" s="89"/>
      <c r="KQW50" s="89"/>
      <c r="KQX50" s="89"/>
      <c r="KQY50" s="89"/>
      <c r="KQZ50" s="89"/>
      <c r="KRA50" s="89"/>
      <c r="KRB50" s="89"/>
      <c r="KRC50" s="89"/>
      <c r="KRD50" s="89"/>
      <c r="KRE50" s="89"/>
      <c r="KRF50" s="89"/>
      <c r="KRG50" s="89"/>
      <c r="KRH50" s="89"/>
      <c r="KRI50" s="89"/>
      <c r="KRJ50" s="89"/>
      <c r="KRK50" s="89"/>
      <c r="KRL50" s="89"/>
      <c r="KRM50" s="89"/>
      <c r="KRN50" s="89"/>
      <c r="KRO50" s="89"/>
      <c r="KRP50" s="89"/>
      <c r="KRQ50" s="89"/>
      <c r="KRR50" s="89"/>
      <c r="KRS50" s="89"/>
      <c r="KRT50" s="89"/>
      <c r="KRU50" s="89"/>
      <c r="KRV50" s="89"/>
      <c r="KRW50" s="89"/>
      <c r="KRX50" s="89"/>
      <c r="KRY50" s="89"/>
      <c r="KRZ50" s="89"/>
      <c r="KSA50" s="89"/>
      <c r="KSB50" s="89"/>
      <c r="KSC50" s="89"/>
      <c r="KSD50" s="89"/>
      <c r="KSE50" s="89"/>
      <c r="KSF50" s="89"/>
      <c r="KSG50" s="89"/>
      <c r="KSH50" s="89"/>
      <c r="KSI50" s="89"/>
      <c r="KSJ50" s="89"/>
      <c r="KSK50" s="89"/>
      <c r="KSL50" s="89"/>
      <c r="KSM50" s="89"/>
      <c r="KSN50" s="89"/>
      <c r="KSO50" s="89"/>
      <c r="KSP50" s="89"/>
      <c r="KSQ50" s="89"/>
      <c r="KSR50" s="89"/>
      <c r="KSS50" s="89"/>
      <c r="KST50" s="89"/>
      <c r="KSU50" s="89"/>
      <c r="KSV50" s="89"/>
      <c r="KSW50" s="89"/>
      <c r="KSX50" s="89"/>
      <c r="KSY50" s="89"/>
      <c r="KSZ50" s="89"/>
      <c r="KTA50" s="89"/>
      <c r="KTB50" s="89"/>
      <c r="KTC50" s="89"/>
      <c r="KTD50" s="89"/>
      <c r="KTE50" s="89"/>
      <c r="KTF50" s="89"/>
      <c r="KTG50" s="89"/>
      <c r="KTH50" s="89"/>
      <c r="KTI50" s="89"/>
      <c r="KTJ50" s="89"/>
      <c r="KTK50" s="89"/>
      <c r="KTL50" s="89"/>
      <c r="KTM50" s="89"/>
      <c r="KTN50" s="89"/>
      <c r="KTO50" s="89"/>
      <c r="KTP50" s="89"/>
      <c r="KTQ50" s="89"/>
      <c r="KTR50" s="89"/>
      <c r="KTS50" s="89"/>
      <c r="KTT50" s="89"/>
      <c r="KTU50" s="89"/>
      <c r="KTV50" s="89"/>
      <c r="KTW50" s="89"/>
      <c r="KTX50" s="89"/>
      <c r="KTY50" s="89"/>
      <c r="KTZ50" s="89"/>
      <c r="KUA50" s="89"/>
      <c r="KUB50" s="89"/>
      <c r="KUC50" s="89"/>
      <c r="KUD50" s="89"/>
      <c r="KUE50" s="89"/>
      <c r="KUF50" s="89"/>
      <c r="KUG50" s="89"/>
      <c r="KUH50" s="89"/>
      <c r="KUI50" s="89"/>
      <c r="KUJ50" s="89"/>
      <c r="KUK50" s="89"/>
      <c r="KUL50" s="89"/>
      <c r="KUM50" s="89"/>
      <c r="KUN50" s="89"/>
      <c r="KUO50" s="89"/>
      <c r="KUP50" s="89"/>
      <c r="KUQ50" s="89"/>
      <c r="KUR50" s="89"/>
      <c r="KUS50" s="89"/>
      <c r="KUT50" s="89"/>
      <c r="KUU50" s="89"/>
      <c r="KUV50" s="89"/>
      <c r="KUW50" s="89"/>
      <c r="KUX50" s="89"/>
      <c r="KUY50" s="89"/>
      <c r="KUZ50" s="89"/>
      <c r="KVA50" s="89"/>
      <c r="KVB50" s="89"/>
      <c r="KVC50" s="89"/>
      <c r="KVD50" s="89"/>
      <c r="KVE50" s="89"/>
      <c r="KVF50" s="89"/>
      <c r="KVG50" s="89"/>
      <c r="KVH50" s="89"/>
      <c r="KVI50" s="89"/>
      <c r="KVJ50" s="89"/>
      <c r="KVK50" s="89"/>
      <c r="KVL50" s="89"/>
      <c r="KVM50" s="89"/>
      <c r="KVN50" s="89"/>
      <c r="KVO50" s="89"/>
      <c r="KVP50" s="89"/>
      <c r="KVQ50" s="89"/>
      <c r="KVR50" s="89"/>
      <c r="KVS50" s="89"/>
      <c r="KVT50" s="89"/>
      <c r="KVU50" s="89"/>
      <c r="KVV50" s="89"/>
      <c r="KVW50" s="89"/>
      <c r="KVX50" s="89"/>
      <c r="KVY50" s="89"/>
      <c r="KVZ50" s="89"/>
      <c r="KWA50" s="89"/>
      <c r="KWB50" s="89"/>
      <c r="KWC50" s="89"/>
      <c r="KWD50" s="89"/>
      <c r="KWE50" s="89"/>
      <c r="KWF50" s="89"/>
      <c r="KWG50" s="89"/>
      <c r="KWH50" s="89"/>
      <c r="KWI50" s="89"/>
      <c r="KWJ50" s="89"/>
      <c r="KWK50" s="89"/>
      <c r="KWL50" s="89"/>
      <c r="KWM50" s="89"/>
      <c r="KWN50" s="89"/>
      <c r="KWO50" s="89"/>
      <c r="KWP50" s="89"/>
      <c r="KWQ50" s="89"/>
      <c r="KWR50" s="89"/>
      <c r="KWS50" s="89"/>
      <c r="KWT50" s="89"/>
      <c r="KWU50" s="89"/>
      <c r="KWV50" s="89"/>
      <c r="KWW50" s="89"/>
      <c r="KWX50" s="89"/>
      <c r="KWY50" s="89"/>
      <c r="KWZ50" s="89"/>
      <c r="KXA50" s="89"/>
      <c r="KXB50" s="89"/>
      <c r="KXC50" s="89"/>
      <c r="KXD50" s="89"/>
      <c r="KXE50" s="89"/>
      <c r="KXF50" s="89"/>
      <c r="KXG50" s="89"/>
      <c r="KXH50" s="89"/>
      <c r="KXI50" s="89"/>
      <c r="KXJ50" s="89"/>
      <c r="KXK50" s="89"/>
      <c r="KXL50" s="89"/>
      <c r="KXM50" s="89"/>
      <c r="KXN50" s="89"/>
      <c r="KXO50" s="89"/>
      <c r="KXP50" s="89"/>
      <c r="KXQ50" s="89"/>
      <c r="KXR50" s="89"/>
      <c r="KXS50" s="89"/>
      <c r="KXT50" s="89"/>
      <c r="KXU50" s="89"/>
      <c r="KXV50" s="89"/>
      <c r="KXW50" s="89"/>
      <c r="KXX50" s="89"/>
      <c r="KXY50" s="89"/>
      <c r="KXZ50" s="89"/>
      <c r="KYA50" s="89"/>
      <c r="KYB50" s="89"/>
      <c r="KYC50" s="89"/>
      <c r="KYD50" s="89"/>
      <c r="KYE50" s="89"/>
      <c r="KYF50" s="89"/>
      <c r="KYG50" s="89"/>
      <c r="KYH50" s="89"/>
      <c r="KYI50" s="89"/>
      <c r="KYJ50" s="89"/>
      <c r="KYK50" s="89"/>
      <c r="KYL50" s="89"/>
      <c r="KYM50" s="89"/>
      <c r="KYN50" s="89"/>
      <c r="KYO50" s="89"/>
      <c r="KYP50" s="89"/>
      <c r="KYQ50" s="89"/>
      <c r="KYR50" s="89"/>
      <c r="KYS50" s="89"/>
      <c r="KYT50" s="89"/>
      <c r="KYU50" s="89"/>
      <c r="KYV50" s="89"/>
      <c r="KYW50" s="89"/>
      <c r="KYX50" s="89"/>
      <c r="KYY50" s="89"/>
      <c r="KYZ50" s="89"/>
      <c r="KZA50" s="89"/>
      <c r="KZB50" s="89"/>
      <c r="KZC50" s="89"/>
      <c r="KZD50" s="89"/>
      <c r="KZE50" s="89"/>
      <c r="KZF50" s="89"/>
      <c r="KZG50" s="89"/>
      <c r="KZH50" s="89"/>
      <c r="KZI50" s="89"/>
      <c r="KZJ50" s="89"/>
      <c r="KZK50" s="89"/>
      <c r="KZL50" s="89"/>
      <c r="KZM50" s="89"/>
      <c r="KZN50" s="89"/>
      <c r="KZO50" s="89"/>
      <c r="KZP50" s="89"/>
      <c r="KZQ50" s="89"/>
      <c r="KZR50" s="89"/>
      <c r="KZS50" s="89"/>
      <c r="KZT50" s="89"/>
      <c r="KZU50" s="89"/>
      <c r="KZV50" s="89"/>
      <c r="KZW50" s="89"/>
      <c r="KZX50" s="89"/>
      <c r="KZY50" s="89"/>
      <c r="KZZ50" s="89"/>
      <c r="LAA50" s="89"/>
      <c r="LAB50" s="89"/>
      <c r="LAC50" s="89"/>
      <c r="LAD50" s="89"/>
      <c r="LAE50" s="89"/>
      <c r="LAF50" s="89"/>
      <c r="LAG50" s="89"/>
      <c r="LAH50" s="89"/>
      <c r="LAI50" s="89"/>
      <c r="LAJ50" s="89"/>
      <c r="LAK50" s="89"/>
      <c r="LAL50" s="89"/>
      <c r="LAM50" s="89"/>
      <c r="LAN50" s="89"/>
      <c r="LAO50" s="89"/>
      <c r="LAP50" s="89"/>
      <c r="LAQ50" s="89"/>
      <c r="LAR50" s="89"/>
      <c r="LAS50" s="89"/>
      <c r="LAT50" s="89"/>
      <c r="LAU50" s="89"/>
      <c r="LAV50" s="89"/>
      <c r="LAW50" s="89"/>
      <c r="LAX50" s="89"/>
      <c r="LAY50" s="89"/>
      <c r="LAZ50" s="89"/>
      <c r="LBA50" s="89"/>
      <c r="LBB50" s="89"/>
      <c r="LBC50" s="89"/>
      <c r="LBD50" s="89"/>
      <c r="LBE50" s="89"/>
      <c r="LBF50" s="89"/>
      <c r="LBG50" s="89"/>
      <c r="LBH50" s="89"/>
      <c r="LBI50" s="89"/>
      <c r="LBJ50" s="89"/>
      <c r="LBK50" s="89"/>
      <c r="LBL50" s="89"/>
      <c r="LBM50" s="89"/>
      <c r="LBN50" s="89"/>
      <c r="LBO50" s="89"/>
      <c r="LBP50" s="89"/>
      <c r="LBQ50" s="89"/>
      <c r="LBR50" s="89"/>
      <c r="LBS50" s="89"/>
      <c r="LBT50" s="89"/>
      <c r="LBU50" s="89"/>
      <c r="LBV50" s="89"/>
      <c r="LBW50" s="89"/>
      <c r="LBX50" s="89"/>
      <c r="LBY50" s="89"/>
      <c r="LBZ50" s="89"/>
      <c r="LCA50" s="89"/>
      <c r="LCB50" s="89"/>
      <c r="LCC50" s="89"/>
      <c r="LCD50" s="89"/>
      <c r="LCE50" s="89"/>
      <c r="LCF50" s="89"/>
      <c r="LCG50" s="89"/>
      <c r="LCH50" s="89"/>
      <c r="LCI50" s="89"/>
      <c r="LCJ50" s="89"/>
      <c r="LCK50" s="89"/>
      <c r="LCL50" s="89"/>
      <c r="LCM50" s="89"/>
      <c r="LCN50" s="89"/>
      <c r="LCO50" s="89"/>
      <c r="LCP50" s="89"/>
      <c r="LCQ50" s="89"/>
      <c r="LCR50" s="89"/>
      <c r="LCS50" s="89"/>
      <c r="LCT50" s="89"/>
      <c r="LCU50" s="89"/>
      <c r="LCV50" s="89"/>
      <c r="LCW50" s="89"/>
      <c r="LCX50" s="89"/>
      <c r="LCY50" s="89"/>
      <c r="LCZ50" s="89"/>
      <c r="LDA50" s="89"/>
      <c r="LDB50" s="89"/>
      <c r="LDC50" s="89"/>
      <c r="LDD50" s="89"/>
      <c r="LDE50" s="89"/>
      <c r="LDF50" s="89"/>
      <c r="LDG50" s="89"/>
      <c r="LDH50" s="89"/>
      <c r="LDI50" s="89"/>
      <c r="LDJ50" s="89"/>
      <c r="LDK50" s="89"/>
      <c r="LDL50" s="89"/>
      <c r="LDM50" s="89"/>
      <c r="LDN50" s="89"/>
      <c r="LDO50" s="89"/>
      <c r="LDP50" s="89"/>
      <c r="LDQ50" s="89"/>
      <c r="LDR50" s="89"/>
      <c r="LDS50" s="89"/>
      <c r="LDT50" s="89"/>
      <c r="LDU50" s="89"/>
      <c r="LDV50" s="89"/>
      <c r="LDW50" s="89"/>
      <c r="LDX50" s="89"/>
      <c r="LDY50" s="89"/>
      <c r="LDZ50" s="89"/>
      <c r="LEA50" s="89"/>
      <c r="LEB50" s="89"/>
      <c r="LEC50" s="89"/>
      <c r="LED50" s="89"/>
      <c r="LEE50" s="89"/>
      <c r="LEF50" s="89"/>
      <c r="LEG50" s="89"/>
      <c r="LEH50" s="89"/>
      <c r="LEI50" s="89"/>
      <c r="LEJ50" s="89"/>
      <c r="LEK50" s="89"/>
      <c r="LEL50" s="89"/>
      <c r="LEM50" s="89"/>
      <c r="LEN50" s="89"/>
      <c r="LEO50" s="89"/>
      <c r="LEP50" s="89"/>
      <c r="LEQ50" s="89"/>
      <c r="LER50" s="89"/>
      <c r="LES50" s="89"/>
      <c r="LET50" s="89"/>
      <c r="LEU50" s="89"/>
      <c r="LEV50" s="89"/>
      <c r="LEW50" s="89"/>
      <c r="LEX50" s="89"/>
      <c r="LEY50" s="89"/>
      <c r="LEZ50" s="89"/>
      <c r="LFA50" s="89"/>
      <c r="LFB50" s="89"/>
      <c r="LFC50" s="89"/>
      <c r="LFD50" s="89"/>
      <c r="LFE50" s="89"/>
      <c r="LFF50" s="89"/>
      <c r="LFG50" s="89"/>
      <c r="LFH50" s="89"/>
      <c r="LFI50" s="89"/>
      <c r="LFJ50" s="89"/>
      <c r="LFK50" s="89"/>
      <c r="LFL50" s="89"/>
      <c r="LFM50" s="89"/>
      <c r="LFN50" s="89"/>
      <c r="LFO50" s="89"/>
      <c r="LFP50" s="89"/>
      <c r="LFQ50" s="89"/>
      <c r="LFR50" s="89"/>
      <c r="LFS50" s="89"/>
      <c r="LFT50" s="89"/>
      <c r="LFU50" s="89"/>
      <c r="LFV50" s="89"/>
      <c r="LFW50" s="89"/>
      <c r="LFX50" s="89"/>
      <c r="LFY50" s="89"/>
      <c r="LFZ50" s="89"/>
      <c r="LGA50" s="89"/>
      <c r="LGB50" s="89"/>
      <c r="LGC50" s="89"/>
      <c r="LGD50" s="89"/>
      <c r="LGE50" s="89"/>
      <c r="LGF50" s="89"/>
      <c r="LGG50" s="89"/>
      <c r="LGH50" s="89"/>
      <c r="LGI50" s="89"/>
      <c r="LGJ50" s="89"/>
      <c r="LGK50" s="89"/>
      <c r="LGL50" s="89"/>
      <c r="LGM50" s="89"/>
      <c r="LGN50" s="89"/>
      <c r="LGO50" s="89"/>
      <c r="LGP50" s="89"/>
      <c r="LGQ50" s="89"/>
      <c r="LGR50" s="89"/>
      <c r="LGS50" s="89"/>
      <c r="LGT50" s="89"/>
      <c r="LGU50" s="89"/>
      <c r="LGV50" s="89"/>
      <c r="LGW50" s="89"/>
      <c r="LGX50" s="89"/>
      <c r="LGY50" s="89"/>
      <c r="LGZ50" s="89"/>
      <c r="LHA50" s="89"/>
      <c r="LHB50" s="89"/>
      <c r="LHC50" s="89"/>
      <c r="LHD50" s="89"/>
      <c r="LHE50" s="89"/>
      <c r="LHF50" s="89"/>
      <c r="LHG50" s="89"/>
      <c r="LHH50" s="89"/>
      <c r="LHI50" s="89"/>
      <c r="LHJ50" s="89"/>
      <c r="LHK50" s="89"/>
      <c r="LHL50" s="89"/>
      <c r="LHM50" s="89"/>
      <c r="LHN50" s="89"/>
      <c r="LHO50" s="89"/>
      <c r="LHP50" s="89"/>
      <c r="LHQ50" s="89"/>
      <c r="LHR50" s="89"/>
      <c r="LHS50" s="89"/>
      <c r="LHT50" s="89"/>
      <c r="LHU50" s="89"/>
      <c r="LHV50" s="89"/>
      <c r="LHW50" s="89"/>
      <c r="LHX50" s="89"/>
      <c r="LHY50" s="89"/>
      <c r="LHZ50" s="89"/>
      <c r="LIA50" s="89"/>
      <c r="LIB50" s="89"/>
      <c r="LIC50" s="89"/>
      <c r="LID50" s="89"/>
      <c r="LIE50" s="89"/>
      <c r="LIF50" s="89"/>
      <c r="LIG50" s="89"/>
      <c r="LIH50" s="89"/>
      <c r="LII50" s="89"/>
      <c r="LIJ50" s="89"/>
      <c r="LIK50" s="89"/>
      <c r="LIL50" s="89"/>
      <c r="LIM50" s="89"/>
      <c r="LIN50" s="89"/>
      <c r="LIO50" s="89"/>
      <c r="LIP50" s="89"/>
      <c r="LIQ50" s="89"/>
      <c r="LIR50" s="89"/>
      <c r="LIS50" s="89"/>
      <c r="LIT50" s="89"/>
      <c r="LIU50" s="89"/>
      <c r="LIV50" s="89"/>
      <c r="LIW50" s="89"/>
      <c r="LIX50" s="89"/>
      <c r="LIY50" s="89"/>
      <c r="LIZ50" s="89"/>
      <c r="LJA50" s="89"/>
      <c r="LJB50" s="89"/>
      <c r="LJC50" s="89"/>
      <c r="LJD50" s="89"/>
      <c r="LJE50" s="89"/>
      <c r="LJF50" s="89"/>
      <c r="LJG50" s="89"/>
      <c r="LJH50" s="89"/>
      <c r="LJI50" s="89"/>
      <c r="LJJ50" s="89"/>
      <c r="LJK50" s="89"/>
      <c r="LJL50" s="89"/>
      <c r="LJM50" s="89"/>
      <c r="LJN50" s="89"/>
      <c r="LJO50" s="89"/>
      <c r="LJP50" s="89"/>
      <c r="LJQ50" s="89"/>
      <c r="LJR50" s="89"/>
      <c r="LJS50" s="89"/>
      <c r="LJT50" s="89"/>
      <c r="LJU50" s="89"/>
      <c r="LJV50" s="89"/>
      <c r="LJW50" s="89"/>
      <c r="LJX50" s="89"/>
      <c r="LJY50" s="89"/>
      <c r="LJZ50" s="89"/>
      <c r="LKA50" s="89"/>
      <c r="LKB50" s="89"/>
      <c r="LKC50" s="89"/>
      <c r="LKD50" s="89"/>
      <c r="LKE50" s="89"/>
      <c r="LKF50" s="89"/>
      <c r="LKG50" s="89"/>
      <c r="LKH50" s="89"/>
      <c r="LKI50" s="89"/>
      <c r="LKJ50" s="89"/>
      <c r="LKK50" s="89"/>
      <c r="LKL50" s="89"/>
      <c r="LKM50" s="89"/>
      <c r="LKN50" s="89"/>
      <c r="LKO50" s="89"/>
      <c r="LKP50" s="89"/>
      <c r="LKQ50" s="89"/>
      <c r="LKR50" s="89"/>
      <c r="LKS50" s="89"/>
      <c r="LKT50" s="89"/>
      <c r="LKU50" s="89"/>
      <c r="LKV50" s="89"/>
      <c r="LKW50" s="89"/>
      <c r="LKX50" s="89"/>
      <c r="LKY50" s="89"/>
      <c r="LKZ50" s="89"/>
      <c r="LLA50" s="89"/>
      <c r="LLB50" s="89"/>
      <c r="LLC50" s="89"/>
      <c r="LLD50" s="89"/>
      <c r="LLE50" s="89"/>
      <c r="LLF50" s="89"/>
      <c r="LLG50" s="89"/>
      <c r="LLH50" s="89"/>
      <c r="LLI50" s="89"/>
      <c r="LLJ50" s="89"/>
      <c r="LLK50" s="89"/>
      <c r="LLL50" s="89"/>
      <c r="LLM50" s="89"/>
      <c r="LLN50" s="89"/>
      <c r="LLO50" s="89"/>
      <c r="LLP50" s="89"/>
      <c r="LLQ50" s="89"/>
      <c r="LLR50" s="89"/>
      <c r="LLS50" s="89"/>
      <c r="LLT50" s="89"/>
      <c r="LLU50" s="89"/>
      <c r="LLV50" s="89"/>
      <c r="LLW50" s="89"/>
      <c r="LLX50" s="89"/>
      <c r="LLY50" s="89"/>
      <c r="LLZ50" s="89"/>
      <c r="LMA50" s="89"/>
      <c r="LMB50" s="89"/>
      <c r="LMC50" s="89"/>
      <c r="LMD50" s="89"/>
      <c r="LME50" s="89"/>
      <c r="LMF50" s="89"/>
      <c r="LMG50" s="89"/>
      <c r="LMH50" s="89"/>
      <c r="LMI50" s="89"/>
      <c r="LMJ50" s="89"/>
      <c r="LMK50" s="89"/>
      <c r="LML50" s="89"/>
      <c r="LMM50" s="89"/>
      <c r="LMN50" s="89"/>
      <c r="LMO50" s="89"/>
      <c r="LMP50" s="89"/>
      <c r="LMQ50" s="89"/>
      <c r="LMR50" s="89"/>
      <c r="LMS50" s="89"/>
      <c r="LMT50" s="89"/>
      <c r="LMU50" s="89"/>
      <c r="LMV50" s="89"/>
      <c r="LMW50" s="89"/>
      <c r="LMX50" s="89"/>
      <c r="LMY50" s="89"/>
      <c r="LMZ50" s="89"/>
      <c r="LNA50" s="89"/>
      <c r="LNB50" s="89"/>
      <c r="LNC50" s="89"/>
      <c r="LND50" s="89"/>
      <c r="LNE50" s="89"/>
      <c r="LNF50" s="89"/>
      <c r="LNG50" s="89"/>
      <c r="LNH50" s="89"/>
      <c r="LNI50" s="89"/>
      <c r="LNJ50" s="89"/>
      <c r="LNK50" s="89"/>
      <c r="LNL50" s="89"/>
      <c r="LNM50" s="89"/>
      <c r="LNN50" s="89"/>
      <c r="LNO50" s="89"/>
      <c r="LNP50" s="89"/>
      <c r="LNQ50" s="89"/>
      <c r="LNR50" s="89"/>
      <c r="LNS50" s="89"/>
      <c r="LNT50" s="89"/>
      <c r="LNU50" s="89"/>
      <c r="LNV50" s="89"/>
      <c r="LNW50" s="89"/>
      <c r="LNX50" s="89"/>
      <c r="LNY50" s="89"/>
      <c r="LNZ50" s="89"/>
      <c r="LOA50" s="89"/>
      <c r="LOB50" s="89"/>
      <c r="LOC50" s="89"/>
      <c r="LOD50" s="89"/>
      <c r="LOE50" s="89"/>
      <c r="LOF50" s="89"/>
      <c r="LOG50" s="89"/>
      <c r="LOH50" s="89"/>
      <c r="LOI50" s="89"/>
      <c r="LOJ50" s="89"/>
      <c r="LOK50" s="89"/>
      <c r="LOL50" s="89"/>
      <c r="LOM50" s="89"/>
      <c r="LON50" s="89"/>
      <c r="LOO50" s="89"/>
      <c r="LOP50" s="89"/>
      <c r="LOQ50" s="89"/>
      <c r="LOR50" s="89"/>
      <c r="LOS50" s="89"/>
      <c r="LOT50" s="89"/>
      <c r="LOU50" s="89"/>
      <c r="LOV50" s="89"/>
      <c r="LOW50" s="89"/>
      <c r="LOX50" s="89"/>
      <c r="LOY50" s="89"/>
      <c r="LOZ50" s="89"/>
      <c r="LPA50" s="89"/>
      <c r="LPB50" s="89"/>
      <c r="LPC50" s="89"/>
      <c r="LPD50" s="89"/>
      <c r="LPE50" s="89"/>
      <c r="LPF50" s="89"/>
      <c r="LPG50" s="89"/>
      <c r="LPH50" s="89"/>
      <c r="LPI50" s="89"/>
      <c r="LPJ50" s="89"/>
      <c r="LPK50" s="89"/>
      <c r="LPL50" s="89"/>
      <c r="LPM50" s="89"/>
      <c r="LPN50" s="89"/>
      <c r="LPO50" s="89"/>
      <c r="LPP50" s="89"/>
      <c r="LPQ50" s="89"/>
      <c r="LPR50" s="89"/>
      <c r="LPS50" s="89"/>
      <c r="LPT50" s="89"/>
      <c r="LPU50" s="89"/>
      <c r="LPV50" s="89"/>
      <c r="LPW50" s="89"/>
      <c r="LPX50" s="89"/>
      <c r="LPY50" s="89"/>
      <c r="LPZ50" s="89"/>
      <c r="LQA50" s="89"/>
      <c r="LQB50" s="89"/>
      <c r="LQC50" s="89"/>
      <c r="LQD50" s="89"/>
      <c r="LQE50" s="89"/>
      <c r="LQF50" s="89"/>
      <c r="LQG50" s="89"/>
      <c r="LQH50" s="89"/>
      <c r="LQI50" s="89"/>
      <c r="LQJ50" s="89"/>
      <c r="LQK50" s="89"/>
      <c r="LQL50" s="89"/>
      <c r="LQM50" s="89"/>
      <c r="LQN50" s="89"/>
      <c r="LQO50" s="89"/>
      <c r="LQP50" s="89"/>
      <c r="LQQ50" s="89"/>
      <c r="LQR50" s="89"/>
      <c r="LQS50" s="89"/>
      <c r="LQT50" s="89"/>
      <c r="LQU50" s="89"/>
      <c r="LQV50" s="89"/>
      <c r="LQW50" s="89"/>
      <c r="LQX50" s="89"/>
      <c r="LQY50" s="89"/>
      <c r="LQZ50" s="89"/>
      <c r="LRA50" s="89"/>
      <c r="LRB50" s="89"/>
      <c r="LRC50" s="89"/>
      <c r="LRD50" s="89"/>
      <c r="LRE50" s="89"/>
      <c r="LRF50" s="89"/>
      <c r="LRG50" s="89"/>
      <c r="LRH50" s="89"/>
      <c r="LRI50" s="89"/>
      <c r="LRJ50" s="89"/>
      <c r="LRK50" s="89"/>
      <c r="LRL50" s="89"/>
      <c r="LRM50" s="89"/>
      <c r="LRN50" s="89"/>
      <c r="LRO50" s="89"/>
      <c r="LRP50" s="89"/>
      <c r="LRQ50" s="89"/>
      <c r="LRR50" s="89"/>
      <c r="LRS50" s="89"/>
      <c r="LRT50" s="89"/>
      <c r="LRU50" s="89"/>
      <c r="LRV50" s="89"/>
      <c r="LRW50" s="89"/>
      <c r="LRX50" s="89"/>
      <c r="LRY50" s="89"/>
      <c r="LRZ50" s="89"/>
      <c r="LSA50" s="89"/>
      <c r="LSB50" s="89"/>
      <c r="LSC50" s="89"/>
      <c r="LSD50" s="89"/>
      <c r="LSE50" s="89"/>
      <c r="LSF50" s="89"/>
      <c r="LSG50" s="89"/>
      <c r="LSH50" s="89"/>
      <c r="LSI50" s="89"/>
      <c r="LSJ50" s="89"/>
      <c r="LSK50" s="89"/>
      <c r="LSL50" s="89"/>
      <c r="LSM50" s="89"/>
      <c r="LSN50" s="89"/>
      <c r="LSO50" s="89"/>
      <c r="LSP50" s="89"/>
      <c r="LSQ50" s="89"/>
      <c r="LSR50" s="89"/>
      <c r="LSS50" s="89"/>
      <c r="LST50" s="89"/>
      <c r="LSU50" s="89"/>
      <c r="LSV50" s="89"/>
      <c r="LSW50" s="89"/>
      <c r="LSX50" s="89"/>
      <c r="LSY50" s="89"/>
      <c r="LSZ50" s="89"/>
      <c r="LTA50" s="89"/>
      <c r="LTB50" s="89"/>
      <c r="LTC50" s="89"/>
      <c r="LTD50" s="89"/>
      <c r="LTE50" s="89"/>
      <c r="LTF50" s="89"/>
      <c r="LTG50" s="89"/>
      <c r="LTH50" s="89"/>
      <c r="LTI50" s="89"/>
      <c r="LTJ50" s="89"/>
      <c r="LTK50" s="89"/>
      <c r="LTL50" s="89"/>
      <c r="LTM50" s="89"/>
      <c r="LTN50" s="89"/>
      <c r="LTO50" s="89"/>
      <c r="LTP50" s="89"/>
      <c r="LTQ50" s="89"/>
      <c r="LTR50" s="89"/>
      <c r="LTS50" s="89"/>
      <c r="LTT50" s="89"/>
      <c r="LTU50" s="89"/>
      <c r="LTV50" s="89"/>
      <c r="LTW50" s="89"/>
      <c r="LTX50" s="89"/>
      <c r="LTY50" s="89"/>
      <c r="LTZ50" s="89"/>
      <c r="LUA50" s="89"/>
      <c r="LUB50" s="89"/>
      <c r="LUC50" s="89"/>
      <c r="LUD50" s="89"/>
      <c r="LUE50" s="89"/>
      <c r="LUF50" s="89"/>
      <c r="LUG50" s="89"/>
      <c r="LUH50" s="89"/>
      <c r="LUI50" s="89"/>
      <c r="LUJ50" s="89"/>
      <c r="LUK50" s="89"/>
      <c r="LUL50" s="89"/>
      <c r="LUM50" s="89"/>
      <c r="LUN50" s="89"/>
      <c r="LUO50" s="89"/>
      <c r="LUP50" s="89"/>
      <c r="LUQ50" s="89"/>
      <c r="LUR50" s="89"/>
      <c r="LUS50" s="89"/>
      <c r="LUT50" s="89"/>
      <c r="LUU50" s="89"/>
      <c r="LUV50" s="89"/>
      <c r="LUW50" s="89"/>
      <c r="LUX50" s="89"/>
      <c r="LUY50" s="89"/>
      <c r="LUZ50" s="89"/>
      <c r="LVA50" s="89"/>
      <c r="LVB50" s="89"/>
      <c r="LVC50" s="89"/>
      <c r="LVD50" s="89"/>
      <c r="LVE50" s="89"/>
      <c r="LVF50" s="89"/>
      <c r="LVG50" s="89"/>
      <c r="LVH50" s="89"/>
      <c r="LVI50" s="89"/>
      <c r="LVJ50" s="89"/>
      <c r="LVK50" s="89"/>
      <c r="LVL50" s="89"/>
      <c r="LVM50" s="89"/>
      <c r="LVN50" s="89"/>
      <c r="LVO50" s="89"/>
      <c r="LVP50" s="89"/>
      <c r="LVQ50" s="89"/>
      <c r="LVR50" s="89"/>
      <c r="LVS50" s="89"/>
      <c r="LVT50" s="89"/>
      <c r="LVU50" s="89"/>
      <c r="LVV50" s="89"/>
      <c r="LVW50" s="89"/>
      <c r="LVX50" s="89"/>
      <c r="LVY50" s="89"/>
      <c r="LVZ50" s="89"/>
      <c r="LWA50" s="89"/>
      <c r="LWB50" s="89"/>
      <c r="LWC50" s="89"/>
      <c r="LWD50" s="89"/>
      <c r="LWE50" s="89"/>
      <c r="LWF50" s="89"/>
      <c r="LWG50" s="89"/>
      <c r="LWH50" s="89"/>
      <c r="LWI50" s="89"/>
      <c r="LWJ50" s="89"/>
      <c r="LWK50" s="89"/>
      <c r="LWL50" s="89"/>
      <c r="LWM50" s="89"/>
      <c r="LWN50" s="89"/>
      <c r="LWO50" s="89"/>
      <c r="LWP50" s="89"/>
      <c r="LWQ50" s="89"/>
      <c r="LWR50" s="89"/>
      <c r="LWS50" s="89"/>
      <c r="LWT50" s="89"/>
      <c r="LWU50" s="89"/>
      <c r="LWV50" s="89"/>
      <c r="LWW50" s="89"/>
      <c r="LWX50" s="89"/>
      <c r="LWY50" s="89"/>
      <c r="LWZ50" s="89"/>
      <c r="LXA50" s="89"/>
      <c r="LXB50" s="89"/>
      <c r="LXC50" s="89"/>
      <c r="LXD50" s="89"/>
      <c r="LXE50" s="89"/>
      <c r="LXF50" s="89"/>
      <c r="LXG50" s="89"/>
      <c r="LXH50" s="89"/>
      <c r="LXI50" s="89"/>
      <c r="LXJ50" s="89"/>
      <c r="LXK50" s="89"/>
      <c r="LXL50" s="89"/>
      <c r="LXM50" s="89"/>
      <c r="LXN50" s="89"/>
      <c r="LXO50" s="89"/>
      <c r="LXP50" s="89"/>
      <c r="LXQ50" s="89"/>
      <c r="LXR50" s="89"/>
      <c r="LXS50" s="89"/>
      <c r="LXT50" s="89"/>
      <c r="LXU50" s="89"/>
      <c r="LXV50" s="89"/>
      <c r="LXW50" s="89"/>
      <c r="LXX50" s="89"/>
      <c r="LXY50" s="89"/>
      <c r="LXZ50" s="89"/>
      <c r="LYA50" s="89"/>
      <c r="LYB50" s="89"/>
      <c r="LYC50" s="89"/>
      <c r="LYD50" s="89"/>
      <c r="LYE50" s="89"/>
      <c r="LYF50" s="89"/>
      <c r="LYG50" s="89"/>
      <c r="LYH50" s="89"/>
      <c r="LYI50" s="89"/>
      <c r="LYJ50" s="89"/>
      <c r="LYK50" s="89"/>
      <c r="LYL50" s="89"/>
      <c r="LYM50" s="89"/>
      <c r="LYN50" s="89"/>
      <c r="LYO50" s="89"/>
      <c r="LYP50" s="89"/>
      <c r="LYQ50" s="89"/>
      <c r="LYR50" s="89"/>
      <c r="LYS50" s="89"/>
      <c r="LYT50" s="89"/>
      <c r="LYU50" s="89"/>
      <c r="LYV50" s="89"/>
      <c r="LYW50" s="89"/>
      <c r="LYX50" s="89"/>
      <c r="LYY50" s="89"/>
      <c r="LYZ50" s="89"/>
      <c r="LZA50" s="89"/>
      <c r="LZB50" s="89"/>
      <c r="LZC50" s="89"/>
      <c r="LZD50" s="89"/>
      <c r="LZE50" s="89"/>
      <c r="LZF50" s="89"/>
      <c r="LZG50" s="89"/>
      <c r="LZH50" s="89"/>
      <c r="LZI50" s="89"/>
      <c r="LZJ50" s="89"/>
      <c r="LZK50" s="89"/>
      <c r="LZL50" s="89"/>
      <c r="LZM50" s="89"/>
      <c r="LZN50" s="89"/>
      <c r="LZO50" s="89"/>
      <c r="LZP50" s="89"/>
      <c r="LZQ50" s="89"/>
      <c r="LZR50" s="89"/>
      <c r="LZS50" s="89"/>
      <c r="LZT50" s="89"/>
      <c r="LZU50" s="89"/>
      <c r="LZV50" s="89"/>
      <c r="LZW50" s="89"/>
      <c r="LZX50" s="89"/>
      <c r="LZY50" s="89"/>
      <c r="LZZ50" s="89"/>
      <c r="MAA50" s="89"/>
      <c r="MAB50" s="89"/>
      <c r="MAC50" s="89"/>
      <c r="MAD50" s="89"/>
      <c r="MAE50" s="89"/>
      <c r="MAF50" s="89"/>
      <c r="MAG50" s="89"/>
      <c r="MAH50" s="89"/>
      <c r="MAI50" s="89"/>
      <c r="MAJ50" s="89"/>
      <c r="MAK50" s="89"/>
      <c r="MAL50" s="89"/>
      <c r="MAM50" s="89"/>
      <c r="MAN50" s="89"/>
      <c r="MAO50" s="89"/>
      <c r="MAP50" s="89"/>
      <c r="MAQ50" s="89"/>
      <c r="MAR50" s="89"/>
      <c r="MAS50" s="89"/>
      <c r="MAT50" s="89"/>
      <c r="MAU50" s="89"/>
      <c r="MAV50" s="89"/>
      <c r="MAW50" s="89"/>
      <c r="MAX50" s="89"/>
      <c r="MAY50" s="89"/>
      <c r="MAZ50" s="89"/>
      <c r="MBA50" s="89"/>
      <c r="MBB50" s="89"/>
      <c r="MBC50" s="89"/>
      <c r="MBD50" s="89"/>
      <c r="MBE50" s="89"/>
      <c r="MBF50" s="89"/>
      <c r="MBG50" s="89"/>
      <c r="MBH50" s="89"/>
      <c r="MBI50" s="89"/>
      <c r="MBJ50" s="89"/>
      <c r="MBK50" s="89"/>
      <c r="MBL50" s="89"/>
      <c r="MBM50" s="89"/>
      <c r="MBN50" s="89"/>
      <c r="MBO50" s="89"/>
      <c r="MBP50" s="89"/>
      <c r="MBQ50" s="89"/>
      <c r="MBR50" s="89"/>
      <c r="MBS50" s="89"/>
      <c r="MBT50" s="89"/>
      <c r="MBU50" s="89"/>
      <c r="MBV50" s="89"/>
      <c r="MBW50" s="89"/>
      <c r="MBX50" s="89"/>
      <c r="MBY50" s="89"/>
      <c r="MBZ50" s="89"/>
      <c r="MCA50" s="89"/>
      <c r="MCB50" s="89"/>
      <c r="MCC50" s="89"/>
      <c r="MCD50" s="89"/>
      <c r="MCE50" s="89"/>
      <c r="MCF50" s="89"/>
      <c r="MCG50" s="89"/>
      <c r="MCH50" s="89"/>
      <c r="MCI50" s="89"/>
      <c r="MCJ50" s="89"/>
      <c r="MCK50" s="89"/>
      <c r="MCL50" s="89"/>
      <c r="MCM50" s="89"/>
      <c r="MCN50" s="89"/>
      <c r="MCO50" s="89"/>
      <c r="MCP50" s="89"/>
      <c r="MCQ50" s="89"/>
      <c r="MCR50" s="89"/>
      <c r="MCS50" s="89"/>
      <c r="MCT50" s="89"/>
      <c r="MCU50" s="89"/>
      <c r="MCV50" s="89"/>
      <c r="MCW50" s="89"/>
      <c r="MCX50" s="89"/>
      <c r="MCY50" s="89"/>
      <c r="MCZ50" s="89"/>
      <c r="MDA50" s="89"/>
      <c r="MDB50" s="89"/>
      <c r="MDC50" s="89"/>
      <c r="MDD50" s="89"/>
      <c r="MDE50" s="89"/>
      <c r="MDF50" s="89"/>
      <c r="MDG50" s="89"/>
      <c r="MDH50" s="89"/>
      <c r="MDI50" s="89"/>
      <c r="MDJ50" s="89"/>
      <c r="MDK50" s="89"/>
      <c r="MDL50" s="89"/>
      <c r="MDM50" s="89"/>
      <c r="MDN50" s="89"/>
      <c r="MDO50" s="89"/>
      <c r="MDP50" s="89"/>
      <c r="MDQ50" s="89"/>
      <c r="MDR50" s="89"/>
      <c r="MDS50" s="89"/>
      <c r="MDT50" s="89"/>
      <c r="MDU50" s="89"/>
      <c r="MDV50" s="89"/>
      <c r="MDW50" s="89"/>
      <c r="MDX50" s="89"/>
      <c r="MDY50" s="89"/>
      <c r="MDZ50" s="89"/>
      <c r="MEA50" s="89"/>
      <c r="MEB50" s="89"/>
      <c r="MEC50" s="89"/>
      <c r="MED50" s="89"/>
      <c r="MEE50" s="89"/>
      <c r="MEF50" s="89"/>
      <c r="MEG50" s="89"/>
      <c r="MEH50" s="89"/>
      <c r="MEI50" s="89"/>
      <c r="MEJ50" s="89"/>
      <c r="MEK50" s="89"/>
      <c r="MEL50" s="89"/>
      <c r="MEM50" s="89"/>
      <c r="MEN50" s="89"/>
      <c r="MEO50" s="89"/>
      <c r="MEP50" s="89"/>
      <c r="MEQ50" s="89"/>
      <c r="MER50" s="89"/>
      <c r="MES50" s="89"/>
      <c r="MET50" s="89"/>
      <c r="MEU50" s="89"/>
      <c r="MEV50" s="89"/>
      <c r="MEW50" s="89"/>
      <c r="MEX50" s="89"/>
      <c r="MEY50" s="89"/>
      <c r="MEZ50" s="89"/>
      <c r="MFA50" s="89"/>
      <c r="MFB50" s="89"/>
      <c r="MFC50" s="89"/>
      <c r="MFD50" s="89"/>
      <c r="MFE50" s="89"/>
      <c r="MFF50" s="89"/>
      <c r="MFG50" s="89"/>
      <c r="MFH50" s="89"/>
      <c r="MFI50" s="89"/>
      <c r="MFJ50" s="89"/>
      <c r="MFK50" s="89"/>
      <c r="MFL50" s="89"/>
      <c r="MFM50" s="89"/>
      <c r="MFN50" s="89"/>
      <c r="MFO50" s="89"/>
      <c r="MFP50" s="89"/>
      <c r="MFQ50" s="89"/>
      <c r="MFR50" s="89"/>
      <c r="MFS50" s="89"/>
      <c r="MFT50" s="89"/>
      <c r="MFU50" s="89"/>
      <c r="MFV50" s="89"/>
      <c r="MFW50" s="89"/>
      <c r="MFX50" s="89"/>
      <c r="MFY50" s="89"/>
      <c r="MFZ50" s="89"/>
      <c r="MGA50" s="89"/>
      <c r="MGB50" s="89"/>
      <c r="MGC50" s="89"/>
      <c r="MGD50" s="89"/>
      <c r="MGE50" s="89"/>
      <c r="MGF50" s="89"/>
      <c r="MGG50" s="89"/>
      <c r="MGH50" s="89"/>
      <c r="MGI50" s="89"/>
      <c r="MGJ50" s="89"/>
      <c r="MGK50" s="89"/>
      <c r="MGL50" s="89"/>
      <c r="MGM50" s="89"/>
      <c r="MGN50" s="89"/>
      <c r="MGO50" s="89"/>
      <c r="MGP50" s="89"/>
      <c r="MGQ50" s="89"/>
      <c r="MGR50" s="89"/>
      <c r="MGS50" s="89"/>
      <c r="MGT50" s="89"/>
      <c r="MGU50" s="89"/>
      <c r="MGV50" s="89"/>
      <c r="MGW50" s="89"/>
      <c r="MGX50" s="89"/>
      <c r="MGY50" s="89"/>
      <c r="MGZ50" s="89"/>
      <c r="MHA50" s="89"/>
      <c r="MHB50" s="89"/>
      <c r="MHC50" s="89"/>
      <c r="MHD50" s="89"/>
      <c r="MHE50" s="89"/>
      <c r="MHF50" s="89"/>
      <c r="MHG50" s="89"/>
      <c r="MHH50" s="89"/>
      <c r="MHI50" s="89"/>
      <c r="MHJ50" s="89"/>
      <c r="MHK50" s="89"/>
      <c r="MHL50" s="89"/>
      <c r="MHM50" s="89"/>
      <c r="MHN50" s="89"/>
      <c r="MHO50" s="89"/>
      <c r="MHP50" s="89"/>
      <c r="MHQ50" s="89"/>
      <c r="MHR50" s="89"/>
      <c r="MHS50" s="89"/>
      <c r="MHT50" s="89"/>
      <c r="MHU50" s="89"/>
      <c r="MHV50" s="89"/>
      <c r="MHW50" s="89"/>
      <c r="MHX50" s="89"/>
      <c r="MHY50" s="89"/>
      <c r="MHZ50" s="89"/>
      <c r="MIA50" s="89"/>
      <c r="MIB50" s="89"/>
      <c r="MIC50" s="89"/>
      <c r="MID50" s="89"/>
      <c r="MIE50" s="89"/>
      <c r="MIF50" s="89"/>
      <c r="MIG50" s="89"/>
      <c r="MIH50" s="89"/>
      <c r="MII50" s="89"/>
      <c r="MIJ50" s="89"/>
      <c r="MIK50" s="89"/>
      <c r="MIL50" s="89"/>
      <c r="MIM50" s="89"/>
      <c r="MIN50" s="89"/>
      <c r="MIO50" s="89"/>
      <c r="MIP50" s="89"/>
      <c r="MIQ50" s="89"/>
      <c r="MIR50" s="89"/>
      <c r="MIS50" s="89"/>
      <c r="MIT50" s="89"/>
      <c r="MIU50" s="89"/>
      <c r="MIV50" s="89"/>
      <c r="MIW50" s="89"/>
      <c r="MIX50" s="89"/>
      <c r="MIY50" s="89"/>
      <c r="MIZ50" s="89"/>
      <c r="MJA50" s="89"/>
      <c r="MJB50" s="89"/>
      <c r="MJC50" s="89"/>
      <c r="MJD50" s="89"/>
      <c r="MJE50" s="89"/>
      <c r="MJF50" s="89"/>
      <c r="MJG50" s="89"/>
      <c r="MJH50" s="89"/>
      <c r="MJI50" s="89"/>
      <c r="MJJ50" s="89"/>
      <c r="MJK50" s="89"/>
      <c r="MJL50" s="89"/>
      <c r="MJM50" s="89"/>
      <c r="MJN50" s="89"/>
      <c r="MJO50" s="89"/>
      <c r="MJP50" s="89"/>
      <c r="MJQ50" s="89"/>
      <c r="MJR50" s="89"/>
      <c r="MJS50" s="89"/>
      <c r="MJT50" s="89"/>
      <c r="MJU50" s="89"/>
      <c r="MJV50" s="89"/>
      <c r="MJW50" s="89"/>
      <c r="MJX50" s="89"/>
      <c r="MJY50" s="89"/>
      <c r="MJZ50" s="89"/>
      <c r="MKA50" s="89"/>
      <c r="MKB50" s="89"/>
      <c r="MKC50" s="89"/>
      <c r="MKD50" s="89"/>
      <c r="MKE50" s="89"/>
      <c r="MKF50" s="89"/>
      <c r="MKG50" s="89"/>
      <c r="MKH50" s="89"/>
      <c r="MKI50" s="89"/>
      <c r="MKJ50" s="89"/>
      <c r="MKK50" s="89"/>
      <c r="MKL50" s="89"/>
      <c r="MKM50" s="89"/>
      <c r="MKN50" s="89"/>
      <c r="MKO50" s="89"/>
      <c r="MKP50" s="89"/>
      <c r="MKQ50" s="89"/>
      <c r="MKR50" s="89"/>
      <c r="MKS50" s="89"/>
      <c r="MKT50" s="89"/>
      <c r="MKU50" s="89"/>
      <c r="MKV50" s="89"/>
      <c r="MKW50" s="89"/>
      <c r="MKX50" s="89"/>
      <c r="MKY50" s="89"/>
      <c r="MKZ50" s="89"/>
      <c r="MLA50" s="89"/>
      <c r="MLB50" s="89"/>
      <c r="MLC50" s="89"/>
      <c r="MLD50" s="89"/>
      <c r="MLE50" s="89"/>
      <c r="MLF50" s="89"/>
      <c r="MLG50" s="89"/>
      <c r="MLH50" s="89"/>
      <c r="MLI50" s="89"/>
      <c r="MLJ50" s="89"/>
      <c r="MLK50" s="89"/>
      <c r="MLL50" s="89"/>
      <c r="MLM50" s="89"/>
      <c r="MLN50" s="89"/>
      <c r="MLO50" s="89"/>
      <c r="MLP50" s="89"/>
      <c r="MLQ50" s="89"/>
      <c r="MLR50" s="89"/>
      <c r="MLS50" s="89"/>
      <c r="MLT50" s="89"/>
      <c r="MLU50" s="89"/>
      <c r="MLV50" s="89"/>
      <c r="MLW50" s="89"/>
      <c r="MLX50" s="89"/>
      <c r="MLY50" s="89"/>
      <c r="MLZ50" s="89"/>
      <c r="MMA50" s="89"/>
      <c r="MMB50" s="89"/>
      <c r="MMC50" s="89"/>
      <c r="MMD50" s="89"/>
      <c r="MME50" s="89"/>
      <c r="MMF50" s="89"/>
      <c r="MMG50" s="89"/>
      <c r="MMH50" s="89"/>
      <c r="MMI50" s="89"/>
      <c r="MMJ50" s="89"/>
      <c r="MMK50" s="89"/>
      <c r="MML50" s="89"/>
      <c r="MMM50" s="89"/>
      <c r="MMN50" s="89"/>
      <c r="MMO50" s="89"/>
      <c r="MMP50" s="89"/>
      <c r="MMQ50" s="89"/>
      <c r="MMR50" s="89"/>
      <c r="MMS50" s="89"/>
      <c r="MMT50" s="89"/>
      <c r="MMU50" s="89"/>
      <c r="MMV50" s="89"/>
      <c r="MMW50" s="89"/>
      <c r="MMX50" s="89"/>
      <c r="MMY50" s="89"/>
      <c r="MMZ50" s="89"/>
      <c r="MNA50" s="89"/>
      <c r="MNB50" s="89"/>
      <c r="MNC50" s="89"/>
      <c r="MND50" s="89"/>
      <c r="MNE50" s="89"/>
      <c r="MNF50" s="89"/>
      <c r="MNG50" s="89"/>
      <c r="MNH50" s="89"/>
      <c r="MNI50" s="89"/>
      <c r="MNJ50" s="89"/>
      <c r="MNK50" s="89"/>
      <c r="MNL50" s="89"/>
      <c r="MNM50" s="89"/>
      <c r="MNN50" s="89"/>
      <c r="MNO50" s="89"/>
      <c r="MNP50" s="89"/>
      <c r="MNQ50" s="89"/>
      <c r="MNR50" s="89"/>
      <c r="MNS50" s="89"/>
      <c r="MNT50" s="89"/>
      <c r="MNU50" s="89"/>
      <c r="MNV50" s="89"/>
      <c r="MNW50" s="89"/>
      <c r="MNX50" s="89"/>
      <c r="MNY50" s="89"/>
      <c r="MNZ50" s="89"/>
      <c r="MOA50" s="89"/>
      <c r="MOB50" s="89"/>
      <c r="MOC50" s="89"/>
      <c r="MOD50" s="89"/>
      <c r="MOE50" s="89"/>
      <c r="MOF50" s="89"/>
      <c r="MOG50" s="89"/>
      <c r="MOH50" s="89"/>
      <c r="MOI50" s="89"/>
      <c r="MOJ50" s="89"/>
      <c r="MOK50" s="89"/>
      <c r="MOL50" s="89"/>
      <c r="MOM50" s="89"/>
      <c r="MON50" s="89"/>
      <c r="MOO50" s="89"/>
      <c r="MOP50" s="89"/>
      <c r="MOQ50" s="89"/>
      <c r="MOR50" s="89"/>
      <c r="MOS50" s="89"/>
      <c r="MOT50" s="89"/>
      <c r="MOU50" s="89"/>
      <c r="MOV50" s="89"/>
      <c r="MOW50" s="89"/>
      <c r="MOX50" s="89"/>
      <c r="MOY50" s="89"/>
      <c r="MOZ50" s="89"/>
      <c r="MPA50" s="89"/>
      <c r="MPB50" s="89"/>
      <c r="MPC50" s="89"/>
      <c r="MPD50" s="89"/>
      <c r="MPE50" s="89"/>
      <c r="MPF50" s="89"/>
      <c r="MPG50" s="89"/>
      <c r="MPH50" s="89"/>
      <c r="MPI50" s="89"/>
      <c r="MPJ50" s="89"/>
      <c r="MPK50" s="89"/>
      <c r="MPL50" s="89"/>
      <c r="MPM50" s="89"/>
      <c r="MPN50" s="89"/>
      <c r="MPO50" s="89"/>
      <c r="MPP50" s="89"/>
      <c r="MPQ50" s="89"/>
      <c r="MPR50" s="89"/>
      <c r="MPS50" s="89"/>
      <c r="MPT50" s="89"/>
      <c r="MPU50" s="89"/>
      <c r="MPV50" s="89"/>
      <c r="MPW50" s="89"/>
      <c r="MPX50" s="89"/>
      <c r="MPY50" s="89"/>
      <c r="MPZ50" s="89"/>
      <c r="MQA50" s="89"/>
      <c r="MQB50" s="89"/>
      <c r="MQC50" s="89"/>
      <c r="MQD50" s="89"/>
      <c r="MQE50" s="89"/>
      <c r="MQF50" s="89"/>
      <c r="MQG50" s="89"/>
      <c r="MQH50" s="89"/>
      <c r="MQI50" s="89"/>
      <c r="MQJ50" s="89"/>
      <c r="MQK50" s="89"/>
      <c r="MQL50" s="89"/>
      <c r="MQM50" s="89"/>
      <c r="MQN50" s="89"/>
      <c r="MQO50" s="89"/>
      <c r="MQP50" s="89"/>
      <c r="MQQ50" s="89"/>
      <c r="MQR50" s="89"/>
      <c r="MQS50" s="89"/>
      <c r="MQT50" s="89"/>
      <c r="MQU50" s="89"/>
      <c r="MQV50" s="89"/>
      <c r="MQW50" s="89"/>
      <c r="MQX50" s="89"/>
      <c r="MQY50" s="89"/>
      <c r="MQZ50" s="89"/>
      <c r="MRA50" s="89"/>
      <c r="MRB50" s="89"/>
      <c r="MRC50" s="89"/>
      <c r="MRD50" s="89"/>
      <c r="MRE50" s="89"/>
      <c r="MRF50" s="89"/>
      <c r="MRG50" s="89"/>
      <c r="MRH50" s="89"/>
      <c r="MRI50" s="89"/>
      <c r="MRJ50" s="89"/>
      <c r="MRK50" s="89"/>
      <c r="MRL50" s="89"/>
      <c r="MRM50" s="89"/>
      <c r="MRN50" s="89"/>
      <c r="MRO50" s="89"/>
      <c r="MRP50" s="89"/>
      <c r="MRQ50" s="89"/>
      <c r="MRR50" s="89"/>
      <c r="MRS50" s="89"/>
      <c r="MRT50" s="89"/>
      <c r="MRU50" s="89"/>
      <c r="MRV50" s="89"/>
      <c r="MRW50" s="89"/>
      <c r="MRX50" s="89"/>
      <c r="MRY50" s="89"/>
      <c r="MRZ50" s="89"/>
      <c r="MSA50" s="89"/>
      <c r="MSB50" s="89"/>
      <c r="MSC50" s="89"/>
      <c r="MSD50" s="89"/>
      <c r="MSE50" s="89"/>
      <c r="MSF50" s="89"/>
      <c r="MSG50" s="89"/>
      <c r="MSH50" s="89"/>
      <c r="MSI50" s="89"/>
      <c r="MSJ50" s="89"/>
      <c r="MSK50" s="89"/>
      <c r="MSL50" s="89"/>
      <c r="MSM50" s="89"/>
      <c r="MSN50" s="89"/>
      <c r="MSO50" s="89"/>
      <c r="MSP50" s="89"/>
      <c r="MSQ50" s="89"/>
      <c r="MSR50" s="89"/>
      <c r="MSS50" s="89"/>
      <c r="MST50" s="89"/>
      <c r="MSU50" s="89"/>
      <c r="MSV50" s="89"/>
      <c r="MSW50" s="89"/>
      <c r="MSX50" s="89"/>
      <c r="MSY50" s="89"/>
      <c r="MSZ50" s="89"/>
      <c r="MTA50" s="89"/>
      <c r="MTB50" s="89"/>
      <c r="MTC50" s="89"/>
      <c r="MTD50" s="89"/>
      <c r="MTE50" s="89"/>
      <c r="MTF50" s="89"/>
      <c r="MTG50" s="89"/>
      <c r="MTH50" s="89"/>
      <c r="MTI50" s="89"/>
      <c r="MTJ50" s="89"/>
      <c r="MTK50" s="89"/>
      <c r="MTL50" s="89"/>
      <c r="MTM50" s="89"/>
      <c r="MTN50" s="89"/>
      <c r="MTO50" s="89"/>
      <c r="MTP50" s="89"/>
      <c r="MTQ50" s="89"/>
      <c r="MTR50" s="89"/>
      <c r="MTS50" s="89"/>
      <c r="MTT50" s="89"/>
      <c r="MTU50" s="89"/>
      <c r="MTV50" s="89"/>
      <c r="MTW50" s="89"/>
      <c r="MTX50" s="89"/>
      <c r="MTY50" s="89"/>
      <c r="MTZ50" s="89"/>
      <c r="MUA50" s="89"/>
      <c r="MUB50" s="89"/>
      <c r="MUC50" s="89"/>
      <c r="MUD50" s="89"/>
      <c r="MUE50" s="89"/>
      <c r="MUF50" s="89"/>
      <c r="MUG50" s="89"/>
      <c r="MUH50" s="89"/>
      <c r="MUI50" s="89"/>
      <c r="MUJ50" s="89"/>
      <c r="MUK50" s="89"/>
      <c r="MUL50" s="89"/>
      <c r="MUM50" s="89"/>
      <c r="MUN50" s="89"/>
      <c r="MUO50" s="89"/>
      <c r="MUP50" s="89"/>
      <c r="MUQ50" s="89"/>
      <c r="MUR50" s="89"/>
      <c r="MUS50" s="89"/>
      <c r="MUT50" s="89"/>
      <c r="MUU50" s="89"/>
      <c r="MUV50" s="89"/>
      <c r="MUW50" s="89"/>
      <c r="MUX50" s="89"/>
      <c r="MUY50" s="89"/>
      <c r="MUZ50" s="89"/>
      <c r="MVA50" s="89"/>
      <c r="MVB50" s="89"/>
      <c r="MVC50" s="89"/>
      <c r="MVD50" s="89"/>
      <c r="MVE50" s="89"/>
      <c r="MVF50" s="89"/>
      <c r="MVG50" s="89"/>
      <c r="MVH50" s="89"/>
      <c r="MVI50" s="89"/>
      <c r="MVJ50" s="89"/>
      <c r="MVK50" s="89"/>
      <c r="MVL50" s="89"/>
      <c r="MVM50" s="89"/>
      <c r="MVN50" s="89"/>
      <c r="MVO50" s="89"/>
      <c r="MVP50" s="89"/>
      <c r="MVQ50" s="89"/>
      <c r="MVR50" s="89"/>
      <c r="MVS50" s="89"/>
      <c r="MVT50" s="89"/>
      <c r="MVU50" s="89"/>
      <c r="MVV50" s="89"/>
      <c r="MVW50" s="89"/>
      <c r="MVX50" s="89"/>
      <c r="MVY50" s="89"/>
      <c r="MVZ50" s="89"/>
      <c r="MWA50" s="89"/>
      <c r="MWB50" s="89"/>
      <c r="MWC50" s="89"/>
      <c r="MWD50" s="89"/>
      <c r="MWE50" s="89"/>
      <c r="MWF50" s="89"/>
      <c r="MWG50" s="89"/>
      <c r="MWH50" s="89"/>
      <c r="MWI50" s="89"/>
      <c r="MWJ50" s="89"/>
      <c r="MWK50" s="89"/>
      <c r="MWL50" s="89"/>
      <c r="MWM50" s="89"/>
      <c r="MWN50" s="89"/>
      <c r="MWO50" s="89"/>
      <c r="MWP50" s="89"/>
      <c r="MWQ50" s="89"/>
      <c r="MWR50" s="89"/>
      <c r="MWS50" s="89"/>
      <c r="MWT50" s="89"/>
      <c r="MWU50" s="89"/>
      <c r="MWV50" s="89"/>
      <c r="MWW50" s="89"/>
      <c r="MWX50" s="89"/>
      <c r="MWY50" s="89"/>
      <c r="MWZ50" s="89"/>
      <c r="MXA50" s="89"/>
      <c r="MXB50" s="89"/>
      <c r="MXC50" s="89"/>
      <c r="MXD50" s="89"/>
      <c r="MXE50" s="89"/>
      <c r="MXF50" s="89"/>
      <c r="MXG50" s="89"/>
      <c r="MXH50" s="89"/>
      <c r="MXI50" s="89"/>
      <c r="MXJ50" s="89"/>
      <c r="MXK50" s="89"/>
      <c r="MXL50" s="89"/>
      <c r="MXM50" s="89"/>
      <c r="MXN50" s="89"/>
      <c r="MXO50" s="89"/>
      <c r="MXP50" s="89"/>
      <c r="MXQ50" s="89"/>
      <c r="MXR50" s="89"/>
      <c r="MXS50" s="89"/>
      <c r="MXT50" s="89"/>
      <c r="MXU50" s="89"/>
      <c r="MXV50" s="89"/>
      <c r="MXW50" s="89"/>
      <c r="MXX50" s="89"/>
      <c r="MXY50" s="89"/>
      <c r="MXZ50" s="89"/>
      <c r="MYA50" s="89"/>
      <c r="MYB50" s="89"/>
      <c r="MYC50" s="89"/>
      <c r="MYD50" s="89"/>
      <c r="MYE50" s="89"/>
      <c r="MYF50" s="89"/>
      <c r="MYG50" s="89"/>
      <c r="MYH50" s="89"/>
      <c r="MYI50" s="89"/>
      <c r="MYJ50" s="89"/>
      <c r="MYK50" s="89"/>
      <c r="MYL50" s="89"/>
      <c r="MYM50" s="89"/>
      <c r="MYN50" s="89"/>
      <c r="MYO50" s="89"/>
      <c r="MYP50" s="89"/>
      <c r="MYQ50" s="89"/>
      <c r="MYR50" s="89"/>
      <c r="MYS50" s="89"/>
      <c r="MYT50" s="89"/>
      <c r="MYU50" s="89"/>
      <c r="MYV50" s="89"/>
      <c r="MYW50" s="89"/>
      <c r="MYX50" s="89"/>
      <c r="MYY50" s="89"/>
      <c r="MYZ50" s="89"/>
      <c r="MZA50" s="89"/>
      <c r="MZB50" s="89"/>
      <c r="MZC50" s="89"/>
      <c r="MZD50" s="89"/>
      <c r="MZE50" s="89"/>
      <c r="MZF50" s="89"/>
      <c r="MZG50" s="89"/>
      <c r="MZH50" s="89"/>
      <c r="MZI50" s="89"/>
      <c r="MZJ50" s="89"/>
      <c r="MZK50" s="89"/>
      <c r="MZL50" s="89"/>
      <c r="MZM50" s="89"/>
      <c r="MZN50" s="89"/>
      <c r="MZO50" s="89"/>
      <c r="MZP50" s="89"/>
      <c r="MZQ50" s="89"/>
      <c r="MZR50" s="89"/>
      <c r="MZS50" s="89"/>
      <c r="MZT50" s="89"/>
      <c r="MZU50" s="89"/>
      <c r="MZV50" s="89"/>
      <c r="MZW50" s="89"/>
      <c r="MZX50" s="89"/>
      <c r="MZY50" s="89"/>
      <c r="MZZ50" s="89"/>
      <c r="NAA50" s="89"/>
      <c r="NAB50" s="89"/>
      <c r="NAC50" s="89"/>
      <c r="NAD50" s="89"/>
      <c r="NAE50" s="89"/>
      <c r="NAF50" s="89"/>
      <c r="NAG50" s="89"/>
      <c r="NAH50" s="89"/>
      <c r="NAI50" s="89"/>
      <c r="NAJ50" s="89"/>
      <c r="NAK50" s="89"/>
      <c r="NAL50" s="89"/>
      <c r="NAM50" s="89"/>
      <c r="NAN50" s="89"/>
      <c r="NAO50" s="89"/>
      <c r="NAP50" s="89"/>
      <c r="NAQ50" s="89"/>
      <c r="NAR50" s="89"/>
      <c r="NAS50" s="89"/>
      <c r="NAT50" s="89"/>
      <c r="NAU50" s="89"/>
      <c r="NAV50" s="89"/>
      <c r="NAW50" s="89"/>
      <c r="NAX50" s="89"/>
      <c r="NAY50" s="89"/>
      <c r="NAZ50" s="89"/>
      <c r="NBA50" s="89"/>
      <c r="NBB50" s="89"/>
      <c r="NBC50" s="89"/>
      <c r="NBD50" s="89"/>
      <c r="NBE50" s="89"/>
      <c r="NBF50" s="89"/>
      <c r="NBG50" s="89"/>
      <c r="NBH50" s="89"/>
      <c r="NBI50" s="89"/>
      <c r="NBJ50" s="89"/>
      <c r="NBK50" s="89"/>
      <c r="NBL50" s="89"/>
      <c r="NBM50" s="89"/>
      <c r="NBN50" s="89"/>
      <c r="NBO50" s="89"/>
      <c r="NBP50" s="89"/>
      <c r="NBQ50" s="89"/>
      <c r="NBR50" s="89"/>
      <c r="NBS50" s="89"/>
      <c r="NBT50" s="89"/>
      <c r="NBU50" s="89"/>
      <c r="NBV50" s="89"/>
      <c r="NBW50" s="89"/>
      <c r="NBX50" s="89"/>
      <c r="NBY50" s="89"/>
      <c r="NBZ50" s="89"/>
      <c r="NCA50" s="89"/>
      <c r="NCB50" s="89"/>
      <c r="NCC50" s="89"/>
      <c r="NCD50" s="89"/>
      <c r="NCE50" s="89"/>
      <c r="NCF50" s="89"/>
      <c r="NCG50" s="89"/>
      <c r="NCH50" s="89"/>
      <c r="NCI50" s="89"/>
      <c r="NCJ50" s="89"/>
      <c r="NCK50" s="89"/>
      <c r="NCL50" s="89"/>
      <c r="NCM50" s="89"/>
      <c r="NCN50" s="89"/>
      <c r="NCO50" s="89"/>
      <c r="NCP50" s="89"/>
      <c r="NCQ50" s="89"/>
      <c r="NCR50" s="89"/>
      <c r="NCS50" s="89"/>
      <c r="NCT50" s="89"/>
      <c r="NCU50" s="89"/>
      <c r="NCV50" s="89"/>
      <c r="NCW50" s="89"/>
      <c r="NCX50" s="89"/>
      <c r="NCY50" s="89"/>
      <c r="NCZ50" s="89"/>
      <c r="NDA50" s="89"/>
      <c r="NDB50" s="89"/>
      <c r="NDC50" s="89"/>
      <c r="NDD50" s="89"/>
      <c r="NDE50" s="89"/>
      <c r="NDF50" s="89"/>
      <c r="NDG50" s="89"/>
      <c r="NDH50" s="89"/>
      <c r="NDI50" s="89"/>
      <c r="NDJ50" s="89"/>
      <c r="NDK50" s="89"/>
      <c r="NDL50" s="89"/>
      <c r="NDM50" s="89"/>
      <c r="NDN50" s="89"/>
      <c r="NDO50" s="89"/>
      <c r="NDP50" s="89"/>
      <c r="NDQ50" s="89"/>
      <c r="NDR50" s="89"/>
      <c r="NDS50" s="89"/>
      <c r="NDT50" s="89"/>
      <c r="NDU50" s="89"/>
      <c r="NDV50" s="89"/>
      <c r="NDW50" s="89"/>
      <c r="NDX50" s="89"/>
      <c r="NDY50" s="89"/>
      <c r="NDZ50" s="89"/>
      <c r="NEA50" s="89"/>
      <c r="NEB50" s="89"/>
      <c r="NEC50" s="89"/>
      <c r="NED50" s="89"/>
      <c r="NEE50" s="89"/>
      <c r="NEF50" s="89"/>
      <c r="NEG50" s="89"/>
      <c r="NEH50" s="89"/>
      <c r="NEI50" s="89"/>
      <c r="NEJ50" s="89"/>
      <c r="NEK50" s="89"/>
      <c r="NEL50" s="89"/>
      <c r="NEM50" s="89"/>
      <c r="NEN50" s="89"/>
      <c r="NEO50" s="89"/>
      <c r="NEP50" s="89"/>
      <c r="NEQ50" s="89"/>
      <c r="NER50" s="89"/>
      <c r="NES50" s="89"/>
      <c r="NET50" s="89"/>
      <c r="NEU50" s="89"/>
      <c r="NEV50" s="89"/>
      <c r="NEW50" s="89"/>
      <c r="NEX50" s="89"/>
      <c r="NEY50" s="89"/>
      <c r="NEZ50" s="89"/>
      <c r="NFA50" s="89"/>
      <c r="NFB50" s="89"/>
      <c r="NFC50" s="89"/>
      <c r="NFD50" s="89"/>
      <c r="NFE50" s="89"/>
      <c r="NFF50" s="89"/>
      <c r="NFG50" s="89"/>
      <c r="NFH50" s="89"/>
      <c r="NFI50" s="89"/>
      <c r="NFJ50" s="89"/>
      <c r="NFK50" s="89"/>
      <c r="NFL50" s="89"/>
      <c r="NFM50" s="89"/>
      <c r="NFN50" s="89"/>
      <c r="NFO50" s="89"/>
      <c r="NFP50" s="89"/>
      <c r="NFQ50" s="89"/>
      <c r="NFR50" s="89"/>
      <c r="NFS50" s="89"/>
      <c r="NFT50" s="89"/>
      <c r="NFU50" s="89"/>
      <c r="NFV50" s="89"/>
      <c r="NFW50" s="89"/>
      <c r="NFX50" s="89"/>
      <c r="NFY50" s="89"/>
      <c r="NFZ50" s="89"/>
      <c r="NGA50" s="89"/>
      <c r="NGB50" s="89"/>
      <c r="NGC50" s="89"/>
      <c r="NGD50" s="89"/>
      <c r="NGE50" s="89"/>
      <c r="NGF50" s="89"/>
      <c r="NGG50" s="89"/>
      <c r="NGH50" s="89"/>
      <c r="NGI50" s="89"/>
      <c r="NGJ50" s="89"/>
      <c r="NGK50" s="89"/>
      <c r="NGL50" s="89"/>
      <c r="NGM50" s="89"/>
      <c r="NGN50" s="89"/>
      <c r="NGO50" s="89"/>
      <c r="NGP50" s="89"/>
      <c r="NGQ50" s="89"/>
      <c r="NGR50" s="89"/>
      <c r="NGS50" s="89"/>
      <c r="NGT50" s="89"/>
      <c r="NGU50" s="89"/>
      <c r="NGV50" s="89"/>
      <c r="NGW50" s="89"/>
      <c r="NGX50" s="89"/>
      <c r="NGY50" s="89"/>
      <c r="NGZ50" s="89"/>
      <c r="NHA50" s="89"/>
      <c r="NHB50" s="89"/>
      <c r="NHC50" s="89"/>
      <c r="NHD50" s="89"/>
      <c r="NHE50" s="89"/>
      <c r="NHF50" s="89"/>
      <c r="NHG50" s="89"/>
      <c r="NHH50" s="89"/>
      <c r="NHI50" s="89"/>
      <c r="NHJ50" s="89"/>
      <c r="NHK50" s="89"/>
      <c r="NHL50" s="89"/>
      <c r="NHM50" s="89"/>
      <c r="NHN50" s="89"/>
      <c r="NHO50" s="89"/>
      <c r="NHP50" s="89"/>
      <c r="NHQ50" s="89"/>
      <c r="NHR50" s="89"/>
      <c r="NHS50" s="89"/>
      <c r="NHT50" s="89"/>
      <c r="NHU50" s="89"/>
      <c r="NHV50" s="89"/>
      <c r="NHW50" s="89"/>
      <c r="NHX50" s="89"/>
      <c r="NHY50" s="89"/>
      <c r="NHZ50" s="89"/>
      <c r="NIA50" s="89"/>
      <c r="NIB50" s="89"/>
      <c r="NIC50" s="89"/>
      <c r="NID50" s="89"/>
      <c r="NIE50" s="89"/>
      <c r="NIF50" s="89"/>
      <c r="NIG50" s="89"/>
      <c r="NIH50" s="89"/>
      <c r="NII50" s="89"/>
      <c r="NIJ50" s="89"/>
      <c r="NIK50" s="89"/>
      <c r="NIL50" s="89"/>
      <c r="NIM50" s="89"/>
      <c r="NIN50" s="89"/>
      <c r="NIO50" s="89"/>
      <c r="NIP50" s="89"/>
      <c r="NIQ50" s="89"/>
      <c r="NIR50" s="89"/>
      <c r="NIS50" s="89"/>
      <c r="NIT50" s="89"/>
      <c r="NIU50" s="89"/>
      <c r="NIV50" s="89"/>
      <c r="NIW50" s="89"/>
      <c r="NIX50" s="89"/>
      <c r="NIY50" s="89"/>
      <c r="NIZ50" s="89"/>
      <c r="NJA50" s="89"/>
      <c r="NJB50" s="89"/>
      <c r="NJC50" s="89"/>
      <c r="NJD50" s="89"/>
      <c r="NJE50" s="89"/>
      <c r="NJF50" s="89"/>
      <c r="NJG50" s="89"/>
      <c r="NJH50" s="89"/>
      <c r="NJI50" s="89"/>
      <c r="NJJ50" s="89"/>
      <c r="NJK50" s="89"/>
      <c r="NJL50" s="89"/>
      <c r="NJM50" s="89"/>
      <c r="NJN50" s="89"/>
      <c r="NJO50" s="89"/>
      <c r="NJP50" s="89"/>
      <c r="NJQ50" s="89"/>
      <c r="NJR50" s="89"/>
      <c r="NJS50" s="89"/>
      <c r="NJT50" s="89"/>
      <c r="NJU50" s="89"/>
      <c r="NJV50" s="89"/>
      <c r="NJW50" s="89"/>
      <c r="NJX50" s="89"/>
      <c r="NJY50" s="89"/>
      <c r="NJZ50" s="89"/>
      <c r="NKA50" s="89"/>
      <c r="NKB50" s="89"/>
      <c r="NKC50" s="89"/>
      <c r="NKD50" s="89"/>
      <c r="NKE50" s="89"/>
      <c r="NKF50" s="89"/>
      <c r="NKG50" s="89"/>
      <c r="NKH50" s="89"/>
      <c r="NKI50" s="89"/>
      <c r="NKJ50" s="89"/>
      <c r="NKK50" s="89"/>
      <c r="NKL50" s="89"/>
      <c r="NKM50" s="89"/>
      <c r="NKN50" s="89"/>
      <c r="NKO50" s="89"/>
      <c r="NKP50" s="89"/>
      <c r="NKQ50" s="89"/>
      <c r="NKR50" s="89"/>
      <c r="NKS50" s="89"/>
      <c r="NKT50" s="89"/>
      <c r="NKU50" s="89"/>
      <c r="NKV50" s="89"/>
      <c r="NKW50" s="89"/>
      <c r="NKX50" s="89"/>
      <c r="NKY50" s="89"/>
      <c r="NKZ50" s="89"/>
      <c r="NLA50" s="89"/>
      <c r="NLB50" s="89"/>
      <c r="NLC50" s="89"/>
      <c r="NLD50" s="89"/>
      <c r="NLE50" s="89"/>
      <c r="NLF50" s="89"/>
      <c r="NLG50" s="89"/>
      <c r="NLH50" s="89"/>
      <c r="NLI50" s="89"/>
      <c r="NLJ50" s="89"/>
      <c r="NLK50" s="89"/>
      <c r="NLL50" s="89"/>
      <c r="NLM50" s="89"/>
      <c r="NLN50" s="89"/>
      <c r="NLO50" s="89"/>
      <c r="NLP50" s="89"/>
      <c r="NLQ50" s="89"/>
      <c r="NLR50" s="89"/>
      <c r="NLS50" s="89"/>
      <c r="NLT50" s="89"/>
      <c r="NLU50" s="89"/>
      <c r="NLV50" s="89"/>
      <c r="NLW50" s="89"/>
      <c r="NLX50" s="89"/>
      <c r="NLY50" s="89"/>
      <c r="NLZ50" s="89"/>
      <c r="NMA50" s="89"/>
      <c r="NMB50" s="89"/>
      <c r="NMC50" s="89"/>
      <c r="NMD50" s="89"/>
      <c r="NME50" s="89"/>
      <c r="NMF50" s="89"/>
      <c r="NMG50" s="89"/>
      <c r="NMH50" s="89"/>
      <c r="NMI50" s="89"/>
      <c r="NMJ50" s="89"/>
      <c r="NMK50" s="89"/>
      <c r="NML50" s="89"/>
      <c r="NMM50" s="89"/>
      <c r="NMN50" s="89"/>
      <c r="NMO50" s="89"/>
      <c r="NMP50" s="89"/>
      <c r="NMQ50" s="89"/>
      <c r="NMR50" s="89"/>
      <c r="NMS50" s="89"/>
      <c r="NMT50" s="89"/>
      <c r="NMU50" s="89"/>
      <c r="NMV50" s="89"/>
      <c r="NMW50" s="89"/>
      <c r="NMX50" s="89"/>
      <c r="NMY50" s="89"/>
      <c r="NMZ50" s="89"/>
      <c r="NNA50" s="89"/>
      <c r="NNB50" s="89"/>
      <c r="NNC50" s="89"/>
      <c r="NND50" s="89"/>
      <c r="NNE50" s="89"/>
      <c r="NNF50" s="89"/>
      <c r="NNG50" s="89"/>
      <c r="NNH50" s="89"/>
      <c r="NNI50" s="89"/>
      <c r="NNJ50" s="89"/>
      <c r="NNK50" s="89"/>
      <c r="NNL50" s="89"/>
      <c r="NNM50" s="89"/>
      <c r="NNN50" s="89"/>
      <c r="NNO50" s="89"/>
      <c r="NNP50" s="89"/>
      <c r="NNQ50" s="89"/>
      <c r="NNR50" s="89"/>
      <c r="NNS50" s="89"/>
      <c r="NNT50" s="89"/>
      <c r="NNU50" s="89"/>
      <c r="NNV50" s="89"/>
      <c r="NNW50" s="89"/>
      <c r="NNX50" s="89"/>
      <c r="NNY50" s="89"/>
      <c r="NNZ50" s="89"/>
      <c r="NOA50" s="89"/>
      <c r="NOB50" s="89"/>
      <c r="NOC50" s="89"/>
      <c r="NOD50" s="89"/>
      <c r="NOE50" s="89"/>
      <c r="NOF50" s="89"/>
      <c r="NOG50" s="89"/>
      <c r="NOH50" s="89"/>
      <c r="NOI50" s="89"/>
      <c r="NOJ50" s="89"/>
      <c r="NOK50" s="89"/>
      <c r="NOL50" s="89"/>
      <c r="NOM50" s="89"/>
      <c r="NON50" s="89"/>
      <c r="NOO50" s="89"/>
      <c r="NOP50" s="89"/>
      <c r="NOQ50" s="89"/>
      <c r="NOR50" s="89"/>
      <c r="NOS50" s="89"/>
      <c r="NOT50" s="89"/>
      <c r="NOU50" s="89"/>
      <c r="NOV50" s="89"/>
      <c r="NOW50" s="89"/>
      <c r="NOX50" s="89"/>
      <c r="NOY50" s="89"/>
      <c r="NOZ50" s="89"/>
      <c r="NPA50" s="89"/>
      <c r="NPB50" s="89"/>
      <c r="NPC50" s="89"/>
      <c r="NPD50" s="89"/>
      <c r="NPE50" s="89"/>
      <c r="NPF50" s="89"/>
      <c r="NPG50" s="89"/>
      <c r="NPH50" s="89"/>
      <c r="NPI50" s="89"/>
      <c r="NPJ50" s="89"/>
      <c r="NPK50" s="89"/>
      <c r="NPL50" s="89"/>
      <c r="NPM50" s="89"/>
      <c r="NPN50" s="89"/>
      <c r="NPO50" s="89"/>
      <c r="NPP50" s="89"/>
      <c r="NPQ50" s="89"/>
      <c r="NPR50" s="89"/>
      <c r="NPS50" s="89"/>
      <c r="NPT50" s="89"/>
      <c r="NPU50" s="89"/>
      <c r="NPV50" s="89"/>
      <c r="NPW50" s="89"/>
      <c r="NPX50" s="89"/>
      <c r="NPY50" s="89"/>
      <c r="NPZ50" s="89"/>
      <c r="NQA50" s="89"/>
      <c r="NQB50" s="89"/>
      <c r="NQC50" s="89"/>
      <c r="NQD50" s="89"/>
      <c r="NQE50" s="89"/>
      <c r="NQF50" s="89"/>
      <c r="NQG50" s="89"/>
      <c r="NQH50" s="89"/>
      <c r="NQI50" s="89"/>
      <c r="NQJ50" s="89"/>
      <c r="NQK50" s="89"/>
      <c r="NQL50" s="89"/>
      <c r="NQM50" s="89"/>
      <c r="NQN50" s="89"/>
      <c r="NQO50" s="89"/>
      <c r="NQP50" s="89"/>
      <c r="NQQ50" s="89"/>
      <c r="NQR50" s="89"/>
      <c r="NQS50" s="89"/>
      <c r="NQT50" s="89"/>
      <c r="NQU50" s="89"/>
      <c r="NQV50" s="89"/>
      <c r="NQW50" s="89"/>
      <c r="NQX50" s="89"/>
      <c r="NQY50" s="89"/>
      <c r="NQZ50" s="89"/>
      <c r="NRA50" s="89"/>
      <c r="NRB50" s="89"/>
      <c r="NRC50" s="89"/>
      <c r="NRD50" s="89"/>
      <c r="NRE50" s="89"/>
      <c r="NRF50" s="89"/>
      <c r="NRG50" s="89"/>
      <c r="NRH50" s="89"/>
      <c r="NRI50" s="89"/>
      <c r="NRJ50" s="89"/>
      <c r="NRK50" s="89"/>
      <c r="NRL50" s="89"/>
      <c r="NRM50" s="89"/>
      <c r="NRN50" s="89"/>
      <c r="NRO50" s="89"/>
      <c r="NRP50" s="89"/>
      <c r="NRQ50" s="89"/>
      <c r="NRR50" s="89"/>
      <c r="NRS50" s="89"/>
      <c r="NRT50" s="89"/>
      <c r="NRU50" s="89"/>
      <c r="NRV50" s="89"/>
      <c r="NRW50" s="89"/>
      <c r="NRX50" s="89"/>
      <c r="NRY50" s="89"/>
      <c r="NRZ50" s="89"/>
      <c r="NSA50" s="89"/>
      <c r="NSB50" s="89"/>
      <c r="NSC50" s="89"/>
      <c r="NSD50" s="89"/>
      <c r="NSE50" s="89"/>
      <c r="NSF50" s="89"/>
      <c r="NSG50" s="89"/>
      <c r="NSH50" s="89"/>
      <c r="NSI50" s="89"/>
      <c r="NSJ50" s="89"/>
      <c r="NSK50" s="89"/>
      <c r="NSL50" s="89"/>
      <c r="NSM50" s="89"/>
      <c r="NSN50" s="89"/>
      <c r="NSO50" s="89"/>
      <c r="NSP50" s="89"/>
      <c r="NSQ50" s="89"/>
      <c r="NSR50" s="89"/>
      <c r="NSS50" s="89"/>
      <c r="NST50" s="89"/>
      <c r="NSU50" s="89"/>
      <c r="NSV50" s="89"/>
      <c r="NSW50" s="89"/>
      <c r="NSX50" s="89"/>
      <c r="NSY50" s="89"/>
      <c r="NSZ50" s="89"/>
      <c r="NTA50" s="89"/>
      <c r="NTB50" s="89"/>
      <c r="NTC50" s="89"/>
      <c r="NTD50" s="89"/>
      <c r="NTE50" s="89"/>
      <c r="NTF50" s="89"/>
      <c r="NTG50" s="89"/>
      <c r="NTH50" s="89"/>
      <c r="NTI50" s="89"/>
      <c r="NTJ50" s="89"/>
      <c r="NTK50" s="89"/>
      <c r="NTL50" s="89"/>
      <c r="NTM50" s="89"/>
      <c r="NTN50" s="89"/>
      <c r="NTO50" s="89"/>
      <c r="NTP50" s="89"/>
      <c r="NTQ50" s="89"/>
      <c r="NTR50" s="89"/>
      <c r="NTS50" s="89"/>
      <c r="NTT50" s="89"/>
      <c r="NTU50" s="89"/>
      <c r="NTV50" s="89"/>
      <c r="NTW50" s="89"/>
      <c r="NTX50" s="89"/>
      <c r="NTY50" s="89"/>
      <c r="NTZ50" s="89"/>
      <c r="NUA50" s="89"/>
      <c r="NUB50" s="89"/>
      <c r="NUC50" s="89"/>
      <c r="NUD50" s="89"/>
      <c r="NUE50" s="89"/>
      <c r="NUF50" s="89"/>
      <c r="NUG50" s="89"/>
      <c r="NUH50" s="89"/>
      <c r="NUI50" s="89"/>
      <c r="NUJ50" s="89"/>
      <c r="NUK50" s="89"/>
      <c r="NUL50" s="89"/>
      <c r="NUM50" s="89"/>
      <c r="NUN50" s="89"/>
      <c r="NUO50" s="89"/>
      <c r="NUP50" s="89"/>
      <c r="NUQ50" s="89"/>
      <c r="NUR50" s="89"/>
      <c r="NUS50" s="89"/>
      <c r="NUT50" s="89"/>
      <c r="NUU50" s="89"/>
      <c r="NUV50" s="89"/>
      <c r="NUW50" s="89"/>
      <c r="NUX50" s="89"/>
      <c r="NUY50" s="89"/>
      <c r="NUZ50" s="89"/>
      <c r="NVA50" s="89"/>
      <c r="NVB50" s="89"/>
      <c r="NVC50" s="89"/>
      <c r="NVD50" s="89"/>
      <c r="NVE50" s="89"/>
      <c r="NVF50" s="89"/>
      <c r="NVG50" s="89"/>
      <c r="NVH50" s="89"/>
      <c r="NVI50" s="89"/>
      <c r="NVJ50" s="89"/>
      <c r="NVK50" s="89"/>
      <c r="NVL50" s="89"/>
      <c r="NVM50" s="89"/>
      <c r="NVN50" s="89"/>
      <c r="NVO50" s="89"/>
      <c r="NVP50" s="89"/>
      <c r="NVQ50" s="89"/>
      <c r="NVR50" s="89"/>
      <c r="NVS50" s="89"/>
      <c r="NVT50" s="89"/>
      <c r="NVU50" s="89"/>
      <c r="NVV50" s="89"/>
      <c r="NVW50" s="89"/>
      <c r="NVX50" s="89"/>
      <c r="NVY50" s="89"/>
      <c r="NVZ50" s="89"/>
      <c r="NWA50" s="89"/>
      <c r="NWB50" s="89"/>
      <c r="NWC50" s="89"/>
      <c r="NWD50" s="89"/>
      <c r="NWE50" s="89"/>
      <c r="NWF50" s="89"/>
      <c r="NWG50" s="89"/>
      <c r="NWH50" s="89"/>
      <c r="NWI50" s="89"/>
      <c r="NWJ50" s="89"/>
      <c r="NWK50" s="89"/>
      <c r="NWL50" s="89"/>
      <c r="NWM50" s="89"/>
      <c r="NWN50" s="89"/>
      <c r="NWO50" s="89"/>
      <c r="NWP50" s="89"/>
      <c r="NWQ50" s="89"/>
      <c r="NWR50" s="89"/>
      <c r="NWS50" s="89"/>
      <c r="NWT50" s="89"/>
      <c r="NWU50" s="89"/>
      <c r="NWV50" s="89"/>
      <c r="NWW50" s="89"/>
      <c r="NWX50" s="89"/>
      <c r="NWY50" s="89"/>
      <c r="NWZ50" s="89"/>
      <c r="NXA50" s="89"/>
      <c r="NXB50" s="89"/>
      <c r="NXC50" s="89"/>
      <c r="NXD50" s="89"/>
      <c r="NXE50" s="89"/>
      <c r="NXF50" s="89"/>
      <c r="NXG50" s="89"/>
      <c r="NXH50" s="89"/>
      <c r="NXI50" s="89"/>
      <c r="NXJ50" s="89"/>
      <c r="NXK50" s="89"/>
      <c r="NXL50" s="89"/>
      <c r="NXM50" s="89"/>
      <c r="NXN50" s="89"/>
      <c r="NXO50" s="89"/>
      <c r="NXP50" s="89"/>
      <c r="NXQ50" s="89"/>
      <c r="NXR50" s="89"/>
      <c r="NXS50" s="89"/>
      <c r="NXT50" s="89"/>
      <c r="NXU50" s="89"/>
      <c r="NXV50" s="89"/>
      <c r="NXW50" s="89"/>
      <c r="NXX50" s="89"/>
      <c r="NXY50" s="89"/>
      <c r="NXZ50" s="89"/>
      <c r="NYA50" s="89"/>
      <c r="NYB50" s="89"/>
      <c r="NYC50" s="89"/>
      <c r="NYD50" s="89"/>
      <c r="NYE50" s="89"/>
      <c r="NYF50" s="89"/>
      <c r="NYG50" s="89"/>
      <c r="NYH50" s="89"/>
      <c r="NYI50" s="89"/>
      <c r="NYJ50" s="89"/>
      <c r="NYK50" s="89"/>
      <c r="NYL50" s="89"/>
      <c r="NYM50" s="89"/>
      <c r="NYN50" s="89"/>
      <c r="NYO50" s="89"/>
      <c r="NYP50" s="89"/>
      <c r="NYQ50" s="89"/>
      <c r="NYR50" s="89"/>
      <c r="NYS50" s="89"/>
      <c r="NYT50" s="89"/>
      <c r="NYU50" s="89"/>
      <c r="NYV50" s="89"/>
      <c r="NYW50" s="89"/>
      <c r="NYX50" s="89"/>
      <c r="NYY50" s="89"/>
      <c r="NYZ50" s="89"/>
      <c r="NZA50" s="89"/>
      <c r="NZB50" s="89"/>
      <c r="NZC50" s="89"/>
      <c r="NZD50" s="89"/>
      <c r="NZE50" s="89"/>
      <c r="NZF50" s="89"/>
      <c r="NZG50" s="89"/>
      <c r="NZH50" s="89"/>
      <c r="NZI50" s="89"/>
      <c r="NZJ50" s="89"/>
      <c r="NZK50" s="89"/>
      <c r="NZL50" s="89"/>
      <c r="NZM50" s="89"/>
      <c r="NZN50" s="89"/>
      <c r="NZO50" s="89"/>
      <c r="NZP50" s="89"/>
      <c r="NZQ50" s="89"/>
      <c r="NZR50" s="89"/>
      <c r="NZS50" s="89"/>
      <c r="NZT50" s="89"/>
      <c r="NZU50" s="89"/>
      <c r="NZV50" s="89"/>
      <c r="NZW50" s="89"/>
      <c r="NZX50" s="89"/>
      <c r="NZY50" s="89"/>
      <c r="NZZ50" s="89"/>
      <c r="OAA50" s="89"/>
      <c r="OAB50" s="89"/>
      <c r="OAC50" s="89"/>
      <c r="OAD50" s="89"/>
      <c r="OAE50" s="89"/>
      <c r="OAF50" s="89"/>
      <c r="OAG50" s="89"/>
      <c r="OAH50" s="89"/>
      <c r="OAI50" s="89"/>
      <c r="OAJ50" s="89"/>
      <c r="OAK50" s="89"/>
      <c r="OAL50" s="89"/>
      <c r="OAM50" s="89"/>
      <c r="OAN50" s="89"/>
      <c r="OAO50" s="89"/>
      <c r="OAP50" s="89"/>
      <c r="OAQ50" s="89"/>
      <c r="OAR50" s="89"/>
      <c r="OAS50" s="89"/>
      <c r="OAT50" s="89"/>
      <c r="OAU50" s="89"/>
      <c r="OAV50" s="89"/>
      <c r="OAW50" s="89"/>
      <c r="OAX50" s="89"/>
      <c r="OAY50" s="89"/>
      <c r="OAZ50" s="89"/>
      <c r="OBA50" s="89"/>
      <c r="OBB50" s="89"/>
      <c r="OBC50" s="89"/>
      <c r="OBD50" s="89"/>
      <c r="OBE50" s="89"/>
      <c r="OBF50" s="89"/>
      <c r="OBG50" s="89"/>
      <c r="OBH50" s="89"/>
      <c r="OBI50" s="89"/>
      <c r="OBJ50" s="89"/>
      <c r="OBK50" s="89"/>
      <c r="OBL50" s="89"/>
      <c r="OBM50" s="89"/>
      <c r="OBN50" s="89"/>
      <c r="OBO50" s="89"/>
      <c r="OBP50" s="89"/>
      <c r="OBQ50" s="89"/>
      <c r="OBR50" s="89"/>
      <c r="OBS50" s="89"/>
      <c r="OBT50" s="89"/>
      <c r="OBU50" s="89"/>
      <c r="OBV50" s="89"/>
      <c r="OBW50" s="89"/>
      <c r="OBX50" s="89"/>
      <c r="OBY50" s="89"/>
      <c r="OBZ50" s="89"/>
      <c r="OCA50" s="89"/>
      <c r="OCB50" s="89"/>
      <c r="OCC50" s="89"/>
      <c r="OCD50" s="89"/>
      <c r="OCE50" s="89"/>
      <c r="OCF50" s="89"/>
      <c r="OCG50" s="89"/>
      <c r="OCH50" s="89"/>
      <c r="OCI50" s="89"/>
      <c r="OCJ50" s="89"/>
      <c r="OCK50" s="89"/>
      <c r="OCL50" s="89"/>
      <c r="OCM50" s="89"/>
      <c r="OCN50" s="89"/>
      <c r="OCO50" s="89"/>
      <c r="OCP50" s="89"/>
      <c r="OCQ50" s="89"/>
      <c r="OCR50" s="89"/>
      <c r="OCS50" s="89"/>
      <c r="OCT50" s="89"/>
      <c r="OCU50" s="89"/>
      <c r="OCV50" s="89"/>
      <c r="OCW50" s="89"/>
      <c r="OCX50" s="89"/>
      <c r="OCY50" s="89"/>
      <c r="OCZ50" s="89"/>
      <c r="ODA50" s="89"/>
      <c r="ODB50" s="89"/>
      <c r="ODC50" s="89"/>
      <c r="ODD50" s="89"/>
      <c r="ODE50" s="89"/>
      <c r="ODF50" s="89"/>
      <c r="ODG50" s="89"/>
      <c r="ODH50" s="89"/>
      <c r="ODI50" s="89"/>
      <c r="ODJ50" s="89"/>
      <c r="ODK50" s="89"/>
      <c r="ODL50" s="89"/>
      <c r="ODM50" s="89"/>
      <c r="ODN50" s="89"/>
      <c r="ODO50" s="89"/>
      <c r="ODP50" s="89"/>
      <c r="ODQ50" s="89"/>
      <c r="ODR50" s="89"/>
      <c r="ODS50" s="89"/>
      <c r="ODT50" s="89"/>
      <c r="ODU50" s="89"/>
      <c r="ODV50" s="89"/>
      <c r="ODW50" s="89"/>
      <c r="ODX50" s="89"/>
      <c r="ODY50" s="89"/>
      <c r="ODZ50" s="89"/>
      <c r="OEA50" s="89"/>
      <c r="OEB50" s="89"/>
      <c r="OEC50" s="89"/>
      <c r="OED50" s="89"/>
      <c r="OEE50" s="89"/>
      <c r="OEF50" s="89"/>
      <c r="OEG50" s="89"/>
      <c r="OEH50" s="89"/>
      <c r="OEI50" s="89"/>
      <c r="OEJ50" s="89"/>
      <c r="OEK50" s="89"/>
      <c r="OEL50" s="89"/>
      <c r="OEM50" s="89"/>
      <c r="OEN50" s="89"/>
      <c r="OEO50" s="89"/>
      <c r="OEP50" s="89"/>
      <c r="OEQ50" s="89"/>
      <c r="OER50" s="89"/>
      <c r="OES50" s="89"/>
      <c r="OET50" s="89"/>
      <c r="OEU50" s="89"/>
      <c r="OEV50" s="89"/>
      <c r="OEW50" s="89"/>
      <c r="OEX50" s="89"/>
      <c r="OEY50" s="89"/>
      <c r="OEZ50" s="89"/>
      <c r="OFA50" s="89"/>
      <c r="OFB50" s="89"/>
      <c r="OFC50" s="89"/>
      <c r="OFD50" s="89"/>
      <c r="OFE50" s="89"/>
      <c r="OFF50" s="89"/>
      <c r="OFG50" s="89"/>
      <c r="OFH50" s="89"/>
      <c r="OFI50" s="89"/>
      <c r="OFJ50" s="89"/>
      <c r="OFK50" s="89"/>
      <c r="OFL50" s="89"/>
      <c r="OFM50" s="89"/>
      <c r="OFN50" s="89"/>
      <c r="OFO50" s="89"/>
      <c r="OFP50" s="89"/>
      <c r="OFQ50" s="89"/>
      <c r="OFR50" s="89"/>
      <c r="OFS50" s="89"/>
      <c r="OFT50" s="89"/>
      <c r="OFU50" s="89"/>
      <c r="OFV50" s="89"/>
      <c r="OFW50" s="89"/>
      <c r="OFX50" s="89"/>
      <c r="OFY50" s="89"/>
      <c r="OFZ50" s="89"/>
      <c r="OGA50" s="89"/>
      <c r="OGB50" s="89"/>
      <c r="OGC50" s="89"/>
      <c r="OGD50" s="89"/>
      <c r="OGE50" s="89"/>
      <c r="OGF50" s="89"/>
      <c r="OGG50" s="89"/>
      <c r="OGH50" s="89"/>
      <c r="OGI50" s="89"/>
      <c r="OGJ50" s="89"/>
      <c r="OGK50" s="89"/>
      <c r="OGL50" s="89"/>
      <c r="OGM50" s="89"/>
      <c r="OGN50" s="89"/>
      <c r="OGO50" s="89"/>
      <c r="OGP50" s="89"/>
      <c r="OGQ50" s="89"/>
      <c r="OGR50" s="89"/>
      <c r="OGS50" s="89"/>
      <c r="OGT50" s="89"/>
      <c r="OGU50" s="89"/>
      <c r="OGV50" s="89"/>
      <c r="OGW50" s="89"/>
      <c r="OGX50" s="89"/>
      <c r="OGY50" s="89"/>
      <c r="OGZ50" s="89"/>
      <c r="OHA50" s="89"/>
      <c r="OHB50" s="89"/>
      <c r="OHC50" s="89"/>
      <c r="OHD50" s="89"/>
      <c r="OHE50" s="89"/>
      <c r="OHF50" s="89"/>
      <c r="OHG50" s="89"/>
      <c r="OHH50" s="89"/>
      <c r="OHI50" s="89"/>
      <c r="OHJ50" s="89"/>
      <c r="OHK50" s="89"/>
      <c r="OHL50" s="89"/>
      <c r="OHM50" s="89"/>
      <c r="OHN50" s="89"/>
      <c r="OHO50" s="89"/>
      <c r="OHP50" s="89"/>
      <c r="OHQ50" s="89"/>
      <c r="OHR50" s="89"/>
      <c r="OHS50" s="89"/>
      <c r="OHT50" s="89"/>
      <c r="OHU50" s="89"/>
      <c r="OHV50" s="89"/>
      <c r="OHW50" s="89"/>
      <c r="OHX50" s="89"/>
      <c r="OHY50" s="89"/>
      <c r="OHZ50" s="89"/>
      <c r="OIA50" s="89"/>
      <c r="OIB50" s="89"/>
      <c r="OIC50" s="89"/>
      <c r="OID50" s="89"/>
      <c r="OIE50" s="89"/>
      <c r="OIF50" s="89"/>
      <c r="OIG50" s="89"/>
      <c r="OIH50" s="89"/>
      <c r="OII50" s="89"/>
      <c r="OIJ50" s="89"/>
      <c r="OIK50" s="89"/>
      <c r="OIL50" s="89"/>
      <c r="OIM50" s="89"/>
      <c r="OIN50" s="89"/>
      <c r="OIO50" s="89"/>
      <c r="OIP50" s="89"/>
      <c r="OIQ50" s="89"/>
      <c r="OIR50" s="89"/>
      <c r="OIS50" s="89"/>
      <c r="OIT50" s="89"/>
      <c r="OIU50" s="89"/>
      <c r="OIV50" s="89"/>
      <c r="OIW50" s="89"/>
      <c r="OIX50" s="89"/>
      <c r="OIY50" s="89"/>
      <c r="OIZ50" s="89"/>
      <c r="OJA50" s="89"/>
      <c r="OJB50" s="89"/>
      <c r="OJC50" s="89"/>
      <c r="OJD50" s="89"/>
      <c r="OJE50" s="89"/>
      <c r="OJF50" s="89"/>
      <c r="OJG50" s="89"/>
      <c r="OJH50" s="89"/>
      <c r="OJI50" s="89"/>
      <c r="OJJ50" s="89"/>
      <c r="OJK50" s="89"/>
      <c r="OJL50" s="89"/>
      <c r="OJM50" s="89"/>
      <c r="OJN50" s="89"/>
      <c r="OJO50" s="89"/>
      <c r="OJP50" s="89"/>
      <c r="OJQ50" s="89"/>
      <c r="OJR50" s="89"/>
      <c r="OJS50" s="89"/>
      <c r="OJT50" s="89"/>
      <c r="OJU50" s="89"/>
      <c r="OJV50" s="89"/>
      <c r="OJW50" s="89"/>
      <c r="OJX50" s="89"/>
      <c r="OJY50" s="89"/>
      <c r="OJZ50" s="89"/>
      <c r="OKA50" s="89"/>
      <c r="OKB50" s="89"/>
      <c r="OKC50" s="89"/>
      <c r="OKD50" s="89"/>
      <c r="OKE50" s="89"/>
      <c r="OKF50" s="89"/>
      <c r="OKG50" s="89"/>
      <c r="OKH50" s="89"/>
      <c r="OKI50" s="89"/>
      <c r="OKJ50" s="89"/>
      <c r="OKK50" s="89"/>
      <c r="OKL50" s="89"/>
      <c r="OKM50" s="89"/>
      <c r="OKN50" s="89"/>
      <c r="OKO50" s="89"/>
      <c r="OKP50" s="89"/>
      <c r="OKQ50" s="89"/>
      <c r="OKR50" s="89"/>
      <c r="OKS50" s="89"/>
      <c r="OKT50" s="89"/>
      <c r="OKU50" s="89"/>
      <c r="OKV50" s="89"/>
      <c r="OKW50" s="89"/>
      <c r="OKX50" s="89"/>
      <c r="OKY50" s="89"/>
      <c r="OKZ50" s="89"/>
      <c r="OLA50" s="89"/>
      <c r="OLB50" s="89"/>
      <c r="OLC50" s="89"/>
      <c r="OLD50" s="89"/>
      <c r="OLE50" s="89"/>
      <c r="OLF50" s="89"/>
      <c r="OLG50" s="89"/>
      <c r="OLH50" s="89"/>
      <c r="OLI50" s="89"/>
      <c r="OLJ50" s="89"/>
      <c r="OLK50" s="89"/>
      <c r="OLL50" s="89"/>
      <c r="OLM50" s="89"/>
      <c r="OLN50" s="89"/>
      <c r="OLO50" s="89"/>
      <c r="OLP50" s="89"/>
      <c r="OLQ50" s="89"/>
      <c r="OLR50" s="89"/>
      <c r="OLS50" s="89"/>
      <c r="OLT50" s="89"/>
      <c r="OLU50" s="89"/>
      <c r="OLV50" s="89"/>
      <c r="OLW50" s="89"/>
      <c r="OLX50" s="89"/>
      <c r="OLY50" s="89"/>
      <c r="OLZ50" s="89"/>
      <c r="OMA50" s="89"/>
      <c r="OMB50" s="89"/>
      <c r="OMC50" s="89"/>
      <c r="OMD50" s="89"/>
      <c r="OME50" s="89"/>
      <c r="OMF50" s="89"/>
      <c r="OMG50" s="89"/>
      <c r="OMH50" s="89"/>
      <c r="OMI50" s="89"/>
      <c r="OMJ50" s="89"/>
      <c r="OMK50" s="89"/>
      <c r="OML50" s="89"/>
      <c r="OMM50" s="89"/>
      <c r="OMN50" s="89"/>
      <c r="OMO50" s="89"/>
      <c r="OMP50" s="89"/>
      <c r="OMQ50" s="89"/>
      <c r="OMR50" s="89"/>
      <c r="OMS50" s="89"/>
      <c r="OMT50" s="89"/>
      <c r="OMU50" s="89"/>
      <c r="OMV50" s="89"/>
      <c r="OMW50" s="89"/>
      <c r="OMX50" s="89"/>
      <c r="OMY50" s="89"/>
      <c r="OMZ50" s="89"/>
      <c r="ONA50" s="89"/>
      <c r="ONB50" s="89"/>
      <c r="ONC50" s="89"/>
      <c r="OND50" s="89"/>
      <c r="ONE50" s="89"/>
      <c r="ONF50" s="89"/>
      <c r="ONG50" s="89"/>
      <c r="ONH50" s="89"/>
      <c r="ONI50" s="89"/>
      <c r="ONJ50" s="89"/>
      <c r="ONK50" s="89"/>
      <c r="ONL50" s="89"/>
      <c r="ONM50" s="89"/>
      <c r="ONN50" s="89"/>
      <c r="ONO50" s="89"/>
      <c r="ONP50" s="89"/>
      <c r="ONQ50" s="89"/>
      <c r="ONR50" s="89"/>
      <c r="ONS50" s="89"/>
      <c r="ONT50" s="89"/>
      <c r="ONU50" s="89"/>
      <c r="ONV50" s="89"/>
      <c r="ONW50" s="89"/>
      <c r="ONX50" s="89"/>
      <c r="ONY50" s="89"/>
      <c r="ONZ50" s="89"/>
      <c r="OOA50" s="89"/>
      <c r="OOB50" s="89"/>
      <c r="OOC50" s="89"/>
      <c r="OOD50" s="89"/>
      <c r="OOE50" s="89"/>
      <c r="OOF50" s="89"/>
      <c r="OOG50" s="89"/>
      <c r="OOH50" s="89"/>
      <c r="OOI50" s="89"/>
      <c r="OOJ50" s="89"/>
      <c r="OOK50" s="89"/>
      <c r="OOL50" s="89"/>
      <c r="OOM50" s="89"/>
      <c r="OON50" s="89"/>
      <c r="OOO50" s="89"/>
      <c r="OOP50" s="89"/>
      <c r="OOQ50" s="89"/>
      <c r="OOR50" s="89"/>
      <c r="OOS50" s="89"/>
      <c r="OOT50" s="89"/>
      <c r="OOU50" s="89"/>
      <c r="OOV50" s="89"/>
      <c r="OOW50" s="89"/>
      <c r="OOX50" s="89"/>
      <c r="OOY50" s="89"/>
      <c r="OOZ50" s="89"/>
      <c r="OPA50" s="89"/>
      <c r="OPB50" s="89"/>
      <c r="OPC50" s="89"/>
      <c r="OPD50" s="89"/>
      <c r="OPE50" s="89"/>
      <c r="OPF50" s="89"/>
      <c r="OPG50" s="89"/>
      <c r="OPH50" s="89"/>
      <c r="OPI50" s="89"/>
      <c r="OPJ50" s="89"/>
      <c r="OPK50" s="89"/>
      <c r="OPL50" s="89"/>
      <c r="OPM50" s="89"/>
      <c r="OPN50" s="89"/>
      <c r="OPO50" s="89"/>
      <c r="OPP50" s="89"/>
      <c r="OPQ50" s="89"/>
      <c r="OPR50" s="89"/>
      <c r="OPS50" s="89"/>
      <c r="OPT50" s="89"/>
      <c r="OPU50" s="89"/>
      <c r="OPV50" s="89"/>
      <c r="OPW50" s="89"/>
      <c r="OPX50" s="89"/>
      <c r="OPY50" s="89"/>
      <c r="OPZ50" s="89"/>
      <c r="OQA50" s="89"/>
      <c r="OQB50" s="89"/>
      <c r="OQC50" s="89"/>
      <c r="OQD50" s="89"/>
      <c r="OQE50" s="89"/>
      <c r="OQF50" s="89"/>
      <c r="OQG50" s="89"/>
      <c r="OQH50" s="89"/>
      <c r="OQI50" s="89"/>
      <c r="OQJ50" s="89"/>
      <c r="OQK50" s="89"/>
      <c r="OQL50" s="89"/>
      <c r="OQM50" s="89"/>
      <c r="OQN50" s="89"/>
      <c r="OQO50" s="89"/>
      <c r="OQP50" s="89"/>
      <c r="OQQ50" s="89"/>
      <c r="OQR50" s="89"/>
      <c r="OQS50" s="89"/>
      <c r="OQT50" s="89"/>
      <c r="OQU50" s="89"/>
      <c r="OQV50" s="89"/>
      <c r="OQW50" s="89"/>
      <c r="OQX50" s="89"/>
      <c r="OQY50" s="89"/>
      <c r="OQZ50" s="89"/>
      <c r="ORA50" s="89"/>
      <c r="ORB50" s="89"/>
      <c r="ORC50" s="89"/>
      <c r="ORD50" s="89"/>
      <c r="ORE50" s="89"/>
      <c r="ORF50" s="89"/>
      <c r="ORG50" s="89"/>
      <c r="ORH50" s="89"/>
      <c r="ORI50" s="89"/>
      <c r="ORJ50" s="89"/>
      <c r="ORK50" s="89"/>
      <c r="ORL50" s="89"/>
      <c r="ORM50" s="89"/>
      <c r="ORN50" s="89"/>
      <c r="ORO50" s="89"/>
      <c r="ORP50" s="89"/>
      <c r="ORQ50" s="89"/>
      <c r="ORR50" s="89"/>
      <c r="ORS50" s="89"/>
      <c r="ORT50" s="89"/>
      <c r="ORU50" s="89"/>
      <c r="ORV50" s="89"/>
      <c r="ORW50" s="89"/>
      <c r="ORX50" s="89"/>
      <c r="ORY50" s="89"/>
      <c r="ORZ50" s="89"/>
      <c r="OSA50" s="89"/>
      <c r="OSB50" s="89"/>
      <c r="OSC50" s="89"/>
      <c r="OSD50" s="89"/>
      <c r="OSE50" s="89"/>
      <c r="OSF50" s="89"/>
      <c r="OSG50" s="89"/>
      <c r="OSH50" s="89"/>
      <c r="OSI50" s="89"/>
      <c r="OSJ50" s="89"/>
      <c r="OSK50" s="89"/>
      <c r="OSL50" s="89"/>
      <c r="OSM50" s="89"/>
      <c r="OSN50" s="89"/>
      <c r="OSO50" s="89"/>
      <c r="OSP50" s="89"/>
      <c r="OSQ50" s="89"/>
      <c r="OSR50" s="89"/>
      <c r="OSS50" s="89"/>
      <c r="OST50" s="89"/>
      <c r="OSU50" s="89"/>
      <c r="OSV50" s="89"/>
      <c r="OSW50" s="89"/>
      <c r="OSX50" s="89"/>
      <c r="OSY50" s="89"/>
      <c r="OSZ50" s="89"/>
      <c r="OTA50" s="89"/>
      <c r="OTB50" s="89"/>
      <c r="OTC50" s="89"/>
      <c r="OTD50" s="89"/>
      <c r="OTE50" s="89"/>
      <c r="OTF50" s="89"/>
      <c r="OTG50" s="89"/>
      <c r="OTH50" s="89"/>
      <c r="OTI50" s="89"/>
      <c r="OTJ50" s="89"/>
      <c r="OTK50" s="89"/>
      <c r="OTL50" s="89"/>
      <c r="OTM50" s="89"/>
      <c r="OTN50" s="89"/>
      <c r="OTO50" s="89"/>
      <c r="OTP50" s="89"/>
      <c r="OTQ50" s="89"/>
      <c r="OTR50" s="89"/>
      <c r="OTS50" s="89"/>
      <c r="OTT50" s="89"/>
      <c r="OTU50" s="89"/>
      <c r="OTV50" s="89"/>
      <c r="OTW50" s="89"/>
      <c r="OTX50" s="89"/>
      <c r="OTY50" s="89"/>
      <c r="OTZ50" s="89"/>
      <c r="OUA50" s="89"/>
      <c r="OUB50" s="89"/>
      <c r="OUC50" s="89"/>
      <c r="OUD50" s="89"/>
      <c r="OUE50" s="89"/>
      <c r="OUF50" s="89"/>
      <c r="OUG50" s="89"/>
      <c r="OUH50" s="89"/>
      <c r="OUI50" s="89"/>
      <c r="OUJ50" s="89"/>
      <c r="OUK50" s="89"/>
      <c r="OUL50" s="89"/>
      <c r="OUM50" s="89"/>
      <c r="OUN50" s="89"/>
      <c r="OUO50" s="89"/>
      <c r="OUP50" s="89"/>
      <c r="OUQ50" s="89"/>
      <c r="OUR50" s="89"/>
      <c r="OUS50" s="89"/>
      <c r="OUT50" s="89"/>
      <c r="OUU50" s="89"/>
      <c r="OUV50" s="89"/>
      <c r="OUW50" s="89"/>
      <c r="OUX50" s="89"/>
      <c r="OUY50" s="89"/>
      <c r="OUZ50" s="89"/>
      <c r="OVA50" s="89"/>
      <c r="OVB50" s="89"/>
      <c r="OVC50" s="89"/>
      <c r="OVD50" s="89"/>
      <c r="OVE50" s="89"/>
      <c r="OVF50" s="89"/>
      <c r="OVG50" s="89"/>
      <c r="OVH50" s="89"/>
      <c r="OVI50" s="89"/>
      <c r="OVJ50" s="89"/>
      <c r="OVK50" s="89"/>
      <c r="OVL50" s="89"/>
      <c r="OVM50" s="89"/>
      <c r="OVN50" s="89"/>
      <c r="OVO50" s="89"/>
      <c r="OVP50" s="89"/>
      <c r="OVQ50" s="89"/>
      <c r="OVR50" s="89"/>
      <c r="OVS50" s="89"/>
      <c r="OVT50" s="89"/>
      <c r="OVU50" s="89"/>
      <c r="OVV50" s="89"/>
      <c r="OVW50" s="89"/>
      <c r="OVX50" s="89"/>
      <c r="OVY50" s="89"/>
      <c r="OVZ50" s="89"/>
      <c r="OWA50" s="89"/>
      <c r="OWB50" s="89"/>
      <c r="OWC50" s="89"/>
      <c r="OWD50" s="89"/>
      <c r="OWE50" s="89"/>
      <c r="OWF50" s="89"/>
      <c r="OWG50" s="89"/>
      <c r="OWH50" s="89"/>
      <c r="OWI50" s="89"/>
      <c r="OWJ50" s="89"/>
      <c r="OWK50" s="89"/>
      <c r="OWL50" s="89"/>
      <c r="OWM50" s="89"/>
      <c r="OWN50" s="89"/>
      <c r="OWO50" s="89"/>
      <c r="OWP50" s="89"/>
      <c r="OWQ50" s="89"/>
      <c r="OWR50" s="89"/>
      <c r="OWS50" s="89"/>
      <c r="OWT50" s="89"/>
      <c r="OWU50" s="89"/>
      <c r="OWV50" s="89"/>
      <c r="OWW50" s="89"/>
      <c r="OWX50" s="89"/>
      <c r="OWY50" s="89"/>
      <c r="OWZ50" s="89"/>
      <c r="OXA50" s="89"/>
      <c r="OXB50" s="89"/>
      <c r="OXC50" s="89"/>
      <c r="OXD50" s="89"/>
      <c r="OXE50" s="89"/>
      <c r="OXF50" s="89"/>
      <c r="OXG50" s="89"/>
      <c r="OXH50" s="89"/>
      <c r="OXI50" s="89"/>
      <c r="OXJ50" s="89"/>
      <c r="OXK50" s="89"/>
      <c r="OXL50" s="89"/>
      <c r="OXM50" s="89"/>
      <c r="OXN50" s="89"/>
      <c r="OXO50" s="89"/>
      <c r="OXP50" s="89"/>
      <c r="OXQ50" s="89"/>
      <c r="OXR50" s="89"/>
      <c r="OXS50" s="89"/>
      <c r="OXT50" s="89"/>
      <c r="OXU50" s="89"/>
      <c r="OXV50" s="89"/>
      <c r="OXW50" s="89"/>
      <c r="OXX50" s="89"/>
      <c r="OXY50" s="89"/>
      <c r="OXZ50" s="89"/>
      <c r="OYA50" s="89"/>
      <c r="OYB50" s="89"/>
      <c r="OYC50" s="89"/>
      <c r="OYD50" s="89"/>
      <c r="OYE50" s="89"/>
      <c r="OYF50" s="89"/>
      <c r="OYG50" s="89"/>
      <c r="OYH50" s="89"/>
      <c r="OYI50" s="89"/>
      <c r="OYJ50" s="89"/>
      <c r="OYK50" s="89"/>
      <c r="OYL50" s="89"/>
      <c r="OYM50" s="89"/>
      <c r="OYN50" s="89"/>
      <c r="OYO50" s="89"/>
      <c r="OYP50" s="89"/>
      <c r="OYQ50" s="89"/>
      <c r="OYR50" s="89"/>
      <c r="OYS50" s="89"/>
      <c r="OYT50" s="89"/>
      <c r="OYU50" s="89"/>
      <c r="OYV50" s="89"/>
      <c r="OYW50" s="89"/>
      <c r="OYX50" s="89"/>
      <c r="OYY50" s="89"/>
      <c r="OYZ50" s="89"/>
      <c r="OZA50" s="89"/>
      <c r="OZB50" s="89"/>
      <c r="OZC50" s="89"/>
      <c r="OZD50" s="89"/>
      <c r="OZE50" s="89"/>
      <c r="OZF50" s="89"/>
      <c r="OZG50" s="89"/>
      <c r="OZH50" s="89"/>
      <c r="OZI50" s="89"/>
      <c r="OZJ50" s="89"/>
      <c r="OZK50" s="89"/>
      <c r="OZL50" s="89"/>
      <c r="OZM50" s="89"/>
      <c r="OZN50" s="89"/>
      <c r="OZO50" s="89"/>
      <c r="OZP50" s="89"/>
      <c r="OZQ50" s="89"/>
      <c r="OZR50" s="89"/>
      <c r="OZS50" s="89"/>
      <c r="OZT50" s="89"/>
      <c r="OZU50" s="89"/>
      <c r="OZV50" s="89"/>
      <c r="OZW50" s="89"/>
      <c r="OZX50" s="89"/>
      <c r="OZY50" s="89"/>
      <c r="OZZ50" s="89"/>
      <c r="PAA50" s="89"/>
      <c r="PAB50" s="89"/>
      <c r="PAC50" s="89"/>
      <c r="PAD50" s="89"/>
      <c r="PAE50" s="89"/>
      <c r="PAF50" s="89"/>
      <c r="PAG50" s="89"/>
      <c r="PAH50" s="89"/>
      <c r="PAI50" s="89"/>
      <c r="PAJ50" s="89"/>
      <c r="PAK50" s="89"/>
      <c r="PAL50" s="89"/>
      <c r="PAM50" s="89"/>
      <c r="PAN50" s="89"/>
      <c r="PAO50" s="89"/>
      <c r="PAP50" s="89"/>
      <c r="PAQ50" s="89"/>
      <c r="PAR50" s="89"/>
      <c r="PAS50" s="89"/>
      <c r="PAT50" s="89"/>
      <c r="PAU50" s="89"/>
      <c r="PAV50" s="89"/>
      <c r="PAW50" s="89"/>
      <c r="PAX50" s="89"/>
      <c r="PAY50" s="89"/>
      <c r="PAZ50" s="89"/>
      <c r="PBA50" s="89"/>
      <c r="PBB50" s="89"/>
      <c r="PBC50" s="89"/>
      <c r="PBD50" s="89"/>
      <c r="PBE50" s="89"/>
      <c r="PBF50" s="89"/>
      <c r="PBG50" s="89"/>
      <c r="PBH50" s="89"/>
      <c r="PBI50" s="89"/>
      <c r="PBJ50" s="89"/>
      <c r="PBK50" s="89"/>
      <c r="PBL50" s="89"/>
      <c r="PBM50" s="89"/>
      <c r="PBN50" s="89"/>
      <c r="PBO50" s="89"/>
      <c r="PBP50" s="89"/>
      <c r="PBQ50" s="89"/>
      <c r="PBR50" s="89"/>
      <c r="PBS50" s="89"/>
      <c r="PBT50" s="89"/>
      <c r="PBU50" s="89"/>
      <c r="PBV50" s="89"/>
      <c r="PBW50" s="89"/>
      <c r="PBX50" s="89"/>
      <c r="PBY50" s="89"/>
      <c r="PBZ50" s="89"/>
      <c r="PCA50" s="89"/>
      <c r="PCB50" s="89"/>
      <c r="PCC50" s="89"/>
      <c r="PCD50" s="89"/>
      <c r="PCE50" s="89"/>
      <c r="PCF50" s="89"/>
      <c r="PCG50" s="89"/>
      <c r="PCH50" s="89"/>
      <c r="PCI50" s="89"/>
      <c r="PCJ50" s="89"/>
      <c r="PCK50" s="89"/>
      <c r="PCL50" s="89"/>
      <c r="PCM50" s="89"/>
      <c r="PCN50" s="89"/>
      <c r="PCO50" s="89"/>
      <c r="PCP50" s="89"/>
      <c r="PCQ50" s="89"/>
      <c r="PCR50" s="89"/>
      <c r="PCS50" s="89"/>
      <c r="PCT50" s="89"/>
      <c r="PCU50" s="89"/>
      <c r="PCV50" s="89"/>
      <c r="PCW50" s="89"/>
      <c r="PCX50" s="89"/>
      <c r="PCY50" s="89"/>
      <c r="PCZ50" s="89"/>
      <c r="PDA50" s="89"/>
      <c r="PDB50" s="89"/>
      <c r="PDC50" s="89"/>
      <c r="PDD50" s="89"/>
      <c r="PDE50" s="89"/>
      <c r="PDF50" s="89"/>
      <c r="PDG50" s="89"/>
      <c r="PDH50" s="89"/>
      <c r="PDI50" s="89"/>
      <c r="PDJ50" s="89"/>
      <c r="PDK50" s="89"/>
      <c r="PDL50" s="89"/>
      <c r="PDM50" s="89"/>
      <c r="PDN50" s="89"/>
      <c r="PDO50" s="89"/>
      <c r="PDP50" s="89"/>
      <c r="PDQ50" s="89"/>
      <c r="PDR50" s="89"/>
      <c r="PDS50" s="89"/>
      <c r="PDT50" s="89"/>
      <c r="PDU50" s="89"/>
      <c r="PDV50" s="89"/>
      <c r="PDW50" s="89"/>
      <c r="PDX50" s="89"/>
      <c r="PDY50" s="89"/>
      <c r="PDZ50" s="89"/>
      <c r="PEA50" s="89"/>
      <c r="PEB50" s="89"/>
      <c r="PEC50" s="89"/>
      <c r="PED50" s="89"/>
      <c r="PEE50" s="89"/>
      <c r="PEF50" s="89"/>
      <c r="PEG50" s="89"/>
      <c r="PEH50" s="89"/>
      <c r="PEI50" s="89"/>
      <c r="PEJ50" s="89"/>
      <c r="PEK50" s="89"/>
      <c r="PEL50" s="89"/>
      <c r="PEM50" s="89"/>
      <c r="PEN50" s="89"/>
      <c r="PEO50" s="89"/>
      <c r="PEP50" s="89"/>
      <c r="PEQ50" s="89"/>
      <c r="PER50" s="89"/>
      <c r="PES50" s="89"/>
      <c r="PET50" s="89"/>
      <c r="PEU50" s="89"/>
      <c r="PEV50" s="89"/>
      <c r="PEW50" s="89"/>
      <c r="PEX50" s="89"/>
      <c r="PEY50" s="89"/>
      <c r="PEZ50" s="89"/>
      <c r="PFA50" s="89"/>
      <c r="PFB50" s="89"/>
      <c r="PFC50" s="89"/>
      <c r="PFD50" s="89"/>
      <c r="PFE50" s="89"/>
      <c r="PFF50" s="89"/>
      <c r="PFG50" s="89"/>
      <c r="PFH50" s="89"/>
      <c r="PFI50" s="89"/>
      <c r="PFJ50" s="89"/>
      <c r="PFK50" s="89"/>
      <c r="PFL50" s="89"/>
      <c r="PFM50" s="89"/>
      <c r="PFN50" s="89"/>
      <c r="PFO50" s="89"/>
      <c r="PFP50" s="89"/>
      <c r="PFQ50" s="89"/>
      <c r="PFR50" s="89"/>
      <c r="PFS50" s="89"/>
      <c r="PFT50" s="89"/>
      <c r="PFU50" s="89"/>
      <c r="PFV50" s="89"/>
      <c r="PFW50" s="89"/>
      <c r="PFX50" s="89"/>
      <c r="PFY50" s="89"/>
      <c r="PFZ50" s="89"/>
      <c r="PGA50" s="89"/>
      <c r="PGB50" s="89"/>
      <c r="PGC50" s="89"/>
      <c r="PGD50" s="89"/>
      <c r="PGE50" s="89"/>
      <c r="PGF50" s="89"/>
      <c r="PGG50" s="89"/>
      <c r="PGH50" s="89"/>
      <c r="PGI50" s="89"/>
      <c r="PGJ50" s="89"/>
      <c r="PGK50" s="89"/>
      <c r="PGL50" s="89"/>
      <c r="PGM50" s="89"/>
      <c r="PGN50" s="89"/>
      <c r="PGO50" s="89"/>
      <c r="PGP50" s="89"/>
      <c r="PGQ50" s="89"/>
      <c r="PGR50" s="89"/>
      <c r="PGS50" s="89"/>
      <c r="PGT50" s="89"/>
      <c r="PGU50" s="89"/>
      <c r="PGV50" s="89"/>
      <c r="PGW50" s="89"/>
      <c r="PGX50" s="89"/>
      <c r="PGY50" s="89"/>
      <c r="PGZ50" s="89"/>
      <c r="PHA50" s="89"/>
      <c r="PHB50" s="89"/>
      <c r="PHC50" s="89"/>
      <c r="PHD50" s="89"/>
      <c r="PHE50" s="89"/>
      <c r="PHF50" s="89"/>
      <c r="PHG50" s="89"/>
      <c r="PHH50" s="89"/>
      <c r="PHI50" s="89"/>
      <c r="PHJ50" s="89"/>
      <c r="PHK50" s="89"/>
      <c r="PHL50" s="89"/>
      <c r="PHM50" s="89"/>
      <c r="PHN50" s="89"/>
      <c r="PHO50" s="89"/>
      <c r="PHP50" s="89"/>
      <c r="PHQ50" s="89"/>
      <c r="PHR50" s="89"/>
      <c r="PHS50" s="89"/>
      <c r="PHT50" s="89"/>
      <c r="PHU50" s="89"/>
      <c r="PHV50" s="89"/>
      <c r="PHW50" s="89"/>
      <c r="PHX50" s="89"/>
      <c r="PHY50" s="89"/>
      <c r="PHZ50" s="89"/>
      <c r="PIA50" s="89"/>
      <c r="PIB50" s="89"/>
      <c r="PIC50" s="89"/>
      <c r="PID50" s="89"/>
      <c r="PIE50" s="89"/>
      <c r="PIF50" s="89"/>
      <c r="PIG50" s="89"/>
      <c r="PIH50" s="89"/>
      <c r="PII50" s="89"/>
      <c r="PIJ50" s="89"/>
      <c r="PIK50" s="89"/>
      <c r="PIL50" s="89"/>
      <c r="PIM50" s="89"/>
      <c r="PIN50" s="89"/>
      <c r="PIO50" s="89"/>
      <c r="PIP50" s="89"/>
      <c r="PIQ50" s="89"/>
      <c r="PIR50" s="89"/>
      <c r="PIS50" s="89"/>
      <c r="PIT50" s="89"/>
      <c r="PIU50" s="89"/>
      <c r="PIV50" s="89"/>
      <c r="PIW50" s="89"/>
      <c r="PIX50" s="89"/>
      <c r="PIY50" s="89"/>
      <c r="PIZ50" s="89"/>
      <c r="PJA50" s="89"/>
      <c r="PJB50" s="89"/>
      <c r="PJC50" s="89"/>
      <c r="PJD50" s="89"/>
      <c r="PJE50" s="89"/>
      <c r="PJF50" s="89"/>
      <c r="PJG50" s="89"/>
      <c r="PJH50" s="89"/>
      <c r="PJI50" s="89"/>
      <c r="PJJ50" s="89"/>
      <c r="PJK50" s="89"/>
      <c r="PJL50" s="89"/>
      <c r="PJM50" s="89"/>
      <c r="PJN50" s="89"/>
      <c r="PJO50" s="89"/>
      <c r="PJP50" s="89"/>
      <c r="PJQ50" s="89"/>
      <c r="PJR50" s="89"/>
      <c r="PJS50" s="89"/>
      <c r="PJT50" s="89"/>
      <c r="PJU50" s="89"/>
      <c r="PJV50" s="89"/>
      <c r="PJW50" s="89"/>
      <c r="PJX50" s="89"/>
      <c r="PJY50" s="89"/>
      <c r="PJZ50" s="89"/>
      <c r="PKA50" s="89"/>
      <c r="PKB50" s="89"/>
      <c r="PKC50" s="89"/>
      <c r="PKD50" s="89"/>
      <c r="PKE50" s="89"/>
      <c r="PKF50" s="89"/>
      <c r="PKG50" s="89"/>
      <c r="PKH50" s="89"/>
      <c r="PKI50" s="89"/>
      <c r="PKJ50" s="89"/>
      <c r="PKK50" s="89"/>
      <c r="PKL50" s="89"/>
      <c r="PKM50" s="89"/>
      <c r="PKN50" s="89"/>
      <c r="PKO50" s="89"/>
      <c r="PKP50" s="89"/>
      <c r="PKQ50" s="89"/>
      <c r="PKR50" s="89"/>
      <c r="PKS50" s="89"/>
      <c r="PKT50" s="89"/>
      <c r="PKU50" s="89"/>
      <c r="PKV50" s="89"/>
      <c r="PKW50" s="89"/>
      <c r="PKX50" s="89"/>
      <c r="PKY50" s="89"/>
      <c r="PKZ50" s="89"/>
      <c r="PLA50" s="89"/>
      <c r="PLB50" s="89"/>
      <c r="PLC50" s="89"/>
      <c r="PLD50" s="89"/>
      <c r="PLE50" s="89"/>
      <c r="PLF50" s="89"/>
      <c r="PLG50" s="89"/>
      <c r="PLH50" s="89"/>
      <c r="PLI50" s="89"/>
      <c r="PLJ50" s="89"/>
      <c r="PLK50" s="89"/>
      <c r="PLL50" s="89"/>
      <c r="PLM50" s="89"/>
      <c r="PLN50" s="89"/>
      <c r="PLO50" s="89"/>
      <c r="PLP50" s="89"/>
      <c r="PLQ50" s="89"/>
      <c r="PLR50" s="89"/>
      <c r="PLS50" s="89"/>
      <c r="PLT50" s="89"/>
      <c r="PLU50" s="89"/>
      <c r="PLV50" s="89"/>
      <c r="PLW50" s="89"/>
      <c r="PLX50" s="89"/>
      <c r="PLY50" s="89"/>
      <c r="PLZ50" s="89"/>
      <c r="PMA50" s="89"/>
      <c r="PMB50" s="89"/>
      <c r="PMC50" s="89"/>
      <c r="PMD50" s="89"/>
      <c r="PME50" s="89"/>
      <c r="PMF50" s="89"/>
      <c r="PMG50" s="89"/>
      <c r="PMH50" s="89"/>
      <c r="PMI50" s="89"/>
      <c r="PMJ50" s="89"/>
      <c r="PMK50" s="89"/>
      <c r="PML50" s="89"/>
      <c r="PMM50" s="89"/>
      <c r="PMN50" s="89"/>
      <c r="PMO50" s="89"/>
      <c r="PMP50" s="89"/>
      <c r="PMQ50" s="89"/>
      <c r="PMR50" s="89"/>
      <c r="PMS50" s="89"/>
      <c r="PMT50" s="89"/>
      <c r="PMU50" s="89"/>
      <c r="PMV50" s="89"/>
      <c r="PMW50" s="89"/>
      <c r="PMX50" s="89"/>
      <c r="PMY50" s="89"/>
      <c r="PMZ50" s="89"/>
      <c r="PNA50" s="89"/>
      <c r="PNB50" s="89"/>
      <c r="PNC50" s="89"/>
      <c r="PND50" s="89"/>
      <c r="PNE50" s="89"/>
      <c r="PNF50" s="89"/>
      <c r="PNG50" s="89"/>
      <c r="PNH50" s="89"/>
      <c r="PNI50" s="89"/>
      <c r="PNJ50" s="89"/>
      <c r="PNK50" s="89"/>
      <c r="PNL50" s="89"/>
      <c r="PNM50" s="89"/>
      <c r="PNN50" s="89"/>
      <c r="PNO50" s="89"/>
      <c r="PNP50" s="89"/>
      <c r="PNQ50" s="89"/>
      <c r="PNR50" s="89"/>
      <c r="PNS50" s="89"/>
      <c r="PNT50" s="89"/>
      <c r="PNU50" s="89"/>
      <c r="PNV50" s="89"/>
      <c r="PNW50" s="89"/>
      <c r="PNX50" s="89"/>
      <c r="PNY50" s="89"/>
      <c r="PNZ50" s="89"/>
      <c r="POA50" s="89"/>
      <c r="POB50" s="89"/>
      <c r="POC50" s="89"/>
      <c r="POD50" s="89"/>
      <c r="POE50" s="89"/>
      <c r="POF50" s="89"/>
      <c r="POG50" s="89"/>
      <c r="POH50" s="89"/>
      <c r="POI50" s="89"/>
      <c r="POJ50" s="89"/>
      <c r="POK50" s="89"/>
      <c r="POL50" s="89"/>
      <c r="POM50" s="89"/>
      <c r="PON50" s="89"/>
      <c r="POO50" s="89"/>
      <c r="POP50" s="89"/>
      <c r="POQ50" s="89"/>
      <c r="POR50" s="89"/>
      <c r="POS50" s="89"/>
      <c r="POT50" s="89"/>
      <c r="POU50" s="89"/>
      <c r="POV50" s="89"/>
      <c r="POW50" s="89"/>
      <c r="POX50" s="89"/>
      <c r="POY50" s="89"/>
      <c r="POZ50" s="89"/>
      <c r="PPA50" s="89"/>
      <c r="PPB50" s="89"/>
      <c r="PPC50" s="89"/>
      <c r="PPD50" s="89"/>
      <c r="PPE50" s="89"/>
      <c r="PPF50" s="89"/>
      <c r="PPG50" s="89"/>
      <c r="PPH50" s="89"/>
      <c r="PPI50" s="89"/>
      <c r="PPJ50" s="89"/>
      <c r="PPK50" s="89"/>
      <c r="PPL50" s="89"/>
      <c r="PPM50" s="89"/>
      <c r="PPN50" s="89"/>
      <c r="PPO50" s="89"/>
      <c r="PPP50" s="89"/>
      <c r="PPQ50" s="89"/>
      <c r="PPR50" s="89"/>
      <c r="PPS50" s="89"/>
      <c r="PPT50" s="89"/>
      <c r="PPU50" s="89"/>
      <c r="PPV50" s="89"/>
      <c r="PPW50" s="89"/>
      <c r="PPX50" s="89"/>
      <c r="PPY50" s="89"/>
      <c r="PPZ50" s="89"/>
      <c r="PQA50" s="89"/>
      <c r="PQB50" s="89"/>
      <c r="PQC50" s="89"/>
      <c r="PQD50" s="89"/>
      <c r="PQE50" s="89"/>
      <c r="PQF50" s="89"/>
      <c r="PQG50" s="89"/>
      <c r="PQH50" s="89"/>
      <c r="PQI50" s="89"/>
      <c r="PQJ50" s="89"/>
      <c r="PQK50" s="89"/>
      <c r="PQL50" s="89"/>
      <c r="PQM50" s="89"/>
      <c r="PQN50" s="89"/>
      <c r="PQO50" s="89"/>
      <c r="PQP50" s="89"/>
      <c r="PQQ50" s="89"/>
      <c r="PQR50" s="89"/>
      <c r="PQS50" s="89"/>
      <c r="PQT50" s="89"/>
      <c r="PQU50" s="89"/>
      <c r="PQV50" s="89"/>
      <c r="PQW50" s="89"/>
      <c r="PQX50" s="89"/>
      <c r="PQY50" s="89"/>
      <c r="PQZ50" s="89"/>
      <c r="PRA50" s="89"/>
      <c r="PRB50" s="89"/>
      <c r="PRC50" s="89"/>
      <c r="PRD50" s="89"/>
      <c r="PRE50" s="89"/>
      <c r="PRF50" s="89"/>
      <c r="PRG50" s="89"/>
      <c r="PRH50" s="89"/>
      <c r="PRI50" s="89"/>
      <c r="PRJ50" s="89"/>
      <c r="PRK50" s="89"/>
      <c r="PRL50" s="89"/>
      <c r="PRM50" s="89"/>
      <c r="PRN50" s="89"/>
      <c r="PRO50" s="89"/>
      <c r="PRP50" s="89"/>
      <c r="PRQ50" s="89"/>
      <c r="PRR50" s="89"/>
      <c r="PRS50" s="89"/>
      <c r="PRT50" s="89"/>
      <c r="PRU50" s="89"/>
      <c r="PRV50" s="89"/>
      <c r="PRW50" s="89"/>
      <c r="PRX50" s="89"/>
      <c r="PRY50" s="89"/>
      <c r="PRZ50" s="89"/>
      <c r="PSA50" s="89"/>
      <c r="PSB50" s="89"/>
      <c r="PSC50" s="89"/>
      <c r="PSD50" s="89"/>
      <c r="PSE50" s="89"/>
      <c r="PSF50" s="89"/>
      <c r="PSG50" s="89"/>
      <c r="PSH50" s="89"/>
      <c r="PSI50" s="89"/>
      <c r="PSJ50" s="89"/>
      <c r="PSK50" s="89"/>
      <c r="PSL50" s="89"/>
      <c r="PSM50" s="89"/>
      <c r="PSN50" s="89"/>
      <c r="PSO50" s="89"/>
      <c r="PSP50" s="89"/>
      <c r="PSQ50" s="89"/>
      <c r="PSR50" s="89"/>
      <c r="PSS50" s="89"/>
      <c r="PST50" s="89"/>
      <c r="PSU50" s="89"/>
      <c r="PSV50" s="89"/>
      <c r="PSW50" s="89"/>
      <c r="PSX50" s="89"/>
      <c r="PSY50" s="89"/>
      <c r="PSZ50" s="89"/>
      <c r="PTA50" s="89"/>
      <c r="PTB50" s="89"/>
      <c r="PTC50" s="89"/>
      <c r="PTD50" s="89"/>
      <c r="PTE50" s="89"/>
      <c r="PTF50" s="89"/>
      <c r="PTG50" s="89"/>
      <c r="PTH50" s="89"/>
      <c r="PTI50" s="89"/>
      <c r="PTJ50" s="89"/>
      <c r="PTK50" s="89"/>
      <c r="PTL50" s="89"/>
      <c r="PTM50" s="89"/>
      <c r="PTN50" s="89"/>
      <c r="PTO50" s="89"/>
      <c r="PTP50" s="89"/>
      <c r="PTQ50" s="89"/>
      <c r="PTR50" s="89"/>
      <c r="PTS50" s="89"/>
      <c r="PTT50" s="89"/>
      <c r="PTU50" s="89"/>
      <c r="PTV50" s="89"/>
      <c r="PTW50" s="89"/>
      <c r="PTX50" s="89"/>
      <c r="PTY50" s="89"/>
      <c r="PTZ50" s="89"/>
      <c r="PUA50" s="89"/>
      <c r="PUB50" s="89"/>
      <c r="PUC50" s="89"/>
      <c r="PUD50" s="89"/>
      <c r="PUE50" s="89"/>
      <c r="PUF50" s="89"/>
      <c r="PUG50" s="89"/>
      <c r="PUH50" s="89"/>
      <c r="PUI50" s="89"/>
      <c r="PUJ50" s="89"/>
      <c r="PUK50" s="89"/>
      <c r="PUL50" s="89"/>
      <c r="PUM50" s="89"/>
      <c r="PUN50" s="89"/>
      <c r="PUO50" s="89"/>
      <c r="PUP50" s="89"/>
      <c r="PUQ50" s="89"/>
      <c r="PUR50" s="89"/>
      <c r="PUS50" s="89"/>
      <c r="PUT50" s="89"/>
      <c r="PUU50" s="89"/>
      <c r="PUV50" s="89"/>
      <c r="PUW50" s="89"/>
      <c r="PUX50" s="89"/>
      <c r="PUY50" s="89"/>
      <c r="PUZ50" s="89"/>
      <c r="PVA50" s="89"/>
      <c r="PVB50" s="89"/>
      <c r="PVC50" s="89"/>
      <c r="PVD50" s="89"/>
      <c r="PVE50" s="89"/>
      <c r="PVF50" s="89"/>
      <c r="PVG50" s="89"/>
      <c r="PVH50" s="89"/>
      <c r="PVI50" s="89"/>
      <c r="PVJ50" s="89"/>
      <c r="PVK50" s="89"/>
      <c r="PVL50" s="89"/>
      <c r="PVM50" s="89"/>
      <c r="PVN50" s="89"/>
      <c r="PVO50" s="89"/>
      <c r="PVP50" s="89"/>
      <c r="PVQ50" s="89"/>
      <c r="PVR50" s="89"/>
      <c r="PVS50" s="89"/>
      <c r="PVT50" s="89"/>
      <c r="PVU50" s="89"/>
      <c r="PVV50" s="89"/>
      <c r="PVW50" s="89"/>
      <c r="PVX50" s="89"/>
      <c r="PVY50" s="89"/>
      <c r="PVZ50" s="89"/>
      <c r="PWA50" s="89"/>
      <c r="PWB50" s="89"/>
      <c r="PWC50" s="89"/>
      <c r="PWD50" s="89"/>
      <c r="PWE50" s="89"/>
      <c r="PWF50" s="89"/>
      <c r="PWG50" s="89"/>
      <c r="PWH50" s="89"/>
      <c r="PWI50" s="89"/>
      <c r="PWJ50" s="89"/>
      <c r="PWK50" s="89"/>
      <c r="PWL50" s="89"/>
      <c r="PWM50" s="89"/>
      <c r="PWN50" s="89"/>
      <c r="PWO50" s="89"/>
      <c r="PWP50" s="89"/>
      <c r="PWQ50" s="89"/>
      <c r="PWR50" s="89"/>
      <c r="PWS50" s="89"/>
      <c r="PWT50" s="89"/>
      <c r="PWU50" s="89"/>
      <c r="PWV50" s="89"/>
      <c r="PWW50" s="89"/>
      <c r="PWX50" s="89"/>
      <c r="PWY50" s="89"/>
      <c r="PWZ50" s="89"/>
      <c r="PXA50" s="89"/>
      <c r="PXB50" s="89"/>
      <c r="PXC50" s="89"/>
      <c r="PXD50" s="89"/>
      <c r="PXE50" s="89"/>
      <c r="PXF50" s="89"/>
      <c r="PXG50" s="89"/>
      <c r="PXH50" s="89"/>
      <c r="PXI50" s="89"/>
      <c r="PXJ50" s="89"/>
      <c r="PXK50" s="89"/>
      <c r="PXL50" s="89"/>
      <c r="PXM50" s="89"/>
      <c r="PXN50" s="89"/>
      <c r="PXO50" s="89"/>
      <c r="PXP50" s="89"/>
      <c r="PXQ50" s="89"/>
      <c r="PXR50" s="89"/>
      <c r="PXS50" s="89"/>
      <c r="PXT50" s="89"/>
      <c r="PXU50" s="89"/>
      <c r="PXV50" s="89"/>
      <c r="PXW50" s="89"/>
      <c r="PXX50" s="89"/>
      <c r="PXY50" s="89"/>
      <c r="PXZ50" s="89"/>
      <c r="PYA50" s="89"/>
      <c r="PYB50" s="89"/>
      <c r="PYC50" s="89"/>
      <c r="PYD50" s="89"/>
      <c r="PYE50" s="89"/>
      <c r="PYF50" s="89"/>
      <c r="PYG50" s="89"/>
      <c r="PYH50" s="89"/>
      <c r="PYI50" s="89"/>
      <c r="PYJ50" s="89"/>
      <c r="PYK50" s="89"/>
      <c r="PYL50" s="89"/>
      <c r="PYM50" s="89"/>
      <c r="PYN50" s="89"/>
      <c r="PYO50" s="89"/>
      <c r="PYP50" s="89"/>
      <c r="PYQ50" s="89"/>
      <c r="PYR50" s="89"/>
      <c r="PYS50" s="89"/>
      <c r="PYT50" s="89"/>
      <c r="PYU50" s="89"/>
      <c r="PYV50" s="89"/>
      <c r="PYW50" s="89"/>
      <c r="PYX50" s="89"/>
      <c r="PYY50" s="89"/>
      <c r="PYZ50" s="89"/>
      <c r="PZA50" s="89"/>
      <c r="PZB50" s="89"/>
      <c r="PZC50" s="89"/>
      <c r="PZD50" s="89"/>
      <c r="PZE50" s="89"/>
      <c r="PZF50" s="89"/>
      <c r="PZG50" s="89"/>
      <c r="PZH50" s="89"/>
      <c r="PZI50" s="89"/>
      <c r="PZJ50" s="89"/>
      <c r="PZK50" s="89"/>
      <c r="PZL50" s="89"/>
      <c r="PZM50" s="89"/>
      <c r="PZN50" s="89"/>
      <c r="PZO50" s="89"/>
      <c r="PZP50" s="89"/>
      <c r="PZQ50" s="89"/>
      <c r="PZR50" s="89"/>
      <c r="PZS50" s="89"/>
      <c r="PZT50" s="89"/>
      <c r="PZU50" s="89"/>
      <c r="PZV50" s="89"/>
      <c r="PZW50" s="89"/>
      <c r="PZX50" s="89"/>
      <c r="PZY50" s="89"/>
      <c r="PZZ50" s="89"/>
      <c r="QAA50" s="89"/>
      <c r="QAB50" s="89"/>
      <c r="QAC50" s="89"/>
      <c r="QAD50" s="89"/>
      <c r="QAE50" s="89"/>
      <c r="QAF50" s="89"/>
      <c r="QAG50" s="89"/>
      <c r="QAH50" s="89"/>
      <c r="QAI50" s="89"/>
      <c r="QAJ50" s="89"/>
      <c r="QAK50" s="89"/>
      <c r="QAL50" s="89"/>
      <c r="QAM50" s="89"/>
      <c r="QAN50" s="89"/>
      <c r="QAO50" s="89"/>
      <c r="QAP50" s="89"/>
      <c r="QAQ50" s="89"/>
      <c r="QAR50" s="89"/>
      <c r="QAS50" s="89"/>
      <c r="QAT50" s="89"/>
      <c r="QAU50" s="89"/>
      <c r="QAV50" s="89"/>
      <c r="QAW50" s="89"/>
      <c r="QAX50" s="89"/>
      <c r="QAY50" s="89"/>
      <c r="QAZ50" s="89"/>
      <c r="QBA50" s="89"/>
      <c r="QBB50" s="89"/>
      <c r="QBC50" s="89"/>
      <c r="QBD50" s="89"/>
      <c r="QBE50" s="89"/>
      <c r="QBF50" s="89"/>
      <c r="QBG50" s="89"/>
      <c r="QBH50" s="89"/>
      <c r="QBI50" s="89"/>
      <c r="QBJ50" s="89"/>
      <c r="QBK50" s="89"/>
      <c r="QBL50" s="89"/>
      <c r="QBM50" s="89"/>
      <c r="QBN50" s="89"/>
      <c r="QBO50" s="89"/>
      <c r="QBP50" s="89"/>
      <c r="QBQ50" s="89"/>
      <c r="QBR50" s="89"/>
      <c r="QBS50" s="89"/>
      <c r="QBT50" s="89"/>
      <c r="QBU50" s="89"/>
      <c r="QBV50" s="89"/>
      <c r="QBW50" s="89"/>
      <c r="QBX50" s="89"/>
      <c r="QBY50" s="89"/>
      <c r="QBZ50" s="89"/>
      <c r="QCA50" s="89"/>
      <c r="QCB50" s="89"/>
      <c r="QCC50" s="89"/>
      <c r="QCD50" s="89"/>
      <c r="QCE50" s="89"/>
      <c r="QCF50" s="89"/>
      <c r="QCG50" s="89"/>
      <c r="QCH50" s="89"/>
      <c r="QCI50" s="89"/>
      <c r="QCJ50" s="89"/>
      <c r="QCK50" s="89"/>
      <c r="QCL50" s="89"/>
      <c r="QCM50" s="89"/>
      <c r="QCN50" s="89"/>
      <c r="QCO50" s="89"/>
      <c r="QCP50" s="89"/>
      <c r="QCQ50" s="89"/>
      <c r="QCR50" s="89"/>
      <c r="QCS50" s="89"/>
      <c r="QCT50" s="89"/>
      <c r="QCU50" s="89"/>
      <c r="QCV50" s="89"/>
      <c r="QCW50" s="89"/>
      <c r="QCX50" s="89"/>
      <c r="QCY50" s="89"/>
      <c r="QCZ50" s="89"/>
      <c r="QDA50" s="89"/>
      <c r="QDB50" s="89"/>
      <c r="QDC50" s="89"/>
      <c r="QDD50" s="89"/>
      <c r="QDE50" s="89"/>
      <c r="QDF50" s="89"/>
      <c r="QDG50" s="89"/>
      <c r="QDH50" s="89"/>
      <c r="QDI50" s="89"/>
      <c r="QDJ50" s="89"/>
      <c r="QDK50" s="89"/>
      <c r="QDL50" s="89"/>
      <c r="QDM50" s="89"/>
      <c r="QDN50" s="89"/>
      <c r="QDO50" s="89"/>
      <c r="QDP50" s="89"/>
      <c r="QDQ50" s="89"/>
      <c r="QDR50" s="89"/>
      <c r="QDS50" s="89"/>
      <c r="QDT50" s="89"/>
      <c r="QDU50" s="89"/>
      <c r="QDV50" s="89"/>
      <c r="QDW50" s="89"/>
      <c r="QDX50" s="89"/>
      <c r="QDY50" s="89"/>
      <c r="QDZ50" s="89"/>
      <c r="QEA50" s="89"/>
      <c r="QEB50" s="89"/>
      <c r="QEC50" s="89"/>
      <c r="QED50" s="89"/>
      <c r="QEE50" s="89"/>
      <c r="QEF50" s="89"/>
      <c r="QEG50" s="89"/>
      <c r="QEH50" s="89"/>
      <c r="QEI50" s="89"/>
      <c r="QEJ50" s="89"/>
      <c r="QEK50" s="89"/>
      <c r="QEL50" s="89"/>
      <c r="QEM50" s="89"/>
      <c r="QEN50" s="89"/>
      <c r="QEO50" s="89"/>
      <c r="QEP50" s="89"/>
      <c r="QEQ50" s="89"/>
      <c r="QER50" s="89"/>
      <c r="QES50" s="89"/>
      <c r="QET50" s="89"/>
      <c r="QEU50" s="89"/>
      <c r="QEV50" s="89"/>
      <c r="QEW50" s="89"/>
      <c r="QEX50" s="89"/>
      <c r="QEY50" s="89"/>
      <c r="QEZ50" s="89"/>
      <c r="QFA50" s="89"/>
      <c r="QFB50" s="89"/>
      <c r="QFC50" s="89"/>
      <c r="QFD50" s="89"/>
      <c r="QFE50" s="89"/>
      <c r="QFF50" s="89"/>
      <c r="QFG50" s="89"/>
      <c r="QFH50" s="89"/>
      <c r="QFI50" s="89"/>
      <c r="QFJ50" s="89"/>
      <c r="QFK50" s="89"/>
      <c r="QFL50" s="89"/>
      <c r="QFM50" s="89"/>
      <c r="QFN50" s="89"/>
      <c r="QFO50" s="89"/>
      <c r="QFP50" s="89"/>
      <c r="QFQ50" s="89"/>
      <c r="QFR50" s="89"/>
      <c r="QFS50" s="89"/>
      <c r="QFT50" s="89"/>
      <c r="QFU50" s="89"/>
      <c r="QFV50" s="89"/>
      <c r="QFW50" s="89"/>
      <c r="QFX50" s="89"/>
      <c r="QFY50" s="89"/>
      <c r="QFZ50" s="89"/>
      <c r="QGA50" s="89"/>
      <c r="QGB50" s="89"/>
      <c r="QGC50" s="89"/>
      <c r="QGD50" s="89"/>
      <c r="QGE50" s="89"/>
      <c r="QGF50" s="89"/>
      <c r="QGG50" s="89"/>
      <c r="QGH50" s="89"/>
      <c r="QGI50" s="89"/>
      <c r="QGJ50" s="89"/>
      <c r="QGK50" s="89"/>
      <c r="QGL50" s="89"/>
      <c r="QGM50" s="89"/>
      <c r="QGN50" s="89"/>
      <c r="QGO50" s="89"/>
      <c r="QGP50" s="89"/>
      <c r="QGQ50" s="89"/>
      <c r="QGR50" s="89"/>
      <c r="QGS50" s="89"/>
      <c r="QGT50" s="89"/>
      <c r="QGU50" s="89"/>
      <c r="QGV50" s="89"/>
      <c r="QGW50" s="89"/>
      <c r="QGX50" s="89"/>
      <c r="QGY50" s="89"/>
      <c r="QGZ50" s="89"/>
      <c r="QHA50" s="89"/>
      <c r="QHB50" s="89"/>
      <c r="QHC50" s="89"/>
      <c r="QHD50" s="89"/>
      <c r="QHE50" s="89"/>
      <c r="QHF50" s="89"/>
      <c r="QHG50" s="89"/>
      <c r="QHH50" s="89"/>
      <c r="QHI50" s="89"/>
      <c r="QHJ50" s="89"/>
      <c r="QHK50" s="89"/>
      <c r="QHL50" s="89"/>
      <c r="QHM50" s="89"/>
      <c r="QHN50" s="89"/>
      <c r="QHO50" s="89"/>
      <c r="QHP50" s="89"/>
      <c r="QHQ50" s="89"/>
      <c r="QHR50" s="89"/>
      <c r="QHS50" s="89"/>
      <c r="QHT50" s="89"/>
      <c r="QHU50" s="89"/>
      <c r="QHV50" s="89"/>
      <c r="QHW50" s="89"/>
      <c r="QHX50" s="89"/>
      <c r="QHY50" s="89"/>
      <c r="QHZ50" s="89"/>
      <c r="QIA50" s="89"/>
      <c r="QIB50" s="89"/>
      <c r="QIC50" s="89"/>
      <c r="QID50" s="89"/>
      <c r="QIE50" s="89"/>
      <c r="QIF50" s="89"/>
      <c r="QIG50" s="89"/>
      <c r="QIH50" s="89"/>
      <c r="QII50" s="89"/>
      <c r="QIJ50" s="89"/>
      <c r="QIK50" s="89"/>
      <c r="QIL50" s="89"/>
      <c r="QIM50" s="89"/>
      <c r="QIN50" s="89"/>
      <c r="QIO50" s="89"/>
      <c r="QIP50" s="89"/>
      <c r="QIQ50" s="89"/>
      <c r="QIR50" s="89"/>
      <c r="QIS50" s="89"/>
      <c r="QIT50" s="89"/>
      <c r="QIU50" s="89"/>
      <c r="QIV50" s="89"/>
      <c r="QIW50" s="89"/>
      <c r="QIX50" s="89"/>
      <c r="QIY50" s="89"/>
      <c r="QIZ50" s="89"/>
      <c r="QJA50" s="89"/>
      <c r="QJB50" s="89"/>
      <c r="QJC50" s="89"/>
      <c r="QJD50" s="89"/>
      <c r="QJE50" s="89"/>
      <c r="QJF50" s="89"/>
      <c r="QJG50" s="89"/>
      <c r="QJH50" s="89"/>
      <c r="QJI50" s="89"/>
      <c r="QJJ50" s="89"/>
      <c r="QJK50" s="89"/>
      <c r="QJL50" s="89"/>
      <c r="QJM50" s="89"/>
      <c r="QJN50" s="89"/>
      <c r="QJO50" s="89"/>
      <c r="QJP50" s="89"/>
      <c r="QJQ50" s="89"/>
      <c r="QJR50" s="89"/>
      <c r="QJS50" s="89"/>
      <c r="QJT50" s="89"/>
      <c r="QJU50" s="89"/>
      <c r="QJV50" s="89"/>
      <c r="QJW50" s="89"/>
      <c r="QJX50" s="89"/>
      <c r="QJY50" s="89"/>
      <c r="QJZ50" s="89"/>
      <c r="QKA50" s="89"/>
      <c r="QKB50" s="89"/>
      <c r="QKC50" s="89"/>
      <c r="QKD50" s="89"/>
      <c r="QKE50" s="89"/>
      <c r="QKF50" s="89"/>
      <c r="QKG50" s="89"/>
      <c r="QKH50" s="89"/>
      <c r="QKI50" s="89"/>
      <c r="QKJ50" s="89"/>
      <c r="QKK50" s="89"/>
      <c r="QKL50" s="89"/>
      <c r="QKM50" s="89"/>
      <c r="QKN50" s="89"/>
      <c r="QKO50" s="89"/>
      <c r="QKP50" s="89"/>
      <c r="QKQ50" s="89"/>
      <c r="QKR50" s="89"/>
      <c r="QKS50" s="89"/>
      <c r="QKT50" s="89"/>
      <c r="QKU50" s="89"/>
      <c r="QKV50" s="89"/>
      <c r="QKW50" s="89"/>
      <c r="QKX50" s="89"/>
      <c r="QKY50" s="89"/>
      <c r="QKZ50" s="89"/>
      <c r="QLA50" s="89"/>
      <c r="QLB50" s="89"/>
      <c r="QLC50" s="89"/>
      <c r="QLD50" s="89"/>
      <c r="QLE50" s="89"/>
      <c r="QLF50" s="89"/>
      <c r="QLG50" s="89"/>
      <c r="QLH50" s="89"/>
      <c r="QLI50" s="89"/>
      <c r="QLJ50" s="89"/>
      <c r="QLK50" s="89"/>
      <c r="QLL50" s="89"/>
      <c r="QLM50" s="89"/>
      <c r="QLN50" s="89"/>
      <c r="QLO50" s="89"/>
      <c r="QLP50" s="89"/>
      <c r="QLQ50" s="89"/>
      <c r="QLR50" s="89"/>
      <c r="QLS50" s="89"/>
      <c r="QLT50" s="89"/>
      <c r="QLU50" s="89"/>
      <c r="QLV50" s="89"/>
      <c r="QLW50" s="89"/>
      <c r="QLX50" s="89"/>
      <c r="QLY50" s="89"/>
      <c r="QLZ50" s="89"/>
      <c r="QMA50" s="89"/>
      <c r="QMB50" s="89"/>
      <c r="QMC50" s="89"/>
      <c r="QMD50" s="89"/>
      <c r="QME50" s="89"/>
      <c r="QMF50" s="89"/>
      <c r="QMG50" s="89"/>
      <c r="QMH50" s="89"/>
      <c r="QMI50" s="89"/>
      <c r="QMJ50" s="89"/>
      <c r="QMK50" s="89"/>
      <c r="QML50" s="89"/>
      <c r="QMM50" s="89"/>
      <c r="QMN50" s="89"/>
      <c r="QMO50" s="89"/>
      <c r="QMP50" s="89"/>
      <c r="QMQ50" s="89"/>
      <c r="QMR50" s="89"/>
      <c r="QMS50" s="89"/>
      <c r="QMT50" s="89"/>
      <c r="QMU50" s="89"/>
      <c r="QMV50" s="89"/>
      <c r="QMW50" s="89"/>
      <c r="QMX50" s="89"/>
      <c r="QMY50" s="89"/>
      <c r="QMZ50" s="89"/>
      <c r="QNA50" s="89"/>
      <c r="QNB50" s="89"/>
      <c r="QNC50" s="89"/>
      <c r="QND50" s="89"/>
      <c r="QNE50" s="89"/>
      <c r="QNF50" s="89"/>
      <c r="QNG50" s="89"/>
      <c r="QNH50" s="89"/>
      <c r="QNI50" s="89"/>
      <c r="QNJ50" s="89"/>
      <c r="QNK50" s="89"/>
      <c r="QNL50" s="89"/>
      <c r="QNM50" s="89"/>
      <c r="QNN50" s="89"/>
      <c r="QNO50" s="89"/>
      <c r="QNP50" s="89"/>
      <c r="QNQ50" s="89"/>
      <c r="QNR50" s="89"/>
      <c r="QNS50" s="89"/>
      <c r="QNT50" s="89"/>
      <c r="QNU50" s="89"/>
      <c r="QNV50" s="89"/>
      <c r="QNW50" s="89"/>
      <c r="QNX50" s="89"/>
      <c r="QNY50" s="89"/>
      <c r="QNZ50" s="89"/>
      <c r="QOA50" s="89"/>
      <c r="QOB50" s="89"/>
      <c r="QOC50" s="89"/>
      <c r="QOD50" s="89"/>
      <c r="QOE50" s="89"/>
      <c r="QOF50" s="89"/>
      <c r="QOG50" s="89"/>
      <c r="QOH50" s="89"/>
      <c r="QOI50" s="89"/>
      <c r="QOJ50" s="89"/>
      <c r="QOK50" s="89"/>
      <c r="QOL50" s="89"/>
      <c r="QOM50" s="89"/>
      <c r="QON50" s="89"/>
      <c r="QOO50" s="89"/>
      <c r="QOP50" s="89"/>
      <c r="QOQ50" s="89"/>
      <c r="QOR50" s="89"/>
      <c r="QOS50" s="89"/>
      <c r="QOT50" s="89"/>
      <c r="QOU50" s="89"/>
      <c r="QOV50" s="89"/>
      <c r="QOW50" s="89"/>
      <c r="QOX50" s="89"/>
      <c r="QOY50" s="89"/>
      <c r="QOZ50" s="89"/>
      <c r="QPA50" s="89"/>
      <c r="QPB50" s="89"/>
      <c r="QPC50" s="89"/>
      <c r="QPD50" s="89"/>
      <c r="QPE50" s="89"/>
      <c r="QPF50" s="89"/>
      <c r="QPG50" s="89"/>
      <c r="QPH50" s="89"/>
      <c r="QPI50" s="89"/>
      <c r="QPJ50" s="89"/>
      <c r="QPK50" s="89"/>
      <c r="QPL50" s="89"/>
      <c r="QPM50" s="89"/>
      <c r="QPN50" s="89"/>
      <c r="QPO50" s="89"/>
      <c r="QPP50" s="89"/>
      <c r="QPQ50" s="89"/>
      <c r="QPR50" s="89"/>
      <c r="QPS50" s="89"/>
      <c r="QPT50" s="89"/>
      <c r="QPU50" s="89"/>
      <c r="QPV50" s="89"/>
      <c r="QPW50" s="89"/>
      <c r="QPX50" s="89"/>
      <c r="QPY50" s="89"/>
      <c r="QPZ50" s="89"/>
      <c r="QQA50" s="89"/>
      <c r="QQB50" s="89"/>
      <c r="QQC50" s="89"/>
      <c r="QQD50" s="89"/>
      <c r="QQE50" s="89"/>
      <c r="QQF50" s="89"/>
      <c r="QQG50" s="89"/>
      <c r="QQH50" s="89"/>
      <c r="QQI50" s="89"/>
      <c r="QQJ50" s="89"/>
      <c r="QQK50" s="89"/>
      <c r="QQL50" s="89"/>
      <c r="QQM50" s="89"/>
      <c r="QQN50" s="89"/>
      <c r="QQO50" s="89"/>
      <c r="QQP50" s="89"/>
      <c r="QQQ50" s="89"/>
      <c r="QQR50" s="89"/>
      <c r="QQS50" s="89"/>
      <c r="QQT50" s="89"/>
      <c r="QQU50" s="89"/>
      <c r="QQV50" s="89"/>
      <c r="QQW50" s="89"/>
      <c r="QQX50" s="89"/>
      <c r="QQY50" s="89"/>
      <c r="QQZ50" s="89"/>
      <c r="QRA50" s="89"/>
      <c r="QRB50" s="89"/>
      <c r="QRC50" s="89"/>
      <c r="QRD50" s="89"/>
      <c r="QRE50" s="89"/>
      <c r="QRF50" s="89"/>
      <c r="QRG50" s="89"/>
      <c r="QRH50" s="89"/>
      <c r="QRI50" s="89"/>
      <c r="QRJ50" s="89"/>
      <c r="QRK50" s="89"/>
      <c r="QRL50" s="89"/>
      <c r="QRM50" s="89"/>
      <c r="QRN50" s="89"/>
      <c r="QRO50" s="89"/>
      <c r="QRP50" s="89"/>
      <c r="QRQ50" s="89"/>
      <c r="QRR50" s="89"/>
      <c r="QRS50" s="89"/>
      <c r="QRT50" s="89"/>
      <c r="QRU50" s="89"/>
      <c r="QRV50" s="89"/>
      <c r="QRW50" s="89"/>
      <c r="QRX50" s="89"/>
      <c r="QRY50" s="89"/>
      <c r="QRZ50" s="89"/>
      <c r="QSA50" s="89"/>
      <c r="QSB50" s="89"/>
      <c r="QSC50" s="89"/>
      <c r="QSD50" s="89"/>
      <c r="QSE50" s="89"/>
      <c r="QSF50" s="89"/>
      <c r="QSG50" s="89"/>
      <c r="QSH50" s="89"/>
      <c r="QSI50" s="89"/>
      <c r="QSJ50" s="89"/>
      <c r="QSK50" s="89"/>
      <c r="QSL50" s="89"/>
      <c r="QSM50" s="89"/>
      <c r="QSN50" s="89"/>
      <c r="QSO50" s="89"/>
      <c r="QSP50" s="89"/>
      <c r="QSQ50" s="89"/>
      <c r="QSR50" s="89"/>
      <c r="QSS50" s="89"/>
      <c r="QST50" s="89"/>
      <c r="QSU50" s="89"/>
      <c r="QSV50" s="89"/>
      <c r="QSW50" s="89"/>
      <c r="QSX50" s="89"/>
      <c r="QSY50" s="89"/>
      <c r="QSZ50" s="89"/>
      <c r="QTA50" s="89"/>
      <c r="QTB50" s="89"/>
      <c r="QTC50" s="89"/>
      <c r="QTD50" s="89"/>
      <c r="QTE50" s="89"/>
      <c r="QTF50" s="89"/>
      <c r="QTG50" s="89"/>
      <c r="QTH50" s="89"/>
      <c r="QTI50" s="89"/>
      <c r="QTJ50" s="89"/>
      <c r="QTK50" s="89"/>
      <c r="QTL50" s="89"/>
      <c r="QTM50" s="89"/>
      <c r="QTN50" s="89"/>
      <c r="QTO50" s="89"/>
      <c r="QTP50" s="89"/>
      <c r="QTQ50" s="89"/>
      <c r="QTR50" s="89"/>
      <c r="QTS50" s="89"/>
      <c r="QTT50" s="89"/>
      <c r="QTU50" s="89"/>
      <c r="QTV50" s="89"/>
      <c r="QTW50" s="89"/>
      <c r="QTX50" s="89"/>
      <c r="QTY50" s="89"/>
      <c r="QTZ50" s="89"/>
      <c r="QUA50" s="89"/>
      <c r="QUB50" s="89"/>
      <c r="QUC50" s="89"/>
      <c r="QUD50" s="89"/>
      <c r="QUE50" s="89"/>
      <c r="QUF50" s="89"/>
      <c r="QUG50" s="89"/>
      <c r="QUH50" s="89"/>
      <c r="QUI50" s="89"/>
      <c r="QUJ50" s="89"/>
      <c r="QUK50" s="89"/>
      <c r="QUL50" s="89"/>
      <c r="QUM50" s="89"/>
      <c r="QUN50" s="89"/>
      <c r="QUO50" s="89"/>
      <c r="QUP50" s="89"/>
      <c r="QUQ50" s="89"/>
      <c r="QUR50" s="89"/>
      <c r="QUS50" s="89"/>
      <c r="QUT50" s="89"/>
      <c r="QUU50" s="89"/>
      <c r="QUV50" s="89"/>
      <c r="QUW50" s="89"/>
      <c r="QUX50" s="89"/>
      <c r="QUY50" s="89"/>
      <c r="QUZ50" s="89"/>
      <c r="QVA50" s="89"/>
      <c r="QVB50" s="89"/>
      <c r="QVC50" s="89"/>
      <c r="QVD50" s="89"/>
      <c r="QVE50" s="89"/>
      <c r="QVF50" s="89"/>
      <c r="QVG50" s="89"/>
      <c r="QVH50" s="89"/>
      <c r="QVI50" s="89"/>
      <c r="QVJ50" s="89"/>
      <c r="QVK50" s="89"/>
      <c r="QVL50" s="89"/>
      <c r="QVM50" s="89"/>
      <c r="QVN50" s="89"/>
      <c r="QVO50" s="89"/>
      <c r="QVP50" s="89"/>
      <c r="QVQ50" s="89"/>
      <c r="QVR50" s="89"/>
      <c r="QVS50" s="89"/>
      <c r="QVT50" s="89"/>
      <c r="QVU50" s="89"/>
      <c r="QVV50" s="89"/>
      <c r="QVW50" s="89"/>
      <c r="QVX50" s="89"/>
      <c r="QVY50" s="89"/>
      <c r="QVZ50" s="89"/>
      <c r="QWA50" s="89"/>
      <c r="QWB50" s="89"/>
      <c r="QWC50" s="89"/>
      <c r="QWD50" s="89"/>
      <c r="QWE50" s="89"/>
      <c r="QWF50" s="89"/>
      <c r="QWG50" s="89"/>
      <c r="QWH50" s="89"/>
      <c r="QWI50" s="89"/>
      <c r="QWJ50" s="89"/>
      <c r="QWK50" s="89"/>
      <c r="QWL50" s="89"/>
      <c r="QWM50" s="89"/>
      <c r="QWN50" s="89"/>
      <c r="QWO50" s="89"/>
      <c r="QWP50" s="89"/>
      <c r="QWQ50" s="89"/>
      <c r="QWR50" s="89"/>
      <c r="QWS50" s="89"/>
      <c r="QWT50" s="89"/>
      <c r="QWU50" s="89"/>
      <c r="QWV50" s="89"/>
      <c r="QWW50" s="89"/>
      <c r="QWX50" s="89"/>
      <c r="QWY50" s="89"/>
      <c r="QWZ50" s="89"/>
      <c r="QXA50" s="89"/>
      <c r="QXB50" s="89"/>
      <c r="QXC50" s="89"/>
      <c r="QXD50" s="89"/>
      <c r="QXE50" s="89"/>
      <c r="QXF50" s="89"/>
      <c r="QXG50" s="89"/>
      <c r="QXH50" s="89"/>
      <c r="QXI50" s="89"/>
      <c r="QXJ50" s="89"/>
      <c r="QXK50" s="89"/>
      <c r="QXL50" s="89"/>
      <c r="QXM50" s="89"/>
      <c r="QXN50" s="89"/>
      <c r="QXO50" s="89"/>
      <c r="QXP50" s="89"/>
      <c r="QXQ50" s="89"/>
      <c r="QXR50" s="89"/>
      <c r="QXS50" s="89"/>
      <c r="QXT50" s="89"/>
      <c r="QXU50" s="89"/>
      <c r="QXV50" s="89"/>
      <c r="QXW50" s="89"/>
      <c r="QXX50" s="89"/>
      <c r="QXY50" s="89"/>
      <c r="QXZ50" s="89"/>
      <c r="QYA50" s="89"/>
      <c r="QYB50" s="89"/>
      <c r="QYC50" s="89"/>
      <c r="QYD50" s="89"/>
      <c r="QYE50" s="89"/>
      <c r="QYF50" s="89"/>
      <c r="QYG50" s="89"/>
      <c r="QYH50" s="89"/>
      <c r="QYI50" s="89"/>
      <c r="QYJ50" s="89"/>
      <c r="QYK50" s="89"/>
      <c r="QYL50" s="89"/>
      <c r="QYM50" s="89"/>
      <c r="QYN50" s="89"/>
      <c r="QYO50" s="89"/>
      <c r="QYP50" s="89"/>
      <c r="QYQ50" s="89"/>
      <c r="QYR50" s="89"/>
      <c r="QYS50" s="89"/>
      <c r="QYT50" s="89"/>
      <c r="QYU50" s="89"/>
      <c r="QYV50" s="89"/>
      <c r="QYW50" s="89"/>
      <c r="QYX50" s="89"/>
      <c r="QYY50" s="89"/>
      <c r="QYZ50" s="89"/>
      <c r="QZA50" s="89"/>
      <c r="QZB50" s="89"/>
      <c r="QZC50" s="89"/>
      <c r="QZD50" s="89"/>
      <c r="QZE50" s="89"/>
      <c r="QZF50" s="89"/>
      <c r="QZG50" s="89"/>
      <c r="QZH50" s="89"/>
      <c r="QZI50" s="89"/>
      <c r="QZJ50" s="89"/>
      <c r="QZK50" s="89"/>
      <c r="QZL50" s="89"/>
      <c r="QZM50" s="89"/>
      <c r="QZN50" s="89"/>
      <c r="QZO50" s="89"/>
      <c r="QZP50" s="89"/>
      <c r="QZQ50" s="89"/>
      <c r="QZR50" s="89"/>
      <c r="QZS50" s="89"/>
      <c r="QZT50" s="89"/>
      <c r="QZU50" s="89"/>
      <c r="QZV50" s="89"/>
      <c r="QZW50" s="89"/>
      <c r="QZX50" s="89"/>
      <c r="QZY50" s="89"/>
      <c r="QZZ50" s="89"/>
      <c r="RAA50" s="89"/>
      <c r="RAB50" s="89"/>
      <c r="RAC50" s="89"/>
      <c r="RAD50" s="89"/>
      <c r="RAE50" s="89"/>
      <c r="RAF50" s="89"/>
      <c r="RAG50" s="89"/>
      <c r="RAH50" s="89"/>
      <c r="RAI50" s="89"/>
      <c r="RAJ50" s="89"/>
      <c r="RAK50" s="89"/>
      <c r="RAL50" s="89"/>
      <c r="RAM50" s="89"/>
      <c r="RAN50" s="89"/>
      <c r="RAO50" s="89"/>
      <c r="RAP50" s="89"/>
      <c r="RAQ50" s="89"/>
      <c r="RAR50" s="89"/>
      <c r="RAS50" s="89"/>
      <c r="RAT50" s="89"/>
      <c r="RAU50" s="89"/>
      <c r="RAV50" s="89"/>
      <c r="RAW50" s="89"/>
      <c r="RAX50" s="89"/>
      <c r="RAY50" s="89"/>
      <c r="RAZ50" s="89"/>
      <c r="RBA50" s="89"/>
      <c r="RBB50" s="89"/>
      <c r="RBC50" s="89"/>
      <c r="RBD50" s="89"/>
      <c r="RBE50" s="89"/>
      <c r="RBF50" s="89"/>
      <c r="RBG50" s="89"/>
      <c r="RBH50" s="89"/>
      <c r="RBI50" s="89"/>
      <c r="RBJ50" s="89"/>
      <c r="RBK50" s="89"/>
      <c r="RBL50" s="89"/>
      <c r="RBM50" s="89"/>
      <c r="RBN50" s="89"/>
      <c r="RBO50" s="89"/>
      <c r="RBP50" s="89"/>
      <c r="RBQ50" s="89"/>
      <c r="RBR50" s="89"/>
      <c r="RBS50" s="89"/>
      <c r="RBT50" s="89"/>
      <c r="RBU50" s="89"/>
      <c r="RBV50" s="89"/>
      <c r="RBW50" s="89"/>
      <c r="RBX50" s="89"/>
      <c r="RBY50" s="89"/>
      <c r="RBZ50" s="89"/>
      <c r="RCA50" s="89"/>
      <c r="RCB50" s="89"/>
      <c r="RCC50" s="89"/>
      <c r="RCD50" s="89"/>
      <c r="RCE50" s="89"/>
      <c r="RCF50" s="89"/>
      <c r="RCG50" s="89"/>
      <c r="RCH50" s="89"/>
      <c r="RCI50" s="89"/>
      <c r="RCJ50" s="89"/>
      <c r="RCK50" s="89"/>
      <c r="RCL50" s="89"/>
      <c r="RCM50" s="89"/>
      <c r="RCN50" s="89"/>
      <c r="RCO50" s="89"/>
      <c r="RCP50" s="89"/>
      <c r="RCQ50" s="89"/>
      <c r="RCR50" s="89"/>
      <c r="RCS50" s="89"/>
      <c r="RCT50" s="89"/>
      <c r="RCU50" s="89"/>
      <c r="RCV50" s="89"/>
      <c r="RCW50" s="89"/>
      <c r="RCX50" s="89"/>
      <c r="RCY50" s="89"/>
      <c r="RCZ50" s="89"/>
      <c r="RDA50" s="89"/>
      <c r="RDB50" s="89"/>
      <c r="RDC50" s="89"/>
      <c r="RDD50" s="89"/>
      <c r="RDE50" s="89"/>
      <c r="RDF50" s="89"/>
      <c r="RDG50" s="89"/>
      <c r="RDH50" s="89"/>
      <c r="RDI50" s="89"/>
      <c r="RDJ50" s="89"/>
      <c r="RDK50" s="89"/>
      <c r="RDL50" s="89"/>
      <c r="RDM50" s="89"/>
      <c r="RDN50" s="89"/>
      <c r="RDO50" s="89"/>
      <c r="RDP50" s="89"/>
      <c r="RDQ50" s="89"/>
      <c r="RDR50" s="89"/>
      <c r="RDS50" s="89"/>
      <c r="RDT50" s="89"/>
      <c r="RDU50" s="89"/>
      <c r="RDV50" s="89"/>
      <c r="RDW50" s="89"/>
      <c r="RDX50" s="89"/>
      <c r="RDY50" s="89"/>
      <c r="RDZ50" s="89"/>
      <c r="REA50" s="89"/>
      <c r="REB50" s="89"/>
      <c r="REC50" s="89"/>
      <c r="RED50" s="89"/>
      <c r="REE50" s="89"/>
      <c r="REF50" s="89"/>
      <c r="REG50" s="89"/>
      <c r="REH50" s="89"/>
      <c r="REI50" s="89"/>
      <c r="REJ50" s="89"/>
      <c r="REK50" s="89"/>
      <c r="REL50" s="89"/>
      <c r="REM50" s="89"/>
      <c r="REN50" s="89"/>
      <c r="REO50" s="89"/>
      <c r="REP50" s="89"/>
      <c r="REQ50" s="89"/>
      <c r="RER50" s="89"/>
      <c r="RES50" s="89"/>
      <c r="RET50" s="89"/>
      <c r="REU50" s="89"/>
      <c r="REV50" s="89"/>
      <c r="REW50" s="89"/>
      <c r="REX50" s="89"/>
      <c r="REY50" s="89"/>
      <c r="REZ50" s="89"/>
      <c r="RFA50" s="89"/>
      <c r="RFB50" s="89"/>
      <c r="RFC50" s="89"/>
      <c r="RFD50" s="89"/>
      <c r="RFE50" s="89"/>
      <c r="RFF50" s="89"/>
      <c r="RFG50" s="89"/>
      <c r="RFH50" s="89"/>
      <c r="RFI50" s="89"/>
      <c r="RFJ50" s="89"/>
      <c r="RFK50" s="89"/>
      <c r="RFL50" s="89"/>
      <c r="RFM50" s="89"/>
      <c r="RFN50" s="89"/>
      <c r="RFO50" s="89"/>
      <c r="RFP50" s="89"/>
      <c r="RFQ50" s="89"/>
      <c r="RFR50" s="89"/>
      <c r="RFS50" s="89"/>
      <c r="RFT50" s="89"/>
      <c r="RFU50" s="89"/>
      <c r="RFV50" s="89"/>
      <c r="RFW50" s="89"/>
      <c r="RFX50" s="89"/>
      <c r="RFY50" s="89"/>
      <c r="RFZ50" s="89"/>
      <c r="RGA50" s="89"/>
      <c r="RGB50" s="89"/>
      <c r="RGC50" s="89"/>
      <c r="RGD50" s="89"/>
      <c r="RGE50" s="89"/>
      <c r="RGF50" s="89"/>
      <c r="RGG50" s="89"/>
      <c r="RGH50" s="89"/>
      <c r="RGI50" s="89"/>
      <c r="RGJ50" s="89"/>
      <c r="RGK50" s="89"/>
      <c r="RGL50" s="89"/>
      <c r="RGM50" s="89"/>
      <c r="RGN50" s="89"/>
      <c r="RGO50" s="89"/>
      <c r="RGP50" s="89"/>
      <c r="RGQ50" s="89"/>
      <c r="RGR50" s="89"/>
      <c r="RGS50" s="89"/>
      <c r="RGT50" s="89"/>
      <c r="RGU50" s="89"/>
      <c r="RGV50" s="89"/>
      <c r="RGW50" s="89"/>
      <c r="RGX50" s="89"/>
      <c r="RGY50" s="89"/>
      <c r="RGZ50" s="89"/>
      <c r="RHA50" s="89"/>
      <c r="RHB50" s="89"/>
      <c r="RHC50" s="89"/>
      <c r="RHD50" s="89"/>
      <c r="RHE50" s="89"/>
      <c r="RHF50" s="89"/>
      <c r="RHG50" s="89"/>
      <c r="RHH50" s="89"/>
      <c r="RHI50" s="89"/>
      <c r="RHJ50" s="89"/>
      <c r="RHK50" s="89"/>
      <c r="RHL50" s="89"/>
      <c r="RHM50" s="89"/>
      <c r="RHN50" s="89"/>
      <c r="RHO50" s="89"/>
      <c r="RHP50" s="89"/>
      <c r="RHQ50" s="89"/>
      <c r="RHR50" s="89"/>
      <c r="RHS50" s="89"/>
      <c r="RHT50" s="89"/>
      <c r="RHU50" s="89"/>
      <c r="RHV50" s="89"/>
      <c r="RHW50" s="89"/>
      <c r="RHX50" s="89"/>
      <c r="RHY50" s="89"/>
      <c r="RHZ50" s="89"/>
      <c r="RIA50" s="89"/>
      <c r="RIB50" s="89"/>
      <c r="RIC50" s="89"/>
      <c r="RID50" s="89"/>
      <c r="RIE50" s="89"/>
      <c r="RIF50" s="89"/>
      <c r="RIG50" s="89"/>
      <c r="RIH50" s="89"/>
      <c r="RII50" s="89"/>
      <c r="RIJ50" s="89"/>
      <c r="RIK50" s="89"/>
      <c r="RIL50" s="89"/>
      <c r="RIM50" s="89"/>
      <c r="RIN50" s="89"/>
      <c r="RIO50" s="89"/>
      <c r="RIP50" s="89"/>
      <c r="RIQ50" s="89"/>
      <c r="RIR50" s="89"/>
      <c r="RIS50" s="89"/>
      <c r="RIT50" s="89"/>
      <c r="RIU50" s="89"/>
      <c r="RIV50" s="89"/>
      <c r="RIW50" s="89"/>
      <c r="RIX50" s="89"/>
      <c r="RIY50" s="89"/>
      <c r="RIZ50" s="89"/>
      <c r="RJA50" s="89"/>
      <c r="RJB50" s="89"/>
      <c r="RJC50" s="89"/>
      <c r="RJD50" s="89"/>
      <c r="RJE50" s="89"/>
      <c r="RJF50" s="89"/>
      <c r="RJG50" s="89"/>
      <c r="RJH50" s="89"/>
      <c r="RJI50" s="89"/>
      <c r="RJJ50" s="89"/>
      <c r="RJK50" s="89"/>
      <c r="RJL50" s="89"/>
      <c r="RJM50" s="89"/>
      <c r="RJN50" s="89"/>
      <c r="RJO50" s="89"/>
      <c r="RJP50" s="89"/>
      <c r="RJQ50" s="89"/>
      <c r="RJR50" s="89"/>
      <c r="RJS50" s="89"/>
      <c r="RJT50" s="89"/>
      <c r="RJU50" s="89"/>
      <c r="RJV50" s="89"/>
      <c r="RJW50" s="89"/>
      <c r="RJX50" s="89"/>
      <c r="RJY50" s="89"/>
      <c r="RJZ50" s="89"/>
      <c r="RKA50" s="89"/>
      <c r="RKB50" s="89"/>
      <c r="RKC50" s="89"/>
      <c r="RKD50" s="89"/>
      <c r="RKE50" s="89"/>
      <c r="RKF50" s="89"/>
      <c r="RKG50" s="89"/>
      <c r="RKH50" s="89"/>
      <c r="RKI50" s="89"/>
      <c r="RKJ50" s="89"/>
      <c r="RKK50" s="89"/>
      <c r="RKL50" s="89"/>
      <c r="RKM50" s="89"/>
      <c r="RKN50" s="89"/>
      <c r="RKO50" s="89"/>
      <c r="RKP50" s="89"/>
      <c r="RKQ50" s="89"/>
      <c r="RKR50" s="89"/>
      <c r="RKS50" s="89"/>
      <c r="RKT50" s="89"/>
      <c r="RKU50" s="89"/>
      <c r="RKV50" s="89"/>
      <c r="RKW50" s="89"/>
      <c r="RKX50" s="89"/>
      <c r="RKY50" s="89"/>
      <c r="RKZ50" s="89"/>
      <c r="RLA50" s="89"/>
      <c r="RLB50" s="89"/>
      <c r="RLC50" s="89"/>
      <c r="RLD50" s="89"/>
      <c r="RLE50" s="89"/>
      <c r="RLF50" s="89"/>
      <c r="RLG50" s="89"/>
      <c r="RLH50" s="89"/>
      <c r="RLI50" s="89"/>
      <c r="RLJ50" s="89"/>
      <c r="RLK50" s="89"/>
      <c r="RLL50" s="89"/>
      <c r="RLM50" s="89"/>
      <c r="RLN50" s="89"/>
      <c r="RLO50" s="89"/>
      <c r="RLP50" s="89"/>
      <c r="RLQ50" s="89"/>
      <c r="RLR50" s="89"/>
      <c r="RLS50" s="89"/>
      <c r="RLT50" s="89"/>
      <c r="RLU50" s="89"/>
      <c r="RLV50" s="89"/>
      <c r="RLW50" s="89"/>
      <c r="RLX50" s="89"/>
      <c r="RLY50" s="89"/>
      <c r="RLZ50" s="89"/>
      <c r="RMA50" s="89"/>
      <c r="RMB50" s="89"/>
      <c r="RMC50" s="89"/>
      <c r="RMD50" s="89"/>
      <c r="RME50" s="89"/>
      <c r="RMF50" s="89"/>
      <c r="RMG50" s="89"/>
      <c r="RMH50" s="89"/>
      <c r="RMI50" s="89"/>
      <c r="RMJ50" s="89"/>
      <c r="RMK50" s="89"/>
      <c r="RML50" s="89"/>
      <c r="RMM50" s="89"/>
      <c r="RMN50" s="89"/>
      <c r="RMO50" s="89"/>
      <c r="RMP50" s="89"/>
      <c r="RMQ50" s="89"/>
      <c r="RMR50" s="89"/>
      <c r="RMS50" s="89"/>
      <c r="RMT50" s="89"/>
      <c r="RMU50" s="89"/>
      <c r="RMV50" s="89"/>
      <c r="RMW50" s="89"/>
      <c r="RMX50" s="89"/>
      <c r="RMY50" s="89"/>
      <c r="RMZ50" s="89"/>
      <c r="RNA50" s="89"/>
      <c r="RNB50" s="89"/>
      <c r="RNC50" s="89"/>
      <c r="RND50" s="89"/>
      <c r="RNE50" s="89"/>
      <c r="RNF50" s="89"/>
      <c r="RNG50" s="89"/>
      <c r="RNH50" s="89"/>
      <c r="RNI50" s="89"/>
      <c r="RNJ50" s="89"/>
      <c r="RNK50" s="89"/>
      <c r="RNL50" s="89"/>
      <c r="RNM50" s="89"/>
      <c r="RNN50" s="89"/>
      <c r="RNO50" s="89"/>
      <c r="RNP50" s="89"/>
      <c r="RNQ50" s="89"/>
      <c r="RNR50" s="89"/>
      <c r="RNS50" s="89"/>
      <c r="RNT50" s="89"/>
      <c r="RNU50" s="89"/>
      <c r="RNV50" s="89"/>
      <c r="RNW50" s="89"/>
      <c r="RNX50" s="89"/>
      <c r="RNY50" s="89"/>
      <c r="RNZ50" s="89"/>
      <c r="ROA50" s="89"/>
      <c r="ROB50" s="89"/>
      <c r="ROC50" s="89"/>
      <c r="ROD50" s="89"/>
      <c r="ROE50" s="89"/>
      <c r="ROF50" s="89"/>
      <c r="ROG50" s="89"/>
      <c r="ROH50" s="89"/>
      <c r="ROI50" s="89"/>
      <c r="ROJ50" s="89"/>
      <c r="ROK50" s="89"/>
      <c r="ROL50" s="89"/>
      <c r="ROM50" s="89"/>
      <c r="RON50" s="89"/>
      <c r="ROO50" s="89"/>
      <c r="ROP50" s="89"/>
      <c r="ROQ50" s="89"/>
      <c r="ROR50" s="89"/>
      <c r="ROS50" s="89"/>
      <c r="ROT50" s="89"/>
      <c r="ROU50" s="89"/>
      <c r="ROV50" s="89"/>
      <c r="ROW50" s="89"/>
      <c r="ROX50" s="89"/>
      <c r="ROY50" s="89"/>
      <c r="ROZ50" s="89"/>
      <c r="RPA50" s="89"/>
      <c r="RPB50" s="89"/>
      <c r="RPC50" s="89"/>
      <c r="RPD50" s="89"/>
      <c r="RPE50" s="89"/>
      <c r="RPF50" s="89"/>
      <c r="RPG50" s="89"/>
      <c r="RPH50" s="89"/>
      <c r="RPI50" s="89"/>
      <c r="RPJ50" s="89"/>
      <c r="RPK50" s="89"/>
      <c r="RPL50" s="89"/>
      <c r="RPM50" s="89"/>
      <c r="RPN50" s="89"/>
      <c r="RPO50" s="89"/>
      <c r="RPP50" s="89"/>
      <c r="RPQ50" s="89"/>
      <c r="RPR50" s="89"/>
      <c r="RPS50" s="89"/>
      <c r="RPT50" s="89"/>
      <c r="RPU50" s="89"/>
      <c r="RPV50" s="89"/>
      <c r="RPW50" s="89"/>
      <c r="RPX50" s="89"/>
      <c r="RPY50" s="89"/>
      <c r="RPZ50" s="89"/>
      <c r="RQA50" s="89"/>
      <c r="RQB50" s="89"/>
      <c r="RQC50" s="89"/>
      <c r="RQD50" s="89"/>
      <c r="RQE50" s="89"/>
      <c r="RQF50" s="89"/>
      <c r="RQG50" s="89"/>
      <c r="RQH50" s="89"/>
      <c r="RQI50" s="89"/>
      <c r="RQJ50" s="89"/>
      <c r="RQK50" s="89"/>
      <c r="RQL50" s="89"/>
      <c r="RQM50" s="89"/>
      <c r="RQN50" s="89"/>
      <c r="RQO50" s="89"/>
      <c r="RQP50" s="89"/>
      <c r="RQQ50" s="89"/>
      <c r="RQR50" s="89"/>
      <c r="RQS50" s="89"/>
      <c r="RQT50" s="89"/>
      <c r="RQU50" s="89"/>
      <c r="RQV50" s="89"/>
      <c r="RQW50" s="89"/>
      <c r="RQX50" s="89"/>
      <c r="RQY50" s="89"/>
      <c r="RQZ50" s="89"/>
      <c r="RRA50" s="89"/>
      <c r="RRB50" s="89"/>
      <c r="RRC50" s="89"/>
      <c r="RRD50" s="89"/>
      <c r="RRE50" s="89"/>
      <c r="RRF50" s="89"/>
      <c r="RRG50" s="89"/>
      <c r="RRH50" s="89"/>
      <c r="RRI50" s="89"/>
      <c r="RRJ50" s="89"/>
      <c r="RRK50" s="89"/>
      <c r="RRL50" s="89"/>
      <c r="RRM50" s="89"/>
      <c r="RRN50" s="89"/>
      <c r="RRO50" s="89"/>
      <c r="RRP50" s="89"/>
      <c r="RRQ50" s="89"/>
      <c r="RRR50" s="89"/>
      <c r="RRS50" s="89"/>
      <c r="RRT50" s="89"/>
      <c r="RRU50" s="89"/>
      <c r="RRV50" s="89"/>
      <c r="RRW50" s="89"/>
      <c r="RRX50" s="89"/>
      <c r="RRY50" s="89"/>
      <c r="RRZ50" s="89"/>
      <c r="RSA50" s="89"/>
      <c r="RSB50" s="89"/>
      <c r="RSC50" s="89"/>
      <c r="RSD50" s="89"/>
      <c r="RSE50" s="89"/>
      <c r="RSF50" s="89"/>
      <c r="RSG50" s="89"/>
      <c r="RSH50" s="89"/>
      <c r="RSI50" s="89"/>
      <c r="RSJ50" s="89"/>
      <c r="RSK50" s="89"/>
      <c r="RSL50" s="89"/>
      <c r="RSM50" s="89"/>
      <c r="RSN50" s="89"/>
      <c r="RSO50" s="89"/>
      <c r="RSP50" s="89"/>
      <c r="RSQ50" s="89"/>
      <c r="RSR50" s="89"/>
      <c r="RSS50" s="89"/>
      <c r="RST50" s="89"/>
      <c r="RSU50" s="89"/>
      <c r="RSV50" s="89"/>
      <c r="RSW50" s="89"/>
      <c r="RSX50" s="89"/>
      <c r="RSY50" s="89"/>
      <c r="RSZ50" s="89"/>
      <c r="RTA50" s="89"/>
      <c r="RTB50" s="89"/>
      <c r="RTC50" s="89"/>
      <c r="RTD50" s="89"/>
      <c r="RTE50" s="89"/>
      <c r="RTF50" s="89"/>
      <c r="RTG50" s="89"/>
      <c r="RTH50" s="89"/>
      <c r="RTI50" s="89"/>
      <c r="RTJ50" s="89"/>
      <c r="RTK50" s="89"/>
      <c r="RTL50" s="89"/>
      <c r="RTM50" s="89"/>
      <c r="RTN50" s="89"/>
      <c r="RTO50" s="89"/>
      <c r="RTP50" s="89"/>
      <c r="RTQ50" s="89"/>
      <c r="RTR50" s="89"/>
      <c r="RTS50" s="89"/>
      <c r="RTT50" s="89"/>
      <c r="RTU50" s="89"/>
      <c r="RTV50" s="89"/>
      <c r="RTW50" s="89"/>
      <c r="RTX50" s="89"/>
      <c r="RTY50" s="89"/>
      <c r="RTZ50" s="89"/>
      <c r="RUA50" s="89"/>
      <c r="RUB50" s="89"/>
      <c r="RUC50" s="89"/>
      <c r="RUD50" s="89"/>
      <c r="RUE50" s="89"/>
      <c r="RUF50" s="89"/>
      <c r="RUG50" s="89"/>
      <c r="RUH50" s="89"/>
      <c r="RUI50" s="89"/>
      <c r="RUJ50" s="89"/>
      <c r="RUK50" s="89"/>
      <c r="RUL50" s="89"/>
      <c r="RUM50" s="89"/>
      <c r="RUN50" s="89"/>
      <c r="RUO50" s="89"/>
      <c r="RUP50" s="89"/>
      <c r="RUQ50" s="89"/>
      <c r="RUR50" s="89"/>
      <c r="RUS50" s="89"/>
      <c r="RUT50" s="89"/>
      <c r="RUU50" s="89"/>
      <c r="RUV50" s="89"/>
      <c r="RUW50" s="89"/>
      <c r="RUX50" s="89"/>
      <c r="RUY50" s="89"/>
      <c r="RUZ50" s="89"/>
      <c r="RVA50" s="89"/>
      <c r="RVB50" s="89"/>
      <c r="RVC50" s="89"/>
      <c r="RVD50" s="89"/>
      <c r="RVE50" s="89"/>
      <c r="RVF50" s="89"/>
      <c r="RVG50" s="89"/>
      <c r="RVH50" s="89"/>
      <c r="RVI50" s="89"/>
      <c r="RVJ50" s="89"/>
      <c r="RVK50" s="89"/>
      <c r="RVL50" s="89"/>
      <c r="RVM50" s="89"/>
      <c r="RVN50" s="89"/>
      <c r="RVO50" s="89"/>
      <c r="RVP50" s="89"/>
      <c r="RVQ50" s="89"/>
      <c r="RVR50" s="89"/>
      <c r="RVS50" s="89"/>
      <c r="RVT50" s="89"/>
      <c r="RVU50" s="89"/>
      <c r="RVV50" s="89"/>
      <c r="RVW50" s="89"/>
      <c r="RVX50" s="89"/>
      <c r="RVY50" s="89"/>
      <c r="RVZ50" s="89"/>
      <c r="RWA50" s="89"/>
      <c r="RWB50" s="89"/>
      <c r="RWC50" s="89"/>
      <c r="RWD50" s="89"/>
      <c r="RWE50" s="89"/>
      <c r="RWF50" s="89"/>
      <c r="RWG50" s="89"/>
      <c r="RWH50" s="89"/>
      <c r="RWI50" s="89"/>
      <c r="RWJ50" s="89"/>
      <c r="RWK50" s="89"/>
      <c r="RWL50" s="89"/>
      <c r="RWM50" s="89"/>
      <c r="RWN50" s="89"/>
      <c r="RWO50" s="89"/>
      <c r="RWP50" s="89"/>
      <c r="RWQ50" s="89"/>
      <c r="RWR50" s="89"/>
      <c r="RWS50" s="89"/>
      <c r="RWT50" s="89"/>
      <c r="RWU50" s="89"/>
      <c r="RWV50" s="89"/>
      <c r="RWW50" s="89"/>
      <c r="RWX50" s="89"/>
      <c r="RWY50" s="89"/>
      <c r="RWZ50" s="89"/>
      <c r="RXA50" s="89"/>
      <c r="RXB50" s="89"/>
      <c r="RXC50" s="89"/>
      <c r="RXD50" s="89"/>
      <c r="RXE50" s="89"/>
      <c r="RXF50" s="89"/>
      <c r="RXG50" s="89"/>
      <c r="RXH50" s="89"/>
      <c r="RXI50" s="89"/>
      <c r="RXJ50" s="89"/>
      <c r="RXK50" s="89"/>
      <c r="RXL50" s="89"/>
      <c r="RXM50" s="89"/>
      <c r="RXN50" s="89"/>
      <c r="RXO50" s="89"/>
      <c r="RXP50" s="89"/>
      <c r="RXQ50" s="89"/>
      <c r="RXR50" s="89"/>
      <c r="RXS50" s="89"/>
      <c r="RXT50" s="89"/>
      <c r="RXU50" s="89"/>
      <c r="RXV50" s="89"/>
      <c r="RXW50" s="89"/>
      <c r="RXX50" s="89"/>
      <c r="RXY50" s="89"/>
      <c r="RXZ50" s="89"/>
      <c r="RYA50" s="89"/>
      <c r="RYB50" s="89"/>
      <c r="RYC50" s="89"/>
      <c r="RYD50" s="89"/>
      <c r="RYE50" s="89"/>
      <c r="RYF50" s="89"/>
      <c r="RYG50" s="89"/>
      <c r="RYH50" s="89"/>
      <c r="RYI50" s="89"/>
      <c r="RYJ50" s="89"/>
      <c r="RYK50" s="89"/>
      <c r="RYL50" s="89"/>
      <c r="RYM50" s="89"/>
      <c r="RYN50" s="89"/>
      <c r="RYO50" s="89"/>
      <c r="RYP50" s="89"/>
      <c r="RYQ50" s="89"/>
      <c r="RYR50" s="89"/>
      <c r="RYS50" s="89"/>
      <c r="RYT50" s="89"/>
      <c r="RYU50" s="89"/>
      <c r="RYV50" s="89"/>
      <c r="RYW50" s="89"/>
      <c r="RYX50" s="89"/>
      <c r="RYY50" s="89"/>
      <c r="RYZ50" s="89"/>
      <c r="RZA50" s="89"/>
      <c r="RZB50" s="89"/>
      <c r="RZC50" s="89"/>
      <c r="RZD50" s="89"/>
      <c r="RZE50" s="89"/>
      <c r="RZF50" s="89"/>
      <c r="RZG50" s="89"/>
      <c r="RZH50" s="89"/>
      <c r="RZI50" s="89"/>
      <c r="RZJ50" s="89"/>
      <c r="RZK50" s="89"/>
      <c r="RZL50" s="89"/>
      <c r="RZM50" s="89"/>
      <c r="RZN50" s="89"/>
      <c r="RZO50" s="89"/>
      <c r="RZP50" s="89"/>
      <c r="RZQ50" s="89"/>
      <c r="RZR50" s="89"/>
      <c r="RZS50" s="89"/>
      <c r="RZT50" s="89"/>
      <c r="RZU50" s="89"/>
      <c r="RZV50" s="89"/>
      <c r="RZW50" s="89"/>
      <c r="RZX50" s="89"/>
      <c r="RZY50" s="89"/>
      <c r="RZZ50" s="89"/>
      <c r="SAA50" s="89"/>
      <c r="SAB50" s="89"/>
      <c r="SAC50" s="89"/>
      <c r="SAD50" s="89"/>
      <c r="SAE50" s="89"/>
      <c r="SAF50" s="89"/>
      <c r="SAG50" s="89"/>
      <c r="SAH50" s="89"/>
      <c r="SAI50" s="89"/>
      <c r="SAJ50" s="89"/>
      <c r="SAK50" s="89"/>
      <c r="SAL50" s="89"/>
      <c r="SAM50" s="89"/>
      <c r="SAN50" s="89"/>
      <c r="SAO50" s="89"/>
      <c r="SAP50" s="89"/>
      <c r="SAQ50" s="89"/>
      <c r="SAR50" s="89"/>
      <c r="SAS50" s="89"/>
      <c r="SAT50" s="89"/>
      <c r="SAU50" s="89"/>
      <c r="SAV50" s="89"/>
      <c r="SAW50" s="89"/>
      <c r="SAX50" s="89"/>
      <c r="SAY50" s="89"/>
      <c r="SAZ50" s="89"/>
      <c r="SBA50" s="89"/>
      <c r="SBB50" s="89"/>
      <c r="SBC50" s="89"/>
      <c r="SBD50" s="89"/>
      <c r="SBE50" s="89"/>
      <c r="SBF50" s="89"/>
      <c r="SBG50" s="89"/>
      <c r="SBH50" s="89"/>
      <c r="SBI50" s="89"/>
      <c r="SBJ50" s="89"/>
      <c r="SBK50" s="89"/>
      <c r="SBL50" s="89"/>
      <c r="SBM50" s="89"/>
      <c r="SBN50" s="89"/>
      <c r="SBO50" s="89"/>
      <c r="SBP50" s="89"/>
      <c r="SBQ50" s="89"/>
      <c r="SBR50" s="89"/>
      <c r="SBS50" s="89"/>
      <c r="SBT50" s="89"/>
      <c r="SBU50" s="89"/>
      <c r="SBV50" s="89"/>
      <c r="SBW50" s="89"/>
      <c r="SBX50" s="89"/>
      <c r="SBY50" s="89"/>
      <c r="SBZ50" s="89"/>
      <c r="SCA50" s="89"/>
      <c r="SCB50" s="89"/>
      <c r="SCC50" s="89"/>
      <c r="SCD50" s="89"/>
      <c r="SCE50" s="89"/>
      <c r="SCF50" s="89"/>
      <c r="SCG50" s="89"/>
      <c r="SCH50" s="89"/>
      <c r="SCI50" s="89"/>
      <c r="SCJ50" s="89"/>
      <c r="SCK50" s="89"/>
      <c r="SCL50" s="89"/>
      <c r="SCM50" s="89"/>
      <c r="SCN50" s="89"/>
      <c r="SCO50" s="89"/>
      <c r="SCP50" s="89"/>
      <c r="SCQ50" s="89"/>
      <c r="SCR50" s="89"/>
      <c r="SCS50" s="89"/>
      <c r="SCT50" s="89"/>
      <c r="SCU50" s="89"/>
      <c r="SCV50" s="89"/>
      <c r="SCW50" s="89"/>
      <c r="SCX50" s="89"/>
      <c r="SCY50" s="89"/>
      <c r="SCZ50" s="89"/>
      <c r="SDA50" s="89"/>
      <c r="SDB50" s="89"/>
      <c r="SDC50" s="89"/>
      <c r="SDD50" s="89"/>
      <c r="SDE50" s="89"/>
      <c r="SDF50" s="89"/>
      <c r="SDG50" s="89"/>
      <c r="SDH50" s="89"/>
      <c r="SDI50" s="89"/>
      <c r="SDJ50" s="89"/>
      <c r="SDK50" s="89"/>
      <c r="SDL50" s="89"/>
      <c r="SDM50" s="89"/>
      <c r="SDN50" s="89"/>
      <c r="SDO50" s="89"/>
      <c r="SDP50" s="89"/>
      <c r="SDQ50" s="89"/>
      <c r="SDR50" s="89"/>
      <c r="SDS50" s="89"/>
      <c r="SDT50" s="89"/>
      <c r="SDU50" s="89"/>
      <c r="SDV50" s="89"/>
      <c r="SDW50" s="89"/>
      <c r="SDX50" s="89"/>
      <c r="SDY50" s="89"/>
      <c r="SDZ50" s="89"/>
      <c r="SEA50" s="89"/>
      <c r="SEB50" s="89"/>
      <c r="SEC50" s="89"/>
      <c r="SED50" s="89"/>
      <c r="SEE50" s="89"/>
      <c r="SEF50" s="89"/>
      <c r="SEG50" s="89"/>
      <c r="SEH50" s="89"/>
      <c r="SEI50" s="89"/>
      <c r="SEJ50" s="89"/>
      <c r="SEK50" s="89"/>
      <c r="SEL50" s="89"/>
      <c r="SEM50" s="89"/>
      <c r="SEN50" s="89"/>
      <c r="SEO50" s="89"/>
      <c r="SEP50" s="89"/>
      <c r="SEQ50" s="89"/>
      <c r="SER50" s="89"/>
      <c r="SES50" s="89"/>
      <c r="SET50" s="89"/>
      <c r="SEU50" s="89"/>
      <c r="SEV50" s="89"/>
      <c r="SEW50" s="89"/>
      <c r="SEX50" s="89"/>
      <c r="SEY50" s="89"/>
      <c r="SEZ50" s="89"/>
      <c r="SFA50" s="89"/>
      <c r="SFB50" s="89"/>
      <c r="SFC50" s="89"/>
      <c r="SFD50" s="89"/>
      <c r="SFE50" s="89"/>
      <c r="SFF50" s="89"/>
      <c r="SFG50" s="89"/>
      <c r="SFH50" s="89"/>
      <c r="SFI50" s="89"/>
      <c r="SFJ50" s="89"/>
      <c r="SFK50" s="89"/>
      <c r="SFL50" s="89"/>
      <c r="SFM50" s="89"/>
      <c r="SFN50" s="89"/>
      <c r="SFO50" s="89"/>
      <c r="SFP50" s="89"/>
      <c r="SFQ50" s="89"/>
      <c r="SFR50" s="89"/>
      <c r="SFS50" s="89"/>
      <c r="SFT50" s="89"/>
      <c r="SFU50" s="89"/>
      <c r="SFV50" s="89"/>
      <c r="SFW50" s="89"/>
      <c r="SFX50" s="89"/>
      <c r="SFY50" s="89"/>
      <c r="SFZ50" s="89"/>
      <c r="SGA50" s="89"/>
      <c r="SGB50" s="89"/>
      <c r="SGC50" s="89"/>
      <c r="SGD50" s="89"/>
      <c r="SGE50" s="89"/>
      <c r="SGF50" s="89"/>
      <c r="SGG50" s="89"/>
      <c r="SGH50" s="89"/>
      <c r="SGI50" s="89"/>
      <c r="SGJ50" s="89"/>
      <c r="SGK50" s="89"/>
      <c r="SGL50" s="89"/>
      <c r="SGM50" s="89"/>
      <c r="SGN50" s="89"/>
      <c r="SGO50" s="89"/>
      <c r="SGP50" s="89"/>
      <c r="SGQ50" s="89"/>
      <c r="SGR50" s="89"/>
      <c r="SGS50" s="89"/>
      <c r="SGT50" s="89"/>
      <c r="SGU50" s="89"/>
      <c r="SGV50" s="89"/>
      <c r="SGW50" s="89"/>
      <c r="SGX50" s="89"/>
      <c r="SGY50" s="89"/>
      <c r="SGZ50" s="89"/>
      <c r="SHA50" s="89"/>
      <c r="SHB50" s="89"/>
      <c r="SHC50" s="89"/>
      <c r="SHD50" s="89"/>
      <c r="SHE50" s="89"/>
      <c r="SHF50" s="89"/>
      <c r="SHG50" s="89"/>
      <c r="SHH50" s="89"/>
      <c r="SHI50" s="89"/>
      <c r="SHJ50" s="89"/>
      <c r="SHK50" s="89"/>
      <c r="SHL50" s="89"/>
      <c r="SHM50" s="89"/>
      <c r="SHN50" s="89"/>
      <c r="SHO50" s="89"/>
      <c r="SHP50" s="89"/>
      <c r="SHQ50" s="89"/>
      <c r="SHR50" s="89"/>
      <c r="SHS50" s="89"/>
      <c r="SHT50" s="89"/>
      <c r="SHU50" s="89"/>
      <c r="SHV50" s="89"/>
      <c r="SHW50" s="89"/>
      <c r="SHX50" s="89"/>
      <c r="SHY50" s="89"/>
      <c r="SHZ50" s="89"/>
      <c r="SIA50" s="89"/>
      <c r="SIB50" s="89"/>
      <c r="SIC50" s="89"/>
      <c r="SID50" s="89"/>
      <c r="SIE50" s="89"/>
      <c r="SIF50" s="89"/>
      <c r="SIG50" s="89"/>
      <c r="SIH50" s="89"/>
      <c r="SII50" s="89"/>
      <c r="SIJ50" s="89"/>
      <c r="SIK50" s="89"/>
      <c r="SIL50" s="89"/>
      <c r="SIM50" s="89"/>
      <c r="SIN50" s="89"/>
      <c r="SIO50" s="89"/>
      <c r="SIP50" s="89"/>
      <c r="SIQ50" s="89"/>
      <c r="SIR50" s="89"/>
      <c r="SIS50" s="89"/>
      <c r="SIT50" s="89"/>
      <c r="SIU50" s="89"/>
      <c r="SIV50" s="89"/>
      <c r="SIW50" s="89"/>
      <c r="SIX50" s="89"/>
      <c r="SIY50" s="89"/>
      <c r="SIZ50" s="89"/>
      <c r="SJA50" s="89"/>
      <c r="SJB50" s="89"/>
      <c r="SJC50" s="89"/>
      <c r="SJD50" s="89"/>
      <c r="SJE50" s="89"/>
      <c r="SJF50" s="89"/>
      <c r="SJG50" s="89"/>
      <c r="SJH50" s="89"/>
      <c r="SJI50" s="89"/>
      <c r="SJJ50" s="89"/>
      <c r="SJK50" s="89"/>
      <c r="SJL50" s="89"/>
      <c r="SJM50" s="89"/>
      <c r="SJN50" s="89"/>
      <c r="SJO50" s="89"/>
      <c r="SJP50" s="89"/>
      <c r="SJQ50" s="89"/>
      <c r="SJR50" s="89"/>
      <c r="SJS50" s="89"/>
      <c r="SJT50" s="89"/>
      <c r="SJU50" s="89"/>
      <c r="SJV50" s="89"/>
      <c r="SJW50" s="89"/>
      <c r="SJX50" s="89"/>
      <c r="SJY50" s="89"/>
      <c r="SJZ50" s="89"/>
      <c r="SKA50" s="89"/>
      <c r="SKB50" s="89"/>
      <c r="SKC50" s="89"/>
      <c r="SKD50" s="89"/>
      <c r="SKE50" s="89"/>
      <c r="SKF50" s="89"/>
      <c r="SKG50" s="89"/>
      <c r="SKH50" s="89"/>
      <c r="SKI50" s="89"/>
      <c r="SKJ50" s="89"/>
      <c r="SKK50" s="89"/>
      <c r="SKL50" s="89"/>
      <c r="SKM50" s="89"/>
      <c r="SKN50" s="89"/>
      <c r="SKO50" s="89"/>
      <c r="SKP50" s="89"/>
      <c r="SKQ50" s="89"/>
      <c r="SKR50" s="89"/>
      <c r="SKS50" s="89"/>
      <c r="SKT50" s="89"/>
      <c r="SKU50" s="89"/>
      <c r="SKV50" s="89"/>
      <c r="SKW50" s="89"/>
      <c r="SKX50" s="89"/>
      <c r="SKY50" s="89"/>
      <c r="SKZ50" s="89"/>
      <c r="SLA50" s="89"/>
      <c r="SLB50" s="89"/>
      <c r="SLC50" s="89"/>
      <c r="SLD50" s="89"/>
      <c r="SLE50" s="89"/>
      <c r="SLF50" s="89"/>
      <c r="SLG50" s="89"/>
      <c r="SLH50" s="89"/>
      <c r="SLI50" s="89"/>
      <c r="SLJ50" s="89"/>
      <c r="SLK50" s="89"/>
      <c r="SLL50" s="89"/>
      <c r="SLM50" s="89"/>
      <c r="SLN50" s="89"/>
      <c r="SLO50" s="89"/>
      <c r="SLP50" s="89"/>
      <c r="SLQ50" s="89"/>
      <c r="SLR50" s="89"/>
      <c r="SLS50" s="89"/>
      <c r="SLT50" s="89"/>
      <c r="SLU50" s="89"/>
      <c r="SLV50" s="89"/>
      <c r="SLW50" s="89"/>
      <c r="SLX50" s="89"/>
      <c r="SLY50" s="89"/>
      <c r="SLZ50" s="89"/>
      <c r="SMA50" s="89"/>
      <c r="SMB50" s="89"/>
      <c r="SMC50" s="89"/>
      <c r="SMD50" s="89"/>
      <c r="SME50" s="89"/>
      <c r="SMF50" s="89"/>
      <c r="SMG50" s="89"/>
      <c r="SMH50" s="89"/>
      <c r="SMI50" s="89"/>
      <c r="SMJ50" s="89"/>
      <c r="SMK50" s="89"/>
      <c r="SML50" s="89"/>
      <c r="SMM50" s="89"/>
      <c r="SMN50" s="89"/>
      <c r="SMO50" s="89"/>
      <c r="SMP50" s="89"/>
      <c r="SMQ50" s="89"/>
      <c r="SMR50" s="89"/>
      <c r="SMS50" s="89"/>
      <c r="SMT50" s="89"/>
      <c r="SMU50" s="89"/>
      <c r="SMV50" s="89"/>
      <c r="SMW50" s="89"/>
      <c r="SMX50" s="89"/>
      <c r="SMY50" s="89"/>
      <c r="SMZ50" s="89"/>
      <c r="SNA50" s="89"/>
      <c r="SNB50" s="89"/>
      <c r="SNC50" s="89"/>
      <c r="SND50" s="89"/>
      <c r="SNE50" s="89"/>
      <c r="SNF50" s="89"/>
      <c r="SNG50" s="89"/>
      <c r="SNH50" s="89"/>
      <c r="SNI50" s="89"/>
      <c r="SNJ50" s="89"/>
      <c r="SNK50" s="89"/>
      <c r="SNL50" s="89"/>
      <c r="SNM50" s="89"/>
      <c r="SNN50" s="89"/>
      <c r="SNO50" s="89"/>
      <c r="SNP50" s="89"/>
      <c r="SNQ50" s="89"/>
      <c r="SNR50" s="89"/>
      <c r="SNS50" s="89"/>
      <c r="SNT50" s="89"/>
      <c r="SNU50" s="89"/>
      <c r="SNV50" s="89"/>
      <c r="SNW50" s="89"/>
      <c r="SNX50" s="89"/>
      <c r="SNY50" s="89"/>
      <c r="SNZ50" s="89"/>
      <c r="SOA50" s="89"/>
      <c r="SOB50" s="89"/>
      <c r="SOC50" s="89"/>
      <c r="SOD50" s="89"/>
      <c r="SOE50" s="89"/>
      <c r="SOF50" s="89"/>
      <c r="SOG50" s="89"/>
      <c r="SOH50" s="89"/>
      <c r="SOI50" s="89"/>
      <c r="SOJ50" s="89"/>
      <c r="SOK50" s="89"/>
      <c r="SOL50" s="89"/>
      <c r="SOM50" s="89"/>
      <c r="SON50" s="89"/>
      <c r="SOO50" s="89"/>
      <c r="SOP50" s="89"/>
      <c r="SOQ50" s="89"/>
      <c r="SOR50" s="89"/>
      <c r="SOS50" s="89"/>
      <c r="SOT50" s="89"/>
      <c r="SOU50" s="89"/>
      <c r="SOV50" s="89"/>
      <c r="SOW50" s="89"/>
      <c r="SOX50" s="89"/>
      <c r="SOY50" s="89"/>
      <c r="SOZ50" s="89"/>
      <c r="SPA50" s="89"/>
      <c r="SPB50" s="89"/>
      <c r="SPC50" s="89"/>
      <c r="SPD50" s="89"/>
      <c r="SPE50" s="89"/>
      <c r="SPF50" s="89"/>
      <c r="SPG50" s="89"/>
      <c r="SPH50" s="89"/>
      <c r="SPI50" s="89"/>
      <c r="SPJ50" s="89"/>
      <c r="SPK50" s="89"/>
      <c r="SPL50" s="89"/>
      <c r="SPM50" s="89"/>
      <c r="SPN50" s="89"/>
      <c r="SPO50" s="89"/>
      <c r="SPP50" s="89"/>
      <c r="SPQ50" s="89"/>
      <c r="SPR50" s="89"/>
      <c r="SPS50" s="89"/>
      <c r="SPT50" s="89"/>
      <c r="SPU50" s="89"/>
      <c r="SPV50" s="89"/>
      <c r="SPW50" s="89"/>
      <c r="SPX50" s="89"/>
      <c r="SPY50" s="89"/>
      <c r="SPZ50" s="89"/>
      <c r="SQA50" s="89"/>
      <c r="SQB50" s="89"/>
      <c r="SQC50" s="89"/>
      <c r="SQD50" s="89"/>
      <c r="SQE50" s="89"/>
      <c r="SQF50" s="89"/>
      <c r="SQG50" s="89"/>
      <c r="SQH50" s="89"/>
      <c r="SQI50" s="89"/>
      <c r="SQJ50" s="89"/>
      <c r="SQK50" s="89"/>
      <c r="SQL50" s="89"/>
      <c r="SQM50" s="89"/>
      <c r="SQN50" s="89"/>
      <c r="SQO50" s="89"/>
      <c r="SQP50" s="89"/>
      <c r="SQQ50" s="89"/>
      <c r="SQR50" s="89"/>
      <c r="SQS50" s="89"/>
      <c r="SQT50" s="89"/>
      <c r="SQU50" s="89"/>
      <c r="SQV50" s="89"/>
      <c r="SQW50" s="89"/>
      <c r="SQX50" s="89"/>
      <c r="SQY50" s="89"/>
      <c r="SQZ50" s="89"/>
      <c r="SRA50" s="89"/>
      <c r="SRB50" s="89"/>
      <c r="SRC50" s="89"/>
      <c r="SRD50" s="89"/>
      <c r="SRE50" s="89"/>
      <c r="SRF50" s="89"/>
      <c r="SRG50" s="89"/>
      <c r="SRH50" s="89"/>
      <c r="SRI50" s="89"/>
      <c r="SRJ50" s="89"/>
      <c r="SRK50" s="89"/>
      <c r="SRL50" s="89"/>
      <c r="SRM50" s="89"/>
      <c r="SRN50" s="89"/>
      <c r="SRO50" s="89"/>
      <c r="SRP50" s="89"/>
      <c r="SRQ50" s="89"/>
      <c r="SRR50" s="89"/>
      <c r="SRS50" s="89"/>
      <c r="SRT50" s="89"/>
      <c r="SRU50" s="89"/>
      <c r="SRV50" s="89"/>
      <c r="SRW50" s="89"/>
      <c r="SRX50" s="89"/>
      <c r="SRY50" s="89"/>
      <c r="SRZ50" s="89"/>
      <c r="SSA50" s="89"/>
      <c r="SSB50" s="89"/>
      <c r="SSC50" s="89"/>
      <c r="SSD50" s="89"/>
      <c r="SSE50" s="89"/>
      <c r="SSF50" s="89"/>
      <c r="SSG50" s="89"/>
      <c r="SSH50" s="89"/>
      <c r="SSI50" s="89"/>
      <c r="SSJ50" s="89"/>
      <c r="SSK50" s="89"/>
      <c r="SSL50" s="89"/>
      <c r="SSM50" s="89"/>
      <c r="SSN50" s="89"/>
      <c r="SSO50" s="89"/>
      <c r="SSP50" s="89"/>
      <c r="SSQ50" s="89"/>
      <c r="SSR50" s="89"/>
      <c r="SSS50" s="89"/>
      <c r="SST50" s="89"/>
      <c r="SSU50" s="89"/>
      <c r="SSV50" s="89"/>
      <c r="SSW50" s="89"/>
      <c r="SSX50" s="89"/>
      <c r="SSY50" s="89"/>
      <c r="SSZ50" s="89"/>
      <c r="STA50" s="89"/>
      <c r="STB50" s="89"/>
      <c r="STC50" s="89"/>
      <c r="STD50" s="89"/>
      <c r="STE50" s="89"/>
      <c r="STF50" s="89"/>
      <c r="STG50" s="89"/>
      <c r="STH50" s="89"/>
      <c r="STI50" s="89"/>
      <c r="STJ50" s="89"/>
      <c r="STK50" s="89"/>
      <c r="STL50" s="89"/>
      <c r="STM50" s="89"/>
      <c r="STN50" s="89"/>
      <c r="STO50" s="89"/>
      <c r="STP50" s="89"/>
      <c r="STQ50" s="89"/>
      <c r="STR50" s="89"/>
      <c r="STS50" s="89"/>
      <c r="STT50" s="89"/>
      <c r="STU50" s="89"/>
      <c r="STV50" s="89"/>
      <c r="STW50" s="89"/>
      <c r="STX50" s="89"/>
      <c r="STY50" s="89"/>
      <c r="STZ50" s="89"/>
      <c r="SUA50" s="89"/>
      <c r="SUB50" s="89"/>
      <c r="SUC50" s="89"/>
      <c r="SUD50" s="89"/>
      <c r="SUE50" s="89"/>
      <c r="SUF50" s="89"/>
      <c r="SUG50" s="89"/>
      <c r="SUH50" s="89"/>
      <c r="SUI50" s="89"/>
      <c r="SUJ50" s="89"/>
      <c r="SUK50" s="89"/>
      <c r="SUL50" s="89"/>
      <c r="SUM50" s="89"/>
      <c r="SUN50" s="89"/>
      <c r="SUO50" s="89"/>
      <c r="SUP50" s="89"/>
      <c r="SUQ50" s="89"/>
      <c r="SUR50" s="89"/>
      <c r="SUS50" s="89"/>
      <c r="SUT50" s="89"/>
      <c r="SUU50" s="89"/>
      <c r="SUV50" s="89"/>
      <c r="SUW50" s="89"/>
      <c r="SUX50" s="89"/>
      <c r="SUY50" s="89"/>
      <c r="SUZ50" s="89"/>
      <c r="SVA50" s="89"/>
      <c r="SVB50" s="89"/>
      <c r="SVC50" s="89"/>
      <c r="SVD50" s="89"/>
      <c r="SVE50" s="89"/>
      <c r="SVF50" s="89"/>
      <c r="SVG50" s="89"/>
      <c r="SVH50" s="89"/>
      <c r="SVI50" s="89"/>
      <c r="SVJ50" s="89"/>
      <c r="SVK50" s="89"/>
      <c r="SVL50" s="89"/>
      <c r="SVM50" s="89"/>
      <c r="SVN50" s="89"/>
      <c r="SVO50" s="89"/>
      <c r="SVP50" s="89"/>
      <c r="SVQ50" s="89"/>
      <c r="SVR50" s="89"/>
      <c r="SVS50" s="89"/>
      <c r="SVT50" s="89"/>
      <c r="SVU50" s="89"/>
      <c r="SVV50" s="89"/>
      <c r="SVW50" s="89"/>
      <c r="SVX50" s="89"/>
      <c r="SVY50" s="89"/>
      <c r="SVZ50" s="89"/>
      <c r="SWA50" s="89"/>
      <c r="SWB50" s="89"/>
      <c r="SWC50" s="89"/>
      <c r="SWD50" s="89"/>
      <c r="SWE50" s="89"/>
      <c r="SWF50" s="89"/>
      <c r="SWG50" s="89"/>
      <c r="SWH50" s="89"/>
      <c r="SWI50" s="89"/>
      <c r="SWJ50" s="89"/>
      <c r="SWK50" s="89"/>
      <c r="SWL50" s="89"/>
      <c r="SWM50" s="89"/>
      <c r="SWN50" s="89"/>
      <c r="SWO50" s="89"/>
      <c r="SWP50" s="89"/>
      <c r="SWQ50" s="89"/>
      <c r="SWR50" s="89"/>
      <c r="SWS50" s="89"/>
      <c r="SWT50" s="89"/>
      <c r="SWU50" s="89"/>
      <c r="SWV50" s="89"/>
      <c r="SWW50" s="89"/>
      <c r="SWX50" s="89"/>
      <c r="SWY50" s="89"/>
      <c r="SWZ50" s="89"/>
      <c r="SXA50" s="89"/>
      <c r="SXB50" s="89"/>
      <c r="SXC50" s="89"/>
      <c r="SXD50" s="89"/>
      <c r="SXE50" s="89"/>
      <c r="SXF50" s="89"/>
      <c r="SXG50" s="89"/>
      <c r="SXH50" s="89"/>
      <c r="SXI50" s="89"/>
      <c r="SXJ50" s="89"/>
      <c r="SXK50" s="89"/>
      <c r="SXL50" s="89"/>
      <c r="SXM50" s="89"/>
      <c r="SXN50" s="89"/>
      <c r="SXO50" s="89"/>
      <c r="SXP50" s="89"/>
      <c r="SXQ50" s="89"/>
      <c r="SXR50" s="89"/>
      <c r="SXS50" s="89"/>
      <c r="SXT50" s="89"/>
      <c r="SXU50" s="89"/>
      <c r="SXV50" s="89"/>
      <c r="SXW50" s="89"/>
      <c r="SXX50" s="89"/>
      <c r="SXY50" s="89"/>
      <c r="SXZ50" s="89"/>
      <c r="SYA50" s="89"/>
      <c r="SYB50" s="89"/>
      <c r="SYC50" s="89"/>
      <c r="SYD50" s="89"/>
      <c r="SYE50" s="89"/>
      <c r="SYF50" s="89"/>
      <c r="SYG50" s="89"/>
      <c r="SYH50" s="89"/>
      <c r="SYI50" s="89"/>
      <c r="SYJ50" s="89"/>
      <c r="SYK50" s="89"/>
      <c r="SYL50" s="89"/>
      <c r="SYM50" s="89"/>
      <c r="SYN50" s="89"/>
      <c r="SYO50" s="89"/>
      <c r="SYP50" s="89"/>
      <c r="SYQ50" s="89"/>
      <c r="SYR50" s="89"/>
      <c r="SYS50" s="89"/>
      <c r="SYT50" s="89"/>
      <c r="SYU50" s="89"/>
      <c r="SYV50" s="89"/>
      <c r="SYW50" s="89"/>
      <c r="SYX50" s="89"/>
      <c r="SYY50" s="89"/>
      <c r="SYZ50" s="89"/>
      <c r="SZA50" s="89"/>
      <c r="SZB50" s="89"/>
      <c r="SZC50" s="89"/>
      <c r="SZD50" s="89"/>
      <c r="SZE50" s="89"/>
      <c r="SZF50" s="89"/>
      <c r="SZG50" s="89"/>
      <c r="SZH50" s="89"/>
      <c r="SZI50" s="89"/>
      <c r="SZJ50" s="89"/>
      <c r="SZK50" s="89"/>
      <c r="SZL50" s="89"/>
      <c r="SZM50" s="89"/>
      <c r="SZN50" s="89"/>
      <c r="SZO50" s="89"/>
      <c r="SZP50" s="89"/>
      <c r="SZQ50" s="89"/>
      <c r="SZR50" s="89"/>
      <c r="SZS50" s="89"/>
      <c r="SZT50" s="89"/>
      <c r="SZU50" s="89"/>
      <c r="SZV50" s="89"/>
      <c r="SZW50" s="89"/>
      <c r="SZX50" s="89"/>
      <c r="SZY50" s="89"/>
      <c r="SZZ50" s="89"/>
      <c r="TAA50" s="89"/>
      <c r="TAB50" s="89"/>
      <c r="TAC50" s="89"/>
      <c r="TAD50" s="89"/>
      <c r="TAE50" s="89"/>
      <c r="TAF50" s="89"/>
      <c r="TAG50" s="89"/>
      <c r="TAH50" s="89"/>
      <c r="TAI50" s="89"/>
      <c r="TAJ50" s="89"/>
      <c r="TAK50" s="89"/>
      <c r="TAL50" s="89"/>
      <c r="TAM50" s="89"/>
      <c r="TAN50" s="89"/>
      <c r="TAO50" s="89"/>
      <c r="TAP50" s="89"/>
      <c r="TAQ50" s="89"/>
      <c r="TAR50" s="89"/>
      <c r="TAS50" s="89"/>
      <c r="TAT50" s="89"/>
      <c r="TAU50" s="89"/>
      <c r="TAV50" s="89"/>
      <c r="TAW50" s="89"/>
      <c r="TAX50" s="89"/>
      <c r="TAY50" s="89"/>
      <c r="TAZ50" s="89"/>
      <c r="TBA50" s="89"/>
      <c r="TBB50" s="89"/>
      <c r="TBC50" s="89"/>
      <c r="TBD50" s="89"/>
      <c r="TBE50" s="89"/>
      <c r="TBF50" s="89"/>
      <c r="TBG50" s="89"/>
      <c r="TBH50" s="89"/>
      <c r="TBI50" s="89"/>
      <c r="TBJ50" s="89"/>
      <c r="TBK50" s="89"/>
      <c r="TBL50" s="89"/>
      <c r="TBM50" s="89"/>
      <c r="TBN50" s="89"/>
      <c r="TBO50" s="89"/>
      <c r="TBP50" s="89"/>
      <c r="TBQ50" s="89"/>
      <c r="TBR50" s="89"/>
      <c r="TBS50" s="89"/>
      <c r="TBT50" s="89"/>
      <c r="TBU50" s="89"/>
      <c r="TBV50" s="89"/>
      <c r="TBW50" s="89"/>
      <c r="TBX50" s="89"/>
      <c r="TBY50" s="89"/>
      <c r="TBZ50" s="89"/>
      <c r="TCA50" s="89"/>
      <c r="TCB50" s="89"/>
      <c r="TCC50" s="89"/>
      <c r="TCD50" s="89"/>
      <c r="TCE50" s="89"/>
      <c r="TCF50" s="89"/>
      <c r="TCG50" s="89"/>
      <c r="TCH50" s="89"/>
      <c r="TCI50" s="89"/>
      <c r="TCJ50" s="89"/>
      <c r="TCK50" s="89"/>
      <c r="TCL50" s="89"/>
      <c r="TCM50" s="89"/>
      <c r="TCN50" s="89"/>
      <c r="TCO50" s="89"/>
      <c r="TCP50" s="89"/>
      <c r="TCQ50" s="89"/>
      <c r="TCR50" s="89"/>
      <c r="TCS50" s="89"/>
      <c r="TCT50" s="89"/>
      <c r="TCU50" s="89"/>
      <c r="TCV50" s="89"/>
      <c r="TCW50" s="89"/>
      <c r="TCX50" s="89"/>
      <c r="TCY50" s="89"/>
      <c r="TCZ50" s="89"/>
      <c r="TDA50" s="89"/>
      <c r="TDB50" s="89"/>
      <c r="TDC50" s="89"/>
      <c r="TDD50" s="89"/>
      <c r="TDE50" s="89"/>
      <c r="TDF50" s="89"/>
      <c r="TDG50" s="89"/>
      <c r="TDH50" s="89"/>
      <c r="TDI50" s="89"/>
      <c r="TDJ50" s="89"/>
      <c r="TDK50" s="89"/>
      <c r="TDL50" s="89"/>
      <c r="TDM50" s="89"/>
      <c r="TDN50" s="89"/>
      <c r="TDO50" s="89"/>
      <c r="TDP50" s="89"/>
      <c r="TDQ50" s="89"/>
      <c r="TDR50" s="89"/>
      <c r="TDS50" s="89"/>
      <c r="TDT50" s="89"/>
      <c r="TDU50" s="89"/>
      <c r="TDV50" s="89"/>
      <c r="TDW50" s="89"/>
      <c r="TDX50" s="89"/>
      <c r="TDY50" s="89"/>
      <c r="TDZ50" s="89"/>
      <c r="TEA50" s="89"/>
      <c r="TEB50" s="89"/>
      <c r="TEC50" s="89"/>
      <c r="TED50" s="89"/>
      <c r="TEE50" s="89"/>
      <c r="TEF50" s="89"/>
      <c r="TEG50" s="89"/>
      <c r="TEH50" s="89"/>
      <c r="TEI50" s="89"/>
      <c r="TEJ50" s="89"/>
      <c r="TEK50" s="89"/>
      <c r="TEL50" s="89"/>
      <c r="TEM50" s="89"/>
      <c r="TEN50" s="89"/>
      <c r="TEO50" s="89"/>
      <c r="TEP50" s="89"/>
      <c r="TEQ50" s="89"/>
      <c r="TER50" s="89"/>
      <c r="TES50" s="89"/>
      <c r="TET50" s="89"/>
      <c r="TEU50" s="89"/>
      <c r="TEV50" s="89"/>
      <c r="TEW50" s="89"/>
      <c r="TEX50" s="89"/>
      <c r="TEY50" s="89"/>
      <c r="TEZ50" s="89"/>
      <c r="TFA50" s="89"/>
      <c r="TFB50" s="89"/>
      <c r="TFC50" s="89"/>
      <c r="TFD50" s="89"/>
      <c r="TFE50" s="89"/>
      <c r="TFF50" s="89"/>
      <c r="TFG50" s="89"/>
      <c r="TFH50" s="89"/>
      <c r="TFI50" s="89"/>
      <c r="TFJ50" s="89"/>
      <c r="TFK50" s="89"/>
      <c r="TFL50" s="89"/>
      <c r="TFM50" s="89"/>
      <c r="TFN50" s="89"/>
      <c r="TFO50" s="89"/>
      <c r="TFP50" s="89"/>
      <c r="TFQ50" s="89"/>
      <c r="TFR50" s="89"/>
      <c r="TFS50" s="89"/>
      <c r="TFT50" s="89"/>
      <c r="TFU50" s="89"/>
      <c r="TFV50" s="89"/>
      <c r="TFW50" s="89"/>
      <c r="TFX50" s="89"/>
      <c r="TFY50" s="89"/>
      <c r="TFZ50" s="89"/>
      <c r="TGA50" s="89"/>
      <c r="TGB50" s="89"/>
      <c r="TGC50" s="89"/>
      <c r="TGD50" s="89"/>
      <c r="TGE50" s="89"/>
      <c r="TGF50" s="89"/>
      <c r="TGG50" s="89"/>
      <c r="TGH50" s="89"/>
      <c r="TGI50" s="89"/>
      <c r="TGJ50" s="89"/>
      <c r="TGK50" s="89"/>
      <c r="TGL50" s="89"/>
      <c r="TGM50" s="89"/>
      <c r="TGN50" s="89"/>
      <c r="TGO50" s="89"/>
      <c r="TGP50" s="89"/>
      <c r="TGQ50" s="89"/>
      <c r="TGR50" s="89"/>
      <c r="TGS50" s="89"/>
      <c r="TGT50" s="89"/>
      <c r="TGU50" s="89"/>
      <c r="TGV50" s="89"/>
      <c r="TGW50" s="89"/>
      <c r="TGX50" s="89"/>
      <c r="TGY50" s="89"/>
      <c r="TGZ50" s="89"/>
      <c r="THA50" s="89"/>
      <c r="THB50" s="89"/>
      <c r="THC50" s="89"/>
      <c r="THD50" s="89"/>
      <c r="THE50" s="89"/>
      <c r="THF50" s="89"/>
      <c r="THG50" s="89"/>
      <c r="THH50" s="89"/>
      <c r="THI50" s="89"/>
      <c r="THJ50" s="89"/>
      <c r="THK50" s="89"/>
      <c r="THL50" s="89"/>
      <c r="THM50" s="89"/>
      <c r="THN50" s="89"/>
      <c r="THO50" s="89"/>
      <c r="THP50" s="89"/>
      <c r="THQ50" s="89"/>
      <c r="THR50" s="89"/>
      <c r="THS50" s="89"/>
      <c r="THT50" s="89"/>
      <c r="THU50" s="89"/>
      <c r="THV50" s="89"/>
      <c r="THW50" s="89"/>
      <c r="THX50" s="89"/>
      <c r="THY50" s="89"/>
      <c r="THZ50" s="89"/>
      <c r="TIA50" s="89"/>
      <c r="TIB50" s="89"/>
      <c r="TIC50" s="89"/>
      <c r="TID50" s="89"/>
      <c r="TIE50" s="89"/>
      <c r="TIF50" s="89"/>
      <c r="TIG50" s="89"/>
      <c r="TIH50" s="89"/>
      <c r="TII50" s="89"/>
      <c r="TIJ50" s="89"/>
      <c r="TIK50" s="89"/>
      <c r="TIL50" s="89"/>
      <c r="TIM50" s="89"/>
      <c r="TIN50" s="89"/>
      <c r="TIO50" s="89"/>
      <c r="TIP50" s="89"/>
      <c r="TIQ50" s="89"/>
      <c r="TIR50" s="89"/>
      <c r="TIS50" s="89"/>
      <c r="TIT50" s="89"/>
      <c r="TIU50" s="89"/>
      <c r="TIV50" s="89"/>
      <c r="TIW50" s="89"/>
      <c r="TIX50" s="89"/>
      <c r="TIY50" s="89"/>
      <c r="TIZ50" s="89"/>
      <c r="TJA50" s="89"/>
      <c r="TJB50" s="89"/>
      <c r="TJC50" s="89"/>
      <c r="TJD50" s="89"/>
      <c r="TJE50" s="89"/>
      <c r="TJF50" s="89"/>
      <c r="TJG50" s="89"/>
      <c r="TJH50" s="89"/>
      <c r="TJI50" s="89"/>
      <c r="TJJ50" s="89"/>
      <c r="TJK50" s="89"/>
      <c r="TJL50" s="89"/>
      <c r="TJM50" s="89"/>
      <c r="TJN50" s="89"/>
      <c r="TJO50" s="89"/>
      <c r="TJP50" s="89"/>
      <c r="TJQ50" s="89"/>
      <c r="TJR50" s="89"/>
      <c r="TJS50" s="89"/>
      <c r="TJT50" s="89"/>
      <c r="TJU50" s="89"/>
      <c r="TJV50" s="89"/>
      <c r="TJW50" s="89"/>
      <c r="TJX50" s="89"/>
      <c r="TJY50" s="89"/>
      <c r="TJZ50" s="89"/>
      <c r="TKA50" s="89"/>
      <c r="TKB50" s="89"/>
      <c r="TKC50" s="89"/>
      <c r="TKD50" s="89"/>
      <c r="TKE50" s="89"/>
      <c r="TKF50" s="89"/>
      <c r="TKG50" s="89"/>
      <c r="TKH50" s="89"/>
      <c r="TKI50" s="89"/>
      <c r="TKJ50" s="89"/>
      <c r="TKK50" s="89"/>
      <c r="TKL50" s="89"/>
      <c r="TKM50" s="89"/>
      <c r="TKN50" s="89"/>
      <c r="TKO50" s="89"/>
      <c r="TKP50" s="89"/>
      <c r="TKQ50" s="89"/>
      <c r="TKR50" s="89"/>
      <c r="TKS50" s="89"/>
      <c r="TKT50" s="89"/>
      <c r="TKU50" s="89"/>
      <c r="TKV50" s="89"/>
      <c r="TKW50" s="89"/>
      <c r="TKX50" s="89"/>
      <c r="TKY50" s="89"/>
      <c r="TKZ50" s="89"/>
      <c r="TLA50" s="89"/>
      <c r="TLB50" s="89"/>
      <c r="TLC50" s="89"/>
      <c r="TLD50" s="89"/>
      <c r="TLE50" s="89"/>
      <c r="TLF50" s="89"/>
      <c r="TLG50" s="89"/>
      <c r="TLH50" s="89"/>
      <c r="TLI50" s="89"/>
      <c r="TLJ50" s="89"/>
      <c r="TLK50" s="89"/>
      <c r="TLL50" s="89"/>
      <c r="TLM50" s="89"/>
      <c r="TLN50" s="89"/>
      <c r="TLO50" s="89"/>
      <c r="TLP50" s="89"/>
      <c r="TLQ50" s="89"/>
      <c r="TLR50" s="89"/>
      <c r="TLS50" s="89"/>
      <c r="TLT50" s="89"/>
      <c r="TLU50" s="89"/>
      <c r="TLV50" s="89"/>
      <c r="TLW50" s="89"/>
      <c r="TLX50" s="89"/>
      <c r="TLY50" s="89"/>
      <c r="TLZ50" s="89"/>
      <c r="TMA50" s="89"/>
      <c r="TMB50" s="89"/>
      <c r="TMC50" s="89"/>
      <c r="TMD50" s="89"/>
      <c r="TME50" s="89"/>
      <c r="TMF50" s="89"/>
      <c r="TMG50" s="89"/>
      <c r="TMH50" s="89"/>
      <c r="TMI50" s="89"/>
      <c r="TMJ50" s="89"/>
      <c r="TMK50" s="89"/>
      <c r="TML50" s="89"/>
      <c r="TMM50" s="89"/>
      <c r="TMN50" s="89"/>
      <c r="TMO50" s="89"/>
      <c r="TMP50" s="89"/>
      <c r="TMQ50" s="89"/>
      <c r="TMR50" s="89"/>
      <c r="TMS50" s="89"/>
      <c r="TMT50" s="89"/>
      <c r="TMU50" s="89"/>
      <c r="TMV50" s="89"/>
      <c r="TMW50" s="89"/>
      <c r="TMX50" s="89"/>
      <c r="TMY50" s="89"/>
      <c r="TMZ50" s="89"/>
      <c r="TNA50" s="89"/>
      <c r="TNB50" s="89"/>
      <c r="TNC50" s="89"/>
      <c r="TND50" s="89"/>
      <c r="TNE50" s="89"/>
      <c r="TNF50" s="89"/>
      <c r="TNG50" s="89"/>
      <c r="TNH50" s="89"/>
      <c r="TNI50" s="89"/>
      <c r="TNJ50" s="89"/>
      <c r="TNK50" s="89"/>
      <c r="TNL50" s="89"/>
      <c r="TNM50" s="89"/>
      <c r="TNN50" s="89"/>
      <c r="TNO50" s="89"/>
      <c r="TNP50" s="89"/>
      <c r="TNQ50" s="89"/>
      <c r="TNR50" s="89"/>
      <c r="TNS50" s="89"/>
      <c r="TNT50" s="89"/>
      <c r="TNU50" s="89"/>
      <c r="TNV50" s="89"/>
      <c r="TNW50" s="89"/>
      <c r="TNX50" s="89"/>
      <c r="TNY50" s="89"/>
      <c r="TNZ50" s="89"/>
      <c r="TOA50" s="89"/>
      <c r="TOB50" s="89"/>
      <c r="TOC50" s="89"/>
      <c r="TOD50" s="89"/>
      <c r="TOE50" s="89"/>
      <c r="TOF50" s="89"/>
      <c r="TOG50" s="89"/>
      <c r="TOH50" s="89"/>
      <c r="TOI50" s="89"/>
      <c r="TOJ50" s="89"/>
      <c r="TOK50" s="89"/>
      <c r="TOL50" s="89"/>
      <c r="TOM50" s="89"/>
      <c r="TON50" s="89"/>
      <c r="TOO50" s="89"/>
      <c r="TOP50" s="89"/>
      <c r="TOQ50" s="89"/>
      <c r="TOR50" s="89"/>
      <c r="TOS50" s="89"/>
      <c r="TOT50" s="89"/>
      <c r="TOU50" s="89"/>
      <c r="TOV50" s="89"/>
      <c r="TOW50" s="89"/>
      <c r="TOX50" s="89"/>
      <c r="TOY50" s="89"/>
      <c r="TOZ50" s="89"/>
      <c r="TPA50" s="89"/>
      <c r="TPB50" s="89"/>
      <c r="TPC50" s="89"/>
      <c r="TPD50" s="89"/>
      <c r="TPE50" s="89"/>
      <c r="TPF50" s="89"/>
      <c r="TPG50" s="89"/>
      <c r="TPH50" s="89"/>
      <c r="TPI50" s="89"/>
      <c r="TPJ50" s="89"/>
      <c r="TPK50" s="89"/>
      <c r="TPL50" s="89"/>
      <c r="TPM50" s="89"/>
      <c r="TPN50" s="89"/>
      <c r="TPO50" s="89"/>
      <c r="TPP50" s="89"/>
      <c r="TPQ50" s="89"/>
      <c r="TPR50" s="89"/>
      <c r="TPS50" s="89"/>
      <c r="TPT50" s="89"/>
      <c r="TPU50" s="89"/>
      <c r="TPV50" s="89"/>
      <c r="TPW50" s="89"/>
      <c r="TPX50" s="89"/>
      <c r="TPY50" s="89"/>
      <c r="TPZ50" s="89"/>
      <c r="TQA50" s="89"/>
      <c r="TQB50" s="89"/>
      <c r="TQC50" s="89"/>
      <c r="TQD50" s="89"/>
      <c r="TQE50" s="89"/>
      <c r="TQF50" s="89"/>
      <c r="TQG50" s="89"/>
      <c r="TQH50" s="89"/>
      <c r="TQI50" s="89"/>
      <c r="TQJ50" s="89"/>
      <c r="TQK50" s="89"/>
      <c r="TQL50" s="89"/>
      <c r="TQM50" s="89"/>
      <c r="TQN50" s="89"/>
      <c r="TQO50" s="89"/>
      <c r="TQP50" s="89"/>
      <c r="TQQ50" s="89"/>
      <c r="TQR50" s="89"/>
      <c r="TQS50" s="89"/>
      <c r="TQT50" s="89"/>
      <c r="TQU50" s="89"/>
      <c r="TQV50" s="89"/>
      <c r="TQW50" s="89"/>
      <c r="TQX50" s="89"/>
      <c r="TQY50" s="89"/>
      <c r="TQZ50" s="89"/>
      <c r="TRA50" s="89"/>
      <c r="TRB50" s="89"/>
      <c r="TRC50" s="89"/>
      <c r="TRD50" s="89"/>
      <c r="TRE50" s="89"/>
      <c r="TRF50" s="89"/>
      <c r="TRG50" s="89"/>
      <c r="TRH50" s="89"/>
      <c r="TRI50" s="89"/>
      <c r="TRJ50" s="89"/>
      <c r="TRK50" s="89"/>
      <c r="TRL50" s="89"/>
      <c r="TRM50" s="89"/>
      <c r="TRN50" s="89"/>
      <c r="TRO50" s="89"/>
      <c r="TRP50" s="89"/>
      <c r="TRQ50" s="89"/>
      <c r="TRR50" s="89"/>
      <c r="TRS50" s="89"/>
      <c r="TRT50" s="89"/>
      <c r="TRU50" s="89"/>
      <c r="TRV50" s="89"/>
      <c r="TRW50" s="89"/>
      <c r="TRX50" s="89"/>
      <c r="TRY50" s="89"/>
      <c r="TRZ50" s="89"/>
      <c r="TSA50" s="89"/>
      <c r="TSB50" s="89"/>
      <c r="TSC50" s="89"/>
      <c r="TSD50" s="89"/>
      <c r="TSE50" s="89"/>
      <c r="TSF50" s="89"/>
      <c r="TSG50" s="89"/>
      <c r="TSH50" s="89"/>
      <c r="TSI50" s="89"/>
      <c r="TSJ50" s="89"/>
      <c r="TSK50" s="89"/>
      <c r="TSL50" s="89"/>
      <c r="TSM50" s="89"/>
      <c r="TSN50" s="89"/>
      <c r="TSO50" s="89"/>
      <c r="TSP50" s="89"/>
      <c r="TSQ50" s="89"/>
      <c r="TSR50" s="89"/>
      <c r="TSS50" s="89"/>
      <c r="TST50" s="89"/>
      <c r="TSU50" s="89"/>
      <c r="TSV50" s="89"/>
      <c r="TSW50" s="89"/>
      <c r="TSX50" s="89"/>
      <c r="TSY50" s="89"/>
      <c r="TSZ50" s="89"/>
      <c r="TTA50" s="89"/>
      <c r="TTB50" s="89"/>
      <c r="TTC50" s="89"/>
      <c r="TTD50" s="89"/>
      <c r="TTE50" s="89"/>
      <c r="TTF50" s="89"/>
      <c r="TTG50" s="89"/>
      <c r="TTH50" s="89"/>
      <c r="TTI50" s="89"/>
      <c r="TTJ50" s="89"/>
      <c r="TTK50" s="89"/>
      <c r="TTL50" s="89"/>
      <c r="TTM50" s="89"/>
      <c r="TTN50" s="89"/>
      <c r="TTO50" s="89"/>
      <c r="TTP50" s="89"/>
      <c r="TTQ50" s="89"/>
      <c r="TTR50" s="89"/>
      <c r="TTS50" s="89"/>
      <c r="TTT50" s="89"/>
      <c r="TTU50" s="89"/>
      <c r="TTV50" s="89"/>
      <c r="TTW50" s="89"/>
      <c r="TTX50" s="89"/>
      <c r="TTY50" s="89"/>
      <c r="TTZ50" s="89"/>
      <c r="TUA50" s="89"/>
      <c r="TUB50" s="89"/>
      <c r="TUC50" s="89"/>
      <c r="TUD50" s="89"/>
      <c r="TUE50" s="89"/>
      <c r="TUF50" s="89"/>
      <c r="TUG50" s="89"/>
      <c r="TUH50" s="89"/>
      <c r="TUI50" s="89"/>
      <c r="TUJ50" s="89"/>
      <c r="TUK50" s="89"/>
      <c r="TUL50" s="89"/>
      <c r="TUM50" s="89"/>
      <c r="TUN50" s="89"/>
      <c r="TUO50" s="89"/>
      <c r="TUP50" s="89"/>
      <c r="TUQ50" s="89"/>
      <c r="TUR50" s="89"/>
      <c r="TUS50" s="89"/>
      <c r="TUT50" s="89"/>
      <c r="TUU50" s="89"/>
      <c r="TUV50" s="89"/>
      <c r="TUW50" s="89"/>
      <c r="TUX50" s="89"/>
      <c r="TUY50" s="89"/>
      <c r="TUZ50" s="89"/>
      <c r="TVA50" s="89"/>
      <c r="TVB50" s="89"/>
      <c r="TVC50" s="89"/>
      <c r="TVD50" s="89"/>
      <c r="TVE50" s="89"/>
      <c r="TVF50" s="89"/>
      <c r="TVG50" s="89"/>
      <c r="TVH50" s="89"/>
      <c r="TVI50" s="89"/>
      <c r="TVJ50" s="89"/>
      <c r="TVK50" s="89"/>
      <c r="TVL50" s="89"/>
      <c r="TVM50" s="89"/>
      <c r="TVN50" s="89"/>
      <c r="TVO50" s="89"/>
      <c r="TVP50" s="89"/>
      <c r="TVQ50" s="89"/>
      <c r="TVR50" s="89"/>
      <c r="TVS50" s="89"/>
      <c r="TVT50" s="89"/>
      <c r="TVU50" s="89"/>
      <c r="TVV50" s="89"/>
      <c r="TVW50" s="89"/>
      <c r="TVX50" s="89"/>
      <c r="TVY50" s="89"/>
      <c r="TVZ50" s="89"/>
      <c r="TWA50" s="89"/>
      <c r="TWB50" s="89"/>
      <c r="TWC50" s="89"/>
      <c r="TWD50" s="89"/>
      <c r="TWE50" s="89"/>
      <c r="TWF50" s="89"/>
      <c r="TWG50" s="89"/>
      <c r="TWH50" s="89"/>
      <c r="TWI50" s="89"/>
      <c r="TWJ50" s="89"/>
      <c r="TWK50" s="89"/>
      <c r="TWL50" s="89"/>
      <c r="TWM50" s="89"/>
      <c r="TWN50" s="89"/>
      <c r="TWO50" s="89"/>
      <c r="TWP50" s="89"/>
      <c r="TWQ50" s="89"/>
      <c r="TWR50" s="89"/>
      <c r="TWS50" s="89"/>
      <c r="TWT50" s="89"/>
      <c r="TWU50" s="89"/>
      <c r="TWV50" s="89"/>
      <c r="TWW50" s="89"/>
      <c r="TWX50" s="89"/>
      <c r="TWY50" s="89"/>
      <c r="TWZ50" s="89"/>
      <c r="TXA50" s="89"/>
      <c r="TXB50" s="89"/>
      <c r="TXC50" s="89"/>
      <c r="TXD50" s="89"/>
      <c r="TXE50" s="89"/>
      <c r="TXF50" s="89"/>
      <c r="TXG50" s="89"/>
      <c r="TXH50" s="89"/>
      <c r="TXI50" s="89"/>
      <c r="TXJ50" s="89"/>
      <c r="TXK50" s="89"/>
      <c r="TXL50" s="89"/>
      <c r="TXM50" s="89"/>
      <c r="TXN50" s="89"/>
      <c r="TXO50" s="89"/>
      <c r="TXP50" s="89"/>
      <c r="TXQ50" s="89"/>
      <c r="TXR50" s="89"/>
      <c r="TXS50" s="89"/>
      <c r="TXT50" s="89"/>
      <c r="TXU50" s="89"/>
      <c r="TXV50" s="89"/>
      <c r="TXW50" s="89"/>
      <c r="TXX50" s="89"/>
      <c r="TXY50" s="89"/>
      <c r="TXZ50" s="89"/>
      <c r="TYA50" s="89"/>
      <c r="TYB50" s="89"/>
      <c r="TYC50" s="89"/>
      <c r="TYD50" s="89"/>
      <c r="TYE50" s="89"/>
      <c r="TYF50" s="89"/>
      <c r="TYG50" s="89"/>
      <c r="TYH50" s="89"/>
      <c r="TYI50" s="89"/>
      <c r="TYJ50" s="89"/>
      <c r="TYK50" s="89"/>
      <c r="TYL50" s="89"/>
      <c r="TYM50" s="89"/>
      <c r="TYN50" s="89"/>
      <c r="TYO50" s="89"/>
      <c r="TYP50" s="89"/>
      <c r="TYQ50" s="89"/>
      <c r="TYR50" s="89"/>
      <c r="TYS50" s="89"/>
      <c r="TYT50" s="89"/>
      <c r="TYU50" s="89"/>
      <c r="TYV50" s="89"/>
      <c r="TYW50" s="89"/>
      <c r="TYX50" s="89"/>
      <c r="TYY50" s="89"/>
      <c r="TYZ50" s="89"/>
      <c r="TZA50" s="89"/>
      <c r="TZB50" s="89"/>
      <c r="TZC50" s="89"/>
      <c r="TZD50" s="89"/>
      <c r="TZE50" s="89"/>
      <c r="TZF50" s="89"/>
      <c r="TZG50" s="89"/>
      <c r="TZH50" s="89"/>
      <c r="TZI50" s="89"/>
      <c r="TZJ50" s="89"/>
      <c r="TZK50" s="89"/>
      <c r="TZL50" s="89"/>
      <c r="TZM50" s="89"/>
      <c r="TZN50" s="89"/>
      <c r="TZO50" s="89"/>
      <c r="TZP50" s="89"/>
      <c r="TZQ50" s="89"/>
      <c r="TZR50" s="89"/>
      <c r="TZS50" s="89"/>
      <c r="TZT50" s="89"/>
      <c r="TZU50" s="89"/>
      <c r="TZV50" s="89"/>
      <c r="TZW50" s="89"/>
      <c r="TZX50" s="89"/>
      <c r="TZY50" s="89"/>
      <c r="TZZ50" s="89"/>
      <c r="UAA50" s="89"/>
      <c r="UAB50" s="89"/>
      <c r="UAC50" s="89"/>
      <c r="UAD50" s="89"/>
      <c r="UAE50" s="89"/>
      <c r="UAF50" s="89"/>
      <c r="UAG50" s="89"/>
      <c r="UAH50" s="89"/>
      <c r="UAI50" s="89"/>
      <c r="UAJ50" s="89"/>
      <c r="UAK50" s="89"/>
      <c r="UAL50" s="89"/>
      <c r="UAM50" s="89"/>
      <c r="UAN50" s="89"/>
      <c r="UAO50" s="89"/>
      <c r="UAP50" s="89"/>
      <c r="UAQ50" s="89"/>
      <c r="UAR50" s="89"/>
      <c r="UAS50" s="89"/>
      <c r="UAT50" s="89"/>
      <c r="UAU50" s="89"/>
      <c r="UAV50" s="89"/>
      <c r="UAW50" s="89"/>
      <c r="UAX50" s="89"/>
      <c r="UAY50" s="89"/>
      <c r="UAZ50" s="89"/>
      <c r="UBA50" s="89"/>
      <c r="UBB50" s="89"/>
      <c r="UBC50" s="89"/>
      <c r="UBD50" s="89"/>
      <c r="UBE50" s="89"/>
      <c r="UBF50" s="89"/>
      <c r="UBG50" s="89"/>
      <c r="UBH50" s="89"/>
      <c r="UBI50" s="89"/>
      <c r="UBJ50" s="89"/>
      <c r="UBK50" s="89"/>
      <c r="UBL50" s="89"/>
      <c r="UBM50" s="89"/>
      <c r="UBN50" s="89"/>
      <c r="UBO50" s="89"/>
      <c r="UBP50" s="89"/>
      <c r="UBQ50" s="89"/>
      <c r="UBR50" s="89"/>
      <c r="UBS50" s="89"/>
      <c r="UBT50" s="89"/>
      <c r="UBU50" s="89"/>
      <c r="UBV50" s="89"/>
      <c r="UBW50" s="89"/>
      <c r="UBX50" s="89"/>
      <c r="UBY50" s="89"/>
      <c r="UBZ50" s="89"/>
      <c r="UCA50" s="89"/>
      <c r="UCB50" s="89"/>
      <c r="UCC50" s="89"/>
      <c r="UCD50" s="89"/>
      <c r="UCE50" s="89"/>
      <c r="UCF50" s="89"/>
      <c r="UCG50" s="89"/>
      <c r="UCH50" s="89"/>
      <c r="UCI50" s="89"/>
      <c r="UCJ50" s="89"/>
      <c r="UCK50" s="89"/>
      <c r="UCL50" s="89"/>
      <c r="UCM50" s="89"/>
      <c r="UCN50" s="89"/>
      <c r="UCO50" s="89"/>
      <c r="UCP50" s="89"/>
      <c r="UCQ50" s="89"/>
      <c r="UCR50" s="89"/>
      <c r="UCS50" s="89"/>
      <c r="UCT50" s="89"/>
      <c r="UCU50" s="89"/>
      <c r="UCV50" s="89"/>
      <c r="UCW50" s="89"/>
      <c r="UCX50" s="89"/>
      <c r="UCY50" s="89"/>
      <c r="UCZ50" s="89"/>
      <c r="UDA50" s="89"/>
      <c r="UDB50" s="89"/>
      <c r="UDC50" s="89"/>
      <c r="UDD50" s="89"/>
      <c r="UDE50" s="89"/>
      <c r="UDF50" s="89"/>
      <c r="UDG50" s="89"/>
      <c r="UDH50" s="89"/>
      <c r="UDI50" s="89"/>
      <c r="UDJ50" s="89"/>
      <c r="UDK50" s="89"/>
      <c r="UDL50" s="89"/>
      <c r="UDM50" s="89"/>
      <c r="UDN50" s="89"/>
      <c r="UDO50" s="89"/>
      <c r="UDP50" s="89"/>
      <c r="UDQ50" s="89"/>
      <c r="UDR50" s="89"/>
      <c r="UDS50" s="89"/>
      <c r="UDT50" s="89"/>
      <c r="UDU50" s="89"/>
      <c r="UDV50" s="89"/>
      <c r="UDW50" s="89"/>
      <c r="UDX50" s="89"/>
      <c r="UDY50" s="89"/>
      <c r="UDZ50" s="89"/>
      <c r="UEA50" s="89"/>
      <c r="UEB50" s="89"/>
      <c r="UEC50" s="89"/>
      <c r="UED50" s="89"/>
      <c r="UEE50" s="89"/>
      <c r="UEF50" s="89"/>
      <c r="UEG50" s="89"/>
      <c r="UEH50" s="89"/>
      <c r="UEI50" s="89"/>
      <c r="UEJ50" s="89"/>
      <c r="UEK50" s="89"/>
      <c r="UEL50" s="89"/>
      <c r="UEM50" s="89"/>
      <c r="UEN50" s="89"/>
      <c r="UEO50" s="89"/>
      <c r="UEP50" s="89"/>
      <c r="UEQ50" s="89"/>
      <c r="UER50" s="89"/>
      <c r="UES50" s="89"/>
      <c r="UET50" s="89"/>
      <c r="UEU50" s="89"/>
      <c r="UEV50" s="89"/>
      <c r="UEW50" s="89"/>
      <c r="UEX50" s="89"/>
      <c r="UEY50" s="89"/>
      <c r="UEZ50" s="89"/>
      <c r="UFA50" s="89"/>
      <c r="UFB50" s="89"/>
      <c r="UFC50" s="89"/>
      <c r="UFD50" s="89"/>
      <c r="UFE50" s="89"/>
      <c r="UFF50" s="89"/>
      <c r="UFG50" s="89"/>
      <c r="UFH50" s="89"/>
      <c r="UFI50" s="89"/>
      <c r="UFJ50" s="89"/>
      <c r="UFK50" s="89"/>
      <c r="UFL50" s="89"/>
      <c r="UFM50" s="89"/>
      <c r="UFN50" s="89"/>
      <c r="UFO50" s="89"/>
      <c r="UFP50" s="89"/>
      <c r="UFQ50" s="89"/>
      <c r="UFR50" s="89"/>
      <c r="UFS50" s="89"/>
      <c r="UFT50" s="89"/>
      <c r="UFU50" s="89"/>
      <c r="UFV50" s="89"/>
      <c r="UFW50" s="89"/>
      <c r="UFX50" s="89"/>
      <c r="UFY50" s="89"/>
      <c r="UFZ50" s="89"/>
      <c r="UGA50" s="89"/>
      <c r="UGB50" s="89"/>
      <c r="UGC50" s="89"/>
      <c r="UGD50" s="89"/>
      <c r="UGE50" s="89"/>
      <c r="UGF50" s="89"/>
      <c r="UGG50" s="89"/>
      <c r="UGH50" s="89"/>
      <c r="UGI50" s="89"/>
      <c r="UGJ50" s="89"/>
      <c r="UGK50" s="89"/>
      <c r="UGL50" s="89"/>
      <c r="UGM50" s="89"/>
      <c r="UGN50" s="89"/>
      <c r="UGO50" s="89"/>
      <c r="UGP50" s="89"/>
      <c r="UGQ50" s="89"/>
      <c r="UGR50" s="89"/>
      <c r="UGS50" s="89"/>
      <c r="UGT50" s="89"/>
      <c r="UGU50" s="89"/>
      <c r="UGV50" s="89"/>
      <c r="UGW50" s="89"/>
      <c r="UGX50" s="89"/>
      <c r="UGY50" s="89"/>
      <c r="UGZ50" s="89"/>
      <c r="UHA50" s="89"/>
      <c r="UHB50" s="89"/>
      <c r="UHC50" s="89"/>
      <c r="UHD50" s="89"/>
      <c r="UHE50" s="89"/>
      <c r="UHF50" s="89"/>
      <c r="UHG50" s="89"/>
      <c r="UHH50" s="89"/>
      <c r="UHI50" s="89"/>
      <c r="UHJ50" s="89"/>
      <c r="UHK50" s="89"/>
      <c r="UHL50" s="89"/>
      <c r="UHM50" s="89"/>
      <c r="UHN50" s="89"/>
      <c r="UHO50" s="89"/>
      <c r="UHP50" s="89"/>
      <c r="UHQ50" s="89"/>
      <c r="UHR50" s="89"/>
      <c r="UHS50" s="89"/>
      <c r="UHT50" s="89"/>
      <c r="UHU50" s="89"/>
      <c r="UHV50" s="89"/>
      <c r="UHW50" s="89"/>
      <c r="UHX50" s="89"/>
      <c r="UHY50" s="89"/>
      <c r="UHZ50" s="89"/>
      <c r="UIA50" s="89"/>
      <c r="UIB50" s="89"/>
      <c r="UIC50" s="89"/>
      <c r="UID50" s="89"/>
      <c r="UIE50" s="89"/>
      <c r="UIF50" s="89"/>
      <c r="UIG50" s="89"/>
      <c r="UIH50" s="89"/>
      <c r="UII50" s="89"/>
      <c r="UIJ50" s="89"/>
      <c r="UIK50" s="89"/>
      <c r="UIL50" s="89"/>
      <c r="UIM50" s="89"/>
      <c r="UIN50" s="89"/>
      <c r="UIO50" s="89"/>
      <c r="UIP50" s="89"/>
      <c r="UIQ50" s="89"/>
      <c r="UIR50" s="89"/>
      <c r="UIS50" s="89"/>
      <c r="UIT50" s="89"/>
      <c r="UIU50" s="89"/>
      <c r="UIV50" s="89"/>
      <c r="UIW50" s="89"/>
      <c r="UIX50" s="89"/>
      <c r="UIY50" s="89"/>
      <c r="UIZ50" s="89"/>
      <c r="UJA50" s="89"/>
      <c r="UJB50" s="89"/>
      <c r="UJC50" s="89"/>
      <c r="UJD50" s="89"/>
      <c r="UJE50" s="89"/>
      <c r="UJF50" s="89"/>
      <c r="UJG50" s="89"/>
      <c r="UJH50" s="89"/>
      <c r="UJI50" s="89"/>
      <c r="UJJ50" s="89"/>
      <c r="UJK50" s="89"/>
      <c r="UJL50" s="89"/>
      <c r="UJM50" s="89"/>
      <c r="UJN50" s="89"/>
      <c r="UJO50" s="89"/>
      <c r="UJP50" s="89"/>
      <c r="UJQ50" s="89"/>
      <c r="UJR50" s="89"/>
      <c r="UJS50" s="89"/>
      <c r="UJT50" s="89"/>
      <c r="UJU50" s="89"/>
      <c r="UJV50" s="89"/>
      <c r="UJW50" s="89"/>
      <c r="UJX50" s="89"/>
      <c r="UJY50" s="89"/>
      <c r="UJZ50" s="89"/>
      <c r="UKA50" s="89"/>
      <c r="UKB50" s="89"/>
      <c r="UKC50" s="89"/>
      <c r="UKD50" s="89"/>
      <c r="UKE50" s="89"/>
      <c r="UKF50" s="89"/>
      <c r="UKG50" s="89"/>
      <c r="UKH50" s="89"/>
      <c r="UKI50" s="89"/>
      <c r="UKJ50" s="89"/>
      <c r="UKK50" s="89"/>
      <c r="UKL50" s="89"/>
      <c r="UKM50" s="89"/>
      <c r="UKN50" s="89"/>
      <c r="UKO50" s="89"/>
      <c r="UKP50" s="89"/>
      <c r="UKQ50" s="89"/>
      <c r="UKR50" s="89"/>
      <c r="UKS50" s="89"/>
      <c r="UKT50" s="89"/>
      <c r="UKU50" s="89"/>
      <c r="UKV50" s="89"/>
      <c r="UKW50" s="89"/>
      <c r="UKX50" s="89"/>
      <c r="UKY50" s="89"/>
      <c r="UKZ50" s="89"/>
      <c r="ULA50" s="89"/>
      <c r="ULB50" s="89"/>
      <c r="ULC50" s="89"/>
      <c r="ULD50" s="89"/>
      <c r="ULE50" s="89"/>
      <c r="ULF50" s="89"/>
      <c r="ULG50" s="89"/>
      <c r="ULH50" s="89"/>
      <c r="ULI50" s="89"/>
      <c r="ULJ50" s="89"/>
      <c r="ULK50" s="89"/>
      <c r="ULL50" s="89"/>
      <c r="ULM50" s="89"/>
      <c r="ULN50" s="89"/>
      <c r="ULO50" s="89"/>
      <c r="ULP50" s="89"/>
      <c r="ULQ50" s="89"/>
      <c r="ULR50" s="89"/>
      <c r="ULS50" s="89"/>
      <c r="ULT50" s="89"/>
      <c r="ULU50" s="89"/>
      <c r="ULV50" s="89"/>
      <c r="ULW50" s="89"/>
      <c r="ULX50" s="89"/>
      <c r="ULY50" s="89"/>
      <c r="ULZ50" s="89"/>
      <c r="UMA50" s="89"/>
      <c r="UMB50" s="89"/>
      <c r="UMC50" s="89"/>
      <c r="UMD50" s="89"/>
      <c r="UME50" s="89"/>
      <c r="UMF50" s="89"/>
      <c r="UMG50" s="89"/>
      <c r="UMH50" s="89"/>
      <c r="UMI50" s="89"/>
      <c r="UMJ50" s="89"/>
      <c r="UMK50" s="89"/>
      <c r="UML50" s="89"/>
      <c r="UMM50" s="89"/>
      <c r="UMN50" s="89"/>
      <c r="UMO50" s="89"/>
      <c r="UMP50" s="89"/>
      <c r="UMQ50" s="89"/>
      <c r="UMR50" s="89"/>
      <c r="UMS50" s="89"/>
      <c r="UMT50" s="89"/>
      <c r="UMU50" s="89"/>
      <c r="UMV50" s="89"/>
      <c r="UMW50" s="89"/>
      <c r="UMX50" s="89"/>
      <c r="UMY50" s="89"/>
      <c r="UMZ50" s="89"/>
      <c r="UNA50" s="89"/>
      <c r="UNB50" s="89"/>
      <c r="UNC50" s="89"/>
      <c r="UND50" s="89"/>
      <c r="UNE50" s="89"/>
      <c r="UNF50" s="89"/>
      <c r="UNG50" s="89"/>
      <c r="UNH50" s="89"/>
      <c r="UNI50" s="89"/>
      <c r="UNJ50" s="89"/>
      <c r="UNK50" s="89"/>
      <c r="UNL50" s="89"/>
      <c r="UNM50" s="89"/>
      <c r="UNN50" s="89"/>
      <c r="UNO50" s="89"/>
      <c r="UNP50" s="89"/>
      <c r="UNQ50" s="89"/>
      <c r="UNR50" s="89"/>
      <c r="UNS50" s="89"/>
      <c r="UNT50" s="89"/>
      <c r="UNU50" s="89"/>
      <c r="UNV50" s="89"/>
      <c r="UNW50" s="89"/>
      <c r="UNX50" s="89"/>
      <c r="UNY50" s="89"/>
      <c r="UNZ50" s="89"/>
      <c r="UOA50" s="89"/>
      <c r="UOB50" s="89"/>
      <c r="UOC50" s="89"/>
      <c r="UOD50" s="89"/>
      <c r="UOE50" s="89"/>
      <c r="UOF50" s="89"/>
      <c r="UOG50" s="89"/>
      <c r="UOH50" s="89"/>
      <c r="UOI50" s="89"/>
      <c r="UOJ50" s="89"/>
      <c r="UOK50" s="89"/>
      <c r="UOL50" s="89"/>
      <c r="UOM50" s="89"/>
      <c r="UON50" s="89"/>
      <c r="UOO50" s="89"/>
      <c r="UOP50" s="89"/>
      <c r="UOQ50" s="89"/>
      <c r="UOR50" s="89"/>
      <c r="UOS50" s="89"/>
      <c r="UOT50" s="89"/>
      <c r="UOU50" s="89"/>
      <c r="UOV50" s="89"/>
      <c r="UOW50" s="89"/>
      <c r="UOX50" s="89"/>
      <c r="UOY50" s="89"/>
      <c r="UOZ50" s="89"/>
      <c r="UPA50" s="89"/>
      <c r="UPB50" s="89"/>
      <c r="UPC50" s="89"/>
      <c r="UPD50" s="89"/>
      <c r="UPE50" s="89"/>
      <c r="UPF50" s="89"/>
      <c r="UPG50" s="89"/>
      <c r="UPH50" s="89"/>
      <c r="UPI50" s="89"/>
      <c r="UPJ50" s="89"/>
      <c r="UPK50" s="89"/>
      <c r="UPL50" s="89"/>
      <c r="UPM50" s="89"/>
      <c r="UPN50" s="89"/>
      <c r="UPO50" s="89"/>
      <c r="UPP50" s="89"/>
      <c r="UPQ50" s="89"/>
      <c r="UPR50" s="89"/>
      <c r="UPS50" s="89"/>
      <c r="UPT50" s="89"/>
      <c r="UPU50" s="89"/>
      <c r="UPV50" s="89"/>
      <c r="UPW50" s="89"/>
      <c r="UPX50" s="89"/>
      <c r="UPY50" s="89"/>
      <c r="UPZ50" s="89"/>
      <c r="UQA50" s="89"/>
      <c r="UQB50" s="89"/>
      <c r="UQC50" s="89"/>
      <c r="UQD50" s="89"/>
      <c r="UQE50" s="89"/>
      <c r="UQF50" s="89"/>
      <c r="UQG50" s="89"/>
      <c r="UQH50" s="89"/>
      <c r="UQI50" s="89"/>
      <c r="UQJ50" s="89"/>
      <c r="UQK50" s="89"/>
      <c r="UQL50" s="89"/>
      <c r="UQM50" s="89"/>
      <c r="UQN50" s="89"/>
      <c r="UQO50" s="89"/>
      <c r="UQP50" s="89"/>
      <c r="UQQ50" s="89"/>
      <c r="UQR50" s="89"/>
      <c r="UQS50" s="89"/>
      <c r="UQT50" s="89"/>
      <c r="UQU50" s="89"/>
      <c r="UQV50" s="89"/>
      <c r="UQW50" s="89"/>
      <c r="UQX50" s="89"/>
      <c r="UQY50" s="89"/>
      <c r="UQZ50" s="89"/>
      <c r="URA50" s="89"/>
      <c r="URB50" s="89"/>
      <c r="URC50" s="89"/>
      <c r="URD50" s="89"/>
      <c r="URE50" s="89"/>
      <c r="URF50" s="89"/>
      <c r="URG50" s="89"/>
      <c r="URH50" s="89"/>
      <c r="URI50" s="89"/>
      <c r="URJ50" s="89"/>
      <c r="URK50" s="89"/>
      <c r="URL50" s="89"/>
      <c r="URM50" s="89"/>
      <c r="URN50" s="89"/>
      <c r="URO50" s="89"/>
      <c r="URP50" s="89"/>
      <c r="URQ50" s="89"/>
      <c r="URR50" s="89"/>
      <c r="URS50" s="89"/>
      <c r="URT50" s="89"/>
      <c r="URU50" s="89"/>
      <c r="URV50" s="89"/>
      <c r="URW50" s="89"/>
      <c r="URX50" s="89"/>
      <c r="URY50" s="89"/>
      <c r="URZ50" s="89"/>
      <c r="USA50" s="89"/>
      <c r="USB50" s="89"/>
      <c r="USC50" s="89"/>
      <c r="USD50" s="89"/>
      <c r="USE50" s="89"/>
      <c r="USF50" s="89"/>
      <c r="USG50" s="89"/>
      <c r="USH50" s="89"/>
      <c r="USI50" s="89"/>
      <c r="USJ50" s="89"/>
      <c r="USK50" s="89"/>
      <c r="USL50" s="89"/>
      <c r="USM50" s="89"/>
      <c r="USN50" s="89"/>
      <c r="USO50" s="89"/>
      <c r="USP50" s="89"/>
      <c r="USQ50" s="89"/>
      <c r="USR50" s="89"/>
      <c r="USS50" s="89"/>
      <c r="UST50" s="89"/>
      <c r="USU50" s="89"/>
      <c r="USV50" s="89"/>
      <c r="USW50" s="89"/>
      <c r="USX50" s="89"/>
      <c r="USY50" s="89"/>
      <c r="USZ50" s="89"/>
      <c r="UTA50" s="89"/>
      <c r="UTB50" s="89"/>
      <c r="UTC50" s="89"/>
      <c r="UTD50" s="89"/>
      <c r="UTE50" s="89"/>
      <c r="UTF50" s="89"/>
      <c r="UTG50" s="89"/>
      <c r="UTH50" s="89"/>
      <c r="UTI50" s="89"/>
      <c r="UTJ50" s="89"/>
      <c r="UTK50" s="89"/>
      <c r="UTL50" s="89"/>
      <c r="UTM50" s="89"/>
      <c r="UTN50" s="89"/>
      <c r="UTO50" s="89"/>
      <c r="UTP50" s="89"/>
      <c r="UTQ50" s="89"/>
      <c r="UTR50" s="89"/>
      <c r="UTS50" s="89"/>
      <c r="UTT50" s="89"/>
      <c r="UTU50" s="89"/>
      <c r="UTV50" s="89"/>
      <c r="UTW50" s="89"/>
      <c r="UTX50" s="89"/>
      <c r="UTY50" s="89"/>
      <c r="UTZ50" s="89"/>
      <c r="UUA50" s="89"/>
      <c r="UUB50" s="89"/>
      <c r="UUC50" s="89"/>
      <c r="UUD50" s="89"/>
      <c r="UUE50" s="89"/>
      <c r="UUF50" s="89"/>
      <c r="UUG50" s="89"/>
      <c r="UUH50" s="89"/>
      <c r="UUI50" s="89"/>
      <c r="UUJ50" s="89"/>
      <c r="UUK50" s="89"/>
      <c r="UUL50" s="89"/>
      <c r="UUM50" s="89"/>
      <c r="UUN50" s="89"/>
      <c r="UUO50" s="89"/>
      <c r="UUP50" s="89"/>
      <c r="UUQ50" s="89"/>
      <c r="UUR50" s="89"/>
      <c r="UUS50" s="89"/>
      <c r="UUT50" s="89"/>
      <c r="UUU50" s="89"/>
      <c r="UUV50" s="89"/>
      <c r="UUW50" s="89"/>
      <c r="UUX50" s="89"/>
      <c r="UUY50" s="89"/>
      <c r="UUZ50" s="89"/>
      <c r="UVA50" s="89"/>
      <c r="UVB50" s="89"/>
      <c r="UVC50" s="89"/>
      <c r="UVD50" s="89"/>
      <c r="UVE50" s="89"/>
      <c r="UVF50" s="89"/>
      <c r="UVG50" s="89"/>
      <c r="UVH50" s="89"/>
      <c r="UVI50" s="89"/>
      <c r="UVJ50" s="89"/>
      <c r="UVK50" s="89"/>
      <c r="UVL50" s="89"/>
      <c r="UVM50" s="89"/>
      <c r="UVN50" s="89"/>
      <c r="UVO50" s="89"/>
      <c r="UVP50" s="89"/>
      <c r="UVQ50" s="89"/>
      <c r="UVR50" s="89"/>
      <c r="UVS50" s="89"/>
      <c r="UVT50" s="89"/>
      <c r="UVU50" s="89"/>
      <c r="UVV50" s="89"/>
      <c r="UVW50" s="89"/>
      <c r="UVX50" s="89"/>
      <c r="UVY50" s="89"/>
      <c r="UVZ50" s="89"/>
      <c r="UWA50" s="89"/>
      <c r="UWB50" s="89"/>
      <c r="UWC50" s="89"/>
      <c r="UWD50" s="89"/>
      <c r="UWE50" s="89"/>
      <c r="UWF50" s="89"/>
      <c r="UWG50" s="89"/>
      <c r="UWH50" s="89"/>
      <c r="UWI50" s="89"/>
      <c r="UWJ50" s="89"/>
      <c r="UWK50" s="89"/>
      <c r="UWL50" s="89"/>
      <c r="UWM50" s="89"/>
      <c r="UWN50" s="89"/>
      <c r="UWO50" s="89"/>
      <c r="UWP50" s="89"/>
      <c r="UWQ50" s="89"/>
      <c r="UWR50" s="89"/>
      <c r="UWS50" s="89"/>
      <c r="UWT50" s="89"/>
      <c r="UWU50" s="89"/>
      <c r="UWV50" s="89"/>
      <c r="UWW50" s="89"/>
      <c r="UWX50" s="89"/>
      <c r="UWY50" s="89"/>
      <c r="UWZ50" s="89"/>
      <c r="UXA50" s="89"/>
      <c r="UXB50" s="89"/>
      <c r="UXC50" s="89"/>
      <c r="UXD50" s="89"/>
      <c r="UXE50" s="89"/>
      <c r="UXF50" s="89"/>
      <c r="UXG50" s="89"/>
      <c r="UXH50" s="89"/>
      <c r="UXI50" s="89"/>
      <c r="UXJ50" s="89"/>
      <c r="UXK50" s="89"/>
      <c r="UXL50" s="89"/>
      <c r="UXM50" s="89"/>
      <c r="UXN50" s="89"/>
      <c r="UXO50" s="89"/>
      <c r="UXP50" s="89"/>
      <c r="UXQ50" s="89"/>
      <c r="UXR50" s="89"/>
      <c r="UXS50" s="89"/>
      <c r="UXT50" s="89"/>
      <c r="UXU50" s="89"/>
      <c r="UXV50" s="89"/>
      <c r="UXW50" s="89"/>
      <c r="UXX50" s="89"/>
      <c r="UXY50" s="89"/>
      <c r="UXZ50" s="89"/>
      <c r="UYA50" s="89"/>
      <c r="UYB50" s="89"/>
      <c r="UYC50" s="89"/>
      <c r="UYD50" s="89"/>
      <c r="UYE50" s="89"/>
      <c r="UYF50" s="89"/>
      <c r="UYG50" s="89"/>
      <c r="UYH50" s="89"/>
      <c r="UYI50" s="89"/>
      <c r="UYJ50" s="89"/>
      <c r="UYK50" s="89"/>
      <c r="UYL50" s="89"/>
      <c r="UYM50" s="89"/>
      <c r="UYN50" s="89"/>
      <c r="UYO50" s="89"/>
      <c r="UYP50" s="89"/>
      <c r="UYQ50" s="89"/>
      <c r="UYR50" s="89"/>
      <c r="UYS50" s="89"/>
      <c r="UYT50" s="89"/>
      <c r="UYU50" s="89"/>
      <c r="UYV50" s="89"/>
      <c r="UYW50" s="89"/>
      <c r="UYX50" s="89"/>
      <c r="UYY50" s="89"/>
      <c r="UYZ50" s="89"/>
      <c r="UZA50" s="89"/>
      <c r="UZB50" s="89"/>
      <c r="UZC50" s="89"/>
      <c r="UZD50" s="89"/>
      <c r="UZE50" s="89"/>
      <c r="UZF50" s="89"/>
      <c r="UZG50" s="89"/>
      <c r="UZH50" s="89"/>
      <c r="UZI50" s="89"/>
      <c r="UZJ50" s="89"/>
      <c r="UZK50" s="89"/>
      <c r="UZL50" s="89"/>
      <c r="UZM50" s="89"/>
      <c r="UZN50" s="89"/>
      <c r="UZO50" s="89"/>
      <c r="UZP50" s="89"/>
      <c r="UZQ50" s="89"/>
      <c r="UZR50" s="89"/>
      <c r="UZS50" s="89"/>
      <c r="UZT50" s="89"/>
      <c r="UZU50" s="89"/>
      <c r="UZV50" s="89"/>
      <c r="UZW50" s="89"/>
      <c r="UZX50" s="89"/>
      <c r="UZY50" s="89"/>
      <c r="UZZ50" s="89"/>
      <c r="VAA50" s="89"/>
      <c r="VAB50" s="89"/>
      <c r="VAC50" s="89"/>
      <c r="VAD50" s="89"/>
      <c r="VAE50" s="89"/>
      <c r="VAF50" s="89"/>
      <c r="VAG50" s="89"/>
      <c r="VAH50" s="89"/>
      <c r="VAI50" s="89"/>
      <c r="VAJ50" s="89"/>
      <c r="VAK50" s="89"/>
      <c r="VAL50" s="89"/>
      <c r="VAM50" s="89"/>
      <c r="VAN50" s="89"/>
      <c r="VAO50" s="89"/>
      <c r="VAP50" s="89"/>
      <c r="VAQ50" s="89"/>
      <c r="VAR50" s="89"/>
      <c r="VAS50" s="89"/>
      <c r="VAT50" s="89"/>
      <c r="VAU50" s="89"/>
      <c r="VAV50" s="89"/>
      <c r="VAW50" s="89"/>
      <c r="VAX50" s="89"/>
      <c r="VAY50" s="89"/>
      <c r="VAZ50" s="89"/>
      <c r="VBA50" s="89"/>
      <c r="VBB50" s="89"/>
      <c r="VBC50" s="89"/>
      <c r="VBD50" s="89"/>
      <c r="VBE50" s="89"/>
      <c r="VBF50" s="89"/>
      <c r="VBG50" s="89"/>
      <c r="VBH50" s="89"/>
      <c r="VBI50" s="89"/>
      <c r="VBJ50" s="89"/>
      <c r="VBK50" s="89"/>
      <c r="VBL50" s="89"/>
      <c r="VBM50" s="89"/>
      <c r="VBN50" s="89"/>
      <c r="VBO50" s="89"/>
      <c r="VBP50" s="89"/>
      <c r="VBQ50" s="89"/>
      <c r="VBR50" s="89"/>
      <c r="VBS50" s="89"/>
      <c r="VBT50" s="89"/>
      <c r="VBU50" s="89"/>
      <c r="VBV50" s="89"/>
      <c r="VBW50" s="89"/>
      <c r="VBX50" s="89"/>
      <c r="VBY50" s="89"/>
      <c r="VBZ50" s="89"/>
      <c r="VCA50" s="89"/>
      <c r="VCB50" s="89"/>
      <c r="VCC50" s="89"/>
      <c r="VCD50" s="89"/>
      <c r="VCE50" s="89"/>
      <c r="VCF50" s="89"/>
      <c r="VCG50" s="89"/>
      <c r="VCH50" s="89"/>
      <c r="VCI50" s="89"/>
      <c r="VCJ50" s="89"/>
      <c r="VCK50" s="89"/>
      <c r="VCL50" s="89"/>
      <c r="VCM50" s="89"/>
      <c r="VCN50" s="89"/>
      <c r="VCO50" s="89"/>
      <c r="VCP50" s="89"/>
      <c r="VCQ50" s="89"/>
      <c r="VCR50" s="89"/>
      <c r="VCS50" s="89"/>
      <c r="VCT50" s="89"/>
      <c r="VCU50" s="89"/>
      <c r="VCV50" s="89"/>
      <c r="VCW50" s="89"/>
      <c r="VCX50" s="89"/>
      <c r="VCY50" s="89"/>
      <c r="VCZ50" s="89"/>
      <c r="VDA50" s="89"/>
      <c r="VDB50" s="89"/>
      <c r="VDC50" s="89"/>
      <c r="VDD50" s="89"/>
      <c r="VDE50" s="89"/>
      <c r="VDF50" s="89"/>
      <c r="VDG50" s="89"/>
      <c r="VDH50" s="89"/>
      <c r="VDI50" s="89"/>
      <c r="VDJ50" s="89"/>
      <c r="VDK50" s="89"/>
      <c r="VDL50" s="89"/>
      <c r="VDM50" s="89"/>
      <c r="VDN50" s="89"/>
      <c r="VDO50" s="89"/>
      <c r="VDP50" s="89"/>
      <c r="VDQ50" s="89"/>
      <c r="VDR50" s="89"/>
      <c r="VDS50" s="89"/>
      <c r="VDT50" s="89"/>
      <c r="VDU50" s="89"/>
      <c r="VDV50" s="89"/>
      <c r="VDW50" s="89"/>
      <c r="VDX50" s="89"/>
      <c r="VDY50" s="89"/>
      <c r="VDZ50" s="89"/>
      <c r="VEA50" s="89"/>
      <c r="VEB50" s="89"/>
      <c r="VEC50" s="89"/>
      <c r="VED50" s="89"/>
      <c r="VEE50" s="89"/>
      <c r="VEF50" s="89"/>
      <c r="VEG50" s="89"/>
      <c r="VEH50" s="89"/>
      <c r="VEI50" s="89"/>
      <c r="VEJ50" s="89"/>
      <c r="VEK50" s="89"/>
      <c r="VEL50" s="89"/>
      <c r="VEM50" s="89"/>
      <c r="VEN50" s="89"/>
      <c r="VEO50" s="89"/>
      <c r="VEP50" s="89"/>
      <c r="VEQ50" s="89"/>
      <c r="VER50" s="89"/>
      <c r="VES50" s="89"/>
      <c r="VET50" s="89"/>
      <c r="VEU50" s="89"/>
      <c r="VEV50" s="89"/>
      <c r="VEW50" s="89"/>
      <c r="VEX50" s="89"/>
      <c r="VEY50" s="89"/>
      <c r="VEZ50" s="89"/>
      <c r="VFA50" s="89"/>
      <c r="VFB50" s="89"/>
      <c r="VFC50" s="89"/>
      <c r="VFD50" s="89"/>
      <c r="VFE50" s="89"/>
      <c r="VFF50" s="89"/>
      <c r="VFG50" s="89"/>
      <c r="VFH50" s="89"/>
      <c r="VFI50" s="89"/>
      <c r="VFJ50" s="89"/>
      <c r="VFK50" s="89"/>
      <c r="VFL50" s="89"/>
      <c r="VFM50" s="89"/>
      <c r="VFN50" s="89"/>
      <c r="VFO50" s="89"/>
      <c r="VFP50" s="89"/>
      <c r="VFQ50" s="89"/>
      <c r="VFR50" s="89"/>
      <c r="VFS50" s="89"/>
      <c r="VFT50" s="89"/>
      <c r="VFU50" s="89"/>
      <c r="VFV50" s="89"/>
      <c r="VFW50" s="89"/>
      <c r="VFX50" s="89"/>
      <c r="VFY50" s="89"/>
      <c r="VFZ50" s="89"/>
      <c r="VGA50" s="89"/>
      <c r="VGB50" s="89"/>
      <c r="VGC50" s="89"/>
      <c r="VGD50" s="89"/>
      <c r="VGE50" s="89"/>
      <c r="VGF50" s="89"/>
      <c r="VGG50" s="89"/>
      <c r="VGH50" s="89"/>
      <c r="VGI50" s="89"/>
      <c r="VGJ50" s="89"/>
      <c r="VGK50" s="89"/>
      <c r="VGL50" s="89"/>
      <c r="VGM50" s="89"/>
      <c r="VGN50" s="89"/>
      <c r="VGO50" s="89"/>
      <c r="VGP50" s="89"/>
      <c r="VGQ50" s="89"/>
      <c r="VGR50" s="89"/>
      <c r="VGS50" s="89"/>
      <c r="VGT50" s="89"/>
      <c r="VGU50" s="89"/>
      <c r="VGV50" s="89"/>
      <c r="VGW50" s="89"/>
      <c r="VGX50" s="89"/>
      <c r="VGY50" s="89"/>
      <c r="VGZ50" s="89"/>
      <c r="VHA50" s="89"/>
      <c r="VHB50" s="89"/>
      <c r="VHC50" s="89"/>
      <c r="VHD50" s="89"/>
      <c r="VHE50" s="89"/>
      <c r="VHF50" s="89"/>
      <c r="VHG50" s="89"/>
      <c r="VHH50" s="89"/>
      <c r="VHI50" s="89"/>
      <c r="VHJ50" s="89"/>
      <c r="VHK50" s="89"/>
      <c r="VHL50" s="89"/>
      <c r="VHM50" s="89"/>
      <c r="VHN50" s="89"/>
      <c r="VHO50" s="89"/>
      <c r="VHP50" s="89"/>
      <c r="VHQ50" s="89"/>
      <c r="VHR50" s="89"/>
      <c r="VHS50" s="89"/>
      <c r="VHT50" s="89"/>
      <c r="VHU50" s="89"/>
      <c r="VHV50" s="89"/>
      <c r="VHW50" s="89"/>
      <c r="VHX50" s="89"/>
      <c r="VHY50" s="89"/>
      <c r="VHZ50" s="89"/>
      <c r="VIA50" s="89"/>
      <c r="VIB50" s="89"/>
      <c r="VIC50" s="89"/>
      <c r="VID50" s="89"/>
      <c r="VIE50" s="89"/>
      <c r="VIF50" s="89"/>
      <c r="VIG50" s="89"/>
      <c r="VIH50" s="89"/>
      <c r="VII50" s="89"/>
      <c r="VIJ50" s="89"/>
      <c r="VIK50" s="89"/>
      <c r="VIL50" s="89"/>
      <c r="VIM50" s="89"/>
      <c r="VIN50" s="89"/>
      <c r="VIO50" s="89"/>
      <c r="VIP50" s="89"/>
      <c r="VIQ50" s="89"/>
      <c r="VIR50" s="89"/>
      <c r="VIS50" s="89"/>
      <c r="VIT50" s="89"/>
      <c r="VIU50" s="89"/>
      <c r="VIV50" s="89"/>
      <c r="VIW50" s="89"/>
      <c r="VIX50" s="89"/>
      <c r="VIY50" s="89"/>
      <c r="VIZ50" s="89"/>
      <c r="VJA50" s="89"/>
      <c r="VJB50" s="89"/>
      <c r="VJC50" s="89"/>
      <c r="VJD50" s="89"/>
      <c r="VJE50" s="89"/>
      <c r="VJF50" s="89"/>
      <c r="VJG50" s="89"/>
      <c r="VJH50" s="89"/>
      <c r="VJI50" s="89"/>
      <c r="VJJ50" s="89"/>
      <c r="VJK50" s="89"/>
      <c r="VJL50" s="89"/>
      <c r="VJM50" s="89"/>
      <c r="VJN50" s="89"/>
      <c r="VJO50" s="89"/>
      <c r="VJP50" s="89"/>
      <c r="VJQ50" s="89"/>
      <c r="VJR50" s="89"/>
      <c r="VJS50" s="89"/>
      <c r="VJT50" s="89"/>
      <c r="VJU50" s="89"/>
      <c r="VJV50" s="89"/>
      <c r="VJW50" s="89"/>
      <c r="VJX50" s="89"/>
      <c r="VJY50" s="89"/>
      <c r="VJZ50" s="89"/>
      <c r="VKA50" s="89"/>
      <c r="VKB50" s="89"/>
      <c r="VKC50" s="89"/>
      <c r="VKD50" s="89"/>
      <c r="VKE50" s="89"/>
      <c r="VKF50" s="89"/>
      <c r="VKG50" s="89"/>
      <c r="VKH50" s="89"/>
      <c r="VKI50" s="89"/>
      <c r="VKJ50" s="89"/>
      <c r="VKK50" s="89"/>
      <c r="VKL50" s="89"/>
      <c r="VKM50" s="89"/>
      <c r="VKN50" s="89"/>
      <c r="VKO50" s="89"/>
      <c r="VKP50" s="89"/>
      <c r="VKQ50" s="89"/>
      <c r="VKR50" s="89"/>
      <c r="VKS50" s="89"/>
      <c r="VKT50" s="89"/>
      <c r="VKU50" s="89"/>
      <c r="VKV50" s="89"/>
      <c r="VKW50" s="89"/>
      <c r="VKX50" s="89"/>
      <c r="VKY50" s="89"/>
      <c r="VKZ50" s="89"/>
      <c r="VLA50" s="89"/>
      <c r="VLB50" s="89"/>
      <c r="VLC50" s="89"/>
      <c r="VLD50" s="89"/>
      <c r="VLE50" s="89"/>
      <c r="VLF50" s="89"/>
      <c r="VLG50" s="89"/>
      <c r="VLH50" s="89"/>
      <c r="VLI50" s="89"/>
      <c r="VLJ50" s="89"/>
      <c r="VLK50" s="89"/>
      <c r="VLL50" s="89"/>
      <c r="VLM50" s="89"/>
      <c r="VLN50" s="89"/>
      <c r="VLO50" s="89"/>
      <c r="VLP50" s="89"/>
      <c r="VLQ50" s="89"/>
      <c r="VLR50" s="89"/>
      <c r="VLS50" s="89"/>
      <c r="VLT50" s="89"/>
      <c r="VLU50" s="89"/>
      <c r="VLV50" s="89"/>
      <c r="VLW50" s="89"/>
      <c r="VLX50" s="89"/>
      <c r="VLY50" s="89"/>
      <c r="VLZ50" s="89"/>
      <c r="VMA50" s="89"/>
      <c r="VMB50" s="89"/>
      <c r="VMC50" s="89"/>
      <c r="VMD50" s="89"/>
      <c r="VME50" s="89"/>
      <c r="VMF50" s="89"/>
      <c r="VMG50" s="89"/>
      <c r="VMH50" s="89"/>
      <c r="VMI50" s="89"/>
      <c r="VMJ50" s="89"/>
      <c r="VMK50" s="89"/>
      <c r="VML50" s="89"/>
      <c r="VMM50" s="89"/>
      <c r="VMN50" s="89"/>
      <c r="VMO50" s="89"/>
      <c r="VMP50" s="89"/>
      <c r="VMQ50" s="89"/>
      <c r="VMR50" s="89"/>
      <c r="VMS50" s="89"/>
      <c r="VMT50" s="89"/>
      <c r="VMU50" s="89"/>
      <c r="VMV50" s="89"/>
      <c r="VMW50" s="89"/>
      <c r="VMX50" s="89"/>
      <c r="VMY50" s="89"/>
      <c r="VMZ50" s="89"/>
      <c r="VNA50" s="89"/>
      <c r="VNB50" s="89"/>
      <c r="VNC50" s="89"/>
      <c r="VND50" s="89"/>
      <c r="VNE50" s="89"/>
      <c r="VNF50" s="89"/>
      <c r="VNG50" s="89"/>
      <c r="VNH50" s="89"/>
      <c r="VNI50" s="89"/>
      <c r="VNJ50" s="89"/>
      <c r="VNK50" s="89"/>
      <c r="VNL50" s="89"/>
      <c r="VNM50" s="89"/>
      <c r="VNN50" s="89"/>
      <c r="VNO50" s="89"/>
      <c r="VNP50" s="89"/>
      <c r="VNQ50" s="89"/>
      <c r="VNR50" s="89"/>
      <c r="VNS50" s="89"/>
      <c r="VNT50" s="89"/>
      <c r="VNU50" s="89"/>
      <c r="VNV50" s="89"/>
      <c r="VNW50" s="89"/>
      <c r="VNX50" s="89"/>
      <c r="VNY50" s="89"/>
      <c r="VNZ50" s="89"/>
      <c r="VOA50" s="89"/>
      <c r="VOB50" s="89"/>
      <c r="VOC50" s="89"/>
      <c r="VOD50" s="89"/>
      <c r="VOE50" s="89"/>
      <c r="VOF50" s="89"/>
      <c r="VOG50" s="89"/>
      <c r="VOH50" s="89"/>
      <c r="VOI50" s="89"/>
      <c r="VOJ50" s="89"/>
      <c r="VOK50" s="89"/>
      <c r="VOL50" s="89"/>
      <c r="VOM50" s="89"/>
      <c r="VON50" s="89"/>
      <c r="VOO50" s="89"/>
      <c r="VOP50" s="89"/>
      <c r="VOQ50" s="89"/>
      <c r="VOR50" s="89"/>
      <c r="VOS50" s="89"/>
      <c r="VOT50" s="89"/>
      <c r="VOU50" s="89"/>
      <c r="VOV50" s="89"/>
      <c r="VOW50" s="89"/>
      <c r="VOX50" s="89"/>
      <c r="VOY50" s="89"/>
      <c r="VOZ50" s="89"/>
      <c r="VPA50" s="89"/>
      <c r="VPB50" s="89"/>
      <c r="VPC50" s="89"/>
      <c r="VPD50" s="89"/>
      <c r="VPE50" s="89"/>
      <c r="VPF50" s="89"/>
      <c r="VPG50" s="89"/>
      <c r="VPH50" s="89"/>
      <c r="VPI50" s="89"/>
      <c r="VPJ50" s="89"/>
      <c r="VPK50" s="89"/>
      <c r="VPL50" s="89"/>
      <c r="VPM50" s="89"/>
      <c r="VPN50" s="89"/>
      <c r="VPO50" s="89"/>
      <c r="VPP50" s="89"/>
      <c r="VPQ50" s="89"/>
      <c r="VPR50" s="89"/>
      <c r="VPS50" s="89"/>
      <c r="VPT50" s="89"/>
      <c r="VPU50" s="89"/>
      <c r="VPV50" s="89"/>
      <c r="VPW50" s="89"/>
      <c r="VPX50" s="89"/>
      <c r="VPY50" s="89"/>
      <c r="VPZ50" s="89"/>
      <c r="VQA50" s="89"/>
      <c r="VQB50" s="89"/>
      <c r="VQC50" s="89"/>
      <c r="VQD50" s="89"/>
      <c r="VQE50" s="89"/>
      <c r="VQF50" s="89"/>
      <c r="VQG50" s="89"/>
      <c r="VQH50" s="89"/>
      <c r="VQI50" s="89"/>
      <c r="VQJ50" s="89"/>
      <c r="VQK50" s="89"/>
      <c r="VQL50" s="89"/>
      <c r="VQM50" s="89"/>
      <c r="VQN50" s="89"/>
      <c r="VQO50" s="89"/>
      <c r="VQP50" s="89"/>
      <c r="VQQ50" s="89"/>
      <c r="VQR50" s="89"/>
      <c r="VQS50" s="89"/>
      <c r="VQT50" s="89"/>
      <c r="VQU50" s="89"/>
      <c r="VQV50" s="89"/>
      <c r="VQW50" s="89"/>
      <c r="VQX50" s="89"/>
      <c r="VQY50" s="89"/>
      <c r="VQZ50" s="89"/>
      <c r="VRA50" s="89"/>
      <c r="VRB50" s="89"/>
      <c r="VRC50" s="89"/>
      <c r="VRD50" s="89"/>
      <c r="VRE50" s="89"/>
      <c r="VRF50" s="89"/>
      <c r="VRG50" s="89"/>
      <c r="VRH50" s="89"/>
      <c r="VRI50" s="89"/>
      <c r="VRJ50" s="89"/>
      <c r="VRK50" s="89"/>
      <c r="VRL50" s="89"/>
      <c r="VRM50" s="89"/>
      <c r="VRN50" s="89"/>
      <c r="VRO50" s="89"/>
      <c r="VRP50" s="89"/>
      <c r="VRQ50" s="89"/>
      <c r="VRR50" s="89"/>
      <c r="VRS50" s="89"/>
      <c r="VRT50" s="89"/>
      <c r="VRU50" s="89"/>
      <c r="VRV50" s="89"/>
      <c r="VRW50" s="89"/>
      <c r="VRX50" s="89"/>
      <c r="VRY50" s="89"/>
      <c r="VRZ50" s="89"/>
      <c r="VSA50" s="89"/>
      <c r="VSB50" s="89"/>
      <c r="VSC50" s="89"/>
      <c r="VSD50" s="89"/>
      <c r="VSE50" s="89"/>
      <c r="VSF50" s="89"/>
      <c r="VSG50" s="89"/>
      <c r="VSH50" s="89"/>
      <c r="VSI50" s="89"/>
      <c r="VSJ50" s="89"/>
      <c r="VSK50" s="89"/>
      <c r="VSL50" s="89"/>
      <c r="VSM50" s="89"/>
      <c r="VSN50" s="89"/>
      <c r="VSO50" s="89"/>
      <c r="VSP50" s="89"/>
      <c r="VSQ50" s="89"/>
      <c r="VSR50" s="89"/>
      <c r="VSS50" s="89"/>
      <c r="VST50" s="89"/>
      <c r="VSU50" s="89"/>
      <c r="VSV50" s="89"/>
      <c r="VSW50" s="89"/>
      <c r="VSX50" s="89"/>
      <c r="VSY50" s="89"/>
      <c r="VSZ50" s="89"/>
      <c r="VTA50" s="89"/>
      <c r="VTB50" s="89"/>
      <c r="VTC50" s="89"/>
      <c r="VTD50" s="89"/>
      <c r="VTE50" s="89"/>
      <c r="VTF50" s="89"/>
      <c r="VTG50" s="89"/>
      <c r="VTH50" s="89"/>
      <c r="VTI50" s="89"/>
      <c r="VTJ50" s="89"/>
      <c r="VTK50" s="89"/>
      <c r="VTL50" s="89"/>
      <c r="VTM50" s="89"/>
      <c r="VTN50" s="89"/>
      <c r="VTO50" s="89"/>
      <c r="VTP50" s="89"/>
      <c r="VTQ50" s="89"/>
      <c r="VTR50" s="89"/>
      <c r="VTS50" s="89"/>
      <c r="VTT50" s="89"/>
      <c r="VTU50" s="89"/>
      <c r="VTV50" s="89"/>
      <c r="VTW50" s="89"/>
      <c r="VTX50" s="89"/>
      <c r="VTY50" s="89"/>
      <c r="VTZ50" s="89"/>
      <c r="VUA50" s="89"/>
      <c r="VUB50" s="89"/>
      <c r="VUC50" s="89"/>
      <c r="VUD50" s="89"/>
      <c r="VUE50" s="89"/>
      <c r="VUF50" s="89"/>
      <c r="VUG50" s="89"/>
      <c r="VUH50" s="89"/>
      <c r="VUI50" s="89"/>
      <c r="VUJ50" s="89"/>
      <c r="VUK50" s="89"/>
      <c r="VUL50" s="89"/>
      <c r="VUM50" s="89"/>
      <c r="VUN50" s="89"/>
      <c r="VUO50" s="89"/>
      <c r="VUP50" s="89"/>
      <c r="VUQ50" s="89"/>
      <c r="VUR50" s="89"/>
      <c r="VUS50" s="89"/>
      <c r="VUT50" s="89"/>
      <c r="VUU50" s="89"/>
      <c r="VUV50" s="89"/>
      <c r="VUW50" s="89"/>
      <c r="VUX50" s="89"/>
      <c r="VUY50" s="89"/>
      <c r="VUZ50" s="89"/>
      <c r="VVA50" s="89"/>
      <c r="VVB50" s="89"/>
      <c r="VVC50" s="89"/>
      <c r="VVD50" s="89"/>
      <c r="VVE50" s="89"/>
      <c r="VVF50" s="89"/>
      <c r="VVG50" s="89"/>
      <c r="VVH50" s="89"/>
      <c r="VVI50" s="89"/>
      <c r="VVJ50" s="89"/>
      <c r="VVK50" s="89"/>
      <c r="VVL50" s="89"/>
      <c r="VVM50" s="89"/>
      <c r="VVN50" s="89"/>
      <c r="VVO50" s="89"/>
      <c r="VVP50" s="89"/>
      <c r="VVQ50" s="89"/>
      <c r="VVR50" s="89"/>
      <c r="VVS50" s="89"/>
      <c r="VVT50" s="89"/>
      <c r="VVU50" s="89"/>
      <c r="VVV50" s="89"/>
      <c r="VVW50" s="89"/>
      <c r="VVX50" s="89"/>
      <c r="VVY50" s="89"/>
      <c r="VVZ50" s="89"/>
      <c r="VWA50" s="89"/>
      <c r="VWB50" s="89"/>
      <c r="VWC50" s="89"/>
      <c r="VWD50" s="89"/>
      <c r="VWE50" s="89"/>
      <c r="VWF50" s="89"/>
      <c r="VWG50" s="89"/>
      <c r="VWH50" s="89"/>
      <c r="VWI50" s="89"/>
      <c r="VWJ50" s="89"/>
      <c r="VWK50" s="89"/>
      <c r="VWL50" s="89"/>
      <c r="VWM50" s="89"/>
      <c r="VWN50" s="89"/>
      <c r="VWO50" s="89"/>
      <c r="VWP50" s="89"/>
      <c r="VWQ50" s="89"/>
      <c r="VWR50" s="89"/>
      <c r="VWS50" s="89"/>
      <c r="VWT50" s="89"/>
      <c r="VWU50" s="89"/>
      <c r="VWV50" s="89"/>
      <c r="VWW50" s="89"/>
      <c r="VWX50" s="89"/>
      <c r="VWY50" s="89"/>
      <c r="VWZ50" s="89"/>
      <c r="VXA50" s="89"/>
      <c r="VXB50" s="89"/>
      <c r="VXC50" s="89"/>
      <c r="VXD50" s="89"/>
      <c r="VXE50" s="89"/>
      <c r="VXF50" s="89"/>
      <c r="VXG50" s="89"/>
      <c r="VXH50" s="89"/>
      <c r="VXI50" s="89"/>
      <c r="VXJ50" s="89"/>
      <c r="VXK50" s="89"/>
      <c r="VXL50" s="89"/>
      <c r="VXM50" s="89"/>
      <c r="VXN50" s="89"/>
      <c r="VXO50" s="89"/>
      <c r="VXP50" s="89"/>
      <c r="VXQ50" s="89"/>
      <c r="VXR50" s="89"/>
      <c r="VXS50" s="89"/>
      <c r="VXT50" s="89"/>
      <c r="VXU50" s="89"/>
      <c r="VXV50" s="89"/>
      <c r="VXW50" s="89"/>
      <c r="VXX50" s="89"/>
      <c r="VXY50" s="89"/>
      <c r="VXZ50" s="89"/>
      <c r="VYA50" s="89"/>
      <c r="VYB50" s="89"/>
      <c r="VYC50" s="89"/>
      <c r="VYD50" s="89"/>
      <c r="VYE50" s="89"/>
      <c r="VYF50" s="89"/>
      <c r="VYG50" s="89"/>
      <c r="VYH50" s="89"/>
      <c r="VYI50" s="89"/>
      <c r="VYJ50" s="89"/>
      <c r="VYK50" s="89"/>
      <c r="VYL50" s="89"/>
      <c r="VYM50" s="89"/>
      <c r="VYN50" s="89"/>
      <c r="VYO50" s="89"/>
      <c r="VYP50" s="89"/>
      <c r="VYQ50" s="89"/>
      <c r="VYR50" s="89"/>
      <c r="VYS50" s="89"/>
      <c r="VYT50" s="89"/>
      <c r="VYU50" s="89"/>
      <c r="VYV50" s="89"/>
      <c r="VYW50" s="89"/>
      <c r="VYX50" s="89"/>
      <c r="VYY50" s="89"/>
      <c r="VYZ50" s="89"/>
      <c r="VZA50" s="89"/>
      <c r="VZB50" s="89"/>
      <c r="VZC50" s="89"/>
      <c r="VZD50" s="89"/>
      <c r="VZE50" s="89"/>
      <c r="VZF50" s="89"/>
      <c r="VZG50" s="89"/>
      <c r="VZH50" s="89"/>
      <c r="VZI50" s="89"/>
      <c r="VZJ50" s="89"/>
      <c r="VZK50" s="89"/>
      <c r="VZL50" s="89"/>
      <c r="VZM50" s="89"/>
      <c r="VZN50" s="89"/>
      <c r="VZO50" s="89"/>
      <c r="VZP50" s="89"/>
      <c r="VZQ50" s="89"/>
      <c r="VZR50" s="89"/>
      <c r="VZS50" s="89"/>
      <c r="VZT50" s="89"/>
      <c r="VZU50" s="89"/>
      <c r="VZV50" s="89"/>
      <c r="VZW50" s="89"/>
      <c r="VZX50" s="89"/>
      <c r="VZY50" s="89"/>
      <c r="VZZ50" s="89"/>
      <c r="WAA50" s="89"/>
      <c r="WAB50" s="89"/>
      <c r="WAC50" s="89"/>
      <c r="WAD50" s="89"/>
      <c r="WAE50" s="89"/>
      <c r="WAF50" s="89"/>
      <c r="WAG50" s="89"/>
      <c r="WAH50" s="89"/>
      <c r="WAI50" s="89"/>
      <c r="WAJ50" s="89"/>
      <c r="WAK50" s="89"/>
      <c r="WAL50" s="89"/>
      <c r="WAM50" s="89"/>
      <c r="WAN50" s="89"/>
      <c r="WAO50" s="89"/>
      <c r="WAP50" s="89"/>
      <c r="WAQ50" s="89"/>
      <c r="WAR50" s="89"/>
      <c r="WAS50" s="89"/>
      <c r="WAT50" s="89"/>
      <c r="WAU50" s="89"/>
      <c r="WAV50" s="89"/>
      <c r="WAW50" s="89"/>
      <c r="WAX50" s="89"/>
      <c r="WAY50" s="89"/>
      <c r="WAZ50" s="89"/>
      <c r="WBA50" s="89"/>
      <c r="WBB50" s="89"/>
      <c r="WBC50" s="89"/>
      <c r="WBD50" s="89"/>
      <c r="WBE50" s="89"/>
      <c r="WBF50" s="89"/>
      <c r="WBG50" s="89"/>
      <c r="WBH50" s="89"/>
      <c r="WBI50" s="89"/>
      <c r="WBJ50" s="89"/>
      <c r="WBK50" s="89"/>
      <c r="WBL50" s="89"/>
      <c r="WBM50" s="89"/>
      <c r="WBN50" s="89"/>
      <c r="WBO50" s="89"/>
      <c r="WBP50" s="89"/>
      <c r="WBQ50" s="89"/>
      <c r="WBR50" s="89"/>
      <c r="WBS50" s="89"/>
      <c r="WBT50" s="89"/>
      <c r="WBU50" s="89"/>
      <c r="WBV50" s="89"/>
      <c r="WBW50" s="89"/>
      <c r="WBX50" s="89"/>
      <c r="WBY50" s="89"/>
      <c r="WBZ50" s="89"/>
      <c r="WCA50" s="89"/>
      <c r="WCB50" s="89"/>
      <c r="WCC50" s="89"/>
      <c r="WCD50" s="89"/>
      <c r="WCE50" s="89"/>
      <c r="WCF50" s="89"/>
      <c r="WCG50" s="89"/>
      <c r="WCH50" s="89"/>
      <c r="WCI50" s="89"/>
      <c r="WCJ50" s="89"/>
      <c r="WCK50" s="89"/>
      <c r="WCL50" s="89"/>
      <c r="WCM50" s="89"/>
      <c r="WCN50" s="89"/>
      <c r="WCO50" s="89"/>
      <c r="WCP50" s="89"/>
      <c r="WCQ50" s="89"/>
      <c r="WCR50" s="89"/>
      <c r="WCS50" s="89"/>
      <c r="WCT50" s="89"/>
      <c r="WCU50" s="89"/>
      <c r="WCV50" s="89"/>
      <c r="WCW50" s="89"/>
      <c r="WCX50" s="89"/>
      <c r="WCY50" s="89"/>
      <c r="WCZ50" s="89"/>
      <c r="WDA50" s="89"/>
      <c r="WDB50" s="89"/>
      <c r="WDC50" s="89"/>
      <c r="WDD50" s="89"/>
      <c r="WDE50" s="89"/>
      <c r="WDF50" s="89"/>
      <c r="WDG50" s="89"/>
      <c r="WDH50" s="89"/>
      <c r="WDI50" s="89"/>
      <c r="WDJ50" s="89"/>
      <c r="WDK50" s="89"/>
      <c r="WDL50" s="89"/>
      <c r="WDM50" s="89"/>
      <c r="WDN50" s="89"/>
      <c r="WDO50" s="89"/>
      <c r="WDP50" s="89"/>
      <c r="WDQ50" s="89"/>
      <c r="WDR50" s="89"/>
      <c r="WDS50" s="89"/>
      <c r="WDT50" s="89"/>
      <c r="WDU50" s="89"/>
      <c r="WDV50" s="89"/>
      <c r="WDW50" s="89"/>
      <c r="WDX50" s="89"/>
      <c r="WDY50" s="89"/>
      <c r="WDZ50" s="89"/>
      <c r="WEA50" s="89"/>
      <c r="WEB50" s="89"/>
      <c r="WEC50" s="89"/>
      <c r="WED50" s="89"/>
      <c r="WEE50" s="89"/>
      <c r="WEF50" s="89"/>
      <c r="WEG50" s="89"/>
      <c r="WEH50" s="89"/>
      <c r="WEI50" s="89"/>
      <c r="WEJ50" s="89"/>
      <c r="WEK50" s="89"/>
      <c r="WEL50" s="89"/>
      <c r="WEM50" s="89"/>
      <c r="WEN50" s="89"/>
      <c r="WEO50" s="89"/>
      <c r="WEP50" s="89"/>
      <c r="WEQ50" s="89"/>
      <c r="WER50" s="89"/>
      <c r="WES50" s="89"/>
      <c r="WET50" s="89"/>
      <c r="WEU50" s="89"/>
      <c r="WEV50" s="89"/>
      <c r="WEW50" s="89"/>
      <c r="WEX50" s="89"/>
      <c r="WEY50" s="89"/>
      <c r="WEZ50" s="89"/>
      <c r="WFA50" s="89"/>
      <c r="WFB50" s="89"/>
      <c r="WFC50" s="89"/>
      <c r="WFD50" s="89"/>
      <c r="WFE50" s="89"/>
      <c r="WFF50" s="89"/>
      <c r="WFG50" s="89"/>
      <c r="WFH50" s="89"/>
      <c r="WFI50" s="89"/>
      <c r="WFJ50" s="89"/>
      <c r="WFK50" s="89"/>
      <c r="WFL50" s="89"/>
      <c r="WFM50" s="89"/>
      <c r="WFN50" s="89"/>
      <c r="WFO50" s="89"/>
      <c r="WFP50" s="89"/>
      <c r="WFQ50" s="89"/>
      <c r="WFR50" s="89"/>
      <c r="WFS50" s="89"/>
      <c r="WFT50" s="89"/>
      <c r="WFU50" s="89"/>
      <c r="WFV50" s="89"/>
      <c r="WFW50" s="89"/>
      <c r="WFX50" s="89"/>
      <c r="WFY50" s="89"/>
      <c r="WFZ50" s="89"/>
      <c r="WGA50" s="89"/>
      <c r="WGB50" s="89"/>
      <c r="WGC50" s="89"/>
      <c r="WGD50" s="89"/>
      <c r="WGE50" s="89"/>
      <c r="WGF50" s="89"/>
      <c r="WGG50" s="89"/>
      <c r="WGH50" s="89"/>
      <c r="WGI50" s="89"/>
      <c r="WGJ50" s="89"/>
      <c r="WGK50" s="89"/>
      <c r="WGL50" s="89"/>
      <c r="WGM50" s="89"/>
      <c r="WGN50" s="89"/>
      <c r="WGO50" s="89"/>
      <c r="WGP50" s="89"/>
      <c r="WGQ50" s="89"/>
      <c r="WGR50" s="89"/>
      <c r="WGS50" s="89"/>
      <c r="WGT50" s="89"/>
      <c r="WGU50" s="89"/>
      <c r="WGV50" s="89"/>
      <c r="WGW50" s="89"/>
      <c r="WGX50" s="89"/>
      <c r="WGY50" s="89"/>
      <c r="WGZ50" s="89"/>
      <c r="WHA50" s="89"/>
      <c r="WHB50" s="89"/>
      <c r="WHC50" s="89"/>
      <c r="WHD50" s="89"/>
      <c r="WHE50" s="89"/>
      <c r="WHF50" s="89"/>
      <c r="WHG50" s="89"/>
      <c r="WHH50" s="89"/>
      <c r="WHI50" s="89"/>
      <c r="WHJ50" s="89"/>
      <c r="WHK50" s="89"/>
      <c r="WHL50" s="89"/>
      <c r="WHM50" s="89"/>
      <c r="WHN50" s="89"/>
      <c r="WHO50" s="89"/>
      <c r="WHP50" s="89"/>
      <c r="WHQ50" s="89"/>
      <c r="WHR50" s="89"/>
      <c r="WHS50" s="89"/>
      <c r="WHT50" s="89"/>
      <c r="WHU50" s="89"/>
      <c r="WHV50" s="89"/>
      <c r="WHW50" s="89"/>
      <c r="WHX50" s="89"/>
      <c r="WHY50" s="89"/>
      <c r="WHZ50" s="89"/>
      <c r="WIA50" s="89"/>
      <c r="WIB50" s="89"/>
      <c r="WIC50" s="89"/>
      <c r="WID50" s="89"/>
      <c r="WIE50" s="89"/>
      <c r="WIF50" s="89"/>
      <c r="WIG50" s="89"/>
      <c r="WIH50" s="89"/>
      <c r="WII50" s="89"/>
      <c r="WIJ50" s="89"/>
      <c r="WIK50" s="89"/>
      <c r="WIL50" s="89"/>
      <c r="WIM50" s="89"/>
      <c r="WIN50" s="89"/>
      <c r="WIO50" s="89"/>
      <c r="WIP50" s="89"/>
      <c r="WIQ50" s="89"/>
      <c r="WIR50" s="89"/>
      <c r="WIS50" s="89"/>
      <c r="WIT50" s="89"/>
      <c r="WIU50" s="89"/>
      <c r="WIV50" s="89"/>
      <c r="WIW50" s="89"/>
      <c r="WIX50" s="89"/>
      <c r="WIY50" s="89"/>
      <c r="WIZ50" s="89"/>
      <c r="WJA50" s="89"/>
      <c r="WJB50" s="89"/>
      <c r="WJC50" s="89"/>
      <c r="WJD50" s="89"/>
      <c r="WJE50" s="89"/>
      <c r="WJF50" s="89"/>
      <c r="WJG50" s="89"/>
      <c r="WJH50" s="89"/>
      <c r="WJI50" s="89"/>
      <c r="WJJ50" s="89"/>
      <c r="WJK50" s="89"/>
      <c r="WJL50" s="89"/>
      <c r="WJM50" s="89"/>
      <c r="WJN50" s="89"/>
      <c r="WJO50" s="89"/>
      <c r="WJP50" s="89"/>
      <c r="WJQ50" s="89"/>
      <c r="WJR50" s="89"/>
      <c r="WJS50" s="89"/>
      <c r="WJT50" s="89"/>
      <c r="WJU50" s="89"/>
      <c r="WJV50" s="89"/>
      <c r="WJW50" s="89"/>
      <c r="WJX50" s="89"/>
      <c r="WJY50" s="89"/>
      <c r="WJZ50" s="89"/>
      <c r="WKA50" s="89"/>
      <c r="WKB50" s="89"/>
      <c r="WKC50" s="89"/>
      <c r="WKD50" s="89"/>
      <c r="WKE50" s="89"/>
      <c r="WKF50" s="89"/>
      <c r="WKG50" s="89"/>
      <c r="WKH50" s="89"/>
      <c r="WKI50" s="89"/>
      <c r="WKJ50" s="89"/>
      <c r="WKK50" s="89"/>
      <c r="WKL50" s="89"/>
      <c r="WKM50" s="89"/>
      <c r="WKN50" s="89"/>
      <c r="WKO50" s="89"/>
      <c r="WKP50" s="89"/>
      <c r="WKQ50" s="89"/>
      <c r="WKR50" s="89"/>
      <c r="WKS50" s="89"/>
      <c r="WKT50" s="89"/>
      <c r="WKU50" s="89"/>
      <c r="WKV50" s="89"/>
      <c r="WKW50" s="89"/>
      <c r="WKX50" s="89"/>
      <c r="WKY50" s="89"/>
      <c r="WKZ50" s="89"/>
      <c r="WLA50" s="89"/>
      <c r="WLB50" s="89"/>
      <c r="WLC50" s="89"/>
      <c r="WLD50" s="89"/>
      <c r="WLE50" s="89"/>
      <c r="WLF50" s="89"/>
      <c r="WLG50" s="89"/>
      <c r="WLH50" s="89"/>
      <c r="WLI50" s="89"/>
      <c r="WLJ50" s="89"/>
      <c r="WLK50" s="89"/>
      <c r="WLL50" s="89"/>
      <c r="WLM50" s="89"/>
      <c r="WLN50" s="89"/>
      <c r="WLO50" s="89"/>
      <c r="WLP50" s="89"/>
      <c r="WLQ50" s="89"/>
      <c r="WLR50" s="89"/>
      <c r="WLS50" s="89"/>
      <c r="WLT50" s="89"/>
      <c r="WLU50" s="89"/>
      <c r="WLV50" s="89"/>
      <c r="WLW50" s="89"/>
      <c r="WLX50" s="89"/>
      <c r="WLY50" s="89"/>
      <c r="WLZ50" s="89"/>
      <c r="WMA50" s="89"/>
      <c r="WMB50" s="89"/>
      <c r="WMC50" s="89"/>
      <c r="WMD50" s="89"/>
      <c r="WME50" s="89"/>
      <c r="WMF50" s="89"/>
      <c r="WMG50" s="89"/>
      <c r="WMH50" s="89"/>
      <c r="WMI50" s="89"/>
      <c r="WMJ50" s="89"/>
      <c r="WMK50" s="89"/>
      <c r="WML50" s="89"/>
      <c r="WMM50" s="89"/>
      <c r="WMN50" s="89"/>
      <c r="WMO50" s="89"/>
      <c r="WMP50" s="89"/>
      <c r="WMQ50" s="89"/>
      <c r="WMR50" s="89"/>
      <c r="WMS50" s="89"/>
      <c r="WMT50" s="89"/>
      <c r="WMU50" s="89"/>
      <c r="WMV50" s="89"/>
      <c r="WMW50" s="89"/>
      <c r="WMX50" s="89"/>
      <c r="WMY50" s="89"/>
      <c r="WMZ50" s="89"/>
      <c r="WNA50" s="89"/>
      <c r="WNB50" s="89"/>
      <c r="WNC50" s="89"/>
      <c r="WND50" s="89"/>
      <c r="WNE50" s="89"/>
      <c r="WNF50" s="89"/>
      <c r="WNG50" s="89"/>
      <c r="WNH50" s="89"/>
      <c r="WNI50" s="89"/>
      <c r="WNJ50" s="89"/>
      <c r="WNK50" s="89"/>
      <c r="WNL50" s="89"/>
      <c r="WNM50" s="89"/>
      <c r="WNN50" s="89"/>
      <c r="WNO50" s="89"/>
      <c r="WNP50" s="89"/>
      <c r="WNQ50" s="89"/>
      <c r="WNR50" s="89"/>
      <c r="WNS50" s="89"/>
      <c r="WNT50" s="89"/>
      <c r="WNU50" s="89"/>
      <c r="WNV50" s="89"/>
      <c r="WNW50" s="89"/>
      <c r="WNX50" s="89"/>
      <c r="WNY50" s="89"/>
      <c r="WNZ50" s="89"/>
      <c r="WOA50" s="89"/>
      <c r="WOB50" s="89"/>
      <c r="WOC50" s="89"/>
      <c r="WOD50" s="89"/>
      <c r="WOE50" s="89"/>
      <c r="WOF50" s="89"/>
      <c r="WOG50" s="89"/>
      <c r="WOH50" s="89"/>
      <c r="WOI50" s="89"/>
      <c r="WOJ50" s="89"/>
      <c r="WOK50" s="89"/>
      <c r="WOL50" s="89"/>
      <c r="WOM50" s="89"/>
      <c r="WON50" s="89"/>
      <c r="WOO50" s="89"/>
      <c r="WOP50" s="89"/>
      <c r="WOQ50" s="89"/>
      <c r="WOR50" s="89"/>
      <c r="WOS50" s="89"/>
      <c r="WOT50" s="89"/>
      <c r="WOU50" s="89"/>
      <c r="WOV50" s="89"/>
      <c r="WOW50" s="89"/>
      <c r="WOX50" s="89"/>
      <c r="WOY50" s="89"/>
      <c r="WOZ50" s="89"/>
      <c r="WPA50" s="89"/>
      <c r="WPB50" s="89"/>
      <c r="WPC50" s="89"/>
      <c r="WPD50" s="89"/>
      <c r="WPE50" s="89"/>
      <c r="WPF50" s="89"/>
      <c r="WPG50" s="89"/>
      <c r="WPH50" s="89"/>
      <c r="WPI50" s="89"/>
      <c r="WPJ50" s="89"/>
      <c r="WPK50" s="89"/>
      <c r="WPL50" s="89"/>
      <c r="WPM50" s="89"/>
      <c r="WPN50" s="89"/>
      <c r="WPO50" s="89"/>
      <c r="WPP50" s="89"/>
      <c r="WPQ50" s="89"/>
      <c r="WPR50" s="89"/>
      <c r="WPS50" s="89"/>
      <c r="WPT50" s="89"/>
      <c r="WPU50" s="89"/>
      <c r="WPV50" s="89"/>
      <c r="WPW50" s="89"/>
      <c r="WPX50" s="89"/>
      <c r="WPY50" s="89"/>
      <c r="WPZ50" s="89"/>
      <c r="WQA50" s="89"/>
      <c r="WQB50" s="89"/>
      <c r="WQC50" s="89"/>
      <c r="WQD50" s="89"/>
      <c r="WQE50" s="89"/>
      <c r="WQF50" s="89"/>
      <c r="WQG50" s="89"/>
      <c r="WQH50" s="89"/>
      <c r="WQI50" s="89"/>
      <c r="WQJ50" s="89"/>
      <c r="WQK50" s="89"/>
      <c r="WQL50" s="89"/>
      <c r="WQM50" s="89"/>
      <c r="WQN50" s="89"/>
      <c r="WQO50" s="89"/>
      <c r="WQP50" s="89"/>
      <c r="WQQ50" s="89"/>
      <c r="WQR50" s="89"/>
      <c r="WQS50" s="89"/>
      <c r="WQT50" s="89"/>
      <c r="WQU50" s="89"/>
      <c r="WQV50" s="89"/>
      <c r="WQW50" s="89"/>
      <c r="WQX50" s="89"/>
      <c r="WQY50" s="89"/>
      <c r="WQZ50" s="89"/>
      <c r="WRA50" s="89"/>
      <c r="WRB50" s="89"/>
      <c r="WRC50" s="89"/>
      <c r="WRD50" s="89"/>
      <c r="WRE50" s="89"/>
      <c r="WRF50" s="89"/>
      <c r="WRG50" s="89"/>
      <c r="WRH50" s="89"/>
      <c r="WRI50" s="89"/>
      <c r="WRJ50" s="89"/>
      <c r="WRK50" s="89"/>
      <c r="WRL50" s="89"/>
      <c r="WRM50" s="89"/>
      <c r="WRN50" s="89"/>
      <c r="WRO50" s="89"/>
      <c r="WRP50" s="89"/>
      <c r="WRQ50" s="89"/>
      <c r="WRR50" s="89"/>
      <c r="WRS50" s="89"/>
      <c r="WRT50" s="89"/>
      <c r="WRU50" s="89"/>
      <c r="WRV50" s="89"/>
      <c r="WRW50" s="89"/>
      <c r="WRX50" s="89"/>
      <c r="WRY50" s="89"/>
      <c r="WRZ50" s="89"/>
      <c r="WSA50" s="89"/>
      <c r="WSB50" s="89"/>
      <c r="WSC50" s="89"/>
      <c r="WSD50" s="89"/>
      <c r="WSE50" s="89"/>
      <c r="WSF50" s="89"/>
      <c r="WSG50" s="89"/>
      <c r="WSH50" s="89"/>
      <c r="WSI50" s="89"/>
      <c r="WSJ50" s="89"/>
      <c r="WSK50" s="89"/>
      <c r="WSL50" s="89"/>
      <c r="WSM50" s="89"/>
      <c r="WSN50" s="89"/>
      <c r="WSO50" s="89"/>
      <c r="WSP50" s="89"/>
      <c r="WSQ50" s="89"/>
      <c r="WSR50" s="89"/>
      <c r="WSS50" s="89"/>
      <c r="WST50" s="89"/>
      <c r="WSU50" s="89"/>
      <c r="WSV50" s="89"/>
      <c r="WSW50" s="89"/>
      <c r="WSX50" s="89"/>
      <c r="WSY50" s="89"/>
      <c r="WSZ50" s="89"/>
      <c r="WTA50" s="89"/>
      <c r="WTB50" s="89"/>
      <c r="WTC50" s="89"/>
      <c r="WTD50" s="89"/>
      <c r="WTE50" s="89"/>
      <c r="WTF50" s="89"/>
      <c r="WTG50" s="89"/>
      <c r="WTH50" s="89"/>
      <c r="WTI50" s="89"/>
      <c r="WTJ50" s="89"/>
      <c r="WTK50" s="89"/>
      <c r="WTL50" s="89"/>
      <c r="WTM50" s="89"/>
      <c r="WTN50" s="89"/>
      <c r="WTO50" s="89"/>
      <c r="WTP50" s="89"/>
      <c r="WTQ50" s="89"/>
      <c r="WTR50" s="89"/>
      <c r="WTS50" s="89"/>
      <c r="WTT50" s="89"/>
      <c r="WTU50" s="89"/>
      <c r="WTV50" s="89"/>
      <c r="WTW50" s="89"/>
      <c r="WTX50" s="89"/>
      <c r="WTY50" s="89"/>
      <c r="WTZ50" s="89"/>
      <c r="WUA50" s="89"/>
      <c r="WUB50" s="89"/>
      <c r="WUC50" s="89"/>
      <c r="WUD50" s="89"/>
      <c r="WUE50" s="89"/>
      <c r="WUF50" s="89"/>
      <c r="WUG50" s="89"/>
      <c r="WUH50" s="89"/>
      <c r="WUI50" s="89"/>
      <c r="WUJ50" s="89"/>
      <c r="WUK50" s="89"/>
      <c r="WUL50" s="89"/>
      <c r="WUM50" s="89"/>
      <c r="WUN50" s="89"/>
      <c r="WUO50" s="89"/>
      <c r="WUP50" s="89"/>
      <c r="WUQ50" s="89"/>
      <c r="WUR50" s="89"/>
      <c r="WUS50" s="89"/>
      <c r="WUT50" s="89"/>
      <c r="WUU50" s="89"/>
      <c r="WUV50" s="89"/>
      <c r="WUW50" s="89"/>
      <c r="WUX50" s="89"/>
      <c r="WUY50" s="89"/>
      <c r="WUZ50" s="89"/>
      <c r="WVA50" s="89"/>
      <c r="WVB50" s="89"/>
      <c r="WVC50" s="89"/>
      <c r="WVD50" s="89"/>
      <c r="WVE50" s="89"/>
      <c r="WVF50" s="89"/>
      <c r="WVG50" s="89"/>
      <c r="WVH50" s="89"/>
      <c r="WVI50" s="89"/>
      <c r="WVJ50" s="89"/>
      <c r="WVK50" s="89"/>
      <c r="WVL50" s="89"/>
      <c r="WVM50" s="89"/>
      <c r="WVN50" s="89"/>
      <c r="WVO50" s="89"/>
      <c r="WVP50" s="89"/>
      <c r="WVQ50" s="89"/>
      <c r="WVR50" s="89"/>
      <c r="WVS50" s="89"/>
      <c r="WVT50" s="89"/>
      <c r="WVU50" s="89"/>
      <c r="WVV50" s="89"/>
      <c r="WVW50" s="89"/>
      <c r="WVX50" s="89"/>
      <c r="WVY50" s="89"/>
      <c r="WVZ50" s="89"/>
      <c r="WWA50" s="89"/>
      <c r="WWB50" s="89"/>
      <c r="WWC50" s="89"/>
      <c r="WWD50" s="89"/>
      <c r="WWE50" s="89"/>
      <c r="WWF50" s="89"/>
      <c r="WWG50" s="89"/>
      <c r="WWH50" s="89"/>
      <c r="WWI50" s="89"/>
      <c r="WWJ50" s="89"/>
      <c r="WWK50" s="89"/>
      <c r="WWL50" s="89"/>
      <c r="WWM50" s="89"/>
      <c r="WWN50" s="89"/>
      <c r="WWO50" s="89"/>
      <c r="WWP50" s="89"/>
      <c r="WWQ50" s="89"/>
      <c r="WWR50" s="89"/>
      <c r="WWS50" s="89"/>
      <c r="WWT50" s="89"/>
      <c r="WWU50" s="89"/>
      <c r="WWV50" s="89"/>
      <c r="WWW50" s="89"/>
      <c r="WWX50" s="89"/>
      <c r="WWY50" s="89"/>
      <c r="WWZ50" s="89"/>
      <c r="WXA50" s="89"/>
      <c r="WXB50" s="89"/>
      <c r="WXC50" s="89"/>
      <c r="WXD50" s="89"/>
      <c r="WXE50" s="89"/>
      <c r="WXF50" s="89"/>
      <c r="WXG50" s="89"/>
      <c r="WXH50" s="89"/>
      <c r="WXI50" s="89"/>
      <c r="WXJ50" s="89"/>
      <c r="WXK50" s="89"/>
      <c r="WXL50" s="89"/>
      <c r="WXM50" s="89"/>
      <c r="WXN50" s="89"/>
      <c r="WXO50" s="89"/>
      <c r="WXP50" s="89"/>
      <c r="WXQ50" s="89"/>
      <c r="WXR50" s="89"/>
      <c r="WXS50" s="89"/>
      <c r="WXT50" s="89"/>
      <c r="WXU50" s="89"/>
      <c r="WXV50" s="89"/>
      <c r="WXW50" s="89"/>
      <c r="WXX50" s="89"/>
      <c r="WXY50" s="89"/>
      <c r="WXZ50" s="89"/>
      <c r="WYA50" s="89"/>
      <c r="WYB50" s="89"/>
      <c r="WYC50" s="89"/>
      <c r="WYD50" s="89"/>
      <c r="WYE50" s="89"/>
      <c r="WYF50" s="89"/>
      <c r="WYG50" s="89"/>
      <c r="WYH50" s="89"/>
      <c r="WYI50" s="89"/>
      <c r="WYJ50" s="89"/>
      <c r="WYK50" s="89"/>
      <c r="WYL50" s="89"/>
      <c r="WYM50" s="89"/>
      <c r="WYN50" s="89"/>
      <c r="WYO50" s="89"/>
      <c r="WYP50" s="89"/>
      <c r="WYQ50" s="89"/>
      <c r="WYR50" s="89"/>
      <c r="WYS50" s="89"/>
      <c r="WYT50" s="89"/>
      <c r="WYU50" s="89"/>
      <c r="WYV50" s="89"/>
      <c r="WYW50" s="89"/>
      <c r="WYX50" s="89"/>
      <c r="WYY50" s="89"/>
      <c r="WYZ50" s="89"/>
      <c r="WZA50" s="89"/>
      <c r="WZB50" s="89"/>
      <c r="WZC50" s="89"/>
      <c r="WZD50" s="89"/>
      <c r="WZE50" s="89"/>
      <c r="WZF50" s="89"/>
      <c r="WZG50" s="89"/>
      <c r="WZH50" s="89"/>
      <c r="WZI50" s="89"/>
      <c r="WZJ50" s="89"/>
      <c r="WZK50" s="89"/>
      <c r="WZL50" s="89"/>
      <c r="WZM50" s="89"/>
      <c r="WZN50" s="89"/>
      <c r="WZO50" s="89"/>
      <c r="WZP50" s="89"/>
      <c r="WZQ50" s="89"/>
      <c r="WZR50" s="89"/>
      <c r="WZS50" s="89"/>
      <c r="WZT50" s="89"/>
      <c r="WZU50" s="89"/>
      <c r="WZV50" s="89"/>
      <c r="WZW50" s="89"/>
      <c r="WZX50" s="89"/>
      <c r="WZY50" s="89"/>
      <c r="WZZ50" s="89"/>
      <c r="XAA50" s="89"/>
      <c r="XAB50" s="89"/>
      <c r="XAC50" s="89"/>
      <c r="XAD50" s="89"/>
      <c r="XAE50" s="89"/>
      <c r="XAF50" s="89"/>
      <c r="XAG50" s="89"/>
      <c r="XAH50" s="89"/>
      <c r="XAI50" s="89"/>
      <c r="XAJ50" s="89"/>
      <c r="XAK50" s="89"/>
      <c r="XAL50" s="89"/>
      <c r="XAM50" s="89"/>
      <c r="XAN50" s="89"/>
      <c r="XAO50" s="89"/>
      <c r="XAP50" s="89"/>
      <c r="XAQ50" s="89"/>
      <c r="XAR50" s="89"/>
      <c r="XAS50" s="89"/>
      <c r="XAT50" s="89"/>
      <c r="XAU50" s="89"/>
      <c r="XAV50" s="89"/>
      <c r="XAW50" s="89"/>
      <c r="XAX50" s="89"/>
      <c r="XAY50" s="89"/>
      <c r="XAZ50" s="89"/>
      <c r="XBA50" s="89"/>
      <c r="XBB50" s="89"/>
      <c r="XBC50" s="89"/>
      <c r="XBD50" s="89"/>
      <c r="XBE50" s="89"/>
      <c r="XBF50" s="89"/>
      <c r="XBG50" s="89"/>
      <c r="XBH50" s="89"/>
      <c r="XBI50" s="89"/>
      <c r="XBJ50" s="89"/>
      <c r="XBK50" s="89"/>
      <c r="XBL50" s="89"/>
      <c r="XBM50" s="89"/>
      <c r="XBN50" s="89"/>
      <c r="XBO50" s="89"/>
      <c r="XBP50" s="89"/>
      <c r="XBQ50" s="89"/>
      <c r="XBR50" s="89"/>
      <c r="XBS50" s="89"/>
      <c r="XBT50" s="89"/>
      <c r="XBU50" s="89"/>
      <c r="XBV50" s="89"/>
      <c r="XBW50" s="89"/>
      <c r="XBX50" s="89"/>
      <c r="XBY50" s="89"/>
      <c r="XBZ50" s="89"/>
      <c r="XCA50" s="89"/>
      <c r="XCB50" s="89"/>
      <c r="XCC50" s="89"/>
      <c r="XCD50" s="89"/>
      <c r="XCE50" s="89"/>
      <c r="XCF50" s="89"/>
      <c r="XCG50" s="89"/>
      <c r="XCH50" s="89"/>
      <c r="XCI50" s="89"/>
      <c r="XCJ50" s="89"/>
      <c r="XCK50" s="89"/>
      <c r="XCL50" s="89"/>
      <c r="XCM50" s="89"/>
      <c r="XCN50" s="89"/>
      <c r="XCO50" s="89"/>
      <c r="XCP50" s="89"/>
      <c r="XCQ50" s="89"/>
      <c r="XCR50" s="89"/>
      <c r="XCS50" s="89"/>
      <c r="XCT50" s="89"/>
      <c r="XCU50" s="89"/>
      <c r="XCV50" s="89"/>
      <c r="XCW50" s="89"/>
      <c r="XCX50" s="89"/>
      <c r="XCY50" s="89"/>
      <c r="XCZ50" s="89"/>
      <c r="XDA50" s="89"/>
      <c r="XDB50" s="89"/>
      <c r="XDC50" s="89"/>
      <c r="XDD50" s="89"/>
      <c r="XDE50" s="89"/>
      <c r="XDF50" s="89"/>
      <c r="XDG50" s="89"/>
      <c r="XDH50" s="89"/>
      <c r="XDI50" s="89"/>
      <c r="XDJ50" s="89"/>
      <c r="XDK50" s="89"/>
      <c r="XDL50" s="89"/>
      <c r="XDM50" s="89"/>
      <c r="XDN50" s="89"/>
      <c r="XDO50" s="89"/>
      <c r="XDP50" s="89"/>
      <c r="XDQ50" s="89"/>
      <c r="XDR50" s="89"/>
      <c r="XDS50" s="89"/>
      <c r="XDT50" s="89"/>
      <c r="XDU50" s="89"/>
      <c r="XDV50" s="89"/>
      <c r="XDW50" s="89"/>
      <c r="XDX50" s="89"/>
      <c r="XDY50" s="89"/>
      <c r="XDZ50" s="89"/>
      <c r="XEA50" s="89"/>
      <c r="XEB50" s="89"/>
      <c r="XEC50" s="89"/>
      <c r="XED50" s="89"/>
      <c r="XEE50" s="89"/>
      <c r="XEF50" s="89"/>
      <c r="XEG50" s="89"/>
      <c r="XEH50" s="89"/>
      <c r="XEI50" s="89"/>
      <c r="XEJ50" s="89"/>
      <c r="XEK50" s="89"/>
      <c r="XEL50" s="89"/>
      <c r="XEM50" s="89"/>
      <c r="XEN50" s="89"/>
      <c r="XEO50" s="89"/>
      <c r="XEP50" s="89"/>
      <c r="XEQ50" s="89"/>
      <c r="XER50" s="89"/>
      <c r="XES50" s="89"/>
      <c r="XET50" s="89"/>
      <c r="XEU50" s="89"/>
      <c r="XEV50" s="89"/>
      <c r="XEW50" s="89"/>
      <c r="XEX50" s="89"/>
      <c r="XEY50" s="89"/>
      <c r="XEZ50" s="89"/>
      <c r="XFA50" s="89"/>
      <c r="XFB50" s="89"/>
      <c r="XFC50" s="89"/>
    </row>
    <row r="51" customHeight="1" spans="1:1024 1025:16383">
      <c r="A51" s="5" t="s">
        <v>99</v>
      </c>
      <c r="B51" s="5"/>
      <c r="C51" s="6" t="s">
        <v>258</v>
      </c>
      <c r="D51" s="57">
        <f t="shared" si="11"/>
        <v>3.825</v>
      </c>
      <c r="E51" s="57">
        <v>4.46</v>
      </c>
      <c r="F51" s="8">
        <v>2</v>
      </c>
      <c r="G51" s="5" t="s">
        <v>121</v>
      </c>
      <c r="H51" s="59">
        <v>7.65</v>
      </c>
      <c r="I51" s="57">
        <f t="shared" si="6"/>
        <v>8.92</v>
      </c>
      <c r="J51" s="8"/>
      <c r="K51" s="9">
        <f t="shared" si="8"/>
        <v>1.27</v>
      </c>
      <c r="L51" s="5">
        <f t="shared" si="7"/>
        <v>-7.65</v>
      </c>
      <c r="M51" s="5"/>
      <c r="N51" s="5">
        <f t="shared" si="9"/>
        <v>8124.58</v>
      </c>
    </row>
    <row r="52" customHeight="1" spans="1:1024 1025:16383">
      <c r="A52" s="5" t="s">
        <v>99</v>
      </c>
      <c r="B52" s="5"/>
      <c r="C52" s="6" t="s">
        <v>259</v>
      </c>
      <c r="D52" s="57">
        <f t="shared" si="11"/>
        <v>7.31666666666667</v>
      </c>
      <c r="E52" s="57">
        <f>I52/6</f>
        <v>7.31666666666667</v>
      </c>
      <c r="F52" s="8">
        <v>6</v>
      </c>
      <c r="G52" s="5" t="s">
        <v>25</v>
      </c>
      <c r="H52" s="59">
        <v>43.9</v>
      </c>
      <c r="I52" s="57">
        <v>43.9</v>
      </c>
      <c r="J52" s="8"/>
      <c r="K52" s="9">
        <f t="shared" si="8"/>
        <v>0</v>
      </c>
      <c r="L52" s="5">
        <f t="shared" si="7"/>
        <v>-43.9</v>
      </c>
      <c r="M52" s="5"/>
      <c r="N52" s="5">
        <f t="shared" si="9"/>
        <v>8080.68</v>
      </c>
    </row>
    <row r="53" customHeight="1" spans="1:1024 1025:16383">
      <c r="A53" s="5" t="s">
        <v>99</v>
      </c>
      <c r="B53" s="5"/>
      <c r="C53" s="6" t="s">
        <v>260</v>
      </c>
      <c r="D53" s="57">
        <v>44.55</v>
      </c>
      <c r="E53" s="57">
        <v>55</v>
      </c>
      <c r="F53" s="8">
        <v>10</v>
      </c>
      <c r="G53" s="5" t="s">
        <v>17</v>
      </c>
      <c r="H53" s="59">
        <f>D53*F53*20</f>
        <v>8910</v>
      </c>
      <c r="I53" s="57">
        <f>E53*F53*J53</f>
        <v>11000</v>
      </c>
      <c r="J53" s="8">
        <v>20</v>
      </c>
      <c r="K53" s="9">
        <f t="shared" si="8"/>
        <v>2090</v>
      </c>
      <c r="L53" s="68">
        <v>0</v>
      </c>
      <c r="M53" s="5"/>
      <c r="N53" s="5">
        <f t="shared" si="9"/>
        <v>8080.68</v>
      </c>
      <c r="O53" s="1" t="s">
        <v>261</v>
      </c>
    </row>
    <row r="54" customHeight="1" spans="1:1024 1025:16383">
      <c r="A54" s="5" t="s">
        <v>99</v>
      </c>
      <c r="B54" s="5"/>
      <c r="C54" s="6" t="s">
        <v>70</v>
      </c>
      <c r="D54" s="57">
        <v>7.3</v>
      </c>
      <c r="E54" s="57">
        <v>8.3</v>
      </c>
      <c r="F54" s="8">
        <v>5</v>
      </c>
      <c r="G54" s="5" t="s">
        <v>17</v>
      </c>
      <c r="H54" s="59">
        <f>D54*10*F54</f>
        <v>365</v>
      </c>
      <c r="I54" s="57">
        <f>E54*10*F54</f>
        <v>415</v>
      </c>
      <c r="J54" s="8" t="s">
        <v>262</v>
      </c>
      <c r="K54" s="9">
        <f t="shared" si="8"/>
        <v>50</v>
      </c>
      <c r="L54" s="5">
        <f t="shared" si="7"/>
        <v>-365</v>
      </c>
      <c r="M54" s="5"/>
      <c r="N54" s="5">
        <f t="shared" si="9"/>
        <v>7715.68</v>
      </c>
    </row>
    <row r="55" customHeight="1" spans="1:1024 1025:16383">
      <c r="A55" s="5" t="s">
        <v>99</v>
      </c>
      <c r="B55" s="5"/>
      <c r="C55" s="6" t="s">
        <v>45</v>
      </c>
      <c r="D55" s="57">
        <v>9</v>
      </c>
      <c r="E55" s="57">
        <v>9.99</v>
      </c>
      <c r="F55" s="8">
        <v>1</v>
      </c>
      <c r="G55" s="5" t="s">
        <v>17</v>
      </c>
      <c r="H55" s="59">
        <f>D55*F55*20</f>
        <v>180</v>
      </c>
      <c r="I55" s="57">
        <f>E55*F55*20</f>
        <v>199.8</v>
      </c>
      <c r="J55" s="8" t="s">
        <v>263</v>
      </c>
      <c r="K55" s="9">
        <f t="shared" si="8"/>
        <v>19.8</v>
      </c>
      <c r="L55" s="5">
        <f t="shared" si="7"/>
        <v>-180</v>
      </c>
      <c r="M55" s="5"/>
      <c r="N55" s="5">
        <f t="shared" si="9"/>
        <v>7535.68</v>
      </c>
    </row>
    <row r="56" customHeight="1" spans="1:1024 1025:16383">
      <c r="A56" s="5" t="s">
        <v>99</v>
      </c>
      <c r="B56" s="5"/>
      <c r="C56" s="6" t="s">
        <v>264</v>
      </c>
      <c r="D56" s="57">
        <v>1.75</v>
      </c>
      <c r="E56" s="57">
        <v>1.92</v>
      </c>
      <c r="F56" s="8">
        <v>1</v>
      </c>
      <c r="G56" s="5" t="s">
        <v>17</v>
      </c>
      <c r="H56" s="59">
        <f>D56*F56*50</f>
        <v>87.5</v>
      </c>
      <c r="I56" s="57">
        <f>E56*F56*50</f>
        <v>96</v>
      </c>
      <c r="J56" s="8" t="s">
        <v>265</v>
      </c>
      <c r="K56" s="9">
        <f t="shared" si="8"/>
        <v>8.5</v>
      </c>
      <c r="L56" s="5">
        <f t="shared" si="7"/>
        <v>-87.5</v>
      </c>
      <c r="M56" s="5"/>
      <c r="N56" s="5">
        <f t="shared" si="9"/>
        <v>7448.18</v>
      </c>
    </row>
    <row r="57" customHeight="1" spans="1:1024 1025:16383">
      <c r="A57" s="5" t="s">
        <v>99</v>
      </c>
      <c r="B57" s="5"/>
      <c r="C57" s="6" t="s">
        <v>105</v>
      </c>
      <c r="D57" s="57">
        <v>1.76</v>
      </c>
      <c r="E57" s="57">
        <v>1.92</v>
      </c>
      <c r="F57" s="8">
        <v>1</v>
      </c>
      <c r="G57" s="5" t="s">
        <v>17</v>
      </c>
      <c r="H57" s="59">
        <f>D57*F57*50</f>
        <v>88</v>
      </c>
      <c r="I57" s="57">
        <f>E57*F57*50</f>
        <v>96</v>
      </c>
      <c r="J57" s="8" t="s">
        <v>266</v>
      </c>
      <c r="K57" s="9">
        <f t="shared" si="8"/>
        <v>8</v>
      </c>
      <c r="L57" s="5">
        <f t="shared" si="7"/>
        <v>-88</v>
      </c>
      <c r="M57" s="5"/>
      <c r="N57" s="5">
        <f t="shared" si="9"/>
        <v>7360.18</v>
      </c>
    </row>
    <row r="58" customHeight="1" spans="1:1024 1025:16383">
      <c r="A58" s="5" t="s">
        <v>99</v>
      </c>
      <c r="B58" s="5"/>
      <c r="C58" s="6" t="s">
        <v>267</v>
      </c>
      <c r="D58" s="57">
        <v>65</v>
      </c>
      <c r="E58" s="57">
        <v>80</v>
      </c>
      <c r="F58" s="8">
        <v>5</v>
      </c>
      <c r="G58" s="5" t="s">
        <v>17</v>
      </c>
      <c r="H58" s="59">
        <f>D58*F58</f>
        <v>325</v>
      </c>
      <c r="I58" s="57">
        <f>E58*F58</f>
        <v>400</v>
      </c>
      <c r="J58" s="8" t="s">
        <v>268</v>
      </c>
      <c r="K58" s="9">
        <f t="shared" si="8"/>
        <v>75</v>
      </c>
      <c r="L58" s="5">
        <f t="shared" si="7"/>
        <v>-325</v>
      </c>
      <c r="M58" s="5"/>
      <c r="N58" s="5">
        <f t="shared" si="9"/>
        <v>7035.18</v>
      </c>
    </row>
    <row r="59" customHeight="1" spans="1:1024 1025:16383">
      <c r="A59" s="5" t="s">
        <v>99</v>
      </c>
      <c r="B59" s="5"/>
      <c r="C59" s="6" t="s">
        <v>269</v>
      </c>
      <c r="D59" s="57">
        <f>H59/40</f>
        <v>6.275</v>
      </c>
      <c r="E59" s="57">
        <f>I59/40</f>
        <v>6.5</v>
      </c>
      <c r="F59" s="8">
        <v>1</v>
      </c>
      <c r="G59" s="5" t="s">
        <v>17</v>
      </c>
      <c r="H59" s="59">
        <v>251</v>
      </c>
      <c r="I59" s="57">
        <v>260</v>
      </c>
      <c r="J59" s="8" t="s">
        <v>270</v>
      </c>
      <c r="K59" s="9">
        <f t="shared" si="8"/>
        <v>9</v>
      </c>
      <c r="L59" s="5">
        <f t="shared" si="7"/>
        <v>-251</v>
      </c>
      <c r="M59" s="5"/>
      <c r="N59" s="5">
        <f t="shared" si="9"/>
        <v>6784.18</v>
      </c>
    </row>
    <row r="60" customHeight="1" spans="1:1024 1025:16383">
      <c r="A60" s="5" t="s">
        <v>99</v>
      </c>
      <c r="B60" s="5"/>
      <c r="C60" s="6" t="s">
        <v>271</v>
      </c>
      <c r="D60" s="57">
        <f>H60/F60</f>
        <v>8.836</v>
      </c>
      <c r="E60" s="57">
        <v>9.6</v>
      </c>
      <c r="F60" s="8">
        <v>5</v>
      </c>
      <c r="G60" s="5" t="s">
        <v>272</v>
      </c>
      <c r="H60" s="59">
        <v>44.18</v>
      </c>
      <c r="I60" s="57">
        <f>E60*F60</f>
        <v>48</v>
      </c>
      <c r="J60" s="8"/>
      <c r="K60" s="9">
        <f t="shared" si="8"/>
        <v>3.82</v>
      </c>
      <c r="L60" s="5">
        <f t="shared" si="7"/>
        <v>-44.18</v>
      </c>
      <c r="M60" s="5"/>
      <c r="N60" s="5">
        <f t="shared" si="9"/>
        <v>6740</v>
      </c>
    </row>
    <row r="61" customHeight="1" spans="1:1024 1025:16383">
      <c r="A61" s="5" t="s">
        <v>99</v>
      </c>
      <c r="B61" s="5"/>
      <c r="C61" s="6" t="s">
        <v>273</v>
      </c>
      <c r="D61" s="57">
        <v>19</v>
      </c>
      <c r="E61" s="57">
        <v>19</v>
      </c>
      <c r="F61" s="8">
        <v>1</v>
      </c>
      <c r="G61" s="5" t="s">
        <v>17</v>
      </c>
      <c r="H61" s="59">
        <v>19</v>
      </c>
      <c r="I61" s="57">
        <v>19</v>
      </c>
      <c r="J61" s="8" t="s">
        <v>274</v>
      </c>
      <c r="K61" s="9">
        <f t="shared" si="8"/>
        <v>0</v>
      </c>
      <c r="L61" s="5">
        <f t="shared" si="7"/>
        <v>-19</v>
      </c>
      <c r="M61" s="5"/>
      <c r="N61" s="5">
        <f t="shared" si="9"/>
        <v>6721</v>
      </c>
    </row>
    <row r="62" customHeight="1" spans="1:1024 1025:16383">
      <c r="A62" s="5" t="s">
        <v>99</v>
      </c>
      <c r="B62" s="5"/>
      <c r="C62" s="6" t="s">
        <v>275</v>
      </c>
      <c r="D62" s="57">
        <f>H62/F62</f>
        <v>13.14</v>
      </c>
      <c r="E62" s="57">
        <f>I62/F62</f>
        <v>13.14</v>
      </c>
      <c r="F62" s="8">
        <v>2</v>
      </c>
      <c r="G62" s="5" t="s">
        <v>272</v>
      </c>
      <c r="H62" s="59">
        <v>26.28</v>
      </c>
      <c r="I62" s="57">
        <v>26.28</v>
      </c>
      <c r="J62" s="8"/>
      <c r="K62" s="9">
        <f t="shared" si="8"/>
        <v>0</v>
      </c>
      <c r="L62" s="5">
        <f t="shared" si="7"/>
        <v>-26.28</v>
      </c>
      <c r="M62" s="5"/>
      <c r="N62" s="5">
        <f t="shared" si="9"/>
        <v>6694.72</v>
      </c>
    </row>
    <row r="63" customHeight="1" spans="1:1024 1025:16383">
      <c r="A63" s="5" t="s">
        <v>99</v>
      </c>
      <c r="B63" s="5"/>
      <c r="C63" s="6" t="s">
        <v>276</v>
      </c>
      <c r="D63" s="57">
        <f>H63/F63</f>
        <v>23.72</v>
      </c>
      <c r="E63" s="57">
        <f>52.8/2</f>
        <v>26.4</v>
      </c>
      <c r="F63" s="8">
        <v>2</v>
      </c>
      <c r="G63" s="5" t="s">
        <v>131</v>
      </c>
      <c r="H63" s="59">
        <f>23.72*2</f>
        <v>47.44</v>
      </c>
      <c r="I63" s="57">
        <f>E63*F63</f>
        <v>52.8</v>
      </c>
      <c r="J63" s="8"/>
      <c r="K63" s="9">
        <f t="shared" si="8"/>
        <v>5.36</v>
      </c>
      <c r="L63" s="5">
        <f t="shared" si="7"/>
        <v>-47.44</v>
      </c>
      <c r="M63" s="5"/>
      <c r="N63" s="5">
        <f t="shared" si="9"/>
        <v>6647.28</v>
      </c>
    </row>
    <row r="64" customHeight="1" spans="1:1024 1025:16383">
      <c r="A64" s="5" t="s">
        <v>99</v>
      </c>
      <c r="B64" s="5"/>
      <c r="C64" s="6" t="s">
        <v>277</v>
      </c>
      <c r="D64" s="57">
        <v>14.95</v>
      </c>
      <c r="E64" s="57">
        <v>18</v>
      </c>
      <c r="F64" s="8">
        <v>1</v>
      </c>
      <c r="G64" s="5" t="s">
        <v>17</v>
      </c>
      <c r="H64" s="73">
        <f>D64*F64*J64</f>
        <v>239.2</v>
      </c>
      <c r="I64" s="5">
        <f>E64*F64*J64</f>
        <v>288</v>
      </c>
      <c r="J64" s="8">
        <v>16</v>
      </c>
      <c r="K64" s="9">
        <f t="shared" si="8"/>
        <v>48.8</v>
      </c>
      <c r="L64" s="5">
        <f t="shared" si="7"/>
        <v>-239.2</v>
      </c>
      <c r="M64" s="5"/>
      <c r="N64" s="5">
        <f t="shared" si="9"/>
        <v>6408.08</v>
      </c>
    </row>
    <row r="65" customHeight="1" spans="1:14">
      <c r="A65" s="5" t="s">
        <v>99</v>
      </c>
      <c r="B65" s="5"/>
      <c r="C65" s="6" t="s">
        <v>278</v>
      </c>
      <c r="D65" s="57">
        <v>14.95</v>
      </c>
      <c r="E65" s="57">
        <v>18</v>
      </c>
      <c r="F65" s="8">
        <v>1</v>
      </c>
      <c r="G65" s="5" t="s">
        <v>17</v>
      </c>
      <c r="H65" s="73">
        <f>D65*F65*J65</f>
        <v>239.2</v>
      </c>
      <c r="I65" s="5">
        <f>E65*F65*J65</f>
        <v>288</v>
      </c>
      <c r="J65" s="8">
        <v>16</v>
      </c>
      <c r="K65" s="9">
        <f t="shared" si="8"/>
        <v>48.8</v>
      </c>
      <c r="L65" s="5">
        <f t="shared" si="7"/>
        <v>-239.2</v>
      </c>
      <c r="M65" s="5"/>
      <c r="N65" s="5">
        <f t="shared" si="9"/>
        <v>6168.88</v>
      </c>
    </row>
    <row r="66" customHeight="1" spans="1:14">
      <c r="A66" s="5" t="s">
        <v>99</v>
      </c>
      <c r="B66" s="5"/>
      <c r="C66" s="6" t="s">
        <v>279</v>
      </c>
      <c r="D66" s="57">
        <v>14.95</v>
      </c>
      <c r="E66" s="57">
        <v>18</v>
      </c>
      <c r="F66" s="8">
        <v>1</v>
      </c>
      <c r="G66" s="5" t="s">
        <v>17</v>
      </c>
      <c r="H66" s="73">
        <f>D66*F66*J66</f>
        <v>239.2</v>
      </c>
      <c r="I66" s="5">
        <f>E66*F66*J66</f>
        <v>288</v>
      </c>
      <c r="J66" s="8">
        <v>16</v>
      </c>
      <c r="K66" s="9">
        <f t="shared" si="8"/>
        <v>48.8</v>
      </c>
      <c r="L66" s="5">
        <f t="shared" si="7"/>
        <v>-239.2</v>
      </c>
      <c r="M66" s="5"/>
      <c r="N66" s="5">
        <f t="shared" si="9"/>
        <v>5929.68</v>
      </c>
    </row>
    <row r="67" customHeight="1" spans="1:14">
      <c r="A67" s="177" t="s">
        <v>116</v>
      </c>
      <c r="B67" s="5"/>
      <c r="C67" s="6" t="s">
        <v>280</v>
      </c>
      <c r="D67" s="57">
        <f>H67/F67</f>
        <v>62.705</v>
      </c>
      <c r="E67" s="57">
        <v>66</v>
      </c>
      <c r="F67" s="8">
        <v>50</v>
      </c>
      <c r="G67" s="5" t="s">
        <v>30</v>
      </c>
      <c r="H67" s="59">
        <v>3135.25</v>
      </c>
      <c r="I67" s="57">
        <f>E67*F67</f>
        <v>3300</v>
      </c>
      <c r="J67" s="8"/>
      <c r="K67" s="9">
        <f t="shared" si="8"/>
        <v>164.75</v>
      </c>
      <c r="L67" s="5">
        <f t="shared" si="7"/>
        <v>-3135.25</v>
      </c>
      <c r="M67" s="5"/>
      <c r="N67" s="5">
        <f t="shared" si="9"/>
        <v>2794.43</v>
      </c>
    </row>
    <row r="68" customHeight="1" spans="1:14">
      <c r="A68" s="5" t="s">
        <v>116</v>
      </c>
      <c r="B68" s="5"/>
      <c r="C68" s="6" t="s">
        <v>281</v>
      </c>
      <c r="D68" s="57">
        <f>H68/F68</f>
        <v>8.948</v>
      </c>
      <c r="E68" s="57">
        <v>9</v>
      </c>
      <c r="F68" s="8">
        <v>10</v>
      </c>
      <c r="G68" s="5" t="s">
        <v>25</v>
      </c>
      <c r="H68" s="59">
        <v>89.48</v>
      </c>
      <c r="I68" s="57">
        <f>E68*F68</f>
        <v>90</v>
      </c>
      <c r="J68" s="8"/>
      <c r="K68" s="9">
        <f t="shared" si="8"/>
        <v>0.519999999999996</v>
      </c>
      <c r="L68" s="5">
        <f t="shared" si="7"/>
        <v>-89.48</v>
      </c>
      <c r="M68" s="5"/>
      <c r="N68" s="5">
        <f t="shared" si="9"/>
        <v>2704.95</v>
      </c>
    </row>
    <row r="69" customHeight="1" spans="1:14">
      <c r="A69" s="5" t="s">
        <v>116</v>
      </c>
      <c r="B69" s="5"/>
      <c r="C69" s="6" t="s">
        <v>282</v>
      </c>
      <c r="D69" s="57">
        <f>H69/F69</f>
        <v>8.08</v>
      </c>
      <c r="E69" s="57">
        <f>I69/F69</f>
        <v>8.08</v>
      </c>
      <c r="F69" s="8">
        <v>5</v>
      </c>
      <c r="G69" s="5" t="s">
        <v>25</v>
      </c>
      <c r="H69" s="59">
        <v>40.4</v>
      </c>
      <c r="I69" s="57">
        <v>40.4</v>
      </c>
      <c r="J69" s="8"/>
      <c r="K69" s="9">
        <f t="shared" si="8"/>
        <v>0</v>
      </c>
      <c r="L69" s="5">
        <f t="shared" si="7"/>
        <v>-40.4</v>
      </c>
      <c r="M69" s="5"/>
      <c r="N69" s="5">
        <f t="shared" si="9"/>
        <v>2664.55</v>
      </c>
    </row>
    <row r="70" customHeight="1" spans="1:14">
      <c r="A70" s="5" t="s">
        <v>116</v>
      </c>
      <c r="B70" s="5"/>
      <c r="C70" s="6" t="s">
        <v>283</v>
      </c>
      <c r="D70" s="57">
        <f>H70/F70</f>
        <v>23.7025</v>
      </c>
      <c r="E70" s="57">
        <f>111/4</f>
        <v>27.75</v>
      </c>
      <c r="F70" s="8">
        <v>4</v>
      </c>
      <c r="G70" s="5" t="s">
        <v>25</v>
      </c>
      <c r="H70" s="59">
        <v>94.81</v>
      </c>
      <c r="I70" s="57">
        <f>E70*F70</f>
        <v>111</v>
      </c>
      <c r="J70" s="8"/>
      <c r="K70" s="9">
        <f t="shared" si="8"/>
        <v>16.19</v>
      </c>
      <c r="L70" s="5">
        <f t="shared" si="7"/>
        <v>-94.81</v>
      </c>
      <c r="M70" s="5"/>
      <c r="N70" s="5">
        <f t="shared" si="9"/>
        <v>2569.74</v>
      </c>
    </row>
    <row r="71" customHeight="1" spans="1:14">
      <c r="A71" s="5" t="s">
        <v>116</v>
      </c>
      <c r="B71" s="5"/>
      <c r="C71" s="6" t="s">
        <v>284</v>
      </c>
      <c r="D71" s="57">
        <v>30.4</v>
      </c>
      <c r="E71" s="57">
        <v>30.4</v>
      </c>
      <c r="F71" s="8">
        <v>1</v>
      </c>
      <c r="G71" s="5" t="s">
        <v>272</v>
      </c>
      <c r="H71" s="59">
        <v>30.4</v>
      </c>
      <c r="I71" s="57">
        <f>E71*F71</f>
        <v>30.4</v>
      </c>
      <c r="J71" s="8"/>
      <c r="K71" s="9">
        <f t="shared" si="8"/>
        <v>0</v>
      </c>
      <c r="L71" s="5">
        <f t="shared" si="7"/>
        <v>-30.4</v>
      </c>
      <c r="M71" s="5"/>
      <c r="N71" s="5">
        <f t="shared" si="9"/>
        <v>2539.34</v>
      </c>
    </row>
    <row r="72" customHeight="1" spans="1:14">
      <c r="A72" s="5" t="s">
        <v>116</v>
      </c>
      <c r="B72" s="5"/>
      <c r="C72" s="6" t="s">
        <v>285</v>
      </c>
      <c r="D72" s="57">
        <f>H72/F72</f>
        <v>35.1333333333333</v>
      </c>
      <c r="E72" s="57">
        <f>128.52/3</f>
        <v>42.84</v>
      </c>
      <c r="F72" s="8">
        <v>3</v>
      </c>
      <c r="G72" s="5" t="s">
        <v>272</v>
      </c>
      <c r="H72" s="59">
        <f>34.8*2+35.8</f>
        <v>105.4</v>
      </c>
      <c r="I72" s="57">
        <f>E72*F72</f>
        <v>128.52</v>
      </c>
      <c r="J72" s="8"/>
      <c r="K72" s="9">
        <f t="shared" si="8"/>
        <v>23.12</v>
      </c>
      <c r="L72" s="5">
        <f t="shared" si="7"/>
        <v>-105.4</v>
      </c>
      <c r="M72" s="5"/>
      <c r="N72" s="5">
        <f t="shared" si="9"/>
        <v>2433.94</v>
      </c>
    </row>
    <row r="73" customHeight="1" spans="1:14">
      <c r="A73" s="5" t="s">
        <v>116</v>
      </c>
      <c r="B73" s="5"/>
      <c r="C73" s="6" t="s">
        <v>286</v>
      </c>
      <c r="D73" s="57">
        <v>21.66</v>
      </c>
      <c r="E73" s="57">
        <v>25.87</v>
      </c>
      <c r="F73" s="8">
        <v>1</v>
      </c>
      <c r="G73" s="5" t="s">
        <v>121</v>
      </c>
      <c r="H73" s="59">
        <f>D73</f>
        <v>21.66</v>
      </c>
      <c r="I73" s="57">
        <f t="shared" ref="I73:I79" si="12">E73*F73</f>
        <v>25.87</v>
      </c>
      <c r="J73" s="8"/>
      <c r="K73" s="9">
        <f t="shared" si="8"/>
        <v>4.21</v>
      </c>
      <c r="L73" s="5">
        <f t="shared" si="7"/>
        <v>-21.66</v>
      </c>
      <c r="M73" s="5"/>
      <c r="N73" s="5">
        <f t="shared" si="9"/>
        <v>2412.28</v>
      </c>
    </row>
    <row r="74" customHeight="1" spans="1:14">
      <c r="A74" s="5" t="s">
        <v>116</v>
      </c>
      <c r="B74" s="5"/>
      <c r="C74" s="6" t="s">
        <v>287</v>
      </c>
      <c r="D74" s="57">
        <v>23.5</v>
      </c>
      <c r="E74" s="57">
        <v>23.5</v>
      </c>
      <c r="F74" s="8">
        <v>1</v>
      </c>
      <c r="G74" s="5" t="s">
        <v>121</v>
      </c>
      <c r="H74" s="59">
        <f>D74</f>
        <v>23.5</v>
      </c>
      <c r="I74" s="57">
        <f t="shared" si="12"/>
        <v>23.5</v>
      </c>
      <c r="J74" s="8"/>
      <c r="K74" s="9">
        <f t="shared" si="8"/>
        <v>0</v>
      </c>
      <c r="L74" s="5">
        <f t="shared" si="7"/>
        <v>-23.5</v>
      </c>
      <c r="M74" s="5"/>
      <c r="N74" s="5">
        <f t="shared" si="9"/>
        <v>2388.78</v>
      </c>
    </row>
    <row r="75" customHeight="1" spans="1:14">
      <c r="A75" s="5" t="s">
        <v>116</v>
      </c>
      <c r="B75" s="5"/>
      <c r="C75" s="6" t="s">
        <v>288</v>
      </c>
      <c r="D75" s="57">
        <f>H75/F75</f>
        <v>6.006</v>
      </c>
      <c r="E75" s="57">
        <f>34.53/5</f>
        <v>6.906</v>
      </c>
      <c r="F75" s="8">
        <v>5</v>
      </c>
      <c r="G75" s="5" t="s">
        <v>272</v>
      </c>
      <c r="H75" s="59">
        <v>30.03</v>
      </c>
      <c r="I75" s="57">
        <f t="shared" si="12"/>
        <v>34.53</v>
      </c>
      <c r="J75" s="8"/>
      <c r="K75" s="9">
        <f t="shared" ref="K75:K81" si="13">I75-H75</f>
        <v>4.5</v>
      </c>
      <c r="L75" s="5">
        <f t="shared" ref="L75:L80" si="14">-H75</f>
        <v>-30.03</v>
      </c>
      <c r="M75" s="5"/>
      <c r="N75" s="5">
        <f t="shared" si="9"/>
        <v>2358.75</v>
      </c>
    </row>
    <row r="76" customHeight="1" spans="1:14">
      <c r="A76" s="5" t="s">
        <v>116</v>
      </c>
      <c r="B76" s="5"/>
      <c r="C76" s="6" t="s">
        <v>289</v>
      </c>
      <c r="D76" s="57">
        <v>7.8</v>
      </c>
      <c r="E76" s="57">
        <v>8</v>
      </c>
      <c r="F76" s="8">
        <v>5</v>
      </c>
      <c r="G76" s="5" t="s">
        <v>272</v>
      </c>
      <c r="H76" s="59">
        <f>D76*F76</f>
        <v>39</v>
      </c>
      <c r="I76" s="57">
        <f t="shared" si="12"/>
        <v>40</v>
      </c>
      <c r="J76" s="8"/>
      <c r="K76" s="9">
        <f t="shared" si="13"/>
        <v>1</v>
      </c>
      <c r="L76" s="5">
        <f t="shared" si="14"/>
        <v>-39</v>
      </c>
      <c r="M76" s="5"/>
      <c r="N76" s="5">
        <f t="shared" si="9"/>
        <v>2319.75</v>
      </c>
    </row>
    <row r="77" customHeight="1" spans="1:14">
      <c r="A77" s="5" t="s">
        <v>116</v>
      </c>
      <c r="B77" s="5"/>
      <c r="C77" s="6" t="s">
        <v>290</v>
      </c>
      <c r="D77" s="57">
        <v>10.3</v>
      </c>
      <c r="E77" s="57">
        <v>10.3</v>
      </c>
      <c r="F77" s="8">
        <v>1</v>
      </c>
      <c r="G77" s="5" t="s">
        <v>272</v>
      </c>
      <c r="H77" s="59">
        <v>10.3</v>
      </c>
      <c r="I77" s="57">
        <f t="shared" si="12"/>
        <v>10.3</v>
      </c>
      <c r="J77" s="8"/>
      <c r="K77" s="9">
        <f t="shared" si="13"/>
        <v>0</v>
      </c>
      <c r="L77" s="5">
        <f t="shared" si="14"/>
        <v>-10.3</v>
      </c>
      <c r="M77" s="5"/>
      <c r="N77" s="5">
        <f t="shared" si="9"/>
        <v>2309.45</v>
      </c>
    </row>
    <row r="78" customHeight="1" spans="1:14">
      <c r="A78" s="5" t="s">
        <v>116</v>
      </c>
      <c r="B78" s="5"/>
      <c r="C78" s="6" t="s">
        <v>291</v>
      </c>
      <c r="D78" s="57">
        <v>10.68</v>
      </c>
      <c r="E78" s="57">
        <v>11.4</v>
      </c>
      <c r="F78" s="8">
        <v>1</v>
      </c>
      <c r="G78" s="5" t="s">
        <v>17</v>
      </c>
      <c r="H78" s="59">
        <f>D78*F78*J78</f>
        <v>267</v>
      </c>
      <c r="I78" s="57">
        <f>E78*F78*J78</f>
        <v>285</v>
      </c>
      <c r="J78" s="8">
        <v>25</v>
      </c>
      <c r="K78" s="9">
        <f t="shared" si="13"/>
        <v>18</v>
      </c>
      <c r="L78" s="5">
        <f t="shared" si="14"/>
        <v>-267</v>
      </c>
      <c r="M78" s="5"/>
      <c r="N78" s="5">
        <f t="shared" si="9"/>
        <v>2042.45</v>
      </c>
    </row>
    <row r="79" customHeight="1" spans="1:14">
      <c r="A79" s="5" t="s">
        <v>116</v>
      </c>
      <c r="B79" s="5"/>
      <c r="C79" s="6" t="s">
        <v>292</v>
      </c>
      <c r="D79" s="57">
        <v>10.68</v>
      </c>
      <c r="E79" s="57">
        <v>11.4</v>
      </c>
      <c r="F79" s="8">
        <v>1</v>
      </c>
      <c r="G79" s="5" t="s">
        <v>17</v>
      </c>
      <c r="H79" s="59">
        <f>D79*F79*J79</f>
        <v>267</v>
      </c>
      <c r="I79" s="57">
        <f>E79*F79*J79</f>
        <v>285</v>
      </c>
      <c r="J79" s="8">
        <v>25</v>
      </c>
      <c r="K79" s="9">
        <f t="shared" si="13"/>
        <v>18</v>
      </c>
      <c r="L79" s="5">
        <f t="shared" si="14"/>
        <v>-267</v>
      </c>
      <c r="M79" s="5"/>
      <c r="N79" s="5">
        <f t="shared" si="9"/>
        <v>1775.45</v>
      </c>
    </row>
    <row r="80" customHeight="1" spans="1:14">
      <c r="A80" s="5" t="s">
        <v>116</v>
      </c>
      <c r="B80" s="5"/>
      <c r="C80" s="6" t="s">
        <v>293</v>
      </c>
      <c r="D80" s="59">
        <f>H80/60</f>
        <v>5.16666666666667</v>
      </c>
      <c r="E80" s="57">
        <f>I80/60</f>
        <v>6.7</v>
      </c>
      <c r="F80" s="8">
        <v>1</v>
      </c>
      <c r="G80" s="5" t="s">
        <v>17</v>
      </c>
      <c r="H80" s="59">
        <v>310</v>
      </c>
      <c r="I80" s="57">
        <v>402</v>
      </c>
      <c r="J80" s="8">
        <v>60</v>
      </c>
      <c r="K80" s="9">
        <f t="shared" si="13"/>
        <v>92</v>
      </c>
      <c r="L80" s="5">
        <f t="shared" si="14"/>
        <v>-310</v>
      </c>
      <c r="M80" s="5"/>
      <c r="N80" s="5">
        <f t="shared" si="9"/>
        <v>1465.45</v>
      </c>
    </row>
    <row r="81" customHeight="1" spans="1:15">
      <c r="A81" s="5" t="s">
        <v>116</v>
      </c>
      <c r="B81" s="5"/>
      <c r="C81" s="6" t="s">
        <v>294</v>
      </c>
      <c r="D81" s="57">
        <f>H81/F81</f>
        <v>16.84</v>
      </c>
      <c r="E81" s="57">
        <v>25.8</v>
      </c>
      <c r="F81" s="8">
        <v>50</v>
      </c>
      <c r="G81" s="5" t="s">
        <v>17</v>
      </c>
      <c r="H81" s="59">
        <v>842</v>
      </c>
      <c r="I81" s="57">
        <f>E81*F81</f>
        <v>1290</v>
      </c>
      <c r="J81" s="8" t="s">
        <v>295</v>
      </c>
      <c r="K81" s="9">
        <f t="shared" si="13"/>
        <v>448</v>
      </c>
      <c r="L81" s="68">
        <v>0</v>
      </c>
      <c r="M81" s="5"/>
      <c r="N81" s="5">
        <f t="shared" si="9"/>
        <v>1465.45</v>
      </c>
      <c r="O81" s="1" t="s">
        <v>261</v>
      </c>
    </row>
    <row r="82" customHeight="1" spans="1:15">
      <c r="A82" s="5"/>
      <c r="B82" s="5"/>
      <c r="C82" s="6"/>
      <c r="D82" s="57"/>
      <c r="E82" s="57"/>
      <c r="F82" s="8"/>
      <c r="G82" s="5"/>
      <c r="H82" s="59"/>
      <c r="I82" s="57"/>
      <c r="J82" s="8"/>
      <c r="K82" s="9"/>
      <c r="L82" s="5">
        <v>-1253</v>
      </c>
      <c r="M82" s="5"/>
      <c r="N82" s="5">
        <f t="shared" si="9"/>
        <v>212.449999999999</v>
      </c>
      <c r="O82" s="159" t="s">
        <v>296</v>
      </c>
    </row>
    <row r="83" customHeight="1" spans="1:15">
      <c r="A83" s="2"/>
      <c r="B83" s="2"/>
      <c r="C83" s="76"/>
      <c r="D83" s="123"/>
      <c r="E83" s="123"/>
      <c r="F83" s="124"/>
      <c r="G83" s="2"/>
      <c r="H83" s="77"/>
      <c r="I83" s="123">
        <f>SUM(I2:I81)</f>
        <v>22251.87</v>
      </c>
      <c r="J83" s="124" t="s">
        <v>200</v>
      </c>
      <c r="K83" s="125">
        <f>SUM(K2:K81)</f>
        <v>3400.11</v>
      </c>
      <c r="L83" s="2"/>
      <c r="M83" s="2"/>
      <c r="N83" s="2"/>
    </row>
    <row r="84" customHeight="1" spans="1:15">
      <c r="J84" s="42" t="s">
        <v>201</v>
      </c>
      <c r="K84" s="207">
        <f>K83/2</f>
        <v>1700.055</v>
      </c>
    </row>
    <row r="85" customHeight="1" spans="1:15">
      <c r="I85" s="43"/>
      <c r="N85" s="208" t="s">
        <v>75</v>
      </c>
    </row>
  </sheetData>
  <autoFilter xmlns:etc="http://www.wps.cn/officeDocument/2017/etCustomData" ref="B1:C81" etc:filterBottomFollowUsedRange="0">
    <extLst/>
  </autoFilter>
  <pageMargins left="0.7" right="0.7" top="0.75" bottom="0.75" header="0.3" footer="0.3"/>
  <pageSetup paperSize="9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"/>
  <sheetViews>
    <sheetView workbookViewId="0">
      <pane xSplit="3" ySplit="1" topLeftCell="D19" activePane="bottomRight" state="frozen"/>
      <selection/>
      <selection pane="topRight"/>
      <selection pane="bottomLeft"/>
      <selection pane="bottomRight" activeCell="A11" sqref="A11:G13"/>
    </sheetView>
  </sheetViews>
  <sheetFormatPr defaultColWidth="9.06666666666667" defaultRowHeight="54" customHeight="1" outlineLevelCol="7"/>
  <cols>
    <col min="1" max="1" width="9.6" style="1" customWidth="1"/>
    <col min="2" max="2" width="10.2666666666667" style="1" customWidth="1"/>
    <col min="3" max="3" width="28.9333333333333" style="1" customWidth="1"/>
    <col min="4" max="4" width="9.06666666666667" style="42"/>
    <col min="5" max="5" width="9.06666666666667" style="1"/>
    <col min="6" max="6" width="9.06666666666667" style="42"/>
    <col min="7" max="7" width="20" style="159" customWidth="1"/>
    <col min="8" max="8" width="26.75" style="1" customWidth="1"/>
    <col min="9" max="16375" width="9.06666666666667" style="1"/>
  </cols>
  <sheetData>
    <row r="1" s="39" customFormat="1" ht="35.65" customHeight="1" spans="1:8">
      <c r="A1" s="50" t="s">
        <v>76</v>
      </c>
      <c r="B1" s="50" t="s">
        <v>1</v>
      </c>
      <c r="C1" s="50" t="s">
        <v>2</v>
      </c>
      <c r="D1" s="53" t="s">
        <v>5</v>
      </c>
      <c r="E1" s="50" t="s">
        <v>6</v>
      </c>
      <c r="F1" s="53" t="s">
        <v>78</v>
      </c>
      <c r="G1" s="53" t="s">
        <v>297</v>
      </c>
      <c r="H1" s="53" t="s">
        <v>298</v>
      </c>
    </row>
    <row r="2" customHeight="1" spans="1:8">
      <c r="A2" s="188" t="s">
        <v>116</v>
      </c>
      <c r="B2" s="189"/>
      <c r="C2" s="189" t="s">
        <v>192</v>
      </c>
      <c r="D2" s="190">
        <v>2</v>
      </c>
      <c r="E2" s="189" t="s">
        <v>17</v>
      </c>
      <c r="F2" s="190">
        <v>24</v>
      </c>
      <c r="G2" s="191" t="s">
        <v>299</v>
      </c>
      <c r="H2" s="192" t="s">
        <v>300</v>
      </c>
    </row>
    <row r="3" customHeight="1" spans="1:8">
      <c r="A3" s="188" t="s">
        <v>116</v>
      </c>
      <c r="B3" s="189"/>
      <c r="C3" s="189" t="s">
        <v>301</v>
      </c>
      <c r="D3" s="190">
        <v>9</v>
      </c>
      <c r="E3" s="189" t="s">
        <v>131</v>
      </c>
      <c r="F3" s="190"/>
      <c r="G3" s="191" t="s">
        <v>302</v>
      </c>
      <c r="H3" s="193"/>
    </row>
    <row r="4" customHeight="1" spans="1:8">
      <c r="A4" s="189" t="s">
        <v>116</v>
      </c>
      <c r="B4" s="189"/>
      <c r="C4" s="189" t="s">
        <v>190</v>
      </c>
      <c r="D4" s="190">
        <v>1</v>
      </c>
      <c r="E4" s="189" t="s">
        <v>17</v>
      </c>
      <c r="F4" s="190">
        <v>50</v>
      </c>
      <c r="G4" s="191" t="s">
        <v>303</v>
      </c>
      <c r="H4" s="193"/>
    </row>
    <row r="5" customHeight="1" spans="1:8">
      <c r="A5" s="189" t="s">
        <v>116</v>
      </c>
      <c r="B5" s="189"/>
      <c r="C5" s="189" t="s">
        <v>191</v>
      </c>
      <c r="D5" s="190">
        <v>1</v>
      </c>
      <c r="E5" s="189" t="s">
        <v>17</v>
      </c>
      <c r="F5" s="190">
        <v>50</v>
      </c>
      <c r="G5" s="194" t="s">
        <v>304</v>
      </c>
      <c r="H5" s="193"/>
    </row>
    <row r="6" customHeight="1" spans="1:8">
      <c r="A6" s="189" t="s">
        <v>116</v>
      </c>
      <c r="B6" s="189"/>
      <c r="C6" s="189" t="s">
        <v>193</v>
      </c>
      <c r="D6" s="190">
        <v>1</v>
      </c>
      <c r="E6" s="189" t="s">
        <v>17</v>
      </c>
      <c r="F6" s="190">
        <v>40</v>
      </c>
      <c r="G6" s="194" t="s">
        <v>305</v>
      </c>
      <c r="H6" s="193"/>
    </row>
    <row r="7" customHeight="1" spans="1:8">
      <c r="A7" s="189" t="s">
        <v>116</v>
      </c>
      <c r="B7" s="189"/>
      <c r="C7" s="189" t="s">
        <v>50</v>
      </c>
      <c r="D7" s="190">
        <v>1</v>
      </c>
      <c r="E7" s="189" t="s">
        <v>17</v>
      </c>
      <c r="F7" s="190">
        <v>12</v>
      </c>
      <c r="G7" s="191" t="s">
        <v>306</v>
      </c>
      <c r="H7" s="193"/>
    </row>
    <row r="8" customHeight="1" spans="1:8">
      <c r="A8" s="188" t="s">
        <v>116</v>
      </c>
      <c r="B8" s="189"/>
      <c r="C8" s="189" t="s">
        <v>194</v>
      </c>
      <c r="D8" s="190">
        <v>1</v>
      </c>
      <c r="E8" s="189" t="s">
        <v>17</v>
      </c>
      <c r="F8" s="190">
        <v>10</v>
      </c>
      <c r="G8" s="191" t="s">
        <v>307</v>
      </c>
      <c r="H8" s="193"/>
    </row>
    <row r="9" customHeight="1" spans="1:8">
      <c r="A9" s="189" t="s">
        <v>116</v>
      </c>
      <c r="B9" s="189"/>
      <c r="C9" s="189" t="s">
        <v>113</v>
      </c>
      <c r="D9" s="190">
        <v>2</v>
      </c>
      <c r="E9" s="189" t="s">
        <v>17</v>
      </c>
      <c r="F9" s="190">
        <v>50</v>
      </c>
      <c r="G9" s="191" t="s">
        <v>308</v>
      </c>
      <c r="H9" s="193"/>
    </row>
    <row r="10" customHeight="1" spans="1:8">
      <c r="A10" s="189" t="s">
        <v>116</v>
      </c>
      <c r="B10" s="189"/>
      <c r="C10" s="189" t="s">
        <v>197</v>
      </c>
      <c r="D10" s="190">
        <v>1</v>
      </c>
      <c r="E10" s="189" t="s">
        <v>17</v>
      </c>
      <c r="F10" s="190">
        <v>30</v>
      </c>
      <c r="G10" s="194" t="s">
        <v>309</v>
      </c>
      <c r="H10" s="193"/>
    </row>
    <row r="11" customHeight="1" spans="1:8">
      <c r="A11" s="68" t="s">
        <v>116</v>
      </c>
      <c r="B11" s="68"/>
      <c r="C11" s="195" t="s">
        <v>310</v>
      </c>
      <c r="D11" s="196">
        <v>1</v>
      </c>
      <c r="E11" s="68" t="s">
        <v>17</v>
      </c>
      <c r="F11" s="196">
        <v>16</v>
      </c>
      <c r="G11" s="197" t="s">
        <v>311</v>
      </c>
      <c r="H11" s="193"/>
    </row>
    <row r="12" customHeight="1" spans="1:8">
      <c r="A12" s="68" t="s">
        <v>116</v>
      </c>
      <c r="B12" s="68"/>
      <c r="C12" s="68" t="s">
        <v>195</v>
      </c>
      <c r="D12" s="196">
        <v>1</v>
      </c>
      <c r="E12" s="68" t="s">
        <v>17</v>
      </c>
      <c r="F12" s="196">
        <v>50</v>
      </c>
      <c r="G12" s="197" t="s">
        <v>312</v>
      </c>
      <c r="H12" s="193"/>
    </row>
    <row r="13" customHeight="1" spans="1:8">
      <c r="A13" s="68" t="s">
        <v>116</v>
      </c>
      <c r="B13" s="68"/>
      <c r="C13" s="68" t="s">
        <v>88</v>
      </c>
      <c r="D13" s="196">
        <v>1</v>
      </c>
      <c r="E13" s="68" t="s">
        <v>17</v>
      </c>
      <c r="F13" s="196">
        <v>30</v>
      </c>
      <c r="G13" s="197" t="s">
        <v>313</v>
      </c>
      <c r="H13" s="193"/>
    </row>
    <row r="14" customHeight="1" spans="1:8">
      <c r="A14" s="198" t="s">
        <v>116</v>
      </c>
      <c r="B14" s="199"/>
      <c r="C14" s="200" t="s">
        <v>280</v>
      </c>
      <c r="D14" s="201">
        <v>50</v>
      </c>
      <c r="E14" s="199" t="s">
        <v>30</v>
      </c>
      <c r="F14" s="201"/>
      <c r="G14" s="202" t="s">
        <v>314</v>
      </c>
      <c r="H14" s="203" t="s">
        <v>315</v>
      </c>
    </row>
    <row r="15" customHeight="1" spans="1:8">
      <c r="A15" s="199" t="s">
        <v>116</v>
      </c>
      <c r="B15" s="199"/>
      <c r="C15" s="200" t="s">
        <v>281</v>
      </c>
      <c r="D15" s="201">
        <v>10</v>
      </c>
      <c r="E15" s="199" t="s">
        <v>25</v>
      </c>
      <c r="F15" s="201">
        <v>10</v>
      </c>
      <c r="G15" s="204" t="s">
        <v>316</v>
      </c>
      <c r="H15" s="205"/>
    </row>
    <row r="16" customHeight="1" spans="1:8">
      <c r="A16" s="199" t="s">
        <v>116</v>
      </c>
      <c r="B16" s="199"/>
      <c r="C16" s="200" t="s">
        <v>282</v>
      </c>
      <c r="D16" s="201">
        <v>30</v>
      </c>
      <c r="E16" s="199" t="s">
        <v>30</v>
      </c>
      <c r="F16" s="201"/>
      <c r="G16" s="204" t="s">
        <v>317</v>
      </c>
      <c r="H16" s="205"/>
    </row>
    <row r="17" customHeight="1" spans="1:8">
      <c r="A17" s="199" t="s">
        <v>116</v>
      </c>
      <c r="B17" s="199"/>
      <c r="C17" s="200" t="s">
        <v>318</v>
      </c>
      <c r="D17" s="201">
        <v>48</v>
      </c>
      <c r="E17" s="199" t="s">
        <v>319</v>
      </c>
      <c r="F17" s="201">
        <v>48</v>
      </c>
      <c r="G17" s="204" t="s">
        <v>320</v>
      </c>
      <c r="H17" s="205"/>
    </row>
    <row r="18" customHeight="1" spans="1:8">
      <c r="A18" s="199" t="s">
        <v>116</v>
      </c>
      <c r="B18" s="199"/>
      <c r="C18" s="200" t="s">
        <v>284</v>
      </c>
      <c r="D18" s="201">
        <v>1</v>
      </c>
      <c r="E18" s="199" t="s">
        <v>272</v>
      </c>
      <c r="F18" s="201" t="s">
        <v>321</v>
      </c>
      <c r="G18" s="204" t="s">
        <v>322</v>
      </c>
      <c r="H18" s="205"/>
    </row>
    <row r="19" customHeight="1" spans="1:8">
      <c r="A19" s="199" t="s">
        <v>116</v>
      </c>
      <c r="B19" s="199"/>
      <c r="C19" s="200" t="s">
        <v>286</v>
      </c>
      <c r="D19" s="201">
        <v>1</v>
      </c>
      <c r="E19" s="199" t="s">
        <v>121</v>
      </c>
      <c r="F19" s="201" t="s">
        <v>323</v>
      </c>
      <c r="G19" s="204" t="s">
        <v>324</v>
      </c>
      <c r="H19" s="205"/>
    </row>
    <row r="20" customHeight="1" spans="1:8">
      <c r="A20" s="199" t="s">
        <v>116</v>
      </c>
      <c r="B20" s="199"/>
      <c r="C20" s="200" t="s">
        <v>287</v>
      </c>
      <c r="D20" s="201">
        <v>1</v>
      </c>
      <c r="E20" s="199" t="s">
        <v>121</v>
      </c>
      <c r="F20" s="201" t="s">
        <v>325</v>
      </c>
      <c r="G20" s="204" t="s">
        <v>324</v>
      </c>
      <c r="H20" s="205"/>
    </row>
    <row r="21" customHeight="1" spans="1:8">
      <c r="A21" s="199" t="s">
        <v>116</v>
      </c>
      <c r="B21" s="199"/>
      <c r="C21" s="200" t="s">
        <v>326</v>
      </c>
      <c r="D21" s="201">
        <v>15</v>
      </c>
      <c r="E21" s="199" t="s">
        <v>327</v>
      </c>
      <c r="F21" s="201"/>
      <c r="G21" s="204" t="s">
        <v>328</v>
      </c>
      <c r="H21" s="205"/>
    </row>
    <row r="22" customHeight="1" spans="1:8">
      <c r="A22" s="199" t="s">
        <v>116</v>
      </c>
      <c r="B22" s="199"/>
      <c r="C22" s="200" t="s">
        <v>289</v>
      </c>
      <c r="D22" s="201">
        <v>20</v>
      </c>
      <c r="E22" s="199" t="s">
        <v>121</v>
      </c>
      <c r="F22" s="201"/>
      <c r="G22" s="204" t="s">
        <v>329</v>
      </c>
      <c r="H22" s="205"/>
    </row>
    <row r="23" customHeight="1" spans="1:8">
      <c r="A23" s="199" t="s">
        <v>116</v>
      </c>
      <c r="B23" s="199"/>
      <c r="C23" s="200" t="s">
        <v>330</v>
      </c>
      <c r="D23" s="201">
        <v>100</v>
      </c>
      <c r="E23" s="199" t="s">
        <v>30</v>
      </c>
      <c r="F23" s="201"/>
      <c r="G23" s="204" t="s">
        <v>331</v>
      </c>
      <c r="H23" s="205"/>
    </row>
    <row r="24" customHeight="1" spans="1:8">
      <c r="A24" s="199" t="s">
        <v>116</v>
      </c>
      <c r="B24" s="199"/>
      <c r="C24" s="199" t="s">
        <v>113</v>
      </c>
      <c r="D24" s="201">
        <v>1</v>
      </c>
      <c r="E24" s="199" t="s">
        <v>17</v>
      </c>
      <c r="F24" s="201">
        <v>50</v>
      </c>
      <c r="G24" s="202" t="s">
        <v>332</v>
      </c>
      <c r="H24" s="205"/>
    </row>
    <row r="25" customHeight="1" spans="1:8">
      <c r="A25" s="199" t="s">
        <v>116</v>
      </c>
      <c r="B25" s="199"/>
      <c r="C25" s="200" t="s">
        <v>333</v>
      </c>
      <c r="D25" s="201">
        <v>1</v>
      </c>
      <c r="E25" s="199" t="s">
        <v>17</v>
      </c>
      <c r="F25" s="201">
        <v>60</v>
      </c>
      <c r="G25" s="204" t="s">
        <v>334</v>
      </c>
      <c r="H25" s="205"/>
    </row>
    <row r="26" customHeight="1" spans="1:8">
      <c r="A26" s="199" t="s">
        <v>116</v>
      </c>
      <c r="B26" s="199"/>
      <c r="C26" s="200" t="s">
        <v>285</v>
      </c>
      <c r="D26" s="201">
        <v>3</v>
      </c>
      <c r="E26" s="199" t="s">
        <v>272</v>
      </c>
      <c r="F26" s="201">
        <v>12</v>
      </c>
      <c r="G26" s="202" t="s">
        <v>335</v>
      </c>
      <c r="H26" s="205"/>
    </row>
    <row r="27" customHeight="1" spans="1:8">
      <c r="A27" s="199" t="s">
        <v>116</v>
      </c>
      <c r="B27" s="199"/>
      <c r="C27" s="200" t="s">
        <v>41</v>
      </c>
      <c r="D27" s="201">
        <v>1</v>
      </c>
      <c r="E27" s="199" t="s">
        <v>17</v>
      </c>
      <c r="F27" s="201">
        <v>25</v>
      </c>
      <c r="G27" s="204" t="s">
        <v>336</v>
      </c>
      <c r="H27" s="205"/>
    </row>
    <row r="28" customHeight="1" spans="1:8">
      <c r="A28" s="199" t="s">
        <v>116</v>
      </c>
      <c r="B28" s="199"/>
      <c r="C28" s="200" t="s">
        <v>44</v>
      </c>
      <c r="D28" s="201">
        <v>1</v>
      </c>
      <c r="E28" s="199" t="s">
        <v>17</v>
      </c>
      <c r="F28" s="201">
        <v>25</v>
      </c>
      <c r="G28" s="204" t="s">
        <v>336</v>
      </c>
      <c r="H28" s="206"/>
    </row>
  </sheetData>
  <autoFilter xmlns:etc="http://www.wps.cn/officeDocument/2017/etCustomData" ref="B1:C28" etc:filterBottomFollowUsedRange="0">
    <extLst/>
  </autoFilter>
  <mergeCells count="2">
    <mergeCell ref="H2:H13"/>
    <mergeCell ref="H14:H28"/>
  </mergeCells>
  <pageMargins left="0.7" right="0.7" top="0.75" bottom="0.75" header="0.3" footer="0.3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O26" sqref="O26"/>
    </sheetView>
  </sheetViews>
  <sheetFormatPr defaultColWidth="9.06666666666667" defaultRowHeight="54" customHeight="1"/>
  <cols>
    <col min="1" max="1" width="8.375" style="1" customWidth="1"/>
    <col min="2" max="2" width="10.2666666666667" style="1" customWidth="1"/>
    <col min="3" max="3" width="28.9333333333333" style="90" customWidth="1"/>
    <col min="4" max="4" width="12.1333333333333" style="91" customWidth="1"/>
    <col min="5" max="5" width="9.25" style="1"/>
    <col min="6" max="6" width="9.06666666666667" style="42"/>
    <col min="7" max="7" width="5.125" style="1" customWidth="1"/>
    <col min="8" max="8" width="12.1333333333333" style="43" customWidth="1"/>
    <col min="9" max="9" width="8" style="43" customWidth="1"/>
    <col min="10" max="10" width="13" style="42" customWidth="1"/>
    <col min="11" max="11" width="10.375" style="1" customWidth="1"/>
    <col min="12" max="12" width="9.875" style="43" customWidth="1"/>
    <col min="13" max="13" width="10.375" style="43" customWidth="1"/>
    <col min="14" max="14" width="11.9333333333333" style="43" customWidth="1"/>
    <col min="15" max="15" width="19.125" style="92" customWidth="1"/>
    <col min="16" max="16" width="9.06666666666667" style="1" customWidth="1"/>
    <col min="17" max="16384" width="9.06666666666667" style="1"/>
  </cols>
  <sheetData>
    <row r="1" customHeight="1" spans="1:16">
      <c r="A1" s="175" t="s">
        <v>337</v>
      </c>
      <c r="B1" s="175"/>
      <c r="C1" s="175"/>
      <c r="D1" s="175"/>
      <c r="E1" s="175"/>
      <c r="F1" s="175"/>
      <c r="G1" s="175"/>
      <c r="H1" s="175"/>
      <c r="I1" s="175"/>
      <c r="J1" s="175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96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0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customHeight="1" spans="1:16">
      <c r="A3" s="4" t="s">
        <v>99</v>
      </c>
      <c r="B3" s="5"/>
      <c r="C3" s="127" t="s">
        <v>184</v>
      </c>
      <c r="D3" s="63">
        <f t="shared" ref="D3:D10" si="0">H3/F3/J3</f>
        <v>3.9145</v>
      </c>
      <c r="E3" s="5">
        <v>6.9</v>
      </c>
      <c r="F3" s="8">
        <v>2</v>
      </c>
      <c r="G3" s="5" t="s">
        <v>17</v>
      </c>
      <c r="H3" s="7">
        <v>626.32</v>
      </c>
      <c r="I3" s="7">
        <f t="shared" ref="I3:I13" si="1">E3*F3*J3</f>
        <v>1104</v>
      </c>
      <c r="J3" s="8">
        <v>80</v>
      </c>
      <c r="K3" s="9">
        <f t="shared" ref="K3:K13" si="2">I3-H3</f>
        <v>477.68</v>
      </c>
      <c r="L3" s="7">
        <f>-H3</f>
        <v>-626.32</v>
      </c>
      <c r="M3" s="7">
        <v>212.449999999999</v>
      </c>
      <c r="N3" s="7">
        <f>M3+L3</f>
        <v>-413.870000000001</v>
      </c>
      <c r="O3" s="11" t="s">
        <v>340</v>
      </c>
    </row>
    <row r="4" customHeight="1" spans="1:16">
      <c r="A4" s="4" t="s">
        <v>99</v>
      </c>
      <c r="B4" s="5"/>
      <c r="C4" s="6" t="s">
        <v>112</v>
      </c>
      <c r="D4" s="63">
        <f t="shared" si="0"/>
        <v>7.05</v>
      </c>
      <c r="E4" s="5">
        <v>8</v>
      </c>
      <c r="F4" s="8">
        <v>2</v>
      </c>
      <c r="G4" s="5" t="s">
        <v>17</v>
      </c>
      <c r="H4" s="7">
        <v>705</v>
      </c>
      <c r="I4" s="7">
        <f t="shared" si="1"/>
        <v>800</v>
      </c>
      <c r="J4" s="8">
        <v>50</v>
      </c>
      <c r="K4" s="9">
        <f t="shared" si="2"/>
        <v>95</v>
      </c>
      <c r="L4" s="7">
        <f>-H4</f>
        <v>-705</v>
      </c>
      <c r="M4" s="7"/>
      <c r="N4" s="7">
        <f>N3+L4+M4</f>
        <v>-1118.87</v>
      </c>
      <c r="O4" s="11" t="s">
        <v>341</v>
      </c>
    </row>
    <row r="5" customHeight="1" spans="1:16">
      <c r="A5" s="4" t="s">
        <v>99</v>
      </c>
      <c r="B5" s="5"/>
      <c r="C5" s="6" t="s">
        <v>101</v>
      </c>
      <c r="D5" s="63">
        <f t="shared" si="0"/>
        <v>45.5</v>
      </c>
      <c r="E5" s="5">
        <v>55</v>
      </c>
      <c r="F5" s="8">
        <v>2</v>
      </c>
      <c r="G5" s="5" t="s">
        <v>17</v>
      </c>
      <c r="H5" s="14">
        <v>1820</v>
      </c>
      <c r="I5" s="7">
        <f t="shared" si="1"/>
        <v>2200</v>
      </c>
      <c r="J5" s="16">
        <v>20</v>
      </c>
      <c r="K5" s="9">
        <f t="shared" si="2"/>
        <v>380</v>
      </c>
      <c r="L5" s="142">
        <v>0</v>
      </c>
      <c r="M5" s="7"/>
      <c r="N5" s="7">
        <f>N4+L5+M5</f>
        <v>-1118.87</v>
      </c>
      <c r="O5" s="11" t="s">
        <v>342</v>
      </c>
    </row>
    <row r="6" customHeight="1" spans="1:16">
      <c r="A6" s="4" t="s">
        <v>99</v>
      </c>
      <c r="B6" s="5"/>
      <c r="C6" s="6" t="s">
        <v>343</v>
      </c>
      <c r="D6" s="63">
        <f t="shared" si="0"/>
        <v>13.3666666666667</v>
      </c>
      <c r="E6" s="5">
        <v>15</v>
      </c>
      <c r="F6" s="8">
        <v>1</v>
      </c>
      <c r="G6" s="5" t="s">
        <v>17</v>
      </c>
      <c r="H6" s="7">
        <v>802</v>
      </c>
      <c r="I6" s="7">
        <f t="shared" si="1"/>
        <v>900</v>
      </c>
      <c r="J6" s="8">
        <v>60</v>
      </c>
      <c r="K6" s="9">
        <f t="shared" si="2"/>
        <v>98</v>
      </c>
      <c r="L6" s="7">
        <f t="shared" ref="L6:L13" si="3">-H6</f>
        <v>-802</v>
      </c>
      <c r="M6" s="7"/>
      <c r="N6" s="7">
        <f t="shared" ref="N6:N20" si="4">N5+L6+M6</f>
        <v>-1920.87</v>
      </c>
      <c r="O6" s="11" t="s">
        <v>341</v>
      </c>
    </row>
    <row r="7" customHeight="1" spans="1:16">
      <c r="A7" s="4" t="s">
        <v>99</v>
      </c>
      <c r="B7" s="5"/>
      <c r="C7" s="127" t="s">
        <v>344</v>
      </c>
      <c r="D7" s="63">
        <f t="shared" si="0"/>
        <v>13</v>
      </c>
      <c r="E7" s="5">
        <v>19.9</v>
      </c>
      <c r="F7" s="8">
        <v>1</v>
      </c>
      <c r="G7" s="5" t="s">
        <v>17</v>
      </c>
      <c r="H7" s="7">
        <v>520</v>
      </c>
      <c r="I7" s="7">
        <f t="shared" si="1"/>
        <v>796</v>
      </c>
      <c r="J7" s="8">
        <v>40</v>
      </c>
      <c r="K7" s="9">
        <f t="shared" si="2"/>
        <v>276</v>
      </c>
      <c r="L7" s="7">
        <f t="shared" si="3"/>
        <v>-520</v>
      </c>
      <c r="M7" s="7"/>
      <c r="N7" s="7">
        <f t="shared" si="4"/>
        <v>-2440.87</v>
      </c>
      <c r="O7" s="11" t="s">
        <v>345</v>
      </c>
      <c r="P7" s="159"/>
    </row>
    <row r="8" customHeight="1" spans="1:16">
      <c r="A8" s="4" t="s">
        <v>99</v>
      </c>
      <c r="B8" s="5"/>
      <c r="C8" s="6" t="s">
        <v>346</v>
      </c>
      <c r="D8" s="63">
        <f t="shared" si="0"/>
        <v>47.7</v>
      </c>
      <c r="E8" s="5">
        <v>79</v>
      </c>
      <c r="F8" s="8">
        <v>1</v>
      </c>
      <c r="G8" s="5" t="s">
        <v>17</v>
      </c>
      <c r="H8" s="14">
        <f>477/2</f>
        <v>238.5</v>
      </c>
      <c r="I8" s="7">
        <f t="shared" si="1"/>
        <v>395</v>
      </c>
      <c r="J8" s="16">
        <v>5</v>
      </c>
      <c r="K8" s="9">
        <f t="shared" si="2"/>
        <v>156.5</v>
      </c>
      <c r="L8" s="7">
        <f t="shared" si="3"/>
        <v>-238.5</v>
      </c>
      <c r="M8" s="7"/>
      <c r="N8" s="7">
        <f t="shared" si="4"/>
        <v>-2679.37</v>
      </c>
      <c r="O8" s="11" t="s">
        <v>345</v>
      </c>
      <c r="P8" s="159"/>
    </row>
    <row r="9" customHeight="1" spans="1:16">
      <c r="A9" s="4" t="s">
        <v>99</v>
      </c>
      <c r="B9" s="5"/>
      <c r="C9" s="127" t="s">
        <v>347</v>
      </c>
      <c r="D9" s="63">
        <f t="shared" si="0"/>
        <v>47.7</v>
      </c>
      <c r="E9" s="5">
        <v>79</v>
      </c>
      <c r="F9" s="8">
        <v>1</v>
      </c>
      <c r="G9" s="5" t="s">
        <v>17</v>
      </c>
      <c r="H9" s="7">
        <f>477/2</f>
        <v>238.5</v>
      </c>
      <c r="I9" s="7">
        <f t="shared" si="1"/>
        <v>395</v>
      </c>
      <c r="J9" s="8">
        <v>5</v>
      </c>
      <c r="K9" s="9">
        <f t="shared" si="2"/>
        <v>156.5</v>
      </c>
      <c r="L9" s="7">
        <f t="shared" si="3"/>
        <v>-238.5</v>
      </c>
      <c r="M9" s="7"/>
      <c r="N9" s="7">
        <f t="shared" si="4"/>
        <v>-2917.87</v>
      </c>
      <c r="O9" s="11" t="s">
        <v>345</v>
      </c>
      <c r="P9" s="159"/>
    </row>
    <row r="10" customHeight="1" spans="1:16">
      <c r="A10" s="4" t="s">
        <v>99</v>
      </c>
      <c r="B10" s="66" t="str">
        <f>_xlfn.DISPIMG("ID_E9985ED779BE4DA08420C9B1E8F0D90B",1)</f>
        <v>=DISPIMG("ID_E9985ED779BE4DA08420C9B1E8F0D90B",1)</v>
      </c>
      <c r="C10" s="127" t="s">
        <v>348</v>
      </c>
      <c r="D10" s="63">
        <f t="shared" si="0"/>
        <v>7.79066666666667</v>
      </c>
      <c r="E10" s="57">
        <v>13.8296</v>
      </c>
      <c r="F10" s="8">
        <v>1</v>
      </c>
      <c r="G10" s="5" t="s">
        <v>17</v>
      </c>
      <c r="H10" s="7">
        <v>233.72</v>
      </c>
      <c r="I10" s="7">
        <f t="shared" si="1"/>
        <v>414.888</v>
      </c>
      <c r="J10" s="8">
        <v>30</v>
      </c>
      <c r="K10" s="9">
        <f t="shared" si="2"/>
        <v>181.168</v>
      </c>
      <c r="L10" s="7">
        <f t="shared" si="3"/>
        <v>-233.72</v>
      </c>
      <c r="M10" s="7"/>
      <c r="N10" s="7">
        <f t="shared" si="4"/>
        <v>-3151.59</v>
      </c>
      <c r="O10" s="11" t="s">
        <v>349</v>
      </c>
    </row>
    <row r="11" customHeight="1" spans="1:16">
      <c r="A11" s="4" t="s">
        <v>99</v>
      </c>
      <c r="B11" s="66" t="str">
        <f>_xlfn.DISPIMG("ID_718C3AE0FD92431F894F45BA55CC6D71",1)</f>
        <v>=DISPIMG("ID_718C3AE0FD92431F894F45BA55CC6D71",1)</v>
      </c>
      <c r="C11" s="6" t="s">
        <v>350</v>
      </c>
      <c r="D11" s="63">
        <v>9.8</v>
      </c>
      <c r="E11" s="57">
        <v>13.8296</v>
      </c>
      <c r="F11" s="8">
        <v>1</v>
      </c>
      <c r="G11" s="5" t="s">
        <v>17</v>
      </c>
      <c r="H11" s="14">
        <f>D11*F11*J11</f>
        <v>294</v>
      </c>
      <c r="I11" s="7">
        <f t="shared" si="1"/>
        <v>414.888</v>
      </c>
      <c r="J11" s="8">
        <v>30</v>
      </c>
      <c r="K11" s="9">
        <f t="shared" si="2"/>
        <v>120.888</v>
      </c>
      <c r="L11" s="7">
        <f t="shared" si="3"/>
        <v>-294</v>
      </c>
      <c r="M11" s="7"/>
      <c r="N11" s="7">
        <f t="shared" si="4"/>
        <v>-3445.59</v>
      </c>
      <c r="O11" s="11" t="s">
        <v>349</v>
      </c>
    </row>
    <row r="12" customHeight="1" spans="1:16">
      <c r="A12" s="4" t="s">
        <v>99</v>
      </c>
      <c r="B12" s="66" t="str">
        <f>_xlfn.DISPIMG("ID_7E4FBF8109E84034B8009912945B7315",1)</f>
        <v>=DISPIMG("ID_7E4FBF8109E84034B8009912945B7315",1)</v>
      </c>
      <c r="C12" s="6" t="s">
        <v>351</v>
      </c>
      <c r="D12" s="63">
        <v>9.8</v>
      </c>
      <c r="E12" s="57">
        <v>13.8296</v>
      </c>
      <c r="F12" s="8">
        <v>1</v>
      </c>
      <c r="G12" s="5" t="s">
        <v>17</v>
      </c>
      <c r="H12" s="7">
        <f>D12*F12*J12</f>
        <v>294</v>
      </c>
      <c r="I12" s="7">
        <f t="shared" si="1"/>
        <v>414.888</v>
      </c>
      <c r="J12" s="8">
        <v>30</v>
      </c>
      <c r="K12" s="9">
        <f t="shared" si="2"/>
        <v>120.888</v>
      </c>
      <c r="L12" s="7">
        <f t="shared" si="3"/>
        <v>-294</v>
      </c>
      <c r="M12" s="7"/>
      <c r="N12" s="7">
        <f t="shared" si="4"/>
        <v>-3739.59</v>
      </c>
      <c r="O12" s="11" t="s">
        <v>349</v>
      </c>
    </row>
    <row r="13" customHeight="1" spans="1:16">
      <c r="A13" s="4" t="s">
        <v>99</v>
      </c>
      <c r="B13" s="66" t="str">
        <f>_xlfn.DISPIMG("ID_D39080B2B16D427A97C21DD338D0CE5C",1)</f>
        <v>=DISPIMG("ID_D39080B2B16D427A97C21DD338D0CE5C",1)</v>
      </c>
      <c r="C13" s="6" t="s">
        <v>352</v>
      </c>
      <c r="D13" s="63">
        <v>9.8</v>
      </c>
      <c r="E13" s="57">
        <v>13.8296</v>
      </c>
      <c r="F13" s="8">
        <v>1</v>
      </c>
      <c r="G13" s="5" t="s">
        <v>17</v>
      </c>
      <c r="H13" s="14">
        <f>D13*F13*J13</f>
        <v>294</v>
      </c>
      <c r="I13" s="7">
        <f t="shared" si="1"/>
        <v>414.888</v>
      </c>
      <c r="J13" s="8">
        <v>30</v>
      </c>
      <c r="K13" s="9">
        <f t="shared" si="2"/>
        <v>120.888</v>
      </c>
      <c r="L13" s="7">
        <f t="shared" si="3"/>
        <v>-294</v>
      </c>
      <c r="M13" s="7"/>
      <c r="N13" s="7">
        <f t="shared" si="4"/>
        <v>-4033.59</v>
      </c>
      <c r="O13" s="11" t="s">
        <v>349</v>
      </c>
    </row>
    <row r="14" customHeight="1" spans="1:16">
      <c r="A14" s="4" t="s">
        <v>99</v>
      </c>
      <c r="B14" s="5"/>
      <c r="C14" s="6" t="s">
        <v>353</v>
      </c>
      <c r="D14" s="63">
        <f t="shared" ref="D14:D20" si="5">H14/J14</f>
        <v>9.7</v>
      </c>
      <c r="E14" s="57">
        <f t="shared" ref="E14:E20" si="6">I14/J14</f>
        <v>12.1875</v>
      </c>
      <c r="F14" s="8">
        <v>1</v>
      </c>
      <c r="G14" s="5" t="s">
        <v>17</v>
      </c>
      <c r="H14" s="7">
        <v>116.4</v>
      </c>
      <c r="I14" s="7">
        <v>146.25</v>
      </c>
      <c r="J14" s="8">
        <v>12</v>
      </c>
      <c r="K14" s="9">
        <f t="shared" ref="K14:K20" si="7">I14-H14</f>
        <v>29.85</v>
      </c>
      <c r="L14" s="7">
        <f t="shared" ref="L14:L20" si="8">-H14</f>
        <v>-116.4</v>
      </c>
      <c r="M14" s="7"/>
      <c r="N14" s="7">
        <f t="shared" si="4"/>
        <v>-4149.99</v>
      </c>
      <c r="O14" s="11" t="s">
        <v>349</v>
      </c>
    </row>
    <row r="15" customHeight="1" spans="1:16">
      <c r="A15" s="4" t="s">
        <v>99</v>
      </c>
      <c r="B15" s="5"/>
      <c r="C15" s="6" t="s">
        <v>354</v>
      </c>
      <c r="D15" s="63">
        <f t="shared" si="5"/>
        <v>9.7</v>
      </c>
      <c r="E15" s="57">
        <f t="shared" si="6"/>
        <v>12.1875</v>
      </c>
      <c r="F15" s="8">
        <v>1</v>
      </c>
      <c r="G15" s="5" t="s">
        <v>17</v>
      </c>
      <c r="H15" s="7">
        <v>116.4</v>
      </c>
      <c r="I15" s="7">
        <v>146.25</v>
      </c>
      <c r="J15" s="8">
        <v>12</v>
      </c>
      <c r="K15" s="9">
        <f t="shared" si="7"/>
        <v>29.85</v>
      </c>
      <c r="L15" s="7">
        <f t="shared" si="8"/>
        <v>-116.4</v>
      </c>
      <c r="M15" s="7"/>
      <c r="N15" s="7">
        <f t="shared" si="4"/>
        <v>-4266.39</v>
      </c>
      <c r="O15" s="11" t="s">
        <v>349</v>
      </c>
    </row>
    <row r="16" customHeight="1" spans="1:16">
      <c r="A16" s="4" t="s">
        <v>99</v>
      </c>
      <c r="B16" s="5"/>
      <c r="C16" s="6" t="s">
        <v>355</v>
      </c>
      <c r="D16" s="63">
        <f t="shared" si="5"/>
        <v>9.7</v>
      </c>
      <c r="E16" s="57">
        <f t="shared" si="6"/>
        <v>12.1875</v>
      </c>
      <c r="F16" s="8">
        <v>1</v>
      </c>
      <c r="G16" s="5" t="s">
        <v>17</v>
      </c>
      <c r="H16" s="7">
        <v>116.4</v>
      </c>
      <c r="I16" s="7">
        <v>146.25</v>
      </c>
      <c r="J16" s="8">
        <v>12</v>
      </c>
      <c r="K16" s="9">
        <f t="shared" si="7"/>
        <v>29.85</v>
      </c>
      <c r="L16" s="7">
        <f t="shared" si="8"/>
        <v>-116.4</v>
      </c>
      <c r="M16" s="7"/>
      <c r="N16" s="7">
        <f t="shared" si="4"/>
        <v>-4382.79</v>
      </c>
      <c r="O16" s="11" t="s">
        <v>349</v>
      </c>
    </row>
    <row r="17" customHeight="1" spans="1:15">
      <c r="A17" s="4" t="s">
        <v>99</v>
      </c>
      <c r="B17" s="160" t="str">
        <f>_xlfn.DISPIMG("ID_CDB32F482E2A4042A13993CDAF8E6611",1)</f>
        <v>=DISPIMG("ID_CDB32F482E2A4042A13993CDAF8E6611",1)</v>
      </c>
      <c r="C17" s="6" t="s">
        <v>356</v>
      </c>
      <c r="D17" s="63">
        <f t="shared" si="5"/>
        <v>8.49821428571429</v>
      </c>
      <c r="E17" s="57">
        <f t="shared" si="6"/>
        <v>10.8928571428571</v>
      </c>
      <c r="F17" s="8">
        <v>1</v>
      </c>
      <c r="G17" s="5" t="s">
        <v>17</v>
      </c>
      <c r="H17" s="7">
        <f>237.95/2</f>
        <v>118.975</v>
      </c>
      <c r="I17" s="7">
        <v>152.5</v>
      </c>
      <c r="J17" s="8">
        <v>14</v>
      </c>
      <c r="K17" s="9">
        <f t="shared" si="7"/>
        <v>33.525</v>
      </c>
      <c r="L17" s="7">
        <f t="shared" si="8"/>
        <v>-118.975</v>
      </c>
      <c r="M17" s="7"/>
      <c r="N17" s="7">
        <f t="shared" si="4"/>
        <v>-4501.765</v>
      </c>
      <c r="O17" s="11" t="s">
        <v>349</v>
      </c>
    </row>
    <row r="18" customHeight="1" spans="1:15">
      <c r="A18" s="4" t="s">
        <v>99</v>
      </c>
      <c r="B18" s="160" t="str">
        <f>_xlfn.DISPIMG("ID_036E43FE991A48AEB90E4C987C71737A",1)</f>
        <v>=DISPIMG("ID_036E43FE991A48AEB90E4C987C71737A",1)</v>
      </c>
      <c r="C18" s="6" t="s">
        <v>357</v>
      </c>
      <c r="D18" s="63">
        <f t="shared" si="5"/>
        <v>8.49821428571429</v>
      </c>
      <c r="E18" s="57">
        <f t="shared" si="6"/>
        <v>10.8928571428571</v>
      </c>
      <c r="F18" s="8">
        <v>1</v>
      </c>
      <c r="G18" s="5" t="s">
        <v>17</v>
      </c>
      <c r="H18" s="7">
        <f>237.95/2</f>
        <v>118.975</v>
      </c>
      <c r="I18" s="7">
        <v>152.5</v>
      </c>
      <c r="J18" s="8">
        <v>14</v>
      </c>
      <c r="K18" s="9">
        <f t="shared" si="7"/>
        <v>33.525</v>
      </c>
      <c r="L18" s="7">
        <f t="shared" si="8"/>
        <v>-118.975</v>
      </c>
      <c r="M18" s="7"/>
      <c r="N18" s="7">
        <f t="shared" si="4"/>
        <v>-4620.74</v>
      </c>
      <c r="O18" s="11" t="s">
        <v>349</v>
      </c>
    </row>
    <row r="19" customHeight="1" spans="1:15">
      <c r="A19" s="4" t="s">
        <v>99</v>
      </c>
      <c r="B19" s="160" t="str">
        <f>_xlfn.DISPIMG("ID_E03BCD1B642F4A45ADA0304C8C2CEAD6",1)</f>
        <v>=DISPIMG("ID_E03BCD1B642F4A45ADA0304C8C2CEAD6",1)</v>
      </c>
      <c r="C19" s="6" t="s">
        <v>358</v>
      </c>
      <c r="D19" s="63">
        <f t="shared" si="5"/>
        <v>5.65</v>
      </c>
      <c r="E19" s="57">
        <f t="shared" si="6"/>
        <v>7.08333333333333</v>
      </c>
      <c r="F19" s="8">
        <v>1</v>
      </c>
      <c r="G19" s="5" t="s">
        <v>17</v>
      </c>
      <c r="H19" s="7">
        <v>101.7</v>
      </c>
      <c r="I19" s="7">
        <v>127.5</v>
      </c>
      <c r="J19" s="8">
        <v>18</v>
      </c>
      <c r="K19" s="9">
        <f t="shared" si="7"/>
        <v>25.8</v>
      </c>
      <c r="L19" s="7">
        <f t="shared" si="8"/>
        <v>-101.7</v>
      </c>
      <c r="M19" s="7"/>
      <c r="N19" s="7">
        <f t="shared" si="4"/>
        <v>-4722.44</v>
      </c>
      <c r="O19" s="11" t="s">
        <v>349</v>
      </c>
    </row>
    <row r="20" customHeight="1" spans="1:15">
      <c r="A20" s="4" t="s">
        <v>99</v>
      </c>
      <c r="B20" s="160" t="str">
        <f>_xlfn.DISPIMG("ID_12ADE002C10B45188792BE32D78FC0CC",1)</f>
        <v>=DISPIMG("ID_12ADE002C10B45188792BE32D78FC0CC",1)</v>
      </c>
      <c r="C20" s="6" t="s">
        <v>359</v>
      </c>
      <c r="D20" s="63">
        <f t="shared" si="5"/>
        <v>5.65</v>
      </c>
      <c r="E20" s="57">
        <f t="shared" si="6"/>
        <v>7.08333333333333</v>
      </c>
      <c r="F20" s="8">
        <v>1</v>
      </c>
      <c r="G20" s="5" t="s">
        <v>17</v>
      </c>
      <c r="H20" s="7">
        <v>101.7</v>
      </c>
      <c r="I20" s="7">
        <v>127.5</v>
      </c>
      <c r="J20" s="8">
        <v>18</v>
      </c>
      <c r="K20" s="9">
        <f t="shared" si="7"/>
        <v>25.8</v>
      </c>
      <c r="L20" s="7">
        <f t="shared" si="8"/>
        <v>-101.7</v>
      </c>
      <c r="M20" s="7">
        <v>5000</v>
      </c>
      <c r="N20" s="7">
        <f t="shared" si="4"/>
        <v>175.86</v>
      </c>
      <c r="O20" s="176" t="s">
        <v>360</v>
      </c>
    </row>
    <row r="21" customHeight="1" spans="1:15">
      <c r="A21" s="177"/>
      <c r="B21" s="5"/>
      <c r="C21" s="127"/>
      <c r="D21" s="63"/>
      <c r="E21" s="5"/>
      <c r="F21" s="8"/>
      <c r="G21" s="5"/>
      <c r="H21" s="7"/>
      <c r="I21" s="7"/>
      <c r="J21" s="8" t="s">
        <v>177</v>
      </c>
      <c r="K21" s="9">
        <f>SUM(K3:K20)</f>
        <v>2391.712</v>
      </c>
      <c r="L21" s="7"/>
      <c r="M21" s="7"/>
      <c r="N21" s="7"/>
      <c r="O21" s="11"/>
    </row>
    <row r="22" customHeight="1" spans="1:15">
      <c r="A22" s="5"/>
      <c r="B22" s="5"/>
      <c r="C22" s="127"/>
      <c r="D22" s="63"/>
      <c r="E22" s="4"/>
      <c r="F22" s="8"/>
      <c r="G22" s="5"/>
      <c r="H22" s="7"/>
      <c r="I22" s="7"/>
      <c r="J22" s="8" t="s">
        <v>178</v>
      </c>
      <c r="K22" s="178">
        <f>K21/2</f>
        <v>1195.856</v>
      </c>
      <c r="L22" s="14"/>
      <c r="M22" s="7"/>
      <c r="N22" s="7"/>
      <c r="O22" s="11"/>
    </row>
    <row r="23" customHeight="1" spans="1:15">
      <c r="A23" s="177"/>
      <c r="B23" s="5"/>
      <c r="C23" s="127"/>
      <c r="D23" s="63"/>
      <c r="E23" s="5"/>
      <c r="F23" s="8"/>
      <c r="G23" s="5"/>
      <c r="H23" s="7"/>
      <c r="I23" s="7"/>
      <c r="J23" s="8"/>
      <c r="K23" s="9"/>
      <c r="L23" s="7">
        <v>-6672</v>
      </c>
      <c r="M23" s="7">
        <v>10000</v>
      </c>
      <c r="N23" s="7">
        <f>N20+L23+M23</f>
        <v>3503.86</v>
      </c>
      <c r="O23" s="176" t="s">
        <v>361</v>
      </c>
    </row>
    <row r="24" customHeight="1" spans="1:15">
      <c r="A24" s="179"/>
      <c r="B24" s="179"/>
      <c r="C24" s="180"/>
      <c r="D24" s="181"/>
      <c r="E24" s="179"/>
      <c r="F24" s="182"/>
      <c r="G24" s="179"/>
      <c r="H24" s="183"/>
      <c r="I24" s="183"/>
      <c r="J24" s="182"/>
      <c r="K24" s="184" t="s">
        <v>362</v>
      </c>
      <c r="L24" s="7">
        <v>-2970.515</v>
      </c>
      <c r="M24" s="7">
        <v>20000</v>
      </c>
      <c r="N24" s="7">
        <f>N23+L24+M24</f>
        <v>20533.345</v>
      </c>
      <c r="O24" s="176" t="s">
        <v>363</v>
      </c>
    </row>
    <row r="25" customHeight="1" spans="1:15">
      <c r="A25" s="2"/>
      <c r="B25" s="2"/>
      <c r="C25" s="146"/>
      <c r="D25" s="129"/>
      <c r="E25" s="2"/>
      <c r="F25" s="124"/>
      <c r="G25" s="2"/>
      <c r="H25" s="125"/>
      <c r="I25" s="109">
        <f>SUM(I3:I20)</f>
        <v>9248.302</v>
      </c>
      <c r="J25" s="185"/>
      <c r="K25" s="186" t="s">
        <v>364</v>
      </c>
      <c r="L25" s="7">
        <v>-1700.055</v>
      </c>
      <c r="M25" s="7"/>
      <c r="N25" s="10">
        <f>N24+L25</f>
        <v>18833.29</v>
      </c>
      <c r="O25" s="11"/>
    </row>
    <row r="26" customHeight="1" spans="1:15">
      <c r="A26" s="2"/>
      <c r="B26" s="2"/>
      <c r="C26" s="146"/>
      <c r="D26" s="129"/>
      <c r="E26" s="2"/>
      <c r="F26" s="124"/>
      <c r="G26" s="2"/>
      <c r="H26" s="125"/>
      <c r="I26" s="125"/>
      <c r="J26" s="124"/>
      <c r="K26" s="187"/>
      <c r="L26" s="7"/>
      <c r="M26" s="7"/>
      <c r="N26" s="7"/>
      <c r="O26" s="92" t="s">
        <v>75</v>
      </c>
    </row>
    <row r="27" customHeight="1" spans="1:15">
      <c r="A27" s="2"/>
      <c r="B27" s="2"/>
      <c r="C27" s="146"/>
      <c r="D27" s="129"/>
      <c r="E27" s="2"/>
      <c r="F27" s="124"/>
      <c r="G27" s="2"/>
      <c r="H27" s="125"/>
      <c r="I27" s="125"/>
      <c r="J27" s="124"/>
      <c r="K27" s="187"/>
      <c r="L27" s="7"/>
      <c r="M27" s="7"/>
      <c r="N27" s="7"/>
      <c r="O27" s="11"/>
    </row>
  </sheetData>
  <autoFilter xmlns:etc="http://www.wps.cn/officeDocument/2017/etCustomData" ref="B2:C27" etc:filterBottomFollowUsedRange="0">
    <extLst/>
  </autoFilter>
  <mergeCells count="1">
    <mergeCell ref="A1:J1"/>
  </mergeCells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1"/>
  <sheetViews>
    <sheetView workbookViewId="0">
      <pane xSplit="3" ySplit="2" topLeftCell="D46" activePane="bottomRight" state="frozen"/>
      <selection/>
      <selection pane="topRight"/>
      <selection pane="bottomLeft"/>
      <selection pane="bottomRight" activeCell="O51" sqref="O51"/>
    </sheetView>
  </sheetViews>
  <sheetFormatPr defaultColWidth="9.06666666666667" defaultRowHeight="54" customHeight="1"/>
  <cols>
    <col min="1" max="1" width="9.6" style="1" customWidth="1"/>
    <col min="2" max="2" width="10.2666666666667" style="1" customWidth="1"/>
    <col min="3" max="3" width="31" style="40" customWidth="1"/>
    <col min="4" max="4" width="12.1333333333333" style="41" customWidth="1"/>
    <col min="5" max="5" width="9.06666666666667" style="41" customWidth="1"/>
    <col min="6" max="6" width="11.375" style="42" customWidth="1"/>
    <col min="7" max="7" width="9.06666666666667" style="1" customWidth="1"/>
    <col min="8" max="8" width="12.1333333333333" style="166" customWidth="1"/>
    <col min="9" max="9" width="12.1333333333333" style="41" customWidth="1"/>
    <col min="10" max="10" width="16.875" style="42" customWidth="1"/>
    <col min="11" max="13" width="10.375" style="1" customWidth="1"/>
    <col min="14" max="14" width="11.9333333333333" style="1" customWidth="1"/>
    <col min="15" max="15" width="15" style="1" customWidth="1"/>
    <col min="16" max="17" width="9.06666666666667" style="1" customWidth="1"/>
    <col min="18" max="18" width="9.06666666666667" style="159" customWidth="1"/>
    <col min="19" max="16383" width="9.06666666666667" style="1"/>
  </cols>
  <sheetData>
    <row r="1" customHeight="1" spans="1:1024 1025:16383">
      <c r="A1" s="167" t="s">
        <v>365</v>
      </c>
      <c r="B1" s="167"/>
      <c r="C1" s="167"/>
      <c r="D1" s="167"/>
      <c r="E1" s="167"/>
      <c r="F1" s="167"/>
      <c r="G1" s="167"/>
      <c r="H1" s="167"/>
      <c r="I1" s="167"/>
      <c r="J1" s="167"/>
    </row>
    <row r="2" s="39" customFormat="1" ht="35.65" customHeight="1" spans="1:1024 1025:16383">
      <c r="A2" s="50" t="s">
        <v>76</v>
      </c>
      <c r="B2" s="50" t="s">
        <v>1</v>
      </c>
      <c r="C2" s="51" t="s">
        <v>2</v>
      </c>
      <c r="D2" s="52" t="s">
        <v>77</v>
      </c>
      <c r="E2" s="52" t="s">
        <v>338</v>
      </c>
      <c r="F2" s="53" t="s">
        <v>5</v>
      </c>
      <c r="G2" s="50" t="s">
        <v>6</v>
      </c>
      <c r="H2" s="50" t="s">
        <v>7</v>
      </c>
      <c r="I2" s="52" t="s">
        <v>339</v>
      </c>
      <c r="J2" s="53" t="s">
        <v>78</v>
      </c>
      <c r="K2" s="50" t="s">
        <v>12</v>
      </c>
      <c r="L2" s="50" t="s">
        <v>13</v>
      </c>
      <c r="M2" s="50" t="s">
        <v>14</v>
      </c>
      <c r="N2" s="50" t="s">
        <v>15</v>
      </c>
      <c r="O2" s="50" t="s">
        <v>297</v>
      </c>
      <c r="P2" s="50" t="s">
        <v>366</v>
      </c>
      <c r="Q2" s="50" t="s">
        <v>367</v>
      </c>
      <c r="R2" s="168"/>
    </row>
    <row r="3" s="99" customFormat="1" customHeight="1" spans="1:1024 1025:16383">
      <c r="A3" s="4" t="s">
        <v>99</v>
      </c>
      <c r="B3" s="4"/>
      <c r="C3" s="6" t="s">
        <v>368</v>
      </c>
      <c r="D3" s="59">
        <f t="shared" ref="D3:D16" si="0">H3/F3</f>
        <v>24.37</v>
      </c>
      <c r="E3" s="59">
        <v>25.65</v>
      </c>
      <c r="F3" s="16">
        <v>2</v>
      </c>
      <c r="G3" s="4" t="s">
        <v>272</v>
      </c>
      <c r="H3" s="59">
        <v>48.74</v>
      </c>
      <c r="I3" s="59">
        <f t="shared" ref="I3:I16" si="1">E3*F3</f>
        <v>51.3</v>
      </c>
      <c r="J3" s="16"/>
      <c r="K3" s="17">
        <f t="shared" ref="K3:K47" si="2">I3-H3</f>
        <v>2.56</v>
      </c>
      <c r="L3" s="4">
        <f t="shared" ref="L3:L23" si="3">-H3</f>
        <v>-48.74</v>
      </c>
      <c r="M3" s="4">
        <v>18833.29</v>
      </c>
      <c r="N3" s="4">
        <f>L3+M3</f>
        <v>18784.55</v>
      </c>
      <c r="O3" s="18" t="s">
        <v>349</v>
      </c>
      <c r="P3" s="18"/>
      <c r="Q3" s="18"/>
      <c r="R3" s="169"/>
      <c r="S3" s="170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  <c r="DZ3" s="89"/>
      <c r="EA3" s="89"/>
      <c r="EB3" s="89"/>
      <c r="EC3" s="89"/>
      <c r="ED3" s="89"/>
      <c r="EE3" s="89"/>
      <c r="EF3" s="89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  <c r="EX3" s="89"/>
      <c r="EY3" s="89"/>
      <c r="EZ3" s="89"/>
      <c r="FA3" s="89"/>
      <c r="FB3" s="89"/>
      <c r="FC3" s="89"/>
      <c r="FD3" s="89"/>
      <c r="FE3" s="89"/>
      <c r="FF3" s="89"/>
      <c r="FG3" s="89"/>
      <c r="FH3" s="89"/>
      <c r="FI3" s="89"/>
      <c r="FJ3" s="89"/>
      <c r="FK3" s="89"/>
      <c r="FL3" s="89"/>
      <c r="FM3" s="89"/>
      <c r="FN3" s="89"/>
      <c r="FO3" s="89"/>
      <c r="FP3" s="89"/>
      <c r="FQ3" s="89"/>
      <c r="FR3" s="89"/>
      <c r="FS3" s="89"/>
      <c r="FT3" s="89"/>
      <c r="FU3" s="89"/>
      <c r="FV3" s="89"/>
      <c r="FW3" s="89"/>
      <c r="FX3" s="89"/>
      <c r="FY3" s="89"/>
      <c r="FZ3" s="89"/>
      <c r="GA3" s="89"/>
      <c r="GB3" s="89"/>
      <c r="GC3" s="89"/>
      <c r="GD3" s="89"/>
      <c r="GE3" s="89"/>
      <c r="GF3" s="89"/>
      <c r="GG3" s="89"/>
      <c r="GH3" s="89"/>
      <c r="GI3" s="89"/>
      <c r="GJ3" s="89"/>
      <c r="GK3" s="89"/>
      <c r="GL3" s="89"/>
      <c r="GM3" s="89"/>
      <c r="GN3" s="89"/>
      <c r="GO3" s="89"/>
      <c r="GP3" s="89"/>
      <c r="GQ3" s="89"/>
      <c r="GR3" s="89"/>
      <c r="GS3" s="89"/>
      <c r="GT3" s="89"/>
      <c r="GU3" s="89"/>
      <c r="GV3" s="89"/>
      <c r="GW3" s="89"/>
      <c r="GX3" s="89"/>
      <c r="GY3" s="89"/>
      <c r="GZ3" s="89"/>
      <c r="HA3" s="89"/>
      <c r="HB3" s="89"/>
      <c r="HC3" s="89"/>
      <c r="HD3" s="89"/>
      <c r="HE3" s="89"/>
      <c r="HF3" s="89"/>
      <c r="HG3" s="89"/>
      <c r="HH3" s="89"/>
      <c r="HI3" s="89"/>
      <c r="HJ3" s="89"/>
      <c r="HK3" s="89"/>
      <c r="HL3" s="89"/>
      <c r="HM3" s="89"/>
      <c r="HN3" s="89"/>
      <c r="HO3" s="89"/>
      <c r="HP3" s="89"/>
      <c r="HQ3" s="89"/>
      <c r="HR3" s="89"/>
      <c r="HS3" s="89"/>
      <c r="HT3" s="89"/>
      <c r="HU3" s="89"/>
      <c r="HV3" s="89"/>
      <c r="HW3" s="89"/>
      <c r="HX3" s="89"/>
      <c r="HY3" s="89"/>
      <c r="HZ3" s="89"/>
      <c r="IA3" s="89"/>
      <c r="IB3" s="89"/>
      <c r="IC3" s="89"/>
      <c r="ID3" s="89"/>
      <c r="IE3" s="89"/>
      <c r="IF3" s="89"/>
      <c r="IG3" s="89"/>
      <c r="IH3" s="89"/>
      <c r="II3" s="89"/>
      <c r="IJ3" s="89"/>
      <c r="IK3" s="89"/>
      <c r="IL3" s="89"/>
      <c r="IM3" s="89"/>
      <c r="IN3" s="89"/>
      <c r="IO3" s="89"/>
      <c r="IP3" s="89"/>
      <c r="IQ3" s="89"/>
      <c r="IR3" s="89"/>
      <c r="IS3" s="89"/>
      <c r="IT3" s="89"/>
      <c r="IU3" s="89"/>
      <c r="IV3" s="89"/>
      <c r="IW3" s="89"/>
      <c r="IX3" s="89"/>
      <c r="IY3" s="89"/>
      <c r="IZ3" s="89"/>
      <c r="JA3" s="89"/>
      <c r="JB3" s="89"/>
      <c r="JC3" s="89"/>
      <c r="JD3" s="89"/>
      <c r="JE3" s="89"/>
      <c r="JF3" s="89"/>
      <c r="JG3" s="89"/>
      <c r="JH3" s="89"/>
      <c r="JI3" s="89"/>
      <c r="JJ3" s="89"/>
      <c r="JK3" s="89"/>
      <c r="JL3" s="89"/>
      <c r="JM3" s="89"/>
      <c r="JN3" s="89"/>
      <c r="JO3" s="89"/>
      <c r="JP3" s="89"/>
      <c r="JQ3" s="89"/>
      <c r="JR3" s="89"/>
      <c r="JS3" s="89"/>
      <c r="JT3" s="89"/>
      <c r="JU3" s="89"/>
      <c r="JV3" s="89"/>
      <c r="JW3" s="89"/>
      <c r="JX3" s="89"/>
      <c r="JY3" s="89"/>
      <c r="JZ3" s="89"/>
      <c r="KA3" s="89"/>
      <c r="KB3" s="89"/>
      <c r="KC3" s="89"/>
      <c r="KD3" s="89"/>
      <c r="KE3" s="89"/>
      <c r="KF3" s="89"/>
      <c r="KG3" s="89"/>
      <c r="KH3" s="89"/>
      <c r="KI3" s="89"/>
      <c r="KJ3" s="89"/>
      <c r="KK3" s="89"/>
      <c r="KL3" s="89"/>
      <c r="KM3" s="89"/>
      <c r="KN3" s="89"/>
      <c r="KO3" s="89"/>
      <c r="KP3" s="89"/>
      <c r="KQ3" s="89"/>
      <c r="KR3" s="89"/>
      <c r="KS3" s="89"/>
      <c r="KT3" s="89"/>
      <c r="KU3" s="89"/>
      <c r="KV3" s="89"/>
      <c r="KW3" s="89"/>
      <c r="KX3" s="89"/>
      <c r="KY3" s="89"/>
      <c r="KZ3" s="89"/>
      <c r="LA3" s="89"/>
      <c r="LB3" s="89"/>
      <c r="LC3" s="89"/>
      <c r="LD3" s="89"/>
      <c r="LE3" s="89"/>
      <c r="LF3" s="89"/>
      <c r="LG3" s="89"/>
      <c r="LH3" s="89"/>
      <c r="LI3" s="89"/>
      <c r="LJ3" s="89"/>
      <c r="LK3" s="89"/>
      <c r="LL3" s="89"/>
      <c r="LM3" s="89"/>
      <c r="LN3" s="89"/>
      <c r="LO3" s="89"/>
      <c r="LP3" s="89"/>
      <c r="LQ3" s="89"/>
      <c r="LR3" s="89"/>
      <c r="LS3" s="89"/>
      <c r="LT3" s="89"/>
      <c r="LU3" s="89"/>
      <c r="LV3" s="89"/>
      <c r="LW3" s="89"/>
      <c r="LX3" s="89"/>
      <c r="LY3" s="89"/>
      <c r="LZ3" s="89"/>
      <c r="MA3" s="89"/>
      <c r="MB3" s="89"/>
      <c r="MC3" s="89"/>
      <c r="MD3" s="89"/>
      <c r="ME3" s="89"/>
      <c r="MF3" s="89"/>
      <c r="MG3" s="89"/>
      <c r="MH3" s="89"/>
      <c r="MI3" s="89"/>
      <c r="MJ3" s="89"/>
      <c r="MK3" s="89"/>
      <c r="ML3" s="89"/>
      <c r="MM3" s="89"/>
      <c r="MN3" s="89"/>
      <c r="MO3" s="89"/>
      <c r="MP3" s="89"/>
      <c r="MQ3" s="89"/>
      <c r="MR3" s="89"/>
      <c r="MS3" s="89"/>
      <c r="MT3" s="89"/>
      <c r="MU3" s="89"/>
      <c r="MV3" s="89"/>
      <c r="MW3" s="89"/>
      <c r="MX3" s="89"/>
      <c r="MY3" s="89"/>
      <c r="MZ3" s="89"/>
      <c r="NA3" s="89"/>
      <c r="NB3" s="89"/>
      <c r="NC3" s="89"/>
      <c r="ND3" s="89"/>
      <c r="NE3" s="89"/>
      <c r="NF3" s="89"/>
      <c r="NG3" s="89"/>
      <c r="NH3" s="89"/>
      <c r="NI3" s="89"/>
      <c r="NJ3" s="89"/>
      <c r="NK3" s="89"/>
      <c r="NL3" s="89"/>
      <c r="NM3" s="89"/>
      <c r="NN3" s="89"/>
      <c r="NO3" s="89"/>
      <c r="NP3" s="89"/>
      <c r="NQ3" s="89"/>
      <c r="NR3" s="89"/>
      <c r="NS3" s="89"/>
      <c r="NT3" s="89"/>
      <c r="NU3" s="89"/>
      <c r="NV3" s="89"/>
      <c r="NW3" s="89"/>
      <c r="NX3" s="89"/>
      <c r="NY3" s="89"/>
      <c r="NZ3" s="89"/>
      <c r="OA3" s="89"/>
      <c r="OB3" s="89"/>
      <c r="OC3" s="89"/>
      <c r="OD3" s="89"/>
      <c r="OE3" s="89"/>
      <c r="OF3" s="89"/>
      <c r="OG3" s="89"/>
      <c r="OH3" s="89"/>
      <c r="OI3" s="89"/>
      <c r="OJ3" s="89"/>
      <c r="OK3" s="89"/>
      <c r="OL3" s="89"/>
      <c r="OM3" s="89"/>
      <c r="ON3" s="89"/>
      <c r="OO3" s="89"/>
      <c r="OP3" s="89"/>
      <c r="OQ3" s="89"/>
      <c r="OR3" s="89"/>
      <c r="OS3" s="89"/>
      <c r="OT3" s="89"/>
      <c r="OU3" s="89"/>
      <c r="OV3" s="89"/>
      <c r="OW3" s="89"/>
      <c r="OX3" s="89"/>
      <c r="OY3" s="89"/>
      <c r="OZ3" s="89"/>
      <c r="PA3" s="89"/>
      <c r="PB3" s="89"/>
      <c r="PC3" s="89"/>
      <c r="PD3" s="89"/>
      <c r="PE3" s="89"/>
      <c r="PF3" s="89"/>
      <c r="PG3" s="89"/>
      <c r="PH3" s="89"/>
      <c r="PI3" s="89"/>
      <c r="PJ3" s="89"/>
      <c r="PK3" s="89"/>
      <c r="PL3" s="89"/>
      <c r="PM3" s="89"/>
      <c r="PN3" s="89"/>
      <c r="PO3" s="89"/>
      <c r="PP3" s="89"/>
      <c r="PQ3" s="89"/>
      <c r="PR3" s="89"/>
      <c r="PS3" s="89"/>
      <c r="PT3" s="89"/>
      <c r="PU3" s="89"/>
      <c r="PV3" s="89"/>
      <c r="PW3" s="89"/>
      <c r="PX3" s="89"/>
      <c r="PY3" s="89"/>
      <c r="PZ3" s="89"/>
      <c r="QA3" s="89"/>
      <c r="QB3" s="89"/>
      <c r="QC3" s="89"/>
      <c r="QD3" s="89"/>
      <c r="QE3" s="89"/>
      <c r="QF3" s="89"/>
      <c r="QG3" s="89"/>
      <c r="QH3" s="89"/>
      <c r="QI3" s="89"/>
      <c r="QJ3" s="89"/>
      <c r="QK3" s="89"/>
      <c r="QL3" s="89"/>
      <c r="QM3" s="89"/>
      <c r="QN3" s="89"/>
      <c r="QO3" s="89"/>
      <c r="QP3" s="89"/>
      <c r="QQ3" s="89"/>
      <c r="QR3" s="89"/>
      <c r="QS3" s="89"/>
      <c r="QT3" s="89"/>
      <c r="QU3" s="89"/>
      <c r="QV3" s="89"/>
      <c r="QW3" s="89"/>
      <c r="QX3" s="89"/>
      <c r="QY3" s="89"/>
      <c r="QZ3" s="89"/>
      <c r="RA3" s="89"/>
      <c r="RB3" s="89"/>
      <c r="RC3" s="89"/>
      <c r="RD3" s="89"/>
      <c r="RE3" s="89"/>
      <c r="RF3" s="89"/>
      <c r="RG3" s="89"/>
      <c r="RH3" s="89"/>
      <c r="RI3" s="89"/>
      <c r="RJ3" s="89"/>
      <c r="RK3" s="89"/>
      <c r="RL3" s="89"/>
      <c r="RM3" s="89"/>
      <c r="RN3" s="89"/>
      <c r="RO3" s="89"/>
      <c r="RP3" s="89"/>
      <c r="RQ3" s="89"/>
      <c r="RR3" s="89"/>
      <c r="RS3" s="89"/>
      <c r="RT3" s="89"/>
      <c r="RU3" s="89"/>
      <c r="RV3" s="89"/>
      <c r="RW3" s="89"/>
      <c r="RX3" s="89"/>
      <c r="RY3" s="89"/>
      <c r="RZ3" s="89"/>
      <c r="SA3" s="89"/>
      <c r="SB3" s="89"/>
      <c r="SC3" s="89"/>
      <c r="SD3" s="89"/>
      <c r="SE3" s="89"/>
      <c r="SF3" s="89"/>
      <c r="SG3" s="89"/>
      <c r="SH3" s="89"/>
      <c r="SI3" s="89"/>
      <c r="SJ3" s="89"/>
      <c r="SK3" s="89"/>
      <c r="SL3" s="89"/>
      <c r="SM3" s="89"/>
      <c r="SN3" s="89"/>
      <c r="SO3" s="89"/>
      <c r="SP3" s="89"/>
      <c r="SQ3" s="89"/>
      <c r="SR3" s="89"/>
      <c r="SS3" s="89"/>
      <c r="ST3" s="89"/>
      <c r="SU3" s="89"/>
      <c r="SV3" s="89"/>
      <c r="SW3" s="89"/>
      <c r="SX3" s="89"/>
      <c r="SY3" s="89"/>
      <c r="SZ3" s="89"/>
      <c r="TA3" s="89"/>
      <c r="TB3" s="89"/>
      <c r="TC3" s="89"/>
      <c r="TD3" s="89"/>
      <c r="TE3" s="89"/>
      <c r="TF3" s="89"/>
      <c r="TG3" s="89"/>
      <c r="TH3" s="89"/>
      <c r="TI3" s="89"/>
      <c r="TJ3" s="89"/>
      <c r="TK3" s="89"/>
      <c r="TL3" s="89"/>
      <c r="TM3" s="89"/>
      <c r="TN3" s="89"/>
      <c r="TO3" s="89"/>
      <c r="TP3" s="89"/>
      <c r="TQ3" s="89"/>
      <c r="TR3" s="89"/>
      <c r="TS3" s="89"/>
      <c r="TT3" s="89"/>
      <c r="TU3" s="89"/>
      <c r="TV3" s="89"/>
      <c r="TW3" s="89"/>
      <c r="TX3" s="89"/>
      <c r="TY3" s="89"/>
      <c r="TZ3" s="89"/>
      <c r="UA3" s="89"/>
      <c r="UB3" s="89"/>
      <c r="UC3" s="89"/>
      <c r="UD3" s="89"/>
      <c r="UE3" s="89"/>
      <c r="UF3" s="89"/>
      <c r="UG3" s="89"/>
      <c r="UH3" s="89"/>
      <c r="UI3" s="89"/>
      <c r="UJ3" s="89"/>
      <c r="UK3" s="89"/>
      <c r="UL3" s="89"/>
      <c r="UM3" s="89"/>
      <c r="UN3" s="89"/>
      <c r="UO3" s="89"/>
      <c r="UP3" s="89"/>
      <c r="UQ3" s="89"/>
      <c r="UR3" s="89"/>
      <c r="US3" s="89"/>
      <c r="UT3" s="89"/>
      <c r="UU3" s="89"/>
      <c r="UV3" s="89"/>
      <c r="UW3" s="89"/>
      <c r="UX3" s="89"/>
      <c r="UY3" s="89"/>
      <c r="UZ3" s="89"/>
      <c r="VA3" s="89"/>
      <c r="VB3" s="89"/>
      <c r="VC3" s="89"/>
      <c r="VD3" s="89"/>
      <c r="VE3" s="89"/>
      <c r="VF3" s="89"/>
      <c r="VG3" s="89"/>
      <c r="VH3" s="89"/>
      <c r="VI3" s="89"/>
      <c r="VJ3" s="89"/>
      <c r="VK3" s="89"/>
      <c r="VL3" s="89"/>
      <c r="VM3" s="89"/>
      <c r="VN3" s="89"/>
      <c r="VO3" s="89"/>
      <c r="VP3" s="89"/>
      <c r="VQ3" s="89"/>
      <c r="VR3" s="89"/>
      <c r="VS3" s="89"/>
      <c r="VT3" s="89"/>
      <c r="VU3" s="89"/>
      <c r="VV3" s="89"/>
      <c r="VW3" s="89"/>
      <c r="VX3" s="89"/>
      <c r="VY3" s="89"/>
      <c r="VZ3" s="89"/>
      <c r="WA3" s="89"/>
      <c r="WB3" s="89"/>
      <c r="WC3" s="89"/>
      <c r="WD3" s="89"/>
      <c r="WE3" s="89"/>
      <c r="WF3" s="89"/>
      <c r="WG3" s="89"/>
      <c r="WH3" s="89"/>
      <c r="WI3" s="89"/>
      <c r="WJ3" s="89"/>
      <c r="WK3" s="89"/>
      <c r="WL3" s="89"/>
      <c r="WM3" s="89"/>
      <c r="WN3" s="89"/>
      <c r="WO3" s="89"/>
      <c r="WP3" s="89"/>
      <c r="WQ3" s="89"/>
      <c r="WR3" s="89"/>
      <c r="WS3" s="89"/>
      <c r="WT3" s="89"/>
      <c r="WU3" s="89"/>
      <c r="WV3" s="89"/>
      <c r="WW3" s="89"/>
      <c r="WX3" s="89"/>
      <c r="WY3" s="89"/>
      <c r="WZ3" s="89"/>
      <c r="XA3" s="89"/>
      <c r="XB3" s="89"/>
      <c r="XC3" s="89"/>
      <c r="XD3" s="89"/>
      <c r="XE3" s="89"/>
      <c r="XF3" s="89"/>
      <c r="XG3" s="89"/>
      <c r="XH3" s="89"/>
      <c r="XI3" s="89"/>
      <c r="XJ3" s="89"/>
      <c r="XK3" s="89"/>
      <c r="XL3" s="89"/>
      <c r="XM3" s="89"/>
      <c r="XN3" s="89"/>
      <c r="XO3" s="89"/>
      <c r="XP3" s="89"/>
      <c r="XQ3" s="89"/>
      <c r="XR3" s="89"/>
      <c r="XS3" s="89"/>
      <c r="XT3" s="89"/>
      <c r="XU3" s="89"/>
      <c r="XV3" s="89"/>
      <c r="XW3" s="89"/>
      <c r="XX3" s="89"/>
      <c r="XY3" s="89"/>
      <c r="XZ3" s="89"/>
      <c r="YA3" s="89"/>
      <c r="YB3" s="89"/>
      <c r="YC3" s="89"/>
      <c r="YD3" s="89"/>
      <c r="YE3" s="89"/>
      <c r="YF3" s="89"/>
      <c r="YG3" s="89"/>
      <c r="YH3" s="89"/>
      <c r="YI3" s="89"/>
      <c r="YJ3" s="89"/>
      <c r="YK3" s="89"/>
      <c r="YL3" s="89"/>
      <c r="YM3" s="89"/>
      <c r="YN3" s="89"/>
      <c r="YO3" s="89"/>
      <c r="YP3" s="89"/>
      <c r="YQ3" s="89"/>
      <c r="YR3" s="89"/>
      <c r="YS3" s="89"/>
      <c r="YT3" s="89"/>
      <c r="YU3" s="89"/>
      <c r="YV3" s="89"/>
      <c r="YW3" s="89"/>
      <c r="YX3" s="89"/>
      <c r="YY3" s="89"/>
      <c r="YZ3" s="89"/>
      <c r="ZA3" s="89"/>
      <c r="ZB3" s="89"/>
      <c r="ZC3" s="89"/>
      <c r="ZD3" s="89"/>
      <c r="ZE3" s="89"/>
      <c r="ZF3" s="89"/>
      <c r="ZG3" s="89"/>
      <c r="ZH3" s="89"/>
      <c r="ZI3" s="89"/>
      <c r="ZJ3" s="89"/>
      <c r="ZK3" s="89"/>
      <c r="ZL3" s="89"/>
      <c r="ZM3" s="89"/>
      <c r="ZN3" s="89"/>
      <c r="ZO3" s="89"/>
      <c r="ZP3" s="89"/>
      <c r="ZQ3" s="89"/>
      <c r="ZR3" s="89"/>
      <c r="ZS3" s="89"/>
      <c r="ZT3" s="89"/>
      <c r="ZU3" s="89"/>
      <c r="ZV3" s="89"/>
      <c r="ZW3" s="89"/>
      <c r="ZX3" s="89"/>
      <c r="ZY3" s="89"/>
      <c r="ZZ3" s="89"/>
      <c r="AAA3" s="89"/>
      <c r="AAB3" s="89"/>
      <c r="AAC3" s="89"/>
      <c r="AAD3" s="89"/>
      <c r="AAE3" s="89"/>
      <c r="AAF3" s="89"/>
      <c r="AAG3" s="89"/>
      <c r="AAH3" s="89"/>
      <c r="AAI3" s="89"/>
      <c r="AAJ3" s="89"/>
      <c r="AAK3" s="89"/>
      <c r="AAL3" s="89"/>
      <c r="AAM3" s="89"/>
      <c r="AAN3" s="89"/>
      <c r="AAO3" s="89"/>
      <c r="AAP3" s="89"/>
      <c r="AAQ3" s="89"/>
      <c r="AAR3" s="89"/>
      <c r="AAS3" s="89"/>
      <c r="AAT3" s="89"/>
      <c r="AAU3" s="89"/>
      <c r="AAV3" s="89"/>
      <c r="AAW3" s="89"/>
      <c r="AAX3" s="89"/>
      <c r="AAY3" s="89"/>
      <c r="AAZ3" s="89"/>
      <c r="ABA3" s="89"/>
      <c r="ABB3" s="89"/>
      <c r="ABC3" s="89"/>
      <c r="ABD3" s="89"/>
      <c r="ABE3" s="89"/>
      <c r="ABF3" s="89"/>
      <c r="ABG3" s="89"/>
      <c r="ABH3" s="89"/>
      <c r="ABI3" s="89"/>
      <c r="ABJ3" s="89"/>
      <c r="ABK3" s="89"/>
      <c r="ABL3" s="89"/>
      <c r="ABM3" s="89"/>
      <c r="ABN3" s="89"/>
      <c r="ABO3" s="89"/>
      <c r="ABP3" s="89"/>
      <c r="ABQ3" s="89"/>
      <c r="ABR3" s="89"/>
      <c r="ABS3" s="89"/>
      <c r="ABT3" s="89"/>
      <c r="ABU3" s="89"/>
      <c r="ABV3" s="89"/>
      <c r="ABW3" s="89"/>
      <c r="ABX3" s="89"/>
      <c r="ABY3" s="89"/>
      <c r="ABZ3" s="89"/>
      <c r="ACA3" s="89"/>
      <c r="ACB3" s="89"/>
      <c r="ACC3" s="89"/>
      <c r="ACD3" s="89"/>
      <c r="ACE3" s="89"/>
      <c r="ACF3" s="89"/>
      <c r="ACG3" s="89"/>
      <c r="ACH3" s="89"/>
      <c r="ACI3" s="89"/>
      <c r="ACJ3" s="89"/>
      <c r="ACK3" s="89"/>
      <c r="ACL3" s="89"/>
      <c r="ACM3" s="89"/>
      <c r="ACN3" s="89"/>
      <c r="ACO3" s="89"/>
      <c r="ACP3" s="89"/>
      <c r="ACQ3" s="89"/>
      <c r="ACR3" s="89"/>
      <c r="ACS3" s="89"/>
      <c r="ACT3" s="89"/>
      <c r="ACU3" s="89"/>
      <c r="ACV3" s="89"/>
      <c r="ACW3" s="89"/>
      <c r="ACX3" s="89"/>
      <c r="ACY3" s="89"/>
      <c r="ACZ3" s="89"/>
      <c r="ADA3" s="89"/>
      <c r="ADB3" s="89"/>
      <c r="ADC3" s="89"/>
      <c r="ADD3" s="89"/>
      <c r="ADE3" s="89"/>
      <c r="ADF3" s="89"/>
      <c r="ADG3" s="89"/>
      <c r="ADH3" s="89"/>
      <c r="ADI3" s="89"/>
      <c r="ADJ3" s="89"/>
      <c r="ADK3" s="89"/>
      <c r="ADL3" s="89"/>
      <c r="ADM3" s="89"/>
      <c r="ADN3" s="89"/>
      <c r="ADO3" s="89"/>
      <c r="ADP3" s="89"/>
      <c r="ADQ3" s="89"/>
      <c r="ADR3" s="89"/>
      <c r="ADS3" s="89"/>
      <c r="ADT3" s="89"/>
      <c r="ADU3" s="89"/>
      <c r="ADV3" s="89"/>
      <c r="ADW3" s="89"/>
      <c r="ADX3" s="89"/>
      <c r="ADY3" s="89"/>
      <c r="ADZ3" s="89"/>
      <c r="AEA3" s="89"/>
      <c r="AEB3" s="89"/>
      <c r="AEC3" s="89"/>
      <c r="AED3" s="89"/>
      <c r="AEE3" s="89"/>
      <c r="AEF3" s="89"/>
      <c r="AEG3" s="89"/>
      <c r="AEH3" s="89"/>
      <c r="AEI3" s="89"/>
      <c r="AEJ3" s="89"/>
      <c r="AEK3" s="89"/>
      <c r="AEL3" s="89"/>
      <c r="AEM3" s="89"/>
      <c r="AEN3" s="89"/>
      <c r="AEO3" s="89"/>
      <c r="AEP3" s="89"/>
      <c r="AEQ3" s="89"/>
      <c r="AER3" s="89"/>
      <c r="AES3" s="89"/>
      <c r="AET3" s="89"/>
      <c r="AEU3" s="89"/>
      <c r="AEV3" s="89"/>
      <c r="AEW3" s="89"/>
      <c r="AEX3" s="89"/>
      <c r="AEY3" s="89"/>
      <c r="AEZ3" s="89"/>
      <c r="AFA3" s="89"/>
      <c r="AFB3" s="89"/>
      <c r="AFC3" s="89"/>
      <c r="AFD3" s="89"/>
      <c r="AFE3" s="89"/>
      <c r="AFF3" s="89"/>
      <c r="AFG3" s="89"/>
      <c r="AFH3" s="89"/>
      <c r="AFI3" s="89"/>
      <c r="AFJ3" s="89"/>
      <c r="AFK3" s="89"/>
      <c r="AFL3" s="89"/>
      <c r="AFM3" s="89"/>
      <c r="AFN3" s="89"/>
      <c r="AFO3" s="89"/>
      <c r="AFP3" s="89"/>
      <c r="AFQ3" s="89"/>
      <c r="AFR3" s="89"/>
      <c r="AFS3" s="89"/>
      <c r="AFT3" s="89"/>
      <c r="AFU3" s="89"/>
      <c r="AFV3" s="89"/>
      <c r="AFW3" s="89"/>
      <c r="AFX3" s="89"/>
      <c r="AFY3" s="89"/>
      <c r="AFZ3" s="89"/>
      <c r="AGA3" s="89"/>
      <c r="AGB3" s="89"/>
      <c r="AGC3" s="89"/>
      <c r="AGD3" s="89"/>
      <c r="AGE3" s="89"/>
      <c r="AGF3" s="89"/>
      <c r="AGG3" s="89"/>
      <c r="AGH3" s="89"/>
      <c r="AGI3" s="89"/>
      <c r="AGJ3" s="89"/>
      <c r="AGK3" s="89"/>
      <c r="AGL3" s="89"/>
      <c r="AGM3" s="89"/>
      <c r="AGN3" s="89"/>
      <c r="AGO3" s="89"/>
      <c r="AGP3" s="89"/>
      <c r="AGQ3" s="89"/>
      <c r="AGR3" s="89"/>
      <c r="AGS3" s="89"/>
      <c r="AGT3" s="89"/>
      <c r="AGU3" s="89"/>
      <c r="AGV3" s="89"/>
      <c r="AGW3" s="89"/>
      <c r="AGX3" s="89"/>
      <c r="AGY3" s="89"/>
      <c r="AGZ3" s="89"/>
      <c r="AHA3" s="89"/>
      <c r="AHB3" s="89"/>
      <c r="AHC3" s="89"/>
      <c r="AHD3" s="89"/>
      <c r="AHE3" s="89"/>
      <c r="AHF3" s="89"/>
      <c r="AHG3" s="89"/>
      <c r="AHH3" s="89"/>
      <c r="AHI3" s="89"/>
      <c r="AHJ3" s="89"/>
      <c r="AHK3" s="89"/>
      <c r="AHL3" s="89"/>
      <c r="AHM3" s="89"/>
      <c r="AHN3" s="89"/>
      <c r="AHO3" s="89"/>
      <c r="AHP3" s="89"/>
      <c r="AHQ3" s="89"/>
      <c r="AHR3" s="89"/>
      <c r="AHS3" s="89"/>
      <c r="AHT3" s="89"/>
      <c r="AHU3" s="89"/>
      <c r="AHV3" s="89"/>
      <c r="AHW3" s="89"/>
      <c r="AHX3" s="89"/>
      <c r="AHY3" s="89"/>
      <c r="AHZ3" s="89"/>
      <c r="AIA3" s="89"/>
      <c r="AIB3" s="89"/>
      <c r="AIC3" s="89"/>
      <c r="AID3" s="89"/>
      <c r="AIE3" s="89"/>
      <c r="AIF3" s="89"/>
      <c r="AIG3" s="89"/>
      <c r="AIH3" s="89"/>
      <c r="AII3" s="89"/>
      <c r="AIJ3" s="89"/>
      <c r="AIK3" s="89"/>
      <c r="AIL3" s="89"/>
      <c r="AIM3" s="89"/>
      <c r="AIN3" s="89"/>
      <c r="AIO3" s="89"/>
      <c r="AIP3" s="89"/>
      <c r="AIQ3" s="89"/>
      <c r="AIR3" s="89"/>
      <c r="AIS3" s="89"/>
      <c r="AIT3" s="89"/>
      <c r="AIU3" s="89"/>
      <c r="AIV3" s="89"/>
      <c r="AIW3" s="89"/>
      <c r="AIX3" s="89"/>
      <c r="AIY3" s="89"/>
      <c r="AIZ3" s="89"/>
      <c r="AJA3" s="89"/>
      <c r="AJB3" s="89"/>
      <c r="AJC3" s="89"/>
      <c r="AJD3" s="89"/>
      <c r="AJE3" s="89"/>
      <c r="AJF3" s="89"/>
      <c r="AJG3" s="89"/>
      <c r="AJH3" s="89"/>
      <c r="AJI3" s="89"/>
      <c r="AJJ3" s="89"/>
      <c r="AJK3" s="89"/>
      <c r="AJL3" s="89"/>
      <c r="AJM3" s="89"/>
      <c r="AJN3" s="89"/>
      <c r="AJO3" s="89"/>
      <c r="AJP3" s="89"/>
      <c r="AJQ3" s="89"/>
      <c r="AJR3" s="89"/>
      <c r="AJS3" s="89"/>
      <c r="AJT3" s="89"/>
      <c r="AJU3" s="89"/>
      <c r="AJV3" s="89"/>
      <c r="AJW3" s="89"/>
      <c r="AJX3" s="89"/>
      <c r="AJY3" s="89"/>
      <c r="AJZ3" s="89"/>
      <c r="AKA3" s="89"/>
      <c r="AKB3" s="89"/>
      <c r="AKC3" s="89"/>
      <c r="AKD3" s="89"/>
      <c r="AKE3" s="89"/>
      <c r="AKF3" s="89"/>
      <c r="AKG3" s="89"/>
      <c r="AKH3" s="89"/>
      <c r="AKI3" s="89"/>
      <c r="AKJ3" s="89"/>
      <c r="AKK3" s="89"/>
      <c r="AKL3" s="89"/>
      <c r="AKM3" s="89"/>
      <c r="AKN3" s="89"/>
      <c r="AKO3" s="89"/>
      <c r="AKP3" s="89"/>
      <c r="AKQ3" s="89"/>
      <c r="AKR3" s="89"/>
      <c r="AKS3" s="89"/>
      <c r="AKT3" s="89"/>
      <c r="AKU3" s="89"/>
      <c r="AKV3" s="89"/>
      <c r="AKW3" s="89"/>
      <c r="AKX3" s="89"/>
      <c r="AKY3" s="89"/>
      <c r="AKZ3" s="89"/>
      <c r="ALA3" s="89"/>
      <c r="ALB3" s="89"/>
      <c r="ALC3" s="89"/>
      <c r="ALD3" s="89"/>
      <c r="ALE3" s="89"/>
      <c r="ALF3" s="89"/>
      <c r="ALG3" s="89"/>
      <c r="ALH3" s="89"/>
      <c r="ALI3" s="89"/>
      <c r="ALJ3" s="89"/>
      <c r="ALK3" s="89"/>
      <c r="ALL3" s="89"/>
      <c r="ALM3" s="89"/>
      <c r="ALN3" s="89"/>
      <c r="ALO3" s="89"/>
      <c r="ALP3" s="89"/>
      <c r="ALQ3" s="89"/>
      <c r="ALR3" s="89"/>
      <c r="ALS3" s="89"/>
      <c r="ALT3" s="89"/>
      <c r="ALU3" s="89"/>
      <c r="ALV3" s="89"/>
      <c r="ALW3" s="89"/>
      <c r="ALX3" s="89"/>
      <c r="ALY3" s="89"/>
      <c r="ALZ3" s="89"/>
      <c r="AMA3" s="89"/>
      <c r="AMB3" s="89"/>
      <c r="AMC3" s="89"/>
      <c r="AMD3" s="89"/>
      <c r="AME3" s="89"/>
      <c r="AMF3" s="89"/>
      <c r="AMG3" s="89"/>
      <c r="AMH3" s="89"/>
      <c r="AMI3" s="89"/>
      <c r="AMJ3" s="89"/>
      <c r="AMK3" s="89"/>
      <c r="AML3" s="89"/>
      <c r="AMM3" s="89"/>
      <c r="AMN3" s="89"/>
      <c r="AMO3" s="89"/>
      <c r="AMP3" s="89"/>
      <c r="AMQ3" s="89"/>
      <c r="AMR3" s="89"/>
      <c r="AMS3" s="89"/>
      <c r="AMT3" s="89"/>
      <c r="AMU3" s="89"/>
      <c r="AMV3" s="89"/>
      <c r="AMW3" s="89"/>
      <c r="AMX3" s="89"/>
      <c r="AMY3" s="89"/>
      <c r="AMZ3" s="89"/>
      <c r="ANA3" s="89"/>
      <c r="ANB3" s="89"/>
      <c r="ANC3" s="89"/>
      <c r="AND3" s="89"/>
      <c r="ANE3" s="89"/>
      <c r="ANF3" s="89"/>
      <c r="ANG3" s="89"/>
      <c r="ANH3" s="89"/>
      <c r="ANI3" s="89"/>
      <c r="ANJ3" s="89"/>
      <c r="ANK3" s="89"/>
      <c r="ANL3" s="89"/>
      <c r="ANM3" s="89"/>
      <c r="ANN3" s="89"/>
      <c r="ANO3" s="89"/>
      <c r="ANP3" s="89"/>
      <c r="ANQ3" s="89"/>
      <c r="ANR3" s="89"/>
      <c r="ANS3" s="89"/>
      <c r="ANT3" s="89"/>
      <c r="ANU3" s="89"/>
      <c r="ANV3" s="89"/>
      <c r="ANW3" s="89"/>
      <c r="ANX3" s="89"/>
      <c r="ANY3" s="89"/>
      <c r="ANZ3" s="89"/>
      <c r="AOA3" s="89"/>
      <c r="AOB3" s="89"/>
      <c r="AOC3" s="89"/>
      <c r="AOD3" s="89"/>
      <c r="AOE3" s="89"/>
      <c r="AOF3" s="89"/>
      <c r="AOG3" s="89"/>
      <c r="AOH3" s="89"/>
      <c r="AOI3" s="89"/>
      <c r="AOJ3" s="89"/>
      <c r="AOK3" s="89"/>
      <c r="AOL3" s="89"/>
      <c r="AOM3" s="89"/>
      <c r="AON3" s="89"/>
      <c r="AOO3" s="89"/>
      <c r="AOP3" s="89"/>
      <c r="AOQ3" s="89"/>
      <c r="AOR3" s="89"/>
      <c r="AOS3" s="89"/>
      <c r="AOT3" s="89"/>
      <c r="AOU3" s="89"/>
      <c r="AOV3" s="89"/>
      <c r="AOW3" s="89"/>
      <c r="AOX3" s="89"/>
      <c r="AOY3" s="89"/>
      <c r="AOZ3" s="89"/>
      <c r="APA3" s="89"/>
      <c r="APB3" s="89"/>
      <c r="APC3" s="89"/>
      <c r="APD3" s="89"/>
      <c r="APE3" s="89"/>
      <c r="APF3" s="89"/>
      <c r="APG3" s="89"/>
      <c r="APH3" s="89"/>
      <c r="API3" s="89"/>
      <c r="APJ3" s="89"/>
      <c r="APK3" s="89"/>
      <c r="APL3" s="89"/>
      <c r="APM3" s="89"/>
      <c r="APN3" s="89"/>
      <c r="APO3" s="89"/>
      <c r="APP3" s="89"/>
      <c r="APQ3" s="89"/>
      <c r="APR3" s="89"/>
      <c r="APS3" s="89"/>
      <c r="APT3" s="89"/>
      <c r="APU3" s="89"/>
      <c r="APV3" s="89"/>
      <c r="APW3" s="89"/>
      <c r="APX3" s="89"/>
      <c r="APY3" s="89"/>
      <c r="APZ3" s="89"/>
      <c r="AQA3" s="89"/>
      <c r="AQB3" s="89"/>
      <c r="AQC3" s="89"/>
      <c r="AQD3" s="89"/>
      <c r="AQE3" s="89"/>
      <c r="AQF3" s="89"/>
      <c r="AQG3" s="89"/>
      <c r="AQH3" s="89"/>
      <c r="AQI3" s="89"/>
      <c r="AQJ3" s="89"/>
      <c r="AQK3" s="89"/>
      <c r="AQL3" s="89"/>
      <c r="AQM3" s="89"/>
      <c r="AQN3" s="89"/>
      <c r="AQO3" s="89"/>
      <c r="AQP3" s="89"/>
      <c r="AQQ3" s="89"/>
      <c r="AQR3" s="89"/>
      <c r="AQS3" s="89"/>
      <c r="AQT3" s="89"/>
      <c r="AQU3" s="89"/>
      <c r="AQV3" s="89"/>
      <c r="AQW3" s="89"/>
      <c r="AQX3" s="89"/>
      <c r="AQY3" s="89"/>
      <c r="AQZ3" s="89"/>
      <c r="ARA3" s="89"/>
      <c r="ARB3" s="89"/>
      <c r="ARC3" s="89"/>
      <c r="ARD3" s="89"/>
      <c r="ARE3" s="89"/>
      <c r="ARF3" s="89"/>
      <c r="ARG3" s="89"/>
      <c r="ARH3" s="89"/>
      <c r="ARI3" s="89"/>
      <c r="ARJ3" s="89"/>
      <c r="ARK3" s="89"/>
      <c r="ARL3" s="89"/>
      <c r="ARM3" s="89"/>
      <c r="ARN3" s="89"/>
      <c r="ARO3" s="89"/>
      <c r="ARP3" s="89"/>
      <c r="ARQ3" s="89"/>
      <c r="ARR3" s="89"/>
      <c r="ARS3" s="89"/>
      <c r="ART3" s="89"/>
      <c r="ARU3" s="89"/>
      <c r="ARV3" s="89"/>
      <c r="ARW3" s="89"/>
      <c r="ARX3" s="89"/>
      <c r="ARY3" s="89"/>
      <c r="ARZ3" s="89"/>
      <c r="ASA3" s="89"/>
      <c r="ASB3" s="89"/>
      <c r="ASC3" s="89"/>
      <c r="ASD3" s="89"/>
      <c r="ASE3" s="89"/>
      <c r="ASF3" s="89"/>
      <c r="ASG3" s="89"/>
      <c r="ASH3" s="89"/>
      <c r="ASI3" s="89"/>
      <c r="ASJ3" s="89"/>
      <c r="ASK3" s="89"/>
      <c r="ASL3" s="89"/>
      <c r="ASM3" s="89"/>
      <c r="ASN3" s="89"/>
      <c r="ASO3" s="89"/>
      <c r="ASP3" s="89"/>
      <c r="ASQ3" s="89"/>
      <c r="ASR3" s="89"/>
      <c r="ASS3" s="89"/>
      <c r="AST3" s="89"/>
      <c r="ASU3" s="89"/>
      <c r="ASV3" s="89"/>
      <c r="ASW3" s="89"/>
      <c r="ASX3" s="89"/>
      <c r="ASY3" s="89"/>
      <c r="ASZ3" s="89"/>
      <c r="ATA3" s="89"/>
      <c r="ATB3" s="89"/>
      <c r="ATC3" s="89"/>
      <c r="ATD3" s="89"/>
      <c r="ATE3" s="89"/>
      <c r="ATF3" s="89"/>
      <c r="ATG3" s="89"/>
      <c r="ATH3" s="89"/>
      <c r="ATI3" s="89"/>
      <c r="ATJ3" s="89"/>
      <c r="ATK3" s="89"/>
      <c r="ATL3" s="89"/>
      <c r="ATM3" s="89"/>
      <c r="ATN3" s="89"/>
      <c r="ATO3" s="89"/>
      <c r="ATP3" s="89"/>
      <c r="ATQ3" s="89"/>
      <c r="ATR3" s="89"/>
      <c r="ATS3" s="89"/>
      <c r="ATT3" s="89"/>
      <c r="ATU3" s="89"/>
      <c r="ATV3" s="89"/>
      <c r="ATW3" s="89"/>
      <c r="ATX3" s="89"/>
      <c r="ATY3" s="89"/>
      <c r="ATZ3" s="89"/>
      <c r="AUA3" s="89"/>
      <c r="AUB3" s="89"/>
      <c r="AUC3" s="89"/>
      <c r="AUD3" s="89"/>
      <c r="AUE3" s="89"/>
      <c r="AUF3" s="89"/>
      <c r="AUG3" s="89"/>
      <c r="AUH3" s="89"/>
      <c r="AUI3" s="89"/>
      <c r="AUJ3" s="89"/>
      <c r="AUK3" s="89"/>
      <c r="AUL3" s="89"/>
      <c r="AUM3" s="89"/>
      <c r="AUN3" s="89"/>
      <c r="AUO3" s="89"/>
      <c r="AUP3" s="89"/>
      <c r="AUQ3" s="89"/>
      <c r="AUR3" s="89"/>
      <c r="AUS3" s="89"/>
      <c r="AUT3" s="89"/>
      <c r="AUU3" s="89"/>
      <c r="AUV3" s="89"/>
      <c r="AUW3" s="89"/>
      <c r="AUX3" s="89"/>
      <c r="AUY3" s="89"/>
      <c r="AUZ3" s="89"/>
      <c r="AVA3" s="89"/>
      <c r="AVB3" s="89"/>
      <c r="AVC3" s="89"/>
      <c r="AVD3" s="89"/>
      <c r="AVE3" s="89"/>
      <c r="AVF3" s="89"/>
      <c r="AVG3" s="89"/>
      <c r="AVH3" s="89"/>
      <c r="AVI3" s="89"/>
      <c r="AVJ3" s="89"/>
      <c r="AVK3" s="89"/>
      <c r="AVL3" s="89"/>
      <c r="AVM3" s="89"/>
      <c r="AVN3" s="89"/>
      <c r="AVO3" s="89"/>
      <c r="AVP3" s="89"/>
      <c r="AVQ3" s="89"/>
      <c r="AVR3" s="89"/>
      <c r="AVS3" s="89"/>
      <c r="AVT3" s="89"/>
      <c r="AVU3" s="89"/>
      <c r="AVV3" s="89"/>
      <c r="AVW3" s="89"/>
      <c r="AVX3" s="89"/>
      <c r="AVY3" s="89"/>
      <c r="AVZ3" s="89"/>
      <c r="AWA3" s="89"/>
      <c r="AWB3" s="89"/>
      <c r="AWC3" s="89"/>
      <c r="AWD3" s="89"/>
      <c r="AWE3" s="89"/>
      <c r="AWF3" s="89"/>
      <c r="AWG3" s="89"/>
      <c r="AWH3" s="89"/>
      <c r="AWI3" s="89"/>
      <c r="AWJ3" s="89"/>
      <c r="AWK3" s="89"/>
      <c r="AWL3" s="89"/>
      <c r="AWM3" s="89"/>
      <c r="AWN3" s="89"/>
      <c r="AWO3" s="89"/>
      <c r="AWP3" s="89"/>
      <c r="AWQ3" s="89"/>
      <c r="AWR3" s="89"/>
      <c r="AWS3" s="89"/>
      <c r="AWT3" s="89"/>
      <c r="AWU3" s="89"/>
      <c r="AWV3" s="89"/>
      <c r="AWW3" s="89"/>
      <c r="AWX3" s="89"/>
      <c r="AWY3" s="89"/>
      <c r="AWZ3" s="89"/>
      <c r="AXA3" s="89"/>
      <c r="AXB3" s="89"/>
      <c r="AXC3" s="89"/>
      <c r="AXD3" s="89"/>
      <c r="AXE3" s="89"/>
      <c r="AXF3" s="89"/>
      <c r="AXG3" s="89"/>
      <c r="AXH3" s="89"/>
      <c r="AXI3" s="89"/>
      <c r="AXJ3" s="89"/>
      <c r="AXK3" s="89"/>
      <c r="AXL3" s="89"/>
      <c r="AXM3" s="89"/>
      <c r="AXN3" s="89"/>
      <c r="AXO3" s="89"/>
      <c r="AXP3" s="89"/>
      <c r="AXQ3" s="89"/>
      <c r="AXR3" s="89"/>
      <c r="AXS3" s="89"/>
      <c r="AXT3" s="89"/>
      <c r="AXU3" s="89"/>
      <c r="AXV3" s="89"/>
      <c r="AXW3" s="89"/>
      <c r="AXX3" s="89"/>
      <c r="AXY3" s="89"/>
      <c r="AXZ3" s="89"/>
      <c r="AYA3" s="89"/>
      <c r="AYB3" s="89"/>
      <c r="AYC3" s="89"/>
      <c r="AYD3" s="89"/>
      <c r="AYE3" s="89"/>
      <c r="AYF3" s="89"/>
      <c r="AYG3" s="89"/>
      <c r="AYH3" s="89"/>
      <c r="AYI3" s="89"/>
      <c r="AYJ3" s="89"/>
      <c r="AYK3" s="89"/>
      <c r="AYL3" s="89"/>
      <c r="AYM3" s="89"/>
      <c r="AYN3" s="89"/>
      <c r="AYO3" s="89"/>
      <c r="AYP3" s="89"/>
      <c r="AYQ3" s="89"/>
      <c r="AYR3" s="89"/>
      <c r="AYS3" s="89"/>
      <c r="AYT3" s="89"/>
      <c r="AYU3" s="89"/>
      <c r="AYV3" s="89"/>
      <c r="AYW3" s="89"/>
      <c r="AYX3" s="89"/>
      <c r="AYY3" s="89"/>
      <c r="AYZ3" s="89"/>
      <c r="AZA3" s="89"/>
      <c r="AZB3" s="89"/>
      <c r="AZC3" s="89"/>
      <c r="AZD3" s="89"/>
      <c r="AZE3" s="89"/>
      <c r="AZF3" s="89"/>
      <c r="AZG3" s="89"/>
      <c r="AZH3" s="89"/>
      <c r="AZI3" s="89"/>
      <c r="AZJ3" s="89"/>
      <c r="AZK3" s="89"/>
      <c r="AZL3" s="89"/>
      <c r="AZM3" s="89"/>
      <c r="AZN3" s="89"/>
      <c r="AZO3" s="89"/>
      <c r="AZP3" s="89"/>
      <c r="AZQ3" s="89"/>
      <c r="AZR3" s="89"/>
      <c r="AZS3" s="89"/>
      <c r="AZT3" s="89"/>
      <c r="AZU3" s="89"/>
      <c r="AZV3" s="89"/>
      <c r="AZW3" s="89"/>
      <c r="AZX3" s="89"/>
      <c r="AZY3" s="89"/>
      <c r="AZZ3" s="89"/>
      <c r="BAA3" s="89"/>
      <c r="BAB3" s="89"/>
      <c r="BAC3" s="89"/>
      <c r="BAD3" s="89"/>
      <c r="BAE3" s="89"/>
      <c r="BAF3" s="89"/>
      <c r="BAG3" s="89"/>
      <c r="BAH3" s="89"/>
      <c r="BAI3" s="89"/>
      <c r="BAJ3" s="89"/>
      <c r="BAK3" s="89"/>
      <c r="BAL3" s="89"/>
      <c r="BAM3" s="89"/>
      <c r="BAN3" s="89"/>
      <c r="BAO3" s="89"/>
      <c r="BAP3" s="89"/>
      <c r="BAQ3" s="89"/>
      <c r="BAR3" s="89"/>
      <c r="BAS3" s="89"/>
      <c r="BAT3" s="89"/>
      <c r="BAU3" s="89"/>
      <c r="BAV3" s="89"/>
      <c r="BAW3" s="89"/>
      <c r="BAX3" s="89"/>
      <c r="BAY3" s="89"/>
      <c r="BAZ3" s="89"/>
      <c r="BBA3" s="89"/>
      <c r="BBB3" s="89"/>
      <c r="BBC3" s="89"/>
      <c r="BBD3" s="89"/>
      <c r="BBE3" s="89"/>
      <c r="BBF3" s="89"/>
      <c r="BBG3" s="89"/>
      <c r="BBH3" s="89"/>
      <c r="BBI3" s="89"/>
      <c r="BBJ3" s="89"/>
      <c r="BBK3" s="89"/>
      <c r="BBL3" s="89"/>
      <c r="BBM3" s="89"/>
      <c r="BBN3" s="89"/>
      <c r="BBO3" s="89"/>
      <c r="BBP3" s="89"/>
      <c r="BBQ3" s="89"/>
      <c r="BBR3" s="89"/>
      <c r="BBS3" s="89"/>
      <c r="BBT3" s="89"/>
      <c r="BBU3" s="89"/>
      <c r="BBV3" s="89"/>
      <c r="BBW3" s="89"/>
      <c r="BBX3" s="89"/>
      <c r="BBY3" s="89"/>
      <c r="BBZ3" s="89"/>
      <c r="BCA3" s="89"/>
      <c r="BCB3" s="89"/>
      <c r="BCC3" s="89"/>
      <c r="BCD3" s="89"/>
      <c r="BCE3" s="89"/>
      <c r="BCF3" s="89"/>
      <c r="BCG3" s="89"/>
      <c r="BCH3" s="89"/>
      <c r="BCI3" s="89"/>
      <c r="BCJ3" s="89"/>
      <c r="BCK3" s="89"/>
      <c r="BCL3" s="89"/>
      <c r="BCM3" s="89"/>
      <c r="BCN3" s="89"/>
      <c r="BCO3" s="89"/>
      <c r="BCP3" s="89"/>
      <c r="BCQ3" s="89"/>
      <c r="BCR3" s="89"/>
      <c r="BCS3" s="89"/>
      <c r="BCT3" s="89"/>
      <c r="BCU3" s="89"/>
      <c r="BCV3" s="89"/>
      <c r="BCW3" s="89"/>
      <c r="BCX3" s="89"/>
      <c r="BCY3" s="89"/>
      <c r="BCZ3" s="89"/>
      <c r="BDA3" s="89"/>
      <c r="BDB3" s="89"/>
      <c r="BDC3" s="89"/>
      <c r="BDD3" s="89"/>
      <c r="BDE3" s="89"/>
      <c r="BDF3" s="89"/>
      <c r="BDG3" s="89"/>
      <c r="BDH3" s="89"/>
      <c r="BDI3" s="89"/>
      <c r="BDJ3" s="89"/>
      <c r="BDK3" s="89"/>
      <c r="BDL3" s="89"/>
      <c r="BDM3" s="89"/>
      <c r="BDN3" s="89"/>
      <c r="BDO3" s="89"/>
      <c r="BDP3" s="89"/>
      <c r="BDQ3" s="89"/>
      <c r="BDR3" s="89"/>
      <c r="BDS3" s="89"/>
      <c r="BDT3" s="89"/>
      <c r="BDU3" s="89"/>
      <c r="BDV3" s="89"/>
      <c r="BDW3" s="89"/>
      <c r="BDX3" s="89"/>
      <c r="BDY3" s="89"/>
      <c r="BDZ3" s="89"/>
      <c r="BEA3" s="89"/>
      <c r="BEB3" s="89"/>
      <c r="BEC3" s="89"/>
      <c r="BED3" s="89"/>
      <c r="BEE3" s="89"/>
      <c r="BEF3" s="89"/>
      <c r="BEG3" s="89"/>
      <c r="BEH3" s="89"/>
      <c r="BEI3" s="89"/>
      <c r="BEJ3" s="89"/>
      <c r="BEK3" s="89"/>
      <c r="BEL3" s="89"/>
      <c r="BEM3" s="89"/>
      <c r="BEN3" s="89"/>
      <c r="BEO3" s="89"/>
      <c r="BEP3" s="89"/>
      <c r="BEQ3" s="89"/>
      <c r="BER3" s="89"/>
      <c r="BES3" s="89"/>
      <c r="BET3" s="89"/>
      <c r="BEU3" s="89"/>
      <c r="BEV3" s="89"/>
      <c r="BEW3" s="89"/>
      <c r="BEX3" s="89"/>
      <c r="BEY3" s="89"/>
      <c r="BEZ3" s="89"/>
      <c r="BFA3" s="89"/>
      <c r="BFB3" s="89"/>
      <c r="BFC3" s="89"/>
      <c r="BFD3" s="89"/>
      <c r="BFE3" s="89"/>
      <c r="BFF3" s="89"/>
      <c r="BFG3" s="89"/>
      <c r="BFH3" s="89"/>
      <c r="BFI3" s="89"/>
      <c r="BFJ3" s="89"/>
      <c r="BFK3" s="89"/>
      <c r="BFL3" s="89"/>
      <c r="BFM3" s="89"/>
      <c r="BFN3" s="89"/>
      <c r="BFO3" s="89"/>
      <c r="BFP3" s="89"/>
      <c r="BFQ3" s="89"/>
      <c r="BFR3" s="89"/>
      <c r="BFS3" s="89"/>
      <c r="BFT3" s="89"/>
      <c r="BFU3" s="89"/>
      <c r="BFV3" s="89"/>
      <c r="BFW3" s="89"/>
      <c r="BFX3" s="89"/>
      <c r="BFY3" s="89"/>
      <c r="BFZ3" s="89"/>
      <c r="BGA3" s="89"/>
      <c r="BGB3" s="89"/>
      <c r="BGC3" s="89"/>
      <c r="BGD3" s="89"/>
      <c r="BGE3" s="89"/>
      <c r="BGF3" s="89"/>
      <c r="BGG3" s="89"/>
      <c r="BGH3" s="89"/>
      <c r="BGI3" s="89"/>
      <c r="BGJ3" s="89"/>
      <c r="BGK3" s="89"/>
      <c r="BGL3" s="89"/>
      <c r="BGM3" s="89"/>
      <c r="BGN3" s="89"/>
      <c r="BGO3" s="89"/>
      <c r="BGP3" s="89"/>
      <c r="BGQ3" s="89"/>
      <c r="BGR3" s="89"/>
      <c r="BGS3" s="89"/>
      <c r="BGT3" s="89"/>
      <c r="BGU3" s="89"/>
      <c r="BGV3" s="89"/>
      <c r="BGW3" s="89"/>
      <c r="BGX3" s="89"/>
      <c r="BGY3" s="89"/>
      <c r="BGZ3" s="89"/>
      <c r="BHA3" s="89"/>
      <c r="BHB3" s="89"/>
      <c r="BHC3" s="89"/>
      <c r="BHD3" s="89"/>
      <c r="BHE3" s="89"/>
      <c r="BHF3" s="89"/>
      <c r="BHG3" s="89"/>
      <c r="BHH3" s="89"/>
      <c r="BHI3" s="89"/>
      <c r="BHJ3" s="89"/>
      <c r="BHK3" s="89"/>
      <c r="BHL3" s="89"/>
      <c r="BHM3" s="89"/>
      <c r="BHN3" s="89"/>
      <c r="BHO3" s="89"/>
      <c r="BHP3" s="89"/>
      <c r="BHQ3" s="89"/>
      <c r="BHR3" s="89"/>
      <c r="BHS3" s="89"/>
      <c r="BHT3" s="89"/>
      <c r="BHU3" s="89"/>
      <c r="BHV3" s="89"/>
      <c r="BHW3" s="89"/>
      <c r="BHX3" s="89"/>
      <c r="BHY3" s="89"/>
      <c r="BHZ3" s="89"/>
      <c r="BIA3" s="89"/>
      <c r="BIB3" s="89"/>
      <c r="BIC3" s="89"/>
      <c r="BID3" s="89"/>
      <c r="BIE3" s="89"/>
      <c r="BIF3" s="89"/>
      <c r="BIG3" s="89"/>
      <c r="BIH3" s="89"/>
      <c r="BII3" s="89"/>
      <c r="BIJ3" s="89"/>
      <c r="BIK3" s="89"/>
      <c r="BIL3" s="89"/>
      <c r="BIM3" s="89"/>
      <c r="BIN3" s="89"/>
      <c r="BIO3" s="89"/>
      <c r="BIP3" s="89"/>
      <c r="BIQ3" s="89"/>
      <c r="BIR3" s="89"/>
      <c r="BIS3" s="89"/>
      <c r="BIT3" s="89"/>
      <c r="BIU3" s="89"/>
      <c r="BIV3" s="89"/>
      <c r="BIW3" s="89"/>
      <c r="BIX3" s="89"/>
      <c r="BIY3" s="89"/>
      <c r="BIZ3" s="89"/>
      <c r="BJA3" s="89"/>
      <c r="BJB3" s="89"/>
      <c r="BJC3" s="89"/>
      <c r="BJD3" s="89"/>
      <c r="BJE3" s="89"/>
      <c r="BJF3" s="89"/>
      <c r="BJG3" s="89"/>
      <c r="BJH3" s="89"/>
      <c r="BJI3" s="89"/>
      <c r="BJJ3" s="89"/>
      <c r="BJK3" s="89"/>
      <c r="BJL3" s="89"/>
      <c r="BJM3" s="89"/>
      <c r="BJN3" s="89"/>
      <c r="BJO3" s="89"/>
      <c r="BJP3" s="89"/>
      <c r="BJQ3" s="89"/>
      <c r="BJR3" s="89"/>
      <c r="BJS3" s="89"/>
      <c r="BJT3" s="89"/>
      <c r="BJU3" s="89"/>
      <c r="BJV3" s="89"/>
      <c r="BJW3" s="89"/>
      <c r="BJX3" s="89"/>
      <c r="BJY3" s="89"/>
      <c r="BJZ3" s="89"/>
      <c r="BKA3" s="89"/>
      <c r="BKB3" s="89"/>
      <c r="BKC3" s="89"/>
      <c r="BKD3" s="89"/>
      <c r="BKE3" s="89"/>
      <c r="BKF3" s="89"/>
      <c r="BKG3" s="89"/>
      <c r="BKH3" s="89"/>
      <c r="BKI3" s="89"/>
      <c r="BKJ3" s="89"/>
      <c r="BKK3" s="89"/>
      <c r="BKL3" s="89"/>
      <c r="BKM3" s="89"/>
      <c r="BKN3" s="89"/>
      <c r="BKO3" s="89"/>
      <c r="BKP3" s="89"/>
      <c r="BKQ3" s="89"/>
      <c r="BKR3" s="89"/>
      <c r="BKS3" s="89"/>
      <c r="BKT3" s="89"/>
      <c r="BKU3" s="89"/>
      <c r="BKV3" s="89"/>
      <c r="BKW3" s="89"/>
      <c r="BKX3" s="89"/>
      <c r="BKY3" s="89"/>
      <c r="BKZ3" s="89"/>
      <c r="BLA3" s="89"/>
      <c r="BLB3" s="89"/>
      <c r="BLC3" s="89"/>
      <c r="BLD3" s="89"/>
      <c r="BLE3" s="89"/>
      <c r="BLF3" s="89"/>
      <c r="BLG3" s="89"/>
      <c r="BLH3" s="89"/>
      <c r="BLI3" s="89"/>
      <c r="BLJ3" s="89"/>
      <c r="BLK3" s="89"/>
      <c r="BLL3" s="89"/>
      <c r="BLM3" s="89"/>
      <c r="BLN3" s="89"/>
      <c r="BLO3" s="89"/>
      <c r="BLP3" s="89"/>
      <c r="BLQ3" s="89"/>
      <c r="BLR3" s="89"/>
      <c r="BLS3" s="89"/>
      <c r="BLT3" s="89"/>
      <c r="BLU3" s="89"/>
      <c r="BLV3" s="89"/>
      <c r="BLW3" s="89"/>
      <c r="BLX3" s="89"/>
      <c r="BLY3" s="89"/>
      <c r="BLZ3" s="89"/>
      <c r="BMA3" s="89"/>
      <c r="BMB3" s="89"/>
      <c r="BMC3" s="89"/>
      <c r="BMD3" s="89"/>
      <c r="BME3" s="89"/>
      <c r="BMF3" s="89"/>
      <c r="BMG3" s="89"/>
      <c r="BMH3" s="89"/>
      <c r="BMI3" s="89"/>
      <c r="BMJ3" s="89"/>
      <c r="BMK3" s="89"/>
      <c r="BML3" s="89"/>
      <c r="BMM3" s="89"/>
      <c r="BMN3" s="89"/>
      <c r="BMO3" s="89"/>
      <c r="BMP3" s="89"/>
      <c r="BMQ3" s="89"/>
      <c r="BMR3" s="89"/>
      <c r="BMS3" s="89"/>
      <c r="BMT3" s="89"/>
      <c r="BMU3" s="89"/>
      <c r="BMV3" s="89"/>
      <c r="BMW3" s="89"/>
      <c r="BMX3" s="89"/>
      <c r="BMY3" s="89"/>
      <c r="BMZ3" s="89"/>
      <c r="BNA3" s="89"/>
      <c r="BNB3" s="89"/>
      <c r="BNC3" s="89"/>
      <c r="BND3" s="89"/>
      <c r="BNE3" s="89"/>
      <c r="BNF3" s="89"/>
      <c r="BNG3" s="89"/>
      <c r="BNH3" s="89"/>
      <c r="BNI3" s="89"/>
      <c r="BNJ3" s="89"/>
      <c r="BNK3" s="89"/>
      <c r="BNL3" s="89"/>
      <c r="BNM3" s="89"/>
      <c r="BNN3" s="89"/>
      <c r="BNO3" s="89"/>
      <c r="BNP3" s="89"/>
      <c r="BNQ3" s="89"/>
      <c r="BNR3" s="89"/>
      <c r="BNS3" s="89"/>
      <c r="BNT3" s="89"/>
      <c r="BNU3" s="89"/>
      <c r="BNV3" s="89"/>
      <c r="BNW3" s="89"/>
      <c r="BNX3" s="89"/>
      <c r="BNY3" s="89"/>
      <c r="BNZ3" s="89"/>
      <c r="BOA3" s="89"/>
      <c r="BOB3" s="89"/>
      <c r="BOC3" s="89"/>
      <c r="BOD3" s="89"/>
      <c r="BOE3" s="89"/>
      <c r="BOF3" s="89"/>
      <c r="BOG3" s="89"/>
      <c r="BOH3" s="89"/>
      <c r="BOI3" s="89"/>
      <c r="BOJ3" s="89"/>
      <c r="BOK3" s="89"/>
      <c r="BOL3" s="89"/>
      <c r="BOM3" s="89"/>
      <c r="BON3" s="89"/>
      <c r="BOO3" s="89"/>
      <c r="BOP3" s="89"/>
      <c r="BOQ3" s="89"/>
      <c r="BOR3" s="89"/>
      <c r="BOS3" s="89"/>
      <c r="BOT3" s="89"/>
      <c r="BOU3" s="89"/>
      <c r="BOV3" s="89"/>
      <c r="BOW3" s="89"/>
      <c r="BOX3" s="89"/>
      <c r="BOY3" s="89"/>
      <c r="BOZ3" s="89"/>
      <c r="BPA3" s="89"/>
      <c r="BPB3" s="89"/>
      <c r="BPC3" s="89"/>
      <c r="BPD3" s="89"/>
      <c r="BPE3" s="89"/>
      <c r="BPF3" s="89"/>
      <c r="BPG3" s="89"/>
      <c r="BPH3" s="89"/>
      <c r="BPI3" s="89"/>
      <c r="BPJ3" s="89"/>
      <c r="BPK3" s="89"/>
      <c r="BPL3" s="89"/>
      <c r="BPM3" s="89"/>
      <c r="BPN3" s="89"/>
      <c r="BPO3" s="89"/>
      <c r="BPP3" s="89"/>
      <c r="BPQ3" s="89"/>
      <c r="BPR3" s="89"/>
      <c r="BPS3" s="89"/>
      <c r="BPT3" s="89"/>
      <c r="BPU3" s="89"/>
      <c r="BPV3" s="89"/>
      <c r="BPW3" s="89"/>
      <c r="BPX3" s="89"/>
      <c r="BPY3" s="89"/>
      <c r="BPZ3" s="89"/>
      <c r="BQA3" s="89"/>
      <c r="BQB3" s="89"/>
      <c r="BQC3" s="89"/>
      <c r="BQD3" s="89"/>
      <c r="BQE3" s="89"/>
      <c r="BQF3" s="89"/>
      <c r="BQG3" s="89"/>
      <c r="BQH3" s="89"/>
      <c r="BQI3" s="89"/>
      <c r="BQJ3" s="89"/>
      <c r="BQK3" s="89"/>
      <c r="BQL3" s="89"/>
      <c r="BQM3" s="89"/>
      <c r="BQN3" s="89"/>
      <c r="BQO3" s="89"/>
      <c r="BQP3" s="89"/>
      <c r="BQQ3" s="89"/>
      <c r="BQR3" s="89"/>
      <c r="BQS3" s="89"/>
      <c r="BQT3" s="89"/>
      <c r="BQU3" s="89"/>
      <c r="BQV3" s="89"/>
      <c r="BQW3" s="89"/>
      <c r="BQX3" s="89"/>
      <c r="BQY3" s="89"/>
      <c r="BQZ3" s="89"/>
      <c r="BRA3" s="89"/>
      <c r="BRB3" s="89"/>
      <c r="BRC3" s="89"/>
      <c r="BRD3" s="89"/>
      <c r="BRE3" s="89"/>
      <c r="BRF3" s="89"/>
      <c r="BRG3" s="89"/>
      <c r="BRH3" s="89"/>
      <c r="BRI3" s="89"/>
      <c r="BRJ3" s="89"/>
      <c r="BRK3" s="89"/>
      <c r="BRL3" s="89"/>
      <c r="BRM3" s="89"/>
      <c r="BRN3" s="89"/>
      <c r="BRO3" s="89"/>
      <c r="BRP3" s="89"/>
      <c r="BRQ3" s="89"/>
      <c r="BRR3" s="89"/>
      <c r="BRS3" s="89"/>
      <c r="BRT3" s="89"/>
      <c r="BRU3" s="89"/>
      <c r="BRV3" s="89"/>
      <c r="BRW3" s="89"/>
      <c r="BRX3" s="89"/>
      <c r="BRY3" s="89"/>
      <c r="BRZ3" s="89"/>
      <c r="BSA3" s="89"/>
      <c r="BSB3" s="89"/>
      <c r="BSC3" s="89"/>
      <c r="BSD3" s="89"/>
      <c r="BSE3" s="89"/>
      <c r="BSF3" s="89"/>
      <c r="BSG3" s="89"/>
      <c r="BSH3" s="89"/>
      <c r="BSI3" s="89"/>
      <c r="BSJ3" s="89"/>
      <c r="BSK3" s="89"/>
      <c r="BSL3" s="89"/>
      <c r="BSM3" s="89"/>
      <c r="BSN3" s="89"/>
      <c r="BSO3" s="89"/>
      <c r="BSP3" s="89"/>
      <c r="BSQ3" s="89"/>
      <c r="BSR3" s="89"/>
      <c r="BSS3" s="89"/>
      <c r="BST3" s="89"/>
      <c r="BSU3" s="89"/>
      <c r="BSV3" s="89"/>
      <c r="BSW3" s="89"/>
      <c r="BSX3" s="89"/>
      <c r="BSY3" s="89"/>
      <c r="BSZ3" s="89"/>
      <c r="BTA3" s="89"/>
      <c r="BTB3" s="89"/>
      <c r="BTC3" s="89"/>
      <c r="BTD3" s="89"/>
      <c r="BTE3" s="89"/>
      <c r="BTF3" s="89"/>
      <c r="BTG3" s="89"/>
      <c r="BTH3" s="89"/>
      <c r="BTI3" s="89"/>
      <c r="BTJ3" s="89"/>
      <c r="BTK3" s="89"/>
      <c r="BTL3" s="89"/>
      <c r="BTM3" s="89"/>
      <c r="BTN3" s="89"/>
      <c r="BTO3" s="89"/>
      <c r="BTP3" s="89"/>
      <c r="BTQ3" s="89"/>
      <c r="BTR3" s="89"/>
      <c r="BTS3" s="89"/>
      <c r="BTT3" s="89"/>
      <c r="BTU3" s="89"/>
      <c r="BTV3" s="89"/>
      <c r="BTW3" s="89"/>
      <c r="BTX3" s="89"/>
      <c r="BTY3" s="89"/>
      <c r="BTZ3" s="89"/>
      <c r="BUA3" s="89"/>
      <c r="BUB3" s="89"/>
      <c r="BUC3" s="89"/>
      <c r="BUD3" s="89"/>
      <c r="BUE3" s="89"/>
      <c r="BUF3" s="89"/>
      <c r="BUG3" s="89"/>
      <c r="BUH3" s="89"/>
      <c r="BUI3" s="89"/>
      <c r="BUJ3" s="89"/>
      <c r="BUK3" s="89"/>
      <c r="BUL3" s="89"/>
      <c r="BUM3" s="89"/>
      <c r="BUN3" s="89"/>
      <c r="BUO3" s="89"/>
      <c r="BUP3" s="89"/>
      <c r="BUQ3" s="89"/>
      <c r="BUR3" s="89"/>
      <c r="BUS3" s="89"/>
      <c r="BUT3" s="89"/>
      <c r="BUU3" s="89"/>
      <c r="BUV3" s="89"/>
      <c r="BUW3" s="89"/>
      <c r="BUX3" s="89"/>
      <c r="BUY3" s="89"/>
      <c r="BUZ3" s="89"/>
      <c r="BVA3" s="89"/>
      <c r="BVB3" s="89"/>
      <c r="BVC3" s="89"/>
      <c r="BVD3" s="89"/>
      <c r="BVE3" s="89"/>
      <c r="BVF3" s="89"/>
      <c r="BVG3" s="89"/>
      <c r="BVH3" s="89"/>
      <c r="BVI3" s="89"/>
      <c r="BVJ3" s="89"/>
      <c r="BVK3" s="89"/>
      <c r="BVL3" s="89"/>
      <c r="BVM3" s="89"/>
      <c r="BVN3" s="89"/>
      <c r="BVO3" s="89"/>
      <c r="BVP3" s="89"/>
      <c r="BVQ3" s="89"/>
      <c r="BVR3" s="89"/>
      <c r="BVS3" s="89"/>
      <c r="BVT3" s="89"/>
      <c r="BVU3" s="89"/>
      <c r="BVV3" s="89"/>
      <c r="BVW3" s="89"/>
      <c r="BVX3" s="89"/>
      <c r="BVY3" s="89"/>
      <c r="BVZ3" s="89"/>
      <c r="BWA3" s="89"/>
      <c r="BWB3" s="89"/>
      <c r="BWC3" s="89"/>
      <c r="BWD3" s="89"/>
      <c r="BWE3" s="89"/>
      <c r="BWF3" s="89"/>
      <c r="BWG3" s="89"/>
      <c r="BWH3" s="89"/>
      <c r="BWI3" s="89"/>
      <c r="BWJ3" s="89"/>
      <c r="BWK3" s="89"/>
      <c r="BWL3" s="89"/>
      <c r="BWM3" s="89"/>
      <c r="BWN3" s="89"/>
      <c r="BWO3" s="89"/>
      <c r="BWP3" s="89"/>
      <c r="BWQ3" s="89"/>
      <c r="BWR3" s="89"/>
      <c r="BWS3" s="89"/>
      <c r="BWT3" s="89"/>
      <c r="BWU3" s="89"/>
      <c r="BWV3" s="89"/>
      <c r="BWW3" s="89"/>
      <c r="BWX3" s="89"/>
      <c r="BWY3" s="89"/>
      <c r="BWZ3" s="89"/>
      <c r="BXA3" s="89"/>
      <c r="BXB3" s="89"/>
      <c r="BXC3" s="89"/>
      <c r="BXD3" s="89"/>
      <c r="BXE3" s="89"/>
      <c r="BXF3" s="89"/>
      <c r="BXG3" s="89"/>
      <c r="BXH3" s="89"/>
      <c r="BXI3" s="89"/>
      <c r="BXJ3" s="89"/>
      <c r="BXK3" s="89"/>
      <c r="BXL3" s="89"/>
      <c r="BXM3" s="89"/>
      <c r="BXN3" s="89"/>
      <c r="BXO3" s="89"/>
      <c r="BXP3" s="89"/>
      <c r="BXQ3" s="89"/>
      <c r="BXR3" s="89"/>
      <c r="BXS3" s="89"/>
      <c r="BXT3" s="89"/>
      <c r="BXU3" s="89"/>
      <c r="BXV3" s="89"/>
      <c r="BXW3" s="89"/>
      <c r="BXX3" s="89"/>
      <c r="BXY3" s="89"/>
      <c r="BXZ3" s="89"/>
      <c r="BYA3" s="89"/>
      <c r="BYB3" s="89"/>
      <c r="BYC3" s="89"/>
      <c r="BYD3" s="89"/>
      <c r="BYE3" s="89"/>
      <c r="BYF3" s="89"/>
      <c r="BYG3" s="89"/>
      <c r="BYH3" s="89"/>
      <c r="BYI3" s="89"/>
      <c r="BYJ3" s="89"/>
      <c r="BYK3" s="89"/>
      <c r="BYL3" s="89"/>
      <c r="BYM3" s="89"/>
      <c r="BYN3" s="89"/>
      <c r="BYO3" s="89"/>
      <c r="BYP3" s="89"/>
      <c r="BYQ3" s="89"/>
      <c r="BYR3" s="89"/>
      <c r="BYS3" s="89"/>
      <c r="BYT3" s="89"/>
      <c r="BYU3" s="89"/>
      <c r="BYV3" s="89"/>
      <c r="BYW3" s="89"/>
      <c r="BYX3" s="89"/>
      <c r="BYY3" s="89"/>
      <c r="BYZ3" s="89"/>
      <c r="BZA3" s="89"/>
      <c r="BZB3" s="89"/>
      <c r="BZC3" s="89"/>
      <c r="BZD3" s="89"/>
      <c r="BZE3" s="89"/>
      <c r="BZF3" s="89"/>
      <c r="BZG3" s="89"/>
      <c r="BZH3" s="89"/>
      <c r="BZI3" s="89"/>
      <c r="BZJ3" s="89"/>
      <c r="BZK3" s="89"/>
      <c r="BZL3" s="89"/>
      <c r="BZM3" s="89"/>
      <c r="BZN3" s="89"/>
      <c r="BZO3" s="89"/>
      <c r="BZP3" s="89"/>
      <c r="BZQ3" s="89"/>
      <c r="BZR3" s="89"/>
      <c r="BZS3" s="89"/>
      <c r="BZT3" s="89"/>
      <c r="BZU3" s="89"/>
      <c r="BZV3" s="89"/>
      <c r="BZW3" s="89"/>
      <c r="BZX3" s="89"/>
      <c r="BZY3" s="89"/>
      <c r="BZZ3" s="89"/>
      <c r="CAA3" s="89"/>
      <c r="CAB3" s="89"/>
      <c r="CAC3" s="89"/>
      <c r="CAD3" s="89"/>
      <c r="CAE3" s="89"/>
      <c r="CAF3" s="89"/>
      <c r="CAG3" s="89"/>
      <c r="CAH3" s="89"/>
      <c r="CAI3" s="89"/>
      <c r="CAJ3" s="89"/>
      <c r="CAK3" s="89"/>
      <c r="CAL3" s="89"/>
      <c r="CAM3" s="89"/>
      <c r="CAN3" s="89"/>
      <c r="CAO3" s="89"/>
      <c r="CAP3" s="89"/>
      <c r="CAQ3" s="89"/>
      <c r="CAR3" s="89"/>
      <c r="CAS3" s="89"/>
      <c r="CAT3" s="89"/>
      <c r="CAU3" s="89"/>
      <c r="CAV3" s="89"/>
      <c r="CAW3" s="89"/>
      <c r="CAX3" s="89"/>
      <c r="CAY3" s="89"/>
      <c r="CAZ3" s="89"/>
      <c r="CBA3" s="89"/>
      <c r="CBB3" s="89"/>
      <c r="CBC3" s="89"/>
      <c r="CBD3" s="89"/>
      <c r="CBE3" s="89"/>
      <c r="CBF3" s="89"/>
      <c r="CBG3" s="89"/>
      <c r="CBH3" s="89"/>
      <c r="CBI3" s="89"/>
      <c r="CBJ3" s="89"/>
      <c r="CBK3" s="89"/>
      <c r="CBL3" s="89"/>
      <c r="CBM3" s="89"/>
      <c r="CBN3" s="89"/>
      <c r="CBO3" s="89"/>
      <c r="CBP3" s="89"/>
      <c r="CBQ3" s="89"/>
      <c r="CBR3" s="89"/>
      <c r="CBS3" s="89"/>
      <c r="CBT3" s="89"/>
      <c r="CBU3" s="89"/>
      <c r="CBV3" s="89"/>
      <c r="CBW3" s="89"/>
      <c r="CBX3" s="89"/>
      <c r="CBY3" s="89"/>
      <c r="CBZ3" s="89"/>
      <c r="CCA3" s="89"/>
      <c r="CCB3" s="89"/>
      <c r="CCC3" s="89"/>
      <c r="CCD3" s="89"/>
      <c r="CCE3" s="89"/>
      <c r="CCF3" s="89"/>
      <c r="CCG3" s="89"/>
      <c r="CCH3" s="89"/>
      <c r="CCI3" s="89"/>
      <c r="CCJ3" s="89"/>
      <c r="CCK3" s="89"/>
      <c r="CCL3" s="89"/>
      <c r="CCM3" s="89"/>
      <c r="CCN3" s="89"/>
      <c r="CCO3" s="89"/>
      <c r="CCP3" s="89"/>
      <c r="CCQ3" s="89"/>
      <c r="CCR3" s="89"/>
      <c r="CCS3" s="89"/>
      <c r="CCT3" s="89"/>
      <c r="CCU3" s="89"/>
      <c r="CCV3" s="89"/>
      <c r="CCW3" s="89"/>
      <c r="CCX3" s="89"/>
      <c r="CCY3" s="89"/>
      <c r="CCZ3" s="89"/>
      <c r="CDA3" s="89"/>
      <c r="CDB3" s="89"/>
      <c r="CDC3" s="89"/>
      <c r="CDD3" s="89"/>
      <c r="CDE3" s="89"/>
      <c r="CDF3" s="89"/>
      <c r="CDG3" s="89"/>
      <c r="CDH3" s="89"/>
      <c r="CDI3" s="89"/>
      <c r="CDJ3" s="89"/>
      <c r="CDK3" s="89"/>
      <c r="CDL3" s="89"/>
      <c r="CDM3" s="89"/>
      <c r="CDN3" s="89"/>
      <c r="CDO3" s="89"/>
      <c r="CDP3" s="89"/>
      <c r="CDQ3" s="89"/>
      <c r="CDR3" s="89"/>
      <c r="CDS3" s="89"/>
      <c r="CDT3" s="89"/>
      <c r="CDU3" s="89"/>
      <c r="CDV3" s="89"/>
      <c r="CDW3" s="89"/>
      <c r="CDX3" s="89"/>
      <c r="CDY3" s="89"/>
      <c r="CDZ3" s="89"/>
      <c r="CEA3" s="89"/>
      <c r="CEB3" s="89"/>
      <c r="CEC3" s="89"/>
      <c r="CED3" s="89"/>
      <c r="CEE3" s="89"/>
      <c r="CEF3" s="89"/>
      <c r="CEG3" s="89"/>
      <c r="CEH3" s="89"/>
      <c r="CEI3" s="89"/>
      <c r="CEJ3" s="89"/>
      <c r="CEK3" s="89"/>
      <c r="CEL3" s="89"/>
      <c r="CEM3" s="89"/>
      <c r="CEN3" s="89"/>
      <c r="CEO3" s="89"/>
      <c r="CEP3" s="89"/>
      <c r="CEQ3" s="89"/>
      <c r="CER3" s="89"/>
      <c r="CES3" s="89"/>
      <c r="CET3" s="89"/>
      <c r="CEU3" s="89"/>
      <c r="CEV3" s="89"/>
      <c r="CEW3" s="89"/>
      <c r="CEX3" s="89"/>
      <c r="CEY3" s="89"/>
      <c r="CEZ3" s="89"/>
      <c r="CFA3" s="89"/>
      <c r="CFB3" s="89"/>
      <c r="CFC3" s="89"/>
      <c r="CFD3" s="89"/>
      <c r="CFE3" s="89"/>
      <c r="CFF3" s="89"/>
      <c r="CFG3" s="89"/>
      <c r="CFH3" s="89"/>
      <c r="CFI3" s="89"/>
      <c r="CFJ3" s="89"/>
      <c r="CFK3" s="89"/>
      <c r="CFL3" s="89"/>
      <c r="CFM3" s="89"/>
      <c r="CFN3" s="89"/>
      <c r="CFO3" s="89"/>
      <c r="CFP3" s="89"/>
      <c r="CFQ3" s="89"/>
      <c r="CFR3" s="89"/>
      <c r="CFS3" s="89"/>
      <c r="CFT3" s="89"/>
      <c r="CFU3" s="89"/>
      <c r="CFV3" s="89"/>
      <c r="CFW3" s="89"/>
      <c r="CFX3" s="89"/>
      <c r="CFY3" s="89"/>
      <c r="CFZ3" s="89"/>
      <c r="CGA3" s="89"/>
      <c r="CGB3" s="89"/>
      <c r="CGC3" s="89"/>
      <c r="CGD3" s="89"/>
      <c r="CGE3" s="89"/>
      <c r="CGF3" s="89"/>
      <c r="CGG3" s="89"/>
      <c r="CGH3" s="89"/>
      <c r="CGI3" s="89"/>
      <c r="CGJ3" s="89"/>
      <c r="CGK3" s="89"/>
      <c r="CGL3" s="89"/>
      <c r="CGM3" s="89"/>
      <c r="CGN3" s="89"/>
      <c r="CGO3" s="89"/>
      <c r="CGP3" s="89"/>
      <c r="CGQ3" s="89"/>
      <c r="CGR3" s="89"/>
      <c r="CGS3" s="89"/>
      <c r="CGT3" s="89"/>
      <c r="CGU3" s="89"/>
      <c r="CGV3" s="89"/>
      <c r="CGW3" s="89"/>
      <c r="CGX3" s="89"/>
      <c r="CGY3" s="89"/>
      <c r="CGZ3" s="89"/>
      <c r="CHA3" s="89"/>
      <c r="CHB3" s="89"/>
      <c r="CHC3" s="89"/>
      <c r="CHD3" s="89"/>
      <c r="CHE3" s="89"/>
      <c r="CHF3" s="89"/>
      <c r="CHG3" s="89"/>
      <c r="CHH3" s="89"/>
      <c r="CHI3" s="89"/>
      <c r="CHJ3" s="89"/>
      <c r="CHK3" s="89"/>
      <c r="CHL3" s="89"/>
      <c r="CHM3" s="89"/>
      <c r="CHN3" s="89"/>
      <c r="CHO3" s="89"/>
      <c r="CHP3" s="89"/>
      <c r="CHQ3" s="89"/>
      <c r="CHR3" s="89"/>
      <c r="CHS3" s="89"/>
      <c r="CHT3" s="89"/>
      <c r="CHU3" s="89"/>
      <c r="CHV3" s="89"/>
      <c r="CHW3" s="89"/>
      <c r="CHX3" s="89"/>
      <c r="CHY3" s="89"/>
      <c r="CHZ3" s="89"/>
      <c r="CIA3" s="89"/>
      <c r="CIB3" s="89"/>
      <c r="CIC3" s="89"/>
      <c r="CID3" s="89"/>
      <c r="CIE3" s="89"/>
      <c r="CIF3" s="89"/>
      <c r="CIG3" s="89"/>
      <c r="CIH3" s="89"/>
      <c r="CII3" s="89"/>
      <c r="CIJ3" s="89"/>
      <c r="CIK3" s="89"/>
      <c r="CIL3" s="89"/>
      <c r="CIM3" s="89"/>
      <c r="CIN3" s="89"/>
      <c r="CIO3" s="89"/>
      <c r="CIP3" s="89"/>
      <c r="CIQ3" s="89"/>
      <c r="CIR3" s="89"/>
      <c r="CIS3" s="89"/>
      <c r="CIT3" s="89"/>
      <c r="CIU3" s="89"/>
      <c r="CIV3" s="89"/>
      <c r="CIW3" s="89"/>
      <c r="CIX3" s="89"/>
      <c r="CIY3" s="89"/>
      <c r="CIZ3" s="89"/>
      <c r="CJA3" s="89"/>
      <c r="CJB3" s="89"/>
      <c r="CJC3" s="89"/>
      <c r="CJD3" s="89"/>
      <c r="CJE3" s="89"/>
      <c r="CJF3" s="89"/>
      <c r="CJG3" s="89"/>
      <c r="CJH3" s="89"/>
      <c r="CJI3" s="89"/>
      <c r="CJJ3" s="89"/>
      <c r="CJK3" s="89"/>
      <c r="CJL3" s="89"/>
      <c r="CJM3" s="89"/>
      <c r="CJN3" s="89"/>
      <c r="CJO3" s="89"/>
      <c r="CJP3" s="89"/>
      <c r="CJQ3" s="89"/>
      <c r="CJR3" s="89"/>
      <c r="CJS3" s="89"/>
      <c r="CJT3" s="89"/>
      <c r="CJU3" s="89"/>
      <c r="CJV3" s="89"/>
      <c r="CJW3" s="89"/>
      <c r="CJX3" s="89"/>
      <c r="CJY3" s="89"/>
      <c r="CJZ3" s="89"/>
      <c r="CKA3" s="89"/>
      <c r="CKB3" s="89"/>
      <c r="CKC3" s="89"/>
      <c r="CKD3" s="89"/>
      <c r="CKE3" s="89"/>
      <c r="CKF3" s="89"/>
      <c r="CKG3" s="89"/>
      <c r="CKH3" s="89"/>
      <c r="CKI3" s="89"/>
      <c r="CKJ3" s="89"/>
      <c r="CKK3" s="89"/>
      <c r="CKL3" s="89"/>
      <c r="CKM3" s="89"/>
      <c r="CKN3" s="89"/>
      <c r="CKO3" s="89"/>
      <c r="CKP3" s="89"/>
      <c r="CKQ3" s="89"/>
      <c r="CKR3" s="89"/>
      <c r="CKS3" s="89"/>
      <c r="CKT3" s="89"/>
      <c r="CKU3" s="89"/>
      <c r="CKV3" s="89"/>
      <c r="CKW3" s="89"/>
      <c r="CKX3" s="89"/>
      <c r="CKY3" s="89"/>
      <c r="CKZ3" s="89"/>
      <c r="CLA3" s="89"/>
      <c r="CLB3" s="89"/>
      <c r="CLC3" s="89"/>
      <c r="CLD3" s="89"/>
      <c r="CLE3" s="89"/>
      <c r="CLF3" s="89"/>
      <c r="CLG3" s="89"/>
      <c r="CLH3" s="89"/>
      <c r="CLI3" s="89"/>
      <c r="CLJ3" s="89"/>
      <c r="CLK3" s="89"/>
      <c r="CLL3" s="89"/>
      <c r="CLM3" s="89"/>
      <c r="CLN3" s="89"/>
      <c r="CLO3" s="89"/>
      <c r="CLP3" s="89"/>
      <c r="CLQ3" s="89"/>
      <c r="CLR3" s="89"/>
      <c r="CLS3" s="89"/>
      <c r="CLT3" s="89"/>
      <c r="CLU3" s="89"/>
      <c r="CLV3" s="89"/>
      <c r="CLW3" s="89"/>
      <c r="CLX3" s="89"/>
      <c r="CLY3" s="89"/>
      <c r="CLZ3" s="89"/>
      <c r="CMA3" s="89"/>
      <c r="CMB3" s="89"/>
      <c r="CMC3" s="89"/>
      <c r="CMD3" s="89"/>
      <c r="CME3" s="89"/>
      <c r="CMF3" s="89"/>
      <c r="CMG3" s="89"/>
      <c r="CMH3" s="89"/>
      <c r="CMI3" s="89"/>
      <c r="CMJ3" s="89"/>
      <c r="CMK3" s="89"/>
      <c r="CML3" s="89"/>
      <c r="CMM3" s="89"/>
      <c r="CMN3" s="89"/>
      <c r="CMO3" s="89"/>
      <c r="CMP3" s="89"/>
      <c r="CMQ3" s="89"/>
      <c r="CMR3" s="89"/>
      <c r="CMS3" s="89"/>
      <c r="CMT3" s="89"/>
      <c r="CMU3" s="89"/>
      <c r="CMV3" s="89"/>
      <c r="CMW3" s="89"/>
      <c r="CMX3" s="89"/>
      <c r="CMY3" s="89"/>
      <c r="CMZ3" s="89"/>
      <c r="CNA3" s="89"/>
      <c r="CNB3" s="89"/>
      <c r="CNC3" s="89"/>
      <c r="CND3" s="89"/>
      <c r="CNE3" s="89"/>
      <c r="CNF3" s="89"/>
      <c r="CNG3" s="89"/>
      <c r="CNH3" s="89"/>
      <c r="CNI3" s="89"/>
      <c r="CNJ3" s="89"/>
      <c r="CNK3" s="89"/>
      <c r="CNL3" s="89"/>
      <c r="CNM3" s="89"/>
      <c r="CNN3" s="89"/>
      <c r="CNO3" s="89"/>
      <c r="CNP3" s="89"/>
      <c r="CNQ3" s="89"/>
      <c r="CNR3" s="89"/>
      <c r="CNS3" s="89"/>
      <c r="CNT3" s="89"/>
      <c r="CNU3" s="89"/>
      <c r="CNV3" s="89"/>
      <c r="CNW3" s="89"/>
      <c r="CNX3" s="89"/>
      <c r="CNY3" s="89"/>
      <c r="CNZ3" s="89"/>
      <c r="COA3" s="89"/>
      <c r="COB3" s="89"/>
      <c r="COC3" s="89"/>
      <c r="COD3" s="89"/>
      <c r="COE3" s="89"/>
      <c r="COF3" s="89"/>
      <c r="COG3" s="89"/>
      <c r="COH3" s="89"/>
      <c r="COI3" s="89"/>
      <c r="COJ3" s="89"/>
      <c r="COK3" s="89"/>
      <c r="COL3" s="89"/>
      <c r="COM3" s="89"/>
      <c r="CON3" s="89"/>
      <c r="COO3" s="89"/>
      <c r="COP3" s="89"/>
      <c r="COQ3" s="89"/>
      <c r="COR3" s="89"/>
      <c r="COS3" s="89"/>
      <c r="COT3" s="89"/>
      <c r="COU3" s="89"/>
      <c r="COV3" s="89"/>
      <c r="COW3" s="89"/>
      <c r="COX3" s="89"/>
      <c r="COY3" s="89"/>
      <c r="COZ3" s="89"/>
      <c r="CPA3" s="89"/>
      <c r="CPB3" s="89"/>
      <c r="CPC3" s="89"/>
      <c r="CPD3" s="89"/>
      <c r="CPE3" s="89"/>
      <c r="CPF3" s="89"/>
      <c r="CPG3" s="89"/>
      <c r="CPH3" s="89"/>
      <c r="CPI3" s="89"/>
      <c r="CPJ3" s="89"/>
      <c r="CPK3" s="89"/>
      <c r="CPL3" s="89"/>
      <c r="CPM3" s="89"/>
      <c r="CPN3" s="89"/>
      <c r="CPO3" s="89"/>
      <c r="CPP3" s="89"/>
      <c r="CPQ3" s="89"/>
      <c r="CPR3" s="89"/>
      <c r="CPS3" s="89"/>
      <c r="CPT3" s="89"/>
      <c r="CPU3" s="89"/>
      <c r="CPV3" s="89"/>
      <c r="CPW3" s="89"/>
      <c r="CPX3" s="89"/>
      <c r="CPY3" s="89"/>
      <c r="CPZ3" s="89"/>
      <c r="CQA3" s="89"/>
      <c r="CQB3" s="89"/>
      <c r="CQC3" s="89"/>
      <c r="CQD3" s="89"/>
      <c r="CQE3" s="89"/>
      <c r="CQF3" s="89"/>
      <c r="CQG3" s="89"/>
      <c r="CQH3" s="89"/>
      <c r="CQI3" s="89"/>
      <c r="CQJ3" s="89"/>
      <c r="CQK3" s="89"/>
      <c r="CQL3" s="89"/>
      <c r="CQM3" s="89"/>
      <c r="CQN3" s="89"/>
      <c r="CQO3" s="89"/>
      <c r="CQP3" s="89"/>
      <c r="CQQ3" s="89"/>
      <c r="CQR3" s="89"/>
      <c r="CQS3" s="89"/>
      <c r="CQT3" s="89"/>
      <c r="CQU3" s="89"/>
      <c r="CQV3" s="89"/>
      <c r="CQW3" s="89"/>
      <c r="CQX3" s="89"/>
      <c r="CQY3" s="89"/>
      <c r="CQZ3" s="89"/>
      <c r="CRA3" s="89"/>
      <c r="CRB3" s="89"/>
      <c r="CRC3" s="89"/>
      <c r="CRD3" s="89"/>
      <c r="CRE3" s="89"/>
      <c r="CRF3" s="89"/>
      <c r="CRG3" s="89"/>
      <c r="CRH3" s="89"/>
      <c r="CRI3" s="89"/>
      <c r="CRJ3" s="89"/>
      <c r="CRK3" s="89"/>
      <c r="CRL3" s="89"/>
      <c r="CRM3" s="89"/>
      <c r="CRN3" s="89"/>
      <c r="CRO3" s="89"/>
      <c r="CRP3" s="89"/>
      <c r="CRQ3" s="89"/>
      <c r="CRR3" s="89"/>
      <c r="CRS3" s="89"/>
      <c r="CRT3" s="89"/>
      <c r="CRU3" s="89"/>
      <c r="CRV3" s="89"/>
      <c r="CRW3" s="89"/>
      <c r="CRX3" s="89"/>
      <c r="CRY3" s="89"/>
      <c r="CRZ3" s="89"/>
      <c r="CSA3" s="89"/>
      <c r="CSB3" s="89"/>
      <c r="CSC3" s="89"/>
      <c r="CSD3" s="89"/>
      <c r="CSE3" s="89"/>
      <c r="CSF3" s="89"/>
      <c r="CSG3" s="89"/>
      <c r="CSH3" s="89"/>
      <c r="CSI3" s="89"/>
      <c r="CSJ3" s="89"/>
      <c r="CSK3" s="89"/>
      <c r="CSL3" s="89"/>
      <c r="CSM3" s="89"/>
      <c r="CSN3" s="89"/>
      <c r="CSO3" s="89"/>
      <c r="CSP3" s="89"/>
      <c r="CSQ3" s="89"/>
      <c r="CSR3" s="89"/>
      <c r="CSS3" s="89"/>
      <c r="CST3" s="89"/>
      <c r="CSU3" s="89"/>
      <c r="CSV3" s="89"/>
      <c r="CSW3" s="89"/>
      <c r="CSX3" s="89"/>
      <c r="CSY3" s="89"/>
      <c r="CSZ3" s="89"/>
      <c r="CTA3" s="89"/>
      <c r="CTB3" s="89"/>
      <c r="CTC3" s="89"/>
      <c r="CTD3" s="89"/>
      <c r="CTE3" s="89"/>
      <c r="CTF3" s="89"/>
      <c r="CTG3" s="89"/>
      <c r="CTH3" s="89"/>
      <c r="CTI3" s="89"/>
      <c r="CTJ3" s="89"/>
      <c r="CTK3" s="89"/>
      <c r="CTL3" s="89"/>
      <c r="CTM3" s="89"/>
      <c r="CTN3" s="89"/>
      <c r="CTO3" s="89"/>
      <c r="CTP3" s="89"/>
      <c r="CTQ3" s="89"/>
      <c r="CTR3" s="89"/>
      <c r="CTS3" s="89"/>
      <c r="CTT3" s="89"/>
      <c r="CTU3" s="89"/>
      <c r="CTV3" s="89"/>
      <c r="CTW3" s="89"/>
      <c r="CTX3" s="89"/>
      <c r="CTY3" s="89"/>
      <c r="CTZ3" s="89"/>
      <c r="CUA3" s="89"/>
      <c r="CUB3" s="89"/>
      <c r="CUC3" s="89"/>
      <c r="CUD3" s="89"/>
      <c r="CUE3" s="89"/>
      <c r="CUF3" s="89"/>
      <c r="CUG3" s="89"/>
      <c r="CUH3" s="89"/>
      <c r="CUI3" s="89"/>
      <c r="CUJ3" s="89"/>
      <c r="CUK3" s="89"/>
      <c r="CUL3" s="89"/>
      <c r="CUM3" s="89"/>
      <c r="CUN3" s="89"/>
      <c r="CUO3" s="89"/>
      <c r="CUP3" s="89"/>
      <c r="CUQ3" s="89"/>
      <c r="CUR3" s="89"/>
      <c r="CUS3" s="89"/>
      <c r="CUT3" s="89"/>
      <c r="CUU3" s="89"/>
      <c r="CUV3" s="89"/>
      <c r="CUW3" s="89"/>
      <c r="CUX3" s="89"/>
      <c r="CUY3" s="89"/>
      <c r="CUZ3" s="89"/>
      <c r="CVA3" s="89"/>
      <c r="CVB3" s="89"/>
      <c r="CVC3" s="89"/>
      <c r="CVD3" s="89"/>
      <c r="CVE3" s="89"/>
      <c r="CVF3" s="89"/>
      <c r="CVG3" s="89"/>
      <c r="CVH3" s="89"/>
      <c r="CVI3" s="89"/>
      <c r="CVJ3" s="89"/>
      <c r="CVK3" s="89"/>
      <c r="CVL3" s="89"/>
      <c r="CVM3" s="89"/>
      <c r="CVN3" s="89"/>
      <c r="CVO3" s="89"/>
      <c r="CVP3" s="89"/>
      <c r="CVQ3" s="89"/>
      <c r="CVR3" s="89"/>
      <c r="CVS3" s="89"/>
      <c r="CVT3" s="89"/>
      <c r="CVU3" s="89"/>
      <c r="CVV3" s="89"/>
      <c r="CVW3" s="89"/>
      <c r="CVX3" s="89"/>
      <c r="CVY3" s="89"/>
      <c r="CVZ3" s="89"/>
      <c r="CWA3" s="89"/>
      <c r="CWB3" s="89"/>
      <c r="CWC3" s="89"/>
      <c r="CWD3" s="89"/>
      <c r="CWE3" s="89"/>
      <c r="CWF3" s="89"/>
      <c r="CWG3" s="89"/>
      <c r="CWH3" s="89"/>
      <c r="CWI3" s="89"/>
      <c r="CWJ3" s="89"/>
      <c r="CWK3" s="89"/>
      <c r="CWL3" s="89"/>
      <c r="CWM3" s="89"/>
      <c r="CWN3" s="89"/>
      <c r="CWO3" s="89"/>
      <c r="CWP3" s="89"/>
      <c r="CWQ3" s="89"/>
      <c r="CWR3" s="89"/>
      <c r="CWS3" s="89"/>
      <c r="CWT3" s="89"/>
      <c r="CWU3" s="89"/>
      <c r="CWV3" s="89"/>
      <c r="CWW3" s="89"/>
      <c r="CWX3" s="89"/>
      <c r="CWY3" s="89"/>
      <c r="CWZ3" s="89"/>
      <c r="CXA3" s="89"/>
      <c r="CXB3" s="89"/>
      <c r="CXC3" s="89"/>
      <c r="CXD3" s="89"/>
      <c r="CXE3" s="89"/>
      <c r="CXF3" s="89"/>
      <c r="CXG3" s="89"/>
      <c r="CXH3" s="89"/>
      <c r="CXI3" s="89"/>
      <c r="CXJ3" s="89"/>
      <c r="CXK3" s="89"/>
      <c r="CXL3" s="89"/>
      <c r="CXM3" s="89"/>
      <c r="CXN3" s="89"/>
      <c r="CXO3" s="89"/>
      <c r="CXP3" s="89"/>
      <c r="CXQ3" s="89"/>
      <c r="CXR3" s="89"/>
      <c r="CXS3" s="89"/>
      <c r="CXT3" s="89"/>
      <c r="CXU3" s="89"/>
      <c r="CXV3" s="89"/>
      <c r="CXW3" s="89"/>
      <c r="CXX3" s="89"/>
      <c r="CXY3" s="89"/>
      <c r="CXZ3" s="89"/>
      <c r="CYA3" s="89"/>
      <c r="CYB3" s="89"/>
      <c r="CYC3" s="89"/>
      <c r="CYD3" s="89"/>
      <c r="CYE3" s="89"/>
      <c r="CYF3" s="89"/>
      <c r="CYG3" s="89"/>
      <c r="CYH3" s="89"/>
      <c r="CYI3" s="89"/>
      <c r="CYJ3" s="89"/>
      <c r="CYK3" s="89"/>
      <c r="CYL3" s="89"/>
      <c r="CYM3" s="89"/>
      <c r="CYN3" s="89"/>
      <c r="CYO3" s="89"/>
      <c r="CYP3" s="89"/>
      <c r="CYQ3" s="89"/>
      <c r="CYR3" s="89"/>
      <c r="CYS3" s="89"/>
      <c r="CYT3" s="89"/>
      <c r="CYU3" s="89"/>
      <c r="CYV3" s="89"/>
      <c r="CYW3" s="89"/>
      <c r="CYX3" s="89"/>
      <c r="CYY3" s="89"/>
      <c r="CYZ3" s="89"/>
      <c r="CZA3" s="89"/>
      <c r="CZB3" s="89"/>
      <c r="CZC3" s="89"/>
      <c r="CZD3" s="89"/>
      <c r="CZE3" s="89"/>
      <c r="CZF3" s="89"/>
      <c r="CZG3" s="89"/>
      <c r="CZH3" s="89"/>
      <c r="CZI3" s="89"/>
      <c r="CZJ3" s="89"/>
      <c r="CZK3" s="89"/>
      <c r="CZL3" s="89"/>
      <c r="CZM3" s="89"/>
      <c r="CZN3" s="89"/>
      <c r="CZO3" s="89"/>
      <c r="CZP3" s="89"/>
      <c r="CZQ3" s="89"/>
      <c r="CZR3" s="89"/>
      <c r="CZS3" s="89"/>
      <c r="CZT3" s="89"/>
      <c r="CZU3" s="89"/>
      <c r="CZV3" s="89"/>
      <c r="CZW3" s="89"/>
      <c r="CZX3" s="89"/>
      <c r="CZY3" s="89"/>
      <c r="CZZ3" s="89"/>
      <c r="DAA3" s="89"/>
      <c r="DAB3" s="89"/>
      <c r="DAC3" s="89"/>
      <c r="DAD3" s="89"/>
      <c r="DAE3" s="89"/>
      <c r="DAF3" s="89"/>
      <c r="DAG3" s="89"/>
      <c r="DAH3" s="89"/>
      <c r="DAI3" s="89"/>
      <c r="DAJ3" s="89"/>
      <c r="DAK3" s="89"/>
      <c r="DAL3" s="89"/>
      <c r="DAM3" s="89"/>
      <c r="DAN3" s="89"/>
      <c r="DAO3" s="89"/>
      <c r="DAP3" s="89"/>
      <c r="DAQ3" s="89"/>
      <c r="DAR3" s="89"/>
      <c r="DAS3" s="89"/>
      <c r="DAT3" s="89"/>
      <c r="DAU3" s="89"/>
      <c r="DAV3" s="89"/>
      <c r="DAW3" s="89"/>
      <c r="DAX3" s="89"/>
      <c r="DAY3" s="89"/>
      <c r="DAZ3" s="89"/>
      <c r="DBA3" s="89"/>
      <c r="DBB3" s="89"/>
      <c r="DBC3" s="89"/>
      <c r="DBD3" s="89"/>
      <c r="DBE3" s="89"/>
      <c r="DBF3" s="89"/>
      <c r="DBG3" s="89"/>
      <c r="DBH3" s="89"/>
      <c r="DBI3" s="89"/>
      <c r="DBJ3" s="89"/>
      <c r="DBK3" s="89"/>
      <c r="DBL3" s="89"/>
      <c r="DBM3" s="89"/>
      <c r="DBN3" s="89"/>
      <c r="DBO3" s="89"/>
      <c r="DBP3" s="89"/>
      <c r="DBQ3" s="89"/>
      <c r="DBR3" s="89"/>
      <c r="DBS3" s="89"/>
      <c r="DBT3" s="89"/>
      <c r="DBU3" s="89"/>
      <c r="DBV3" s="89"/>
      <c r="DBW3" s="89"/>
      <c r="DBX3" s="89"/>
      <c r="DBY3" s="89"/>
      <c r="DBZ3" s="89"/>
      <c r="DCA3" s="89"/>
      <c r="DCB3" s="89"/>
      <c r="DCC3" s="89"/>
      <c r="DCD3" s="89"/>
      <c r="DCE3" s="89"/>
      <c r="DCF3" s="89"/>
      <c r="DCG3" s="89"/>
      <c r="DCH3" s="89"/>
      <c r="DCI3" s="89"/>
      <c r="DCJ3" s="89"/>
      <c r="DCK3" s="89"/>
      <c r="DCL3" s="89"/>
      <c r="DCM3" s="89"/>
      <c r="DCN3" s="89"/>
      <c r="DCO3" s="89"/>
      <c r="DCP3" s="89"/>
      <c r="DCQ3" s="89"/>
      <c r="DCR3" s="89"/>
      <c r="DCS3" s="89"/>
      <c r="DCT3" s="89"/>
      <c r="DCU3" s="89"/>
      <c r="DCV3" s="89"/>
      <c r="DCW3" s="89"/>
      <c r="DCX3" s="89"/>
      <c r="DCY3" s="89"/>
      <c r="DCZ3" s="89"/>
      <c r="DDA3" s="89"/>
      <c r="DDB3" s="89"/>
      <c r="DDC3" s="89"/>
      <c r="DDD3" s="89"/>
      <c r="DDE3" s="89"/>
      <c r="DDF3" s="89"/>
      <c r="DDG3" s="89"/>
      <c r="DDH3" s="89"/>
      <c r="DDI3" s="89"/>
      <c r="DDJ3" s="89"/>
      <c r="DDK3" s="89"/>
      <c r="DDL3" s="89"/>
      <c r="DDM3" s="89"/>
      <c r="DDN3" s="89"/>
      <c r="DDO3" s="89"/>
      <c r="DDP3" s="89"/>
      <c r="DDQ3" s="89"/>
      <c r="DDR3" s="89"/>
      <c r="DDS3" s="89"/>
      <c r="DDT3" s="89"/>
      <c r="DDU3" s="89"/>
      <c r="DDV3" s="89"/>
      <c r="DDW3" s="89"/>
      <c r="DDX3" s="89"/>
      <c r="DDY3" s="89"/>
      <c r="DDZ3" s="89"/>
      <c r="DEA3" s="89"/>
      <c r="DEB3" s="89"/>
      <c r="DEC3" s="89"/>
      <c r="DED3" s="89"/>
      <c r="DEE3" s="89"/>
      <c r="DEF3" s="89"/>
      <c r="DEG3" s="89"/>
      <c r="DEH3" s="89"/>
      <c r="DEI3" s="89"/>
      <c r="DEJ3" s="89"/>
      <c r="DEK3" s="89"/>
      <c r="DEL3" s="89"/>
      <c r="DEM3" s="89"/>
      <c r="DEN3" s="89"/>
      <c r="DEO3" s="89"/>
      <c r="DEP3" s="89"/>
      <c r="DEQ3" s="89"/>
      <c r="DER3" s="89"/>
      <c r="DES3" s="89"/>
      <c r="DET3" s="89"/>
      <c r="DEU3" s="89"/>
      <c r="DEV3" s="89"/>
      <c r="DEW3" s="89"/>
      <c r="DEX3" s="89"/>
      <c r="DEY3" s="89"/>
      <c r="DEZ3" s="89"/>
      <c r="DFA3" s="89"/>
      <c r="DFB3" s="89"/>
      <c r="DFC3" s="89"/>
      <c r="DFD3" s="89"/>
      <c r="DFE3" s="89"/>
      <c r="DFF3" s="89"/>
      <c r="DFG3" s="89"/>
      <c r="DFH3" s="89"/>
      <c r="DFI3" s="89"/>
      <c r="DFJ3" s="89"/>
      <c r="DFK3" s="89"/>
      <c r="DFL3" s="89"/>
      <c r="DFM3" s="89"/>
      <c r="DFN3" s="89"/>
      <c r="DFO3" s="89"/>
      <c r="DFP3" s="89"/>
      <c r="DFQ3" s="89"/>
      <c r="DFR3" s="89"/>
      <c r="DFS3" s="89"/>
      <c r="DFT3" s="89"/>
      <c r="DFU3" s="89"/>
      <c r="DFV3" s="89"/>
      <c r="DFW3" s="89"/>
      <c r="DFX3" s="89"/>
      <c r="DFY3" s="89"/>
      <c r="DFZ3" s="89"/>
      <c r="DGA3" s="89"/>
      <c r="DGB3" s="89"/>
      <c r="DGC3" s="89"/>
      <c r="DGD3" s="89"/>
      <c r="DGE3" s="89"/>
      <c r="DGF3" s="89"/>
      <c r="DGG3" s="89"/>
      <c r="DGH3" s="89"/>
      <c r="DGI3" s="89"/>
      <c r="DGJ3" s="89"/>
      <c r="DGK3" s="89"/>
      <c r="DGL3" s="89"/>
      <c r="DGM3" s="89"/>
      <c r="DGN3" s="89"/>
      <c r="DGO3" s="89"/>
      <c r="DGP3" s="89"/>
      <c r="DGQ3" s="89"/>
      <c r="DGR3" s="89"/>
      <c r="DGS3" s="89"/>
      <c r="DGT3" s="89"/>
      <c r="DGU3" s="89"/>
      <c r="DGV3" s="89"/>
      <c r="DGW3" s="89"/>
      <c r="DGX3" s="89"/>
      <c r="DGY3" s="89"/>
      <c r="DGZ3" s="89"/>
      <c r="DHA3" s="89"/>
      <c r="DHB3" s="89"/>
      <c r="DHC3" s="89"/>
      <c r="DHD3" s="89"/>
      <c r="DHE3" s="89"/>
      <c r="DHF3" s="89"/>
      <c r="DHG3" s="89"/>
      <c r="DHH3" s="89"/>
      <c r="DHI3" s="89"/>
      <c r="DHJ3" s="89"/>
      <c r="DHK3" s="89"/>
      <c r="DHL3" s="89"/>
      <c r="DHM3" s="89"/>
      <c r="DHN3" s="89"/>
      <c r="DHO3" s="89"/>
      <c r="DHP3" s="89"/>
      <c r="DHQ3" s="89"/>
      <c r="DHR3" s="89"/>
      <c r="DHS3" s="89"/>
      <c r="DHT3" s="89"/>
      <c r="DHU3" s="89"/>
      <c r="DHV3" s="89"/>
      <c r="DHW3" s="89"/>
      <c r="DHX3" s="89"/>
      <c r="DHY3" s="89"/>
      <c r="DHZ3" s="89"/>
      <c r="DIA3" s="89"/>
      <c r="DIB3" s="89"/>
      <c r="DIC3" s="89"/>
      <c r="DID3" s="89"/>
      <c r="DIE3" s="89"/>
      <c r="DIF3" s="89"/>
      <c r="DIG3" s="89"/>
      <c r="DIH3" s="89"/>
      <c r="DII3" s="89"/>
      <c r="DIJ3" s="89"/>
      <c r="DIK3" s="89"/>
      <c r="DIL3" s="89"/>
      <c r="DIM3" s="89"/>
      <c r="DIN3" s="89"/>
      <c r="DIO3" s="89"/>
      <c r="DIP3" s="89"/>
      <c r="DIQ3" s="89"/>
      <c r="DIR3" s="89"/>
      <c r="DIS3" s="89"/>
      <c r="DIT3" s="89"/>
      <c r="DIU3" s="89"/>
      <c r="DIV3" s="89"/>
      <c r="DIW3" s="89"/>
      <c r="DIX3" s="89"/>
      <c r="DIY3" s="89"/>
      <c r="DIZ3" s="89"/>
      <c r="DJA3" s="89"/>
      <c r="DJB3" s="89"/>
      <c r="DJC3" s="89"/>
      <c r="DJD3" s="89"/>
      <c r="DJE3" s="89"/>
      <c r="DJF3" s="89"/>
      <c r="DJG3" s="89"/>
      <c r="DJH3" s="89"/>
      <c r="DJI3" s="89"/>
      <c r="DJJ3" s="89"/>
      <c r="DJK3" s="89"/>
      <c r="DJL3" s="89"/>
      <c r="DJM3" s="89"/>
      <c r="DJN3" s="89"/>
      <c r="DJO3" s="89"/>
      <c r="DJP3" s="89"/>
      <c r="DJQ3" s="89"/>
      <c r="DJR3" s="89"/>
      <c r="DJS3" s="89"/>
      <c r="DJT3" s="89"/>
      <c r="DJU3" s="89"/>
      <c r="DJV3" s="89"/>
      <c r="DJW3" s="89"/>
      <c r="DJX3" s="89"/>
      <c r="DJY3" s="89"/>
      <c r="DJZ3" s="89"/>
      <c r="DKA3" s="89"/>
      <c r="DKB3" s="89"/>
      <c r="DKC3" s="89"/>
      <c r="DKD3" s="89"/>
      <c r="DKE3" s="89"/>
      <c r="DKF3" s="89"/>
      <c r="DKG3" s="89"/>
      <c r="DKH3" s="89"/>
      <c r="DKI3" s="89"/>
      <c r="DKJ3" s="89"/>
      <c r="DKK3" s="89"/>
      <c r="DKL3" s="89"/>
      <c r="DKM3" s="89"/>
      <c r="DKN3" s="89"/>
      <c r="DKO3" s="89"/>
      <c r="DKP3" s="89"/>
      <c r="DKQ3" s="89"/>
      <c r="DKR3" s="89"/>
      <c r="DKS3" s="89"/>
      <c r="DKT3" s="89"/>
      <c r="DKU3" s="89"/>
      <c r="DKV3" s="89"/>
      <c r="DKW3" s="89"/>
      <c r="DKX3" s="89"/>
      <c r="DKY3" s="89"/>
      <c r="DKZ3" s="89"/>
      <c r="DLA3" s="89"/>
      <c r="DLB3" s="89"/>
      <c r="DLC3" s="89"/>
      <c r="DLD3" s="89"/>
      <c r="DLE3" s="89"/>
      <c r="DLF3" s="89"/>
      <c r="DLG3" s="89"/>
      <c r="DLH3" s="89"/>
      <c r="DLI3" s="89"/>
      <c r="DLJ3" s="89"/>
      <c r="DLK3" s="89"/>
      <c r="DLL3" s="89"/>
      <c r="DLM3" s="89"/>
      <c r="DLN3" s="89"/>
      <c r="DLO3" s="89"/>
      <c r="DLP3" s="89"/>
      <c r="DLQ3" s="89"/>
      <c r="DLR3" s="89"/>
      <c r="DLS3" s="89"/>
      <c r="DLT3" s="89"/>
      <c r="DLU3" s="89"/>
      <c r="DLV3" s="89"/>
      <c r="DLW3" s="89"/>
      <c r="DLX3" s="89"/>
      <c r="DLY3" s="89"/>
      <c r="DLZ3" s="89"/>
      <c r="DMA3" s="89"/>
      <c r="DMB3" s="89"/>
      <c r="DMC3" s="89"/>
      <c r="DMD3" s="89"/>
      <c r="DME3" s="89"/>
      <c r="DMF3" s="89"/>
      <c r="DMG3" s="89"/>
      <c r="DMH3" s="89"/>
      <c r="DMI3" s="89"/>
      <c r="DMJ3" s="89"/>
      <c r="DMK3" s="89"/>
      <c r="DML3" s="89"/>
      <c r="DMM3" s="89"/>
      <c r="DMN3" s="89"/>
      <c r="DMO3" s="89"/>
      <c r="DMP3" s="89"/>
      <c r="DMQ3" s="89"/>
      <c r="DMR3" s="89"/>
      <c r="DMS3" s="89"/>
      <c r="DMT3" s="89"/>
      <c r="DMU3" s="89"/>
      <c r="DMV3" s="89"/>
      <c r="DMW3" s="89"/>
      <c r="DMX3" s="89"/>
      <c r="DMY3" s="89"/>
      <c r="DMZ3" s="89"/>
      <c r="DNA3" s="89"/>
      <c r="DNB3" s="89"/>
      <c r="DNC3" s="89"/>
      <c r="DND3" s="89"/>
      <c r="DNE3" s="89"/>
      <c r="DNF3" s="89"/>
      <c r="DNG3" s="89"/>
      <c r="DNH3" s="89"/>
      <c r="DNI3" s="89"/>
      <c r="DNJ3" s="89"/>
      <c r="DNK3" s="89"/>
      <c r="DNL3" s="89"/>
      <c r="DNM3" s="89"/>
      <c r="DNN3" s="89"/>
      <c r="DNO3" s="89"/>
      <c r="DNP3" s="89"/>
      <c r="DNQ3" s="89"/>
      <c r="DNR3" s="89"/>
      <c r="DNS3" s="89"/>
      <c r="DNT3" s="89"/>
      <c r="DNU3" s="89"/>
      <c r="DNV3" s="89"/>
      <c r="DNW3" s="89"/>
      <c r="DNX3" s="89"/>
      <c r="DNY3" s="89"/>
      <c r="DNZ3" s="89"/>
      <c r="DOA3" s="89"/>
      <c r="DOB3" s="89"/>
      <c r="DOC3" s="89"/>
      <c r="DOD3" s="89"/>
      <c r="DOE3" s="89"/>
      <c r="DOF3" s="89"/>
      <c r="DOG3" s="89"/>
      <c r="DOH3" s="89"/>
      <c r="DOI3" s="89"/>
      <c r="DOJ3" s="89"/>
      <c r="DOK3" s="89"/>
      <c r="DOL3" s="89"/>
      <c r="DOM3" s="89"/>
      <c r="DON3" s="89"/>
      <c r="DOO3" s="89"/>
      <c r="DOP3" s="89"/>
      <c r="DOQ3" s="89"/>
      <c r="DOR3" s="89"/>
      <c r="DOS3" s="89"/>
      <c r="DOT3" s="89"/>
      <c r="DOU3" s="89"/>
      <c r="DOV3" s="89"/>
      <c r="DOW3" s="89"/>
      <c r="DOX3" s="89"/>
      <c r="DOY3" s="89"/>
      <c r="DOZ3" s="89"/>
      <c r="DPA3" s="89"/>
      <c r="DPB3" s="89"/>
      <c r="DPC3" s="89"/>
      <c r="DPD3" s="89"/>
      <c r="DPE3" s="89"/>
      <c r="DPF3" s="89"/>
      <c r="DPG3" s="89"/>
      <c r="DPH3" s="89"/>
      <c r="DPI3" s="89"/>
      <c r="DPJ3" s="89"/>
      <c r="DPK3" s="89"/>
      <c r="DPL3" s="89"/>
      <c r="DPM3" s="89"/>
      <c r="DPN3" s="89"/>
      <c r="DPO3" s="89"/>
      <c r="DPP3" s="89"/>
      <c r="DPQ3" s="89"/>
      <c r="DPR3" s="89"/>
      <c r="DPS3" s="89"/>
      <c r="DPT3" s="89"/>
      <c r="DPU3" s="89"/>
      <c r="DPV3" s="89"/>
      <c r="DPW3" s="89"/>
      <c r="DPX3" s="89"/>
      <c r="DPY3" s="89"/>
      <c r="DPZ3" s="89"/>
      <c r="DQA3" s="89"/>
      <c r="DQB3" s="89"/>
      <c r="DQC3" s="89"/>
      <c r="DQD3" s="89"/>
      <c r="DQE3" s="89"/>
      <c r="DQF3" s="89"/>
      <c r="DQG3" s="89"/>
      <c r="DQH3" s="89"/>
      <c r="DQI3" s="89"/>
      <c r="DQJ3" s="89"/>
      <c r="DQK3" s="89"/>
      <c r="DQL3" s="89"/>
      <c r="DQM3" s="89"/>
      <c r="DQN3" s="89"/>
      <c r="DQO3" s="89"/>
      <c r="DQP3" s="89"/>
      <c r="DQQ3" s="89"/>
      <c r="DQR3" s="89"/>
      <c r="DQS3" s="89"/>
      <c r="DQT3" s="89"/>
      <c r="DQU3" s="89"/>
      <c r="DQV3" s="89"/>
      <c r="DQW3" s="89"/>
      <c r="DQX3" s="89"/>
      <c r="DQY3" s="89"/>
      <c r="DQZ3" s="89"/>
      <c r="DRA3" s="89"/>
      <c r="DRB3" s="89"/>
      <c r="DRC3" s="89"/>
      <c r="DRD3" s="89"/>
      <c r="DRE3" s="89"/>
      <c r="DRF3" s="89"/>
      <c r="DRG3" s="89"/>
      <c r="DRH3" s="89"/>
      <c r="DRI3" s="89"/>
      <c r="DRJ3" s="89"/>
      <c r="DRK3" s="89"/>
      <c r="DRL3" s="89"/>
      <c r="DRM3" s="89"/>
      <c r="DRN3" s="89"/>
      <c r="DRO3" s="89"/>
      <c r="DRP3" s="89"/>
      <c r="DRQ3" s="89"/>
      <c r="DRR3" s="89"/>
      <c r="DRS3" s="89"/>
      <c r="DRT3" s="89"/>
      <c r="DRU3" s="89"/>
      <c r="DRV3" s="89"/>
      <c r="DRW3" s="89"/>
      <c r="DRX3" s="89"/>
      <c r="DRY3" s="89"/>
      <c r="DRZ3" s="89"/>
      <c r="DSA3" s="89"/>
      <c r="DSB3" s="89"/>
      <c r="DSC3" s="89"/>
      <c r="DSD3" s="89"/>
      <c r="DSE3" s="89"/>
      <c r="DSF3" s="89"/>
      <c r="DSG3" s="89"/>
      <c r="DSH3" s="89"/>
      <c r="DSI3" s="89"/>
      <c r="DSJ3" s="89"/>
      <c r="DSK3" s="89"/>
      <c r="DSL3" s="89"/>
      <c r="DSM3" s="89"/>
      <c r="DSN3" s="89"/>
      <c r="DSO3" s="89"/>
      <c r="DSP3" s="89"/>
      <c r="DSQ3" s="89"/>
      <c r="DSR3" s="89"/>
      <c r="DSS3" s="89"/>
      <c r="DST3" s="89"/>
      <c r="DSU3" s="89"/>
      <c r="DSV3" s="89"/>
      <c r="DSW3" s="89"/>
      <c r="DSX3" s="89"/>
      <c r="DSY3" s="89"/>
      <c r="DSZ3" s="89"/>
      <c r="DTA3" s="89"/>
      <c r="DTB3" s="89"/>
      <c r="DTC3" s="89"/>
      <c r="DTD3" s="89"/>
      <c r="DTE3" s="89"/>
      <c r="DTF3" s="89"/>
      <c r="DTG3" s="89"/>
      <c r="DTH3" s="89"/>
      <c r="DTI3" s="89"/>
      <c r="DTJ3" s="89"/>
      <c r="DTK3" s="89"/>
      <c r="DTL3" s="89"/>
      <c r="DTM3" s="89"/>
      <c r="DTN3" s="89"/>
      <c r="DTO3" s="89"/>
      <c r="DTP3" s="89"/>
      <c r="DTQ3" s="89"/>
      <c r="DTR3" s="89"/>
      <c r="DTS3" s="89"/>
      <c r="DTT3" s="89"/>
      <c r="DTU3" s="89"/>
      <c r="DTV3" s="89"/>
      <c r="DTW3" s="89"/>
      <c r="DTX3" s="89"/>
      <c r="DTY3" s="89"/>
      <c r="DTZ3" s="89"/>
      <c r="DUA3" s="89"/>
      <c r="DUB3" s="89"/>
      <c r="DUC3" s="89"/>
      <c r="DUD3" s="89"/>
      <c r="DUE3" s="89"/>
      <c r="DUF3" s="89"/>
      <c r="DUG3" s="89"/>
      <c r="DUH3" s="89"/>
      <c r="DUI3" s="89"/>
      <c r="DUJ3" s="89"/>
      <c r="DUK3" s="89"/>
      <c r="DUL3" s="89"/>
      <c r="DUM3" s="89"/>
      <c r="DUN3" s="89"/>
      <c r="DUO3" s="89"/>
      <c r="DUP3" s="89"/>
      <c r="DUQ3" s="89"/>
      <c r="DUR3" s="89"/>
      <c r="DUS3" s="89"/>
      <c r="DUT3" s="89"/>
      <c r="DUU3" s="89"/>
      <c r="DUV3" s="89"/>
      <c r="DUW3" s="89"/>
      <c r="DUX3" s="89"/>
      <c r="DUY3" s="89"/>
      <c r="DUZ3" s="89"/>
      <c r="DVA3" s="89"/>
      <c r="DVB3" s="89"/>
      <c r="DVC3" s="89"/>
      <c r="DVD3" s="89"/>
      <c r="DVE3" s="89"/>
      <c r="DVF3" s="89"/>
      <c r="DVG3" s="89"/>
      <c r="DVH3" s="89"/>
      <c r="DVI3" s="89"/>
      <c r="DVJ3" s="89"/>
      <c r="DVK3" s="89"/>
      <c r="DVL3" s="89"/>
      <c r="DVM3" s="89"/>
      <c r="DVN3" s="89"/>
      <c r="DVO3" s="89"/>
      <c r="DVP3" s="89"/>
      <c r="DVQ3" s="89"/>
      <c r="DVR3" s="89"/>
      <c r="DVS3" s="89"/>
      <c r="DVT3" s="89"/>
      <c r="DVU3" s="89"/>
      <c r="DVV3" s="89"/>
      <c r="DVW3" s="89"/>
      <c r="DVX3" s="89"/>
      <c r="DVY3" s="89"/>
      <c r="DVZ3" s="89"/>
      <c r="DWA3" s="89"/>
      <c r="DWB3" s="89"/>
      <c r="DWC3" s="89"/>
      <c r="DWD3" s="89"/>
      <c r="DWE3" s="89"/>
      <c r="DWF3" s="89"/>
      <c r="DWG3" s="89"/>
      <c r="DWH3" s="89"/>
      <c r="DWI3" s="89"/>
      <c r="DWJ3" s="89"/>
      <c r="DWK3" s="89"/>
      <c r="DWL3" s="89"/>
      <c r="DWM3" s="89"/>
      <c r="DWN3" s="89"/>
      <c r="DWO3" s="89"/>
      <c r="DWP3" s="89"/>
      <c r="DWQ3" s="89"/>
      <c r="DWR3" s="89"/>
      <c r="DWS3" s="89"/>
      <c r="DWT3" s="89"/>
      <c r="DWU3" s="89"/>
      <c r="DWV3" s="89"/>
      <c r="DWW3" s="89"/>
      <c r="DWX3" s="89"/>
      <c r="DWY3" s="89"/>
      <c r="DWZ3" s="89"/>
      <c r="DXA3" s="89"/>
      <c r="DXB3" s="89"/>
      <c r="DXC3" s="89"/>
      <c r="DXD3" s="89"/>
      <c r="DXE3" s="89"/>
      <c r="DXF3" s="89"/>
      <c r="DXG3" s="89"/>
      <c r="DXH3" s="89"/>
      <c r="DXI3" s="89"/>
      <c r="DXJ3" s="89"/>
      <c r="DXK3" s="89"/>
      <c r="DXL3" s="89"/>
      <c r="DXM3" s="89"/>
      <c r="DXN3" s="89"/>
      <c r="DXO3" s="89"/>
      <c r="DXP3" s="89"/>
      <c r="DXQ3" s="89"/>
      <c r="DXR3" s="89"/>
      <c r="DXS3" s="89"/>
      <c r="DXT3" s="89"/>
      <c r="DXU3" s="89"/>
      <c r="DXV3" s="89"/>
      <c r="DXW3" s="89"/>
      <c r="DXX3" s="89"/>
      <c r="DXY3" s="89"/>
      <c r="DXZ3" s="89"/>
      <c r="DYA3" s="89"/>
      <c r="DYB3" s="89"/>
      <c r="DYC3" s="89"/>
      <c r="DYD3" s="89"/>
      <c r="DYE3" s="89"/>
      <c r="DYF3" s="89"/>
      <c r="DYG3" s="89"/>
      <c r="DYH3" s="89"/>
      <c r="DYI3" s="89"/>
      <c r="DYJ3" s="89"/>
      <c r="DYK3" s="89"/>
      <c r="DYL3" s="89"/>
      <c r="DYM3" s="89"/>
      <c r="DYN3" s="89"/>
      <c r="DYO3" s="89"/>
      <c r="DYP3" s="89"/>
      <c r="DYQ3" s="89"/>
      <c r="DYR3" s="89"/>
      <c r="DYS3" s="89"/>
      <c r="DYT3" s="89"/>
      <c r="DYU3" s="89"/>
      <c r="DYV3" s="89"/>
      <c r="DYW3" s="89"/>
      <c r="DYX3" s="89"/>
      <c r="DYY3" s="89"/>
      <c r="DYZ3" s="89"/>
      <c r="DZA3" s="89"/>
      <c r="DZB3" s="89"/>
      <c r="DZC3" s="89"/>
      <c r="DZD3" s="89"/>
      <c r="DZE3" s="89"/>
      <c r="DZF3" s="89"/>
      <c r="DZG3" s="89"/>
      <c r="DZH3" s="89"/>
      <c r="DZI3" s="89"/>
      <c r="DZJ3" s="89"/>
      <c r="DZK3" s="89"/>
      <c r="DZL3" s="89"/>
      <c r="DZM3" s="89"/>
      <c r="DZN3" s="89"/>
      <c r="DZO3" s="89"/>
      <c r="DZP3" s="89"/>
      <c r="DZQ3" s="89"/>
      <c r="DZR3" s="89"/>
      <c r="DZS3" s="89"/>
      <c r="DZT3" s="89"/>
      <c r="DZU3" s="89"/>
      <c r="DZV3" s="89"/>
      <c r="DZW3" s="89"/>
      <c r="DZX3" s="89"/>
      <c r="DZY3" s="89"/>
      <c r="DZZ3" s="89"/>
      <c r="EAA3" s="89"/>
      <c r="EAB3" s="89"/>
      <c r="EAC3" s="89"/>
      <c r="EAD3" s="89"/>
      <c r="EAE3" s="89"/>
      <c r="EAF3" s="89"/>
      <c r="EAG3" s="89"/>
      <c r="EAH3" s="89"/>
      <c r="EAI3" s="89"/>
      <c r="EAJ3" s="89"/>
      <c r="EAK3" s="89"/>
      <c r="EAL3" s="89"/>
      <c r="EAM3" s="89"/>
      <c r="EAN3" s="89"/>
      <c r="EAO3" s="89"/>
      <c r="EAP3" s="89"/>
      <c r="EAQ3" s="89"/>
      <c r="EAR3" s="89"/>
      <c r="EAS3" s="89"/>
      <c r="EAT3" s="89"/>
      <c r="EAU3" s="89"/>
      <c r="EAV3" s="89"/>
      <c r="EAW3" s="89"/>
      <c r="EAX3" s="89"/>
      <c r="EAY3" s="89"/>
      <c r="EAZ3" s="89"/>
      <c r="EBA3" s="89"/>
      <c r="EBB3" s="89"/>
      <c r="EBC3" s="89"/>
      <c r="EBD3" s="89"/>
      <c r="EBE3" s="89"/>
      <c r="EBF3" s="89"/>
      <c r="EBG3" s="89"/>
      <c r="EBH3" s="89"/>
      <c r="EBI3" s="89"/>
      <c r="EBJ3" s="89"/>
      <c r="EBK3" s="89"/>
      <c r="EBL3" s="89"/>
      <c r="EBM3" s="89"/>
      <c r="EBN3" s="89"/>
      <c r="EBO3" s="89"/>
      <c r="EBP3" s="89"/>
      <c r="EBQ3" s="89"/>
      <c r="EBR3" s="89"/>
      <c r="EBS3" s="89"/>
      <c r="EBT3" s="89"/>
      <c r="EBU3" s="89"/>
      <c r="EBV3" s="89"/>
      <c r="EBW3" s="89"/>
      <c r="EBX3" s="89"/>
      <c r="EBY3" s="89"/>
      <c r="EBZ3" s="89"/>
      <c r="ECA3" s="89"/>
      <c r="ECB3" s="89"/>
      <c r="ECC3" s="89"/>
      <c r="ECD3" s="89"/>
      <c r="ECE3" s="89"/>
      <c r="ECF3" s="89"/>
      <c r="ECG3" s="89"/>
      <c r="ECH3" s="89"/>
      <c r="ECI3" s="89"/>
      <c r="ECJ3" s="89"/>
      <c r="ECK3" s="89"/>
      <c r="ECL3" s="89"/>
      <c r="ECM3" s="89"/>
      <c r="ECN3" s="89"/>
      <c r="ECO3" s="89"/>
      <c r="ECP3" s="89"/>
      <c r="ECQ3" s="89"/>
      <c r="ECR3" s="89"/>
      <c r="ECS3" s="89"/>
      <c r="ECT3" s="89"/>
      <c r="ECU3" s="89"/>
      <c r="ECV3" s="89"/>
      <c r="ECW3" s="89"/>
      <c r="ECX3" s="89"/>
      <c r="ECY3" s="89"/>
      <c r="ECZ3" s="89"/>
      <c r="EDA3" s="89"/>
      <c r="EDB3" s="89"/>
      <c r="EDC3" s="89"/>
      <c r="EDD3" s="89"/>
      <c r="EDE3" s="89"/>
      <c r="EDF3" s="89"/>
      <c r="EDG3" s="89"/>
      <c r="EDH3" s="89"/>
      <c r="EDI3" s="89"/>
      <c r="EDJ3" s="89"/>
      <c r="EDK3" s="89"/>
      <c r="EDL3" s="89"/>
      <c r="EDM3" s="89"/>
      <c r="EDN3" s="89"/>
      <c r="EDO3" s="89"/>
      <c r="EDP3" s="89"/>
      <c r="EDQ3" s="89"/>
      <c r="EDR3" s="89"/>
      <c r="EDS3" s="89"/>
      <c r="EDT3" s="89"/>
      <c r="EDU3" s="89"/>
      <c r="EDV3" s="89"/>
      <c r="EDW3" s="89"/>
      <c r="EDX3" s="89"/>
      <c r="EDY3" s="89"/>
      <c r="EDZ3" s="89"/>
      <c r="EEA3" s="89"/>
      <c r="EEB3" s="89"/>
      <c r="EEC3" s="89"/>
      <c r="EED3" s="89"/>
      <c r="EEE3" s="89"/>
      <c r="EEF3" s="89"/>
      <c r="EEG3" s="89"/>
      <c r="EEH3" s="89"/>
      <c r="EEI3" s="89"/>
      <c r="EEJ3" s="89"/>
      <c r="EEK3" s="89"/>
      <c r="EEL3" s="89"/>
      <c r="EEM3" s="89"/>
      <c r="EEN3" s="89"/>
      <c r="EEO3" s="89"/>
      <c r="EEP3" s="89"/>
      <c r="EEQ3" s="89"/>
      <c r="EER3" s="89"/>
      <c r="EES3" s="89"/>
      <c r="EET3" s="89"/>
      <c r="EEU3" s="89"/>
      <c r="EEV3" s="89"/>
      <c r="EEW3" s="89"/>
      <c r="EEX3" s="89"/>
      <c r="EEY3" s="89"/>
      <c r="EEZ3" s="89"/>
      <c r="EFA3" s="89"/>
      <c r="EFB3" s="89"/>
      <c r="EFC3" s="89"/>
      <c r="EFD3" s="89"/>
      <c r="EFE3" s="89"/>
      <c r="EFF3" s="89"/>
      <c r="EFG3" s="89"/>
      <c r="EFH3" s="89"/>
      <c r="EFI3" s="89"/>
      <c r="EFJ3" s="89"/>
      <c r="EFK3" s="89"/>
      <c r="EFL3" s="89"/>
      <c r="EFM3" s="89"/>
      <c r="EFN3" s="89"/>
      <c r="EFO3" s="89"/>
      <c r="EFP3" s="89"/>
      <c r="EFQ3" s="89"/>
      <c r="EFR3" s="89"/>
      <c r="EFS3" s="89"/>
      <c r="EFT3" s="89"/>
      <c r="EFU3" s="89"/>
      <c r="EFV3" s="89"/>
      <c r="EFW3" s="89"/>
      <c r="EFX3" s="89"/>
      <c r="EFY3" s="89"/>
      <c r="EFZ3" s="89"/>
      <c r="EGA3" s="89"/>
      <c r="EGB3" s="89"/>
      <c r="EGC3" s="89"/>
      <c r="EGD3" s="89"/>
      <c r="EGE3" s="89"/>
      <c r="EGF3" s="89"/>
      <c r="EGG3" s="89"/>
      <c r="EGH3" s="89"/>
      <c r="EGI3" s="89"/>
      <c r="EGJ3" s="89"/>
      <c r="EGK3" s="89"/>
      <c r="EGL3" s="89"/>
      <c r="EGM3" s="89"/>
      <c r="EGN3" s="89"/>
      <c r="EGO3" s="89"/>
      <c r="EGP3" s="89"/>
      <c r="EGQ3" s="89"/>
      <c r="EGR3" s="89"/>
      <c r="EGS3" s="89"/>
      <c r="EGT3" s="89"/>
      <c r="EGU3" s="89"/>
      <c r="EGV3" s="89"/>
      <c r="EGW3" s="89"/>
      <c r="EGX3" s="89"/>
      <c r="EGY3" s="89"/>
      <c r="EGZ3" s="89"/>
      <c r="EHA3" s="89"/>
      <c r="EHB3" s="89"/>
      <c r="EHC3" s="89"/>
      <c r="EHD3" s="89"/>
      <c r="EHE3" s="89"/>
      <c r="EHF3" s="89"/>
      <c r="EHG3" s="89"/>
      <c r="EHH3" s="89"/>
      <c r="EHI3" s="89"/>
      <c r="EHJ3" s="89"/>
      <c r="EHK3" s="89"/>
      <c r="EHL3" s="89"/>
      <c r="EHM3" s="89"/>
      <c r="EHN3" s="89"/>
      <c r="EHO3" s="89"/>
      <c r="EHP3" s="89"/>
      <c r="EHQ3" s="89"/>
      <c r="EHR3" s="89"/>
      <c r="EHS3" s="89"/>
      <c r="EHT3" s="89"/>
      <c r="EHU3" s="89"/>
      <c r="EHV3" s="89"/>
      <c r="EHW3" s="89"/>
      <c r="EHX3" s="89"/>
      <c r="EHY3" s="89"/>
      <c r="EHZ3" s="89"/>
      <c r="EIA3" s="89"/>
      <c r="EIB3" s="89"/>
      <c r="EIC3" s="89"/>
      <c r="EID3" s="89"/>
      <c r="EIE3" s="89"/>
      <c r="EIF3" s="89"/>
      <c r="EIG3" s="89"/>
      <c r="EIH3" s="89"/>
      <c r="EII3" s="89"/>
      <c r="EIJ3" s="89"/>
      <c r="EIK3" s="89"/>
      <c r="EIL3" s="89"/>
      <c r="EIM3" s="89"/>
      <c r="EIN3" s="89"/>
      <c r="EIO3" s="89"/>
      <c r="EIP3" s="89"/>
      <c r="EIQ3" s="89"/>
      <c r="EIR3" s="89"/>
      <c r="EIS3" s="89"/>
      <c r="EIT3" s="89"/>
      <c r="EIU3" s="89"/>
      <c r="EIV3" s="89"/>
      <c r="EIW3" s="89"/>
      <c r="EIX3" s="89"/>
      <c r="EIY3" s="89"/>
      <c r="EIZ3" s="89"/>
      <c r="EJA3" s="89"/>
      <c r="EJB3" s="89"/>
      <c r="EJC3" s="89"/>
      <c r="EJD3" s="89"/>
      <c r="EJE3" s="89"/>
      <c r="EJF3" s="89"/>
      <c r="EJG3" s="89"/>
      <c r="EJH3" s="89"/>
      <c r="EJI3" s="89"/>
      <c r="EJJ3" s="89"/>
      <c r="EJK3" s="89"/>
      <c r="EJL3" s="89"/>
      <c r="EJM3" s="89"/>
      <c r="EJN3" s="89"/>
      <c r="EJO3" s="89"/>
      <c r="EJP3" s="89"/>
      <c r="EJQ3" s="89"/>
      <c r="EJR3" s="89"/>
      <c r="EJS3" s="89"/>
      <c r="EJT3" s="89"/>
      <c r="EJU3" s="89"/>
      <c r="EJV3" s="89"/>
      <c r="EJW3" s="89"/>
      <c r="EJX3" s="89"/>
      <c r="EJY3" s="89"/>
      <c r="EJZ3" s="89"/>
      <c r="EKA3" s="89"/>
      <c r="EKB3" s="89"/>
      <c r="EKC3" s="89"/>
      <c r="EKD3" s="89"/>
      <c r="EKE3" s="89"/>
      <c r="EKF3" s="89"/>
      <c r="EKG3" s="89"/>
      <c r="EKH3" s="89"/>
      <c r="EKI3" s="89"/>
      <c r="EKJ3" s="89"/>
      <c r="EKK3" s="89"/>
      <c r="EKL3" s="89"/>
      <c r="EKM3" s="89"/>
      <c r="EKN3" s="89"/>
      <c r="EKO3" s="89"/>
      <c r="EKP3" s="89"/>
      <c r="EKQ3" s="89"/>
      <c r="EKR3" s="89"/>
      <c r="EKS3" s="89"/>
      <c r="EKT3" s="89"/>
      <c r="EKU3" s="89"/>
      <c r="EKV3" s="89"/>
      <c r="EKW3" s="89"/>
      <c r="EKX3" s="89"/>
      <c r="EKY3" s="89"/>
      <c r="EKZ3" s="89"/>
      <c r="ELA3" s="89"/>
      <c r="ELB3" s="89"/>
      <c r="ELC3" s="89"/>
      <c r="ELD3" s="89"/>
      <c r="ELE3" s="89"/>
      <c r="ELF3" s="89"/>
      <c r="ELG3" s="89"/>
      <c r="ELH3" s="89"/>
      <c r="ELI3" s="89"/>
      <c r="ELJ3" s="89"/>
      <c r="ELK3" s="89"/>
      <c r="ELL3" s="89"/>
      <c r="ELM3" s="89"/>
      <c r="ELN3" s="89"/>
      <c r="ELO3" s="89"/>
      <c r="ELP3" s="89"/>
      <c r="ELQ3" s="89"/>
      <c r="ELR3" s="89"/>
      <c r="ELS3" s="89"/>
      <c r="ELT3" s="89"/>
      <c r="ELU3" s="89"/>
      <c r="ELV3" s="89"/>
      <c r="ELW3" s="89"/>
      <c r="ELX3" s="89"/>
      <c r="ELY3" s="89"/>
      <c r="ELZ3" s="89"/>
      <c r="EMA3" s="89"/>
      <c r="EMB3" s="89"/>
      <c r="EMC3" s="89"/>
      <c r="EMD3" s="89"/>
      <c r="EME3" s="89"/>
      <c r="EMF3" s="89"/>
      <c r="EMG3" s="89"/>
      <c r="EMH3" s="89"/>
      <c r="EMI3" s="89"/>
      <c r="EMJ3" s="89"/>
      <c r="EMK3" s="89"/>
      <c r="EML3" s="89"/>
      <c r="EMM3" s="89"/>
      <c r="EMN3" s="89"/>
      <c r="EMO3" s="89"/>
      <c r="EMP3" s="89"/>
      <c r="EMQ3" s="89"/>
      <c r="EMR3" s="89"/>
      <c r="EMS3" s="89"/>
      <c r="EMT3" s="89"/>
      <c r="EMU3" s="89"/>
      <c r="EMV3" s="89"/>
      <c r="EMW3" s="89"/>
      <c r="EMX3" s="89"/>
      <c r="EMY3" s="89"/>
      <c r="EMZ3" s="89"/>
      <c r="ENA3" s="89"/>
      <c r="ENB3" s="89"/>
      <c r="ENC3" s="89"/>
      <c r="END3" s="89"/>
      <c r="ENE3" s="89"/>
      <c r="ENF3" s="89"/>
      <c r="ENG3" s="89"/>
      <c r="ENH3" s="89"/>
      <c r="ENI3" s="89"/>
      <c r="ENJ3" s="89"/>
      <c r="ENK3" s="89"/>
      <c r="ENL3" s="89"/>
      <c r="ENM3" s="89"/>
      <c r="ENN3" s="89"/>
      <c r="ENO3" s="89"/>
      <c r="ENP3" s="89"/>
      <c r="ENQ3" s="89"/>
      <c r="ENR3" s="89"/>
      <c r="ENS3" s="89"/>
      <c r="ENT3" s="89"/>
      <c r="ENU3" s="89"/>
      <c r="ENV3" s="89"/>
      <c r="ENW3" s="89"/>
      <c r="ENX3" s="89"/>
      <c r="ENY3" s="89"/>
      <c r="ENZ3" s="89"/>
      <c r="EOA3" s="89"/>
      <c r="EOB3" s="89"/>
      <c r="EOC3" s="89"/>
      <c r="EOD3" s="89"/>
      <c r="EOE3" s="89"/>
      <c r="EOF3" s="89"/>
      <c r="EOG3" s="89"/>
      <c r="EOH3" s="89"/>
      <c r="EOI3" s="89"/>
      <c r="EOJ3" s="89"/>
      <c r="EOK3" s="89"/>
      <c r="EOL3" s="89"/>
      <c r="EOM3" s="89"/>
      <c r="EON3" s="89"/>
      <c r="EOO3" s="89"/>
      <c r="EOP3" s="89"/>
      <c r="EOQ3" s="89"/>
      <c r="EOR3" s="89"/>
      <c r="EOS3" s="89"/>
      <c r="EOT3" s="89"/>
      <c r="EOU3" s="89"/>
      <c r="EOV3" s="89"/>
      <c r="EOW3" s="89"/>
      <c r="EOX3" s="89"/>
      <c r="EOY3" s="89"/>
      <c r="EOZ3" s="89"/>
      <c r="EPA3" s="89"/>
      <c r="EPB3" s="89"/>
      <c r="EPC3" s="89"/>
      <c r="EPD3" s="89"/>
      <c r="EPE3" s="89"/>
      <c r="EPF3" s="89"/>
      <c r="EPG3" s="89"/>
      <c r="EPH3" s="89"/>
      <c r="EPI3" s="89"/>
      <c r="EPJ3" s="89"/>
      <c r="EPK3" s="89"/>
      <c r="EPL3" s="89"/>
      <c r="EPM3" s="89"/>
      <c r="EPN3" s="89"/>
      <c r="EPO3" s="89"/>
      <c r="EPP3" s="89"/>
      <c r="EPQ3" s="89"/>
      <c r="EPR3" s="89"/>
      <c r="EPS3" s="89"/>
      <c r="EPT3" s="89"/>
      <c r="EPU3" s="89"/>
      <c r="EPV3" s="89"/>
      <c r="EPW3" s="89"/>
      <c r="EPX3" s="89"/>
      <c r="EPY3" s="89"/>
      <c r="EPZ3" s="89"/>
      <c r="EQA3" s="89"/>
      <c r="EQB3" s="89"/>
      <c r="EQC3" s="89"/>
      <c r="EQD3" s="89"/>
      <c r="EQE3" s="89"/>
      <c r="EQF3" s="89"/>
      <c r="EQG3" s="89"/>
      <c r="EQH3" s="89"/>
      <c r="EQI3" s="89"/>
      <c r="EQJ3" s="89"/>
      <c r="EQK3" s="89"/>
      <c r="EQL3" s="89"/>
      <c r="EQM3" s="89"/>
      <c r="EQN3" s="89"/>
      <c r="EQO3" s="89"/>
      <c r="EQP3" s="89"/>
      <c r="EQQ3" s="89"/>
      <c r="EQR3" s="89"/>
      <c r="EQS3" s="89"/>
      <c r="EQT3" s="89"/>
      <c r="EQU3" s="89"/>
      <c r="EQV3" s="89"/>
      <c r="EQW3" s="89"/>
      <c r="EQX3" s="89"/>
      <c r="EQY3" s="89"/>
      <c r="EQZ3" s="89"/>
      <c r="ERA3" s="89"/>
      <c r="ERB3" s="89"/>
      <c r="ERC3" s="89"/>
      <c r="ERD3" s="89"/>
      <c r="ERE3" s="89"/>
      <c r="ERF3" s="89"/>
      <c r="ERG3" s="89"/>
      <c r="ERH3" s="89"/>
      <c r="ERI3" s="89"/>
      <c r="ERJ3" s="89"/>
      <c r="ERK3" s="89"/>
      <c r="ERL3" s="89"/>
      <c r="ERM3" s="89"/>
      <c r="ERN3" s="89"/>
      <c r="ERO3" s="89"/>
      <c r="ERP3" s="89"/>
      <c r="ERQ3" s="89"/>
      <c r="ERR3" s="89"/>
      <c r="ERS3" s="89"/>
      <c r="ERT3" s="89"/>
      <c r="ERU3" s="89"/>
      <c r="ERV3" s="89"/>
      <c r="ERW3" s="89"/>
      <c r="ERX3" s="89"/>
      <c r="ERY3" s="89"/>
      <c r="ERZ3" s="89"/>
      <c r="ESA3" s="89"/>
      <c r="ESB3" s="89"/>
      <c r="ESC3" s="89"/>
      <c r="ESD3" s="89"/>
      <c r="ESE3" s="89"/>
      <c r="ESF3" s="89"/>
      <c r="ESG3" s="89"/>
      <c r="ESH3" s="89"/>
      <c r="ESI3" s="89"/>
      <c r="ESJ3" s="89"/>
      <c r="ESK3" s="89"/>
      <c r="ESL3" s="89"/>
      <c r="ESM3" s="89"/>
      <c r="ESN3" s="89"/>
      <c r="ESO3" s="89"/>
      <c r="ESP3" s="89"/>
      <c r="ESQ3" s="89"/>
      <c r="ESR3" s="89"/>
      <c r="ESS3" s="89"/>
      <c r="EST3" s="89"/>
      <c r="ESU3" s="89"/>
      <c r="ESV3" s="89"/>
      <c r="ESW3" s="89"/>
      <c r="ESX3" s="89"/>
      <c r="ESY3" s="89"/>
      <c r="ESZ3" s="89"/>
      <c r="ETA3" s="89"/>
      <c r="ETB3" s="89"/>
      <c r="ETC3" s="89"/>
      <c r="ETD3" s="89"/>
      <c r="ETE3" s="89"/>
      <c r="ETF3" s="89"/>
      <c r="ETG3" s="89"/>
      <c r="ETH3" s="89"/>
      <c r="ETI3" s="89"/>
      <c r="ETJ3" s="89"/>
      <c r="ETK3" s="89"/>
      <c r="ETL3" s="89"/>
      <c r="ETM3" s="89"/>
      <c r="ETN3" s="89"/>
      <c r="ETO3" s="89"/>
      <c r="ETP3" s="89"/>
      <c r="ETQ3" s="89"/>
      <c r="ETR3" s="89"/>
      <c r="ETS3" s="89"/>
      <c r="ETT3" s="89"/>
      <c r="ETU3" s="89"/>
      <c r="ETV3" s="89"/>
      <c r="ETW3" s="89"/>
      <c r="ETX3" s="89"/>
      <c r="ETY3" s="89"/>
      <c r="ETZ3" s="89"/>
      <c r="EUA3" s="89"/>
      <c r="EUB3" s="89"/>
      <c r="EUC3" s="89"/>
      <c r="EUD3" s="89"/>
      <c r="EUE3" s="89"/>
      <c r="EUF3" s="89"/>
      <c r="EUG3" s="89"/>
      <c r="EUH3" s="89"/>
      <c r="EUI3" s="89"/>
      <c r="EUJ3" s="89"/>
      <c r="EUK3" s="89"/>
      <c r="EUL3" s="89"/>
      <c r="EUM3" s="89"/>
      <c r="EUN3" s="89"/>
      <c r="EUO3" s="89"/>
      <c r="EUP3" s="89"/>
      <c r="EUQ3" s="89"/>
      <c r="EUR3" s="89"/>
      <c r="EUS3" s="89"/>
      <c r="EUT3" s="89"/>
      <c r="EUU3" s="89"/>
      <c r="EUV3" s="89"/>
      <c r="EUW3" s="89"/>
      <c r="EUX3" s="89"/>
      <c r="EUY3" s="89"/>
      <c r="EUZ3" s="89"/>
      <c r="EVA3" s="89"/>
      <c r="EVB3" s="89"/>
      <c r="EVC3" s="89"/>
      <c r="EVD3" s="89"/>
      <c r="EVE3" s="89"/>
      <c r="EVF3" s="89"/>
      <c r="EVG3" s="89"/>
      <c r="EVH3" s="89"/>
      <c r="EVI3" s="89"/>
      <c r="EVJ3" s="89"/>
      <c r="EVK3" s="89"/>
      <c r="EVL3" s="89"/>
      <c r="EVM3" s="89"/>
      <c r="EVN3" s="89"/>
      <c r="EVO3" s="89"/>
      <c r="EVP3" s="89"/>
      <c r="EVQ3" s="89"/>
      <c r="EVR3" s="89"/>
      <c r="EVS3" s="89"/>
      <c r="EVT3" s="89"/>
      <c r="EVU3" s="89"/>
      <c r="EVV3" s="89"/>
      <c r="EVW3" s="89"/>
      <c r="EVX3" s="89"/>
      <c r="EVY3" s="89"/>
      <c r="EVZ3" s="89"/>
      <c r="EWA3" s="89"/>
      <c r="EWB3" s="89"/>
      <c r="EWC3" s="89"/>
      <c r="EWD3" s="89"/>
      <c r="EWE3" s="89"/>
      <c r="EWF3" s="89"/>
      <c r="EWG3" s="89"/>
      <c r="EWH3" s="89"/>
      <c r="EWI3" s="89"/>
      <c r="EWJ3" s="89"/>
      <c r="EWK3" s="89"/>
      <c r="EWL3" s="89"/>
      <c r="EWM3" s="89"/>
      <c r="EWN3" s="89"/>
      <c r="EWO3" s="89"/>
      <c r="EWP3" s="89"/>
      <c r="EWQ3" s="89"/>
      <c r="EWR3" s="89"/>
      <c r="EWS3" s="89"/>
      <c r="EWT3" s="89"/>
      <c r="EWU3" s="89"/>
      <c r="EWV3" s="89"/>
      <c r="EWW3" s="89"/>
      <c r="EWX3" s="89"/>
      <c r="EWY3" s="89"/>
      <c r="EWZ3" s="89"/>
      <c r="EXA3" s="89"/>
      <c r="EXB3" s="89"/>
      <c r="EXC3" s="89"/>
      <c r="EXD3" s="89"/>
      <c r="EXE3" s="89"/>
      <c r="EXF3" s="89"/>
      <c r="EXG3" s="89"/>
      <c r="EXH3" s="89"/>
      <c r="EXI3" s="89"/>
      <c r="EXJ3" s="89"/>
      <c r="EXK3" s="89"/>
      <c r="EXL3" s="89"/>
      <c r="EXM3" s="89"/>
      <c r="EXN3" s="89"/>
      <c r="EXO3" s="89"/>
      <c r="EXP3" s="89"/>
      <c r="EXQ3" s="89"/>
      <c r="EXR3" s="89"/>
      <c r="EXS3" s="89"/>
      <c r="EXT3" s="89"/>
      <c r="EXU3" s="89"/>
      <c r="EXV3" s="89"/>
      <c r="EXW3" s="89"/>
      <c r="EXX3" s="89"/>
      <c r="EXY3" s="89"/>
      <c r="EXZ3" s="89"/>
      <c r="EYA3" s="89"/>
      <c r="EYB3" s="89"/>
      <c r="EYC3" s="89"/>
      <c r="EYD3" s="89"/>
      <c r="EYE3" s="89"/>
      <c r="EYF3" s="89"/>
      <c r="EYG3" s="89"/>
      <c r="EYH3" s="89"/>
      <c r="EYI3" s="89"/>
      <c r="EYJ3" s="89"/>
      <c r="EYK3" s="89"/>
      <c r="EYL3" s="89"/>
      <c r="EYM3" s="89"/>
      <c r="EYN3" s="89"/>
      <c r="EYO3" s="89"/>
      <c r="EYP3" s="89"/>
      <c r="EYQ3" s="89"/>
      <c r="EYR3" s="89"/>
      <c r="EYS3" s="89"/>
      <c r="EYT3" s="89"/>
      <c r="EYU3" s="89"/>
      <c r="EYV3" s="89"/>
      <c r="EYW3" s="89"/>
      <c r="EYX3" s="89"/>
      <c r="EYY3" s="89"/>
      <c r="EYZ3" s="89"/>
      <c r="EZA3" s="89"/>
      <c r="EZB3" s="89"/>
      <c r="EZC3" s="89"/>
      <c r="EZD3" s="89"/>
      <c r="EZE3" s="89"/>
      <c r="EZF3" s="89"/>
      <c r="EZG3" s="89"/>
      <c r="EZH3" s="89"/>
      <c r="EZI3" s="89"/>
      <c r="EZJ3" s="89"/>
      <c r="EZK3" s="89"/>
      <c r="EZL3" s="89"/>
      <c r="EZM3" s="89"/>
      <c r="EZN3" s="89"/>
      <c r="EZO3" s="89"/>
      <c r="EZP3" s="89"/>
      <c r="EZQ3" s="89"/>
      <c r="EZR3" s="89"/>
      <c r="EZS3" s="89"/>
      <c r="EZT3" s="89"/>
      <c r="EZU3" s="89"/>
      <c r="EZV3" s="89"/>
      <c r="EZW3" s="89"/>
      <c r="EZX3" s="89"/>
      <c r="EZY3" s="89"/>
      <c r="EZZ3" s="89"/>
      <c r="FAA3" s="89"/>
      <c r="FAB3" s="89"/>
      <c r="FAC3" s="89"/>
      <c r="FAD3" s="89"/>
      <c r="FAE3" s="89"/>
      <c r="FAF3" s="89"/>
      <c r="FAG3" s="89"/>
      <c r="FAH3" s="89"/>
      <c r="FAI3" s="89"/>
      <c r="FAJ3" s="89"/>
      <c r="FAK3" s="89"/>
      <c r="FAL3" s="89"/>
      <c r="FAM3" s="89"/>
      <c r="FAN3" s="89"/>
      <c r="FAO3" s="89"/>
      <c r="FAP3" s="89"/>
      <c r="FAQ3" s="89"/>
      <c r="FAR3" s="89"/>
      <c r="FAS3" s="89"/>
      <c r="FAT3" s="89"/>
      <c r="FAU3" s="89"/>
      <c r="FAV3" s="89"/>
      <c r="FAW3" s="89"/>
      <c r="FAX3" s="89"/>
      <c r="FAY3" s="89"/>
      <c r="FAZ3" s="89"/>
      <c r="FBA3" s="89"/>
      <c r="FBB3" s="89"/>
      <c r="FBC3" s="89"/>
      <c r="FBD3" s="89"/>
      <c r="FBE3" s="89"/>
      <c r="FBF3" s="89"/>
      <c r="FBG3" s="89"/>
      <c r="FBH3" s="89"/>
      <c r="FBI3" s="89"/>
      <c r="FBJ3" s="89"/>
      <c r="FBK3" s="89"/>
      <c r="FBL3" s="89"/>
      <c r="FBM3" s="89"/>
      <c r="FBN3" s="89"/>
      <c r="FBO3" s="89"/>
      <c r="FBP3" s="89"/>
      <c r="FBQ3" s="89"/>
      <c r="FBR3" s="89"/>
      <c r="FBS3" s="89"/>
      <c r="FBT3" s="89"/>
      <c r="FBU3" s="89"/>
      <c r="FBV3" s="89"/>
      <c r="FBW3" s="89"/>
      <c r="FBX3" s="89"/>
      <c r="FBY3" s="89"/>
      <c r="FBZ3" s="89"/>
      <c r="FCA3" s="89"/>
      <c r="FCB3" s="89"/>
      <c r="FCC3" s="89"/>
      <c r="FCD3" s="89"/>
      <c r="FCE3" s="89"/>
      <c r="FCF3" s="89"/>
      <c r="FCG3" s="89"/>
      <c r="FCH3" s="89"/>
      <c r="FCI3" s="89"/>
      <c r="FCJ3" s="89"/>
      <c r="FCK3" s="89"/>
      <c r="FCL3" s="89"/>
      <c r="FCM3" s="89"/>
      <c r="FCN3" s="89"/>
      <c r="FCO3" s="89"/>
      <c r="FCP3" s="89"/>
      <c r="FCQ3" s="89"/>
      <c r="FCR3" s="89"/>
      <c r="FCS3" s="89"/>
      <c r="FCT3" s="89"/>
      <c r="FCU3" s="89"/>
      <c r="FCV3" s="89"/>
      <c r="FCW3" s="89"/>
      <c r="FCX3" s="89"/>
      <c r="FCY3" s="89"/>
      <c r="FCZ3" s="89"/>
      <c r="FDA3" s="89"/>
      <c r="FDB3" s="89"/>
      <c r="FDC3" s="89"/>
      <c r="FDD3" s="89"/>
      <c r="FDE3" s="89"/>
      <c r="FDF3" s="89"/>
      <c r="FDG3" s="89"/>
      <c r="FDH3" s="89"/>
      <c r="FDI3" s="89"/>
      <c r="FDJ3" s="89"/>
      <c r="FDK3" s="89"/>
      <c r="FDL3" s="89"/>
      <c r="FDM3" s="89"/>
      <c r="FDN3" s="89"/>
      <c r="FDO3" s="89"/>
      <c r="FDP3" s="89"/>
      <c r="FDQ3" s="89"/>
      <c r="FDR3" s="89"/>
      <c r="FDS3" s="89"/>
      <c r="FDT3" s="89"/>
      <c r="FDU3" s="89"/>
      <c r="FDV3" s="89"/>
      <c r="FDW3" s="89"/>
      <c r="FDX3" s="89"/>
      <c r="FDY3" s="89"/>
      <c r="FDZ3" s="89"/>
      <c r="FEA3" s="89"/>
      <c r="FEB3" s="89"/>
      <c r="FEC3" s="89"/>
      <c r="FED3" s="89"/>
      <c r="FEE3" s="89"/>
      <c r="FEF3" s="89"/>
      <c r="FEG3" s="89"/>
      <c r="FEH3" s="89"/>
      <c r="FEI3" s="89"/>
      <c r="FEJ3" s="89"/>
      <c r="FEK3" s="89"/>
      <c r="FEL3" s="89"/>
      <c r="FEM3" s="89"/>
      <c r="FEN3" s="89"/>
      <c r="FEO3" s="89"/>
      <c r="FEP3" s="89"/>
      <c r="FEQ3" s="89"/>
      <c r="FER3" s="89"/>
      <c r="FES3" s="89"/>
      <c r="FET3" s="89"/>
      <c r="FEU3" s="89"/>
      <c r="FEV3" s="89"/>
      <c r="FEW3" s="89"/>
      <c r="FEX3" s="89"/>
      <c r="FEY3" s="89"/>
      <c r="FEZ3" s="89"/>
      <c r="FFA3" s="89"/>
      <c r="FFB3" s="89"/>
      <c r="FFC3" s="89"/>
      <c r="FFD3" s="89"/>
      <c r="FFE3" s="89"/>
      <c r="FFF3" s="89"/>
      <c r="FFG3" s="89"/>
      <c r="FFH3" s="89"/>
      <c r="FFI3" s="89"/>
      <c r="FFJ3" s="89"/>
      <c r="FFK3" s="89"/>
      <c r="FFL3" s="89"/>
      <c r="FFM3" s="89"/>
      <c r="FFN3" s="89"/>
      <c r="FFO3" s="89"/>
      <c r="FFP3" s="89"/>
      <c r="FFQ3" s="89"/>
      <c r="FFR3" s="89"/>
      <c r="FFS3" s="89"/>
      <c r="FFT3" s="89"/>
      <c r="FFU3" s="89"/>
      <c r="FFV3" s="89"/>
      <c r="FFW3" s="89"/>
      <c r="FFX3" s="89"/>
      <c r="FFY3" s="89"/>
      <c r="FFZ3" s="89"/>
      <c r="FGA3" s="89"/>
      <c r="FGB3" s="89"/>
      <c r="FGC3" s="89"/>
      <c r="FGD3" s="89"/>
      <c r="FGE3" s="89"/>
      <c r="FGF3" s="89"/>
      <c r="FGG3" s="89"/>
      <c r="FGH3" s="89"/>
      <c r="FGI3" s="89"/>
      <c r="FGJ3" s="89"/>
      <c r="FGK3" s="89"/>
      <c r="FGL3" s="89"/>
      <c r="FGM3" s="89"/>
      <c r="FGN3" s="89"/>
      <c r="FGO3" s="89"/>
      <c r="FGP3" s="89"/>
      <c r="FGQ3" s="89"/>
      <c r="FGR3" s="89"/>
      <c r="FGS3" s="89"/>
      <c r="FGT3" s="89"/>
      <c r="FGU3" s="89"/>
      <c r="FGV3" s="89"/>
      <c r="FGW3" s="89"/>
      <c r="FGX3" s="89"/>
      <c r="FGY3" s="89"/>
      <c r="FGZ3" s="89"/>
      <c r="FHA3" s="89"/>
      <c r="FHB3" s="89"/>
      <c r="FHC3" s="89"/>
      <c r="FHD3" s="89"/>
      <c r="FHE3" s="89"/>
      <c r="FHF3" s="89"/>
      <c r="FHG3" s="89"/>
      <c r="FHH3" s="89"/>
      <c r="FHI3" s="89"/>
      <c r="FHJ3" s="89"/>
      <c r="FHK3" s="89"/>
      <c r="FHL3" s="89"/>
      <c r="FHM3" s="89"/>
      <c r="FHN3" s="89"/>
      <c r="FHO3" s="89"/>
      <c r="FHP3" s="89"/>
      <c r="FHQ3" s="89"/>
      <c r="FHR3" s="89"/>
      <c r="FHS3" s="89"/>
      <c r="FHT3" s="89"/>
      <c r="FHU3" s="89"/>
      <c r="FHV3" s="89"/>
      <c r="FHW3" s="89"/>
      <c r="FHX3" s="89"/>
      <c r="FHY3" s="89"/>
      <c r="FHZ3" s="89"/>
      <c r="FIA3" s="89"/>
      <c r="FIB3" s="89"/>
      <c r="FIC3" s="89"/>
      <c r="FID3" s="89"/>
      <c r="FIE3" s="89"/>
      <c r="FIF3" s="89"/>
      <c r="FIG3" s="89"/>
      <c r="FIH3" s="89"/>
      <c r="FII3" s="89"/>
      <c r="FIJ3" s="89"/>
      <c r="FIK3" s="89"/>
      <c r="FIL3" s="89"/>
      <c r="FIM3" s="89"/>
      <c r="FIN3" s="89"/>
      <c r="FIO3" s="89"/>
      <c r="FIP3" s="89"/>
      <c r="FIQ3" s="89"/>
      <c r="FIR3" s="89"/>
      <c r="FIS3" s="89"/>
      <c r="FIT3" s="89"/>
      <c r="FIU3" s="89"/>
      <c r="FIV3" s="89"/>
      <c r="FIW3" s="89"/>
      <c r="FIX3" s="89"/>
      <c r="FIY3" s="89"/>
      <c r="FIZ3" s="89"/>
      <c r="FJA3" s="89"/>
      <c r="FJB3" s="89"/>
      <c r="FJC3" s="89"/>
      <c r="FJD3" s="89"/>
      <c r="FJE3" s="89"/>
      <c r="FJF3" s="89"/>
      <c r="FJG3" s="89"/>
      <c r="FJH3" s="89"/>
      <c r="FJI3" s="89"/>
      <c r="FJJ3" s="89"/>
      <c r="FJK3" s="89"/>
      <c r="FJL3" s="89"/>
      <c r="FJM3" s="89"/>
      <c r="FJN3" s="89"/>
      <c r="FJO3" s="89"/>
      <c r="FJP3" s="89"/>
      <c r="FJQ3" s="89"/>
      <c r="FJR3" s="89"/>
      <c r="FJS3" s="89"/>
      <c r="FJT3" s="89"/>
      <c r="FJU3" s="89"/>
      <c r="FJV3" s="89"/>
      <c r="FJW3" s="89"/>
      <c r="FJX3" s="89"/>
      <c r="FJY3" s="89"/>
      <c r="FJZ3" s="89"/>
      <c r="FKA3" s="89"/>
      <c r="FKB3" s="89"/>
      <c r="FKC3" s="89"/>
      <c r="FKD3" s="89"/>
      <c r="FKE3" s="89"/>
      <c r="FKF3" s="89"/>
      <c r="FKG3" s="89"/>
      <c r="FKH3" s="89"/>
      <c r="FKI3" s="89"/>
      <c r="FKJ3" s="89"/>
      <c r="FKK3" s="89"/>
      <c r="FKL3" s="89"/>
      <c r="FKM3" s="89"/>
      <c r="FKN3" s="89"/>
      <c r="FKO3" s="89"/>
      <c r="FKP3" s="89"/>
      <c r="FKQ3" s="89"/>
      <c r="FKR3" s="89"/>
      <c r="FKS3" s="89"/>
      <c r="FKT3" s="89"/>
      <c r="FKU3" s="89"/>
      <c r="FKV3" s="89"/>
      <c r="FKW3" s="89"/>
      <c r="FKX3" s="89"/>
      <c r="FKY3" s="89"/>
      <c r="FKZ3" s="89"/>
      <c r="FLA3" s="89"/>
      <c r="FLB3" s="89"/>
      <c r="FLC3" s="89"/>
      <c r="FLD3" s="89"/>
      <c r="FLE3" s="89"/>
      <c r="FLF3" s="89"/>
      <c r="FLG3" s="89"/>
      <c r="FLH3" s="89"/>
      <c r="FLI3" s="89"/>
      <c r="FLJ3" s="89"/>
      <c r="FLK3" s="89"/>
      <c r="FLL3" s="89"/>
      <c r="FLM3" s="89"/>
      <c r="FLN3" s="89"/>
      <c r="FLO3" s="89"/>
      <c r="FLP3" s="89"/>
      <c r="FLQ3" s="89"/>
      <c r="FLR3" s="89"/>
      <c r="FLS3" s="89"/>
      <c r="FLT3" s="89"/>
      <c r="FLU3" s="89"/>
      <c r="FLV3" s="89"/>
      <c r="FLW3" s="89"/>
      <c r="FLX3" s="89"/>
      <c r="FLY3" s="89"/>
      <c r="FLZ3" s="89"/>
      <c r="FMA3" s="89"/>
      <c r="FMB3" s="89"/>
      <c r="FMC3" s="89"/>
      <c r="FMD3" s="89"/>
      <c r="FME3" s="89"/>
      <c r="FMF3" s="89"/>
      <c r="FMG3" s="89"/>
      <c r="FMH3" s="89"/>
      <c r="FMI3" s="89"/>
      <c r="FMJ3" s="89"/>
      <c r="FMK3" s="89"/>
      <c r="FML3" s="89"/>
      <c r="FMM3" s="89"/>
      <c r="FMN3" s="89"/>
      <c r="FMO3" s="89"/>
      <c r="FMP3" s="89"/>
      <c r="FMQ3" s="89"/>
      <c r="FMR3" s="89"/>
      <c r="FMS3" s="89"/>
      <c r="FMT3" s="89"/>
      <c r="FMU3" s="89"/>
      <c r="FMV3" s="89"/>
      <c r="FMW3" s="89"/>
      <c r="FMX3" s="89"/>
      <c r="FMY3" s="89"/>
      <c r="FMZ3" s="89"/>
      <c r="FNA3" s="89"/>
      <c r="FNB3" s="89"/>
      <c r="FNC3" s="89"/>
      <c r="FND3" s="89"/>
      <c r="FNE3" s="89"/>
      <c r="FNF3" s="89"/>
      <c r="FNG3" s="89"/>
      <c r="FNH3" s="89"/>
      <c r="FNI3" s="89"/>
      <c r="FNJ3" s="89"/>
      <c r="FNK3" s="89"/>
      <c r="FNL3" s="89"/>
      <c r="FNM3" s="89"/>
      <c r="FNN3" s="89"/>
      <c r="FNO3" s="89"/>
      <c r="FNP3" s="89"/>
      <c r="FNQ3" s="89"/>
      <c r="FNR3" s="89"/>
      <c r="FNS3" s="89"/>
      <c r="FNT3" s="89"/>
      <c r="FNU3" s="89"/>
      <c r="FNV3" s="89"/>
      <c r="FNW3" s="89"/>
      <c r="FNX3" s="89"/>
      <c r="FNY3" s="89"/>
      <c r="FNZ3" s="89"/>
      <c r="FOA3" s="89"/>
      <c r="FOB3" s="89"/>
      <c r="FOC3" s="89"/>
      <c r="FOD3" s="89"/>
      <c r="FOE3" s="89"/>
      <c r="FOF3" s="89"/>
      <c r="FOG3" s="89"/>
      <c r="FOH3" s="89"/>
      <c r="FOI3" s="89"/>
      <c r="FOJ3" s="89"/>
      <c r="FOK3" s="89"/>
      <c r="FOL3" s="89"/>
      <c r="FOM3" s="89"/>
      <c r="FON3" s="89"/>
      <c r="FOO3" s="89"/>
      <c r="FOP3" s="89"/>
      <c r="FOQ3" s="89"/>
      <c r="FOR3" s="89"/>
      <c r="FOS3" s="89"/>
      <c r="FOT3" s="89"/>
      <c r="FOU3" s="89"/>
      <c r="FOV3" s="89"/>
      <c r="FOW3" s="89"/>
      <c r="FOX3" s="89"/>
      <c r="FOY3" s="89"/>
      <c r="FOZ3" s="89"/>
      <c r="FPA3" s="89"/>
      <c r="FPB3" s="89"/>
      <c r="FPC3" s="89"/>
      <c r="FPD3" s="89"/>
      <c r="FPE3" s="89"/>
      <c r="FPF3" s="89"/>
      <c r="FPG3" s="89"/>
      <c r="FPH3" s="89"/>
      <c r="FPI3" s="89"/>
      <c r="FPJ3" s="89"/>
      <c r="FPK3" s="89"/>
      <c r="FPL3" s="89"/>
      <c r="FPM3" s="89"/>
      <c r="FPN3" s="89"/>
      <c r="FPO3" s="89"/>
      <c r="FPP3" s="89"/>
      <c r="FPQ3" s="89"/>
      <c r="FPR3" s="89"/>
      <c r="FPS3" s="89"/>
      <c r="FPT3" s="89"/>
      <c r="FPU3" s="89"/>
      <c r="FPV3" s="89"/>
      <c r="FPW3" s="89"/>
      <c r="FPX3" s="89"/>
      <c r="FPY3" s="89"/>
      <c r="FPZ3" s="89"/>
      <c r="FQA3" s="89"/>
      <c r="FQB3" s="89"/>
      <c r="FQC3" s="89"/>
      <c r="FQD3" s="89"/>
      <c r="FQE3" s="89"/>
      <c r="FQF3" s="89"/>
      <c r="FQG3" s="89"/>
      <c r="FQH3" s="89"/>
      <c r="FQI3" s="89"/>
      <c r="FQJ3" s="89"/>
      <c r="FQK3" s="89"/>
      <c r="FQL3" s="89"/>
      <c r="FQM3" s="89"/>
      <c r="FQN3" s="89"/>
      <c r="FQO3" s="89"/>
      <c r="FQP3" s="89"/>
      <c r="FQQ3" s="89"/>
      <c r="FQR3" s="89"/>
      <c r="FQS3" s="89"/>
      <c r="FQT3" s="89"/>
      <c r="FQU3" s="89"/>
      <c r="FQV3" s="89"/>
      <c r="FQW3" s="89"/>
      <c r="FQX3" s="89"/>
      <c r="FQY3" s="89"/>
      <c r="FQZ3" s="89"/>
      <c r="FRA3" s="89"/>
      <c r="FRB3" s="89"/>
      <c r="FRC3" s="89"/>
      <c r="FRD3" s="89"/>
      <c r="FRE3" s="89"/>
      <c r="FRF3" s="89"/>
      <c r="FRG3" s="89"/>
      <c r="FRH3" s="89"/>
      <c r="FRI3" s="89"/>
      <c r="FRJ3" s="89"/>
      <c r="FRK3" s="89"/>
      <c r="FRL3" s="89"/>
      <c r="FRM3" s="89"/>
      <c r="FRN3" s="89"/>
      <c r="FRO3" s="89"/>
      <c r="FRP3" s="89"/>
      <c r="FRQ3" s="89"/>
      <c r="FRR3" s="89"/>
      <c r="FRS3" s="89"/>
      <c r="FRT3" s="89"/>
      <c r="FRU3" s="89"/>
      <c r="FRV3" s="89"/>
      <c r="FRW3" s="89"/>
      <c r="FRX3" s="89"/>
      <c r="FRY3" s="89"/>
      <c r="FRZ3" s="89"/>
      <c r="FSA3" s="89"/>
      <c r="FSB3" s="89"/>
      <c r="FSC3" s="89"/>
      <c r="FSD3" s="89"/>
      <c r="FSE3" s="89"/>
      <c r="FSF3" s="89"/>
      <c r="FSG3" s="89"/>
      <c r="FSH3" s="89"/>
      <c r="FSI3" s="89"/>
      <c r="FSJ3" s="89"/>
      <c r="FSK3" s="89"/>
      <c r="FSL3" s="89"/>
      <c r="FSM3" s="89"/>
      <c r="FSN3" s="89"/>
      <c r="FSO3" s="89"/>
      <c r="FSP3" s="89"/>
      <c r="FSQ3" s="89"/>
      <c r="FSR3" s="89"/>
      <c r="FSS3" s="89"/>
      <c r="FST3" s="89"/>
      <c r="FSU3" s="89"/>
      <c r="FSV3" s="89"/>
      <c r="FSW3" s="89"/>
      <c r="FSX3" s="89"/>
      <c r="FSY3" s="89"/>
      <c r="FSZ3" s="89"/>
      <c r="FTA3" s="89"/>
      <c r="FTB3" s="89"/>
      <c r="FTC3" s="89"/>
      <c r="FTD3" s="89"/>
      <c r="FTE3" s="89"/>
      <c r="FTF3" s="89"/>
      <c r="FTG3" s="89"/>
      <c r="FTH3" s="89"/>
      <c r="FTI3" s="89"/>
      <c r="FTJ3" s="89"/>
      <c r="FTK3" s="89"/>
      <c r="FTL3" s="89"/>
      <c r="FTM3" s="89"/>
      <c r="FTN3" s="89"/>
      <c r="FTO3" s="89"/>
      <c r="FTP3" s="89"/>
      <c r="FTQ3" s="89"/>
      <c r="FTR3" s="89"/>
      <c r="FTS3" s="89"/>
      <c r="FTT3" s="89"/>
      <c r="FTU3" s="89"/>
      <c r="FTV3" s="89"/>
      <c r="FTW3" s="89"/>
      <c r="FTX3" s="89"/>
      <c r="FTY3" s="89"/>
      <c r="FTZ3" s="89"/>
      <c r="FUA3" s="89"/>
      <c r="FUB3" s="89"/>
      <c r="FUC3" s="89"/>
      <c r="FUD3" s="89"/>
      <c r="FUE3" s="89"/>
      <c r="FUF3" s="89"/>
      <c r="FUG3" s="89"/>
      <c r="FUH3" s="89"/>
      <c r="FUI3" s="89"/>
      <c r="FUJ3" s="89"/>
      <c r="FUK3" s="89"/>
      <c r="FUL3" s="89"/>
      <c r="FUM3" s="89"/>
      <c r="FUN3" s="89"/>
      <c r="FUO3" s="89"/>
      <c r="FUP3" s="89"/>
      <c r="FUQ3" s="89"/>
      <c r="FUR3" s="89"/>
      <c r="FUS3" s="89"/>
      <c r="FUT3" s="89"/>
      <c r="FUU3" s="89"/>
      <c r="FUV3" s="89"/>
      <c r="FUW3" s="89"/>
      <c r="FUX3" s="89"/>
      <c r="FUY3" s="89"/>
      <c r="FUZ3" s="89"/>
      <c r="FVA3" s="89"/>
      <c r="FVB3" s="89"/>
      <c r="FVC3" s="89"/>
      <c r="FVD3" s="89"/>
      <c r="FVE3" s="89"/>
      <c r="FVF3" s="89"/>
      <c r="FVG3" s="89"/>
      <c r="FVH3" s="89"/>
      <c r="FVI3" s="89"/>
      <c r="FVJ3" s="89"/>
      <c r="FVK3" s="89"/>
      <c r="FVL3" s="89"/>
      <c r="FVM3" s="89"/>
      <c r="FVN3" s="89"/>
      <c r="FVO3" s="89"/>
      <c r="FVP3" s="89"/>
      <c r="FVQ3" s="89"/>
      <c r="FVR3" s="89"/>
      <c r="FVS3" s="89"/>
      <c r="FVT3" s="89"/>
      <c r="FVU3" s="89"/>
      <c r="FVV3" s="89"/>
      <c r="FVW3" s="89"/>
      <c r="FVX3" s="89"/>
      <c r="FVY3" s="89"/>
      <c r="FVZ3" s="89"/>
      <c r="FWA3" s="89"/>
      <c r="FWB3" s="89"/>
      <c r="FWC3" s="89"/>
      <c r="FWD3" s="89"/>
      <c r="FWE3" s="89"/>
      <c r="FWF3" s="89"/>
      <c r="FWG3" s="89"/>
      <c r="FWH3" s="89"/>
      <c r="FWI3" s="89"/>
      <c r="FWJ3" s="89"/>
      <c r="FWK3" s="89"/>
      <c r="FWL3" s="89"/>
      <c r="FWM3" s="89"/>
      <c r="FWN3" s="89"/>
      <c r="FWO3" s="89"/>
      <c r="FWP3" s="89"/>
      <c r="FWQ3" s="89"/>
      <c r="FWR3" s="89"/>
      <c r="FWS3" s="89"/>
      <c r="FWT3" s="89"/>
      <c r="FWU3" s="89"/>
      <c r="FWV3" s="89"/>
      <c r="FWW3" s="89"/>
      <c r="FWX3" s="89"/>
      <c r="FWY3" s="89"/>
      <c r="FWZ3" s="89"/>
      <c r="FXA3" s="89"/>
      <c r="FXB3" s="89"/>
      <c r="FXC3" s="89"/>
      <c r="FXD3" s="89"/>
      <c r="FXE3" s="89"/>
      <c r="FXF3" s="89"/>
      <c r="FXG3" s="89"/>
      <c r="FXH3" s="89"/>
      <c r="FXI3" s="89"/>
      <c r="FXJ3" s="89"/>
      <c r="FXK3" s="89"/>
      <c r="FXL3" s="89"/>
      <c r="FXM3" s="89"/>
      <c r="FXN3" s="89"/>
      <c r="FXO3" s="89"/>
      <c r="FXP3" s="89"/>
      <c r="FXQ3" s="89"/>
      <c r="FXR3" s="89"/>
      <c r="FXS3" s="89"/>
      <c r="FXT3" s="89"/>
      <c r="FXU3" s="89"/>
      <c r="FXV3" s="89"/>
      <c r="FXW3" s="89"/>
      <c r="FXX3" s="89"/>
      <c r="FXY3" s="89"/>
      <c r="FXZ3" s="89"/>
      <c r="FYA3" s="89"/>
      <c r="FYB3" s="89"/>
      <c r="FYC3" s="89"/>
      <c r="FYD3" s="89"/>
      <c r="FYE3" s="89"/>
      <c r="FYF3" s="89"/>
      <c r="FYG3" s="89"/>
      <c r="FYH3" s="89"/>
      <c r="FYI3" s="89"/>
      <c r="FYJ3" s="89"/>
      <c r="FYK3" s="89"/>
      <c r="FYL3" s="89"/>
      <c r="FYM3" s="89"/>
      <c r="FYN3" s="89"/>
      <c r="FYO3" s="89"/>
      <c r="FYP3" s="89"/>
      <c r="FYQ3" s="89"/>
      <c r="FYR3" s="89"/>
      <c r="FYS3" s="89"/>
      <c r="FYT3" s="89"/>
      <c r="FYU3" s="89"/>
      <c r="FYV3" s="89"/>
      <c r="FYW3" s="89"/>
      <c r="FYX3" s="89"/>
      <c r="FYY3" s="89"/>
      <c r="FYZ3" s="89"/>
      <c r="FZA3" s="89"/>
      <c r="FZB3" s="89"/>
      <c r="FZC3" s="89"/>
      <c r="FZD3" s="89"/>
      <c r="FZE3" s="89"/>
      <c r="FZF3" s="89"/>
      <c r="FZG3" s="89"/>
      <c r="FZH3" s="89"/>
      <c r="FZI3" s="89"/>
      <c r="FZJ3" s="89"/>
      <c r="FZK3" s="89"/>
      <c r="FZL3" s="89"/>
      <c r="FZM3" s="89"/>
      <c r="FZN3" s="89"/>
      <c r="FZO3" s="89"/>
      <c r="FZP3" s="89"/>
      <c r="FZQ3" s="89"/>
      <c r="FZR3" s="89"/>
      <c r="FZS3" s="89"/>
      <c r="FZT3" s="89"/>
      <c r="FZU3" s="89"/>
      <c r="FZV3" s="89"/>
      <c r="FZW3" s="89"/>
      <c r="FZX3" s="89"/>
      <c r="FZY3" s="89"/>
      <c r="FZZ3" s="89"/>
      <c r="GAA3" s="89"/>
      <c r="GAB3" s="89"/>
      <c r="GAC3" s="89"/>
      <c r="GAD3" s="89"/>
      <c r="GAE3" s="89"/>
      <c r="GAF3" s="89"/>
      <c r="GAG3" s="89"/>
      <c r="GAH3" s="89"/>
      <c r="GAI3" s="89"/>
      <c r="GAJ3" s="89"/>
      <c r="GAK3" s="89"/>
      <c r="GAL3" s="89"/>
      <c r="GAM3" s="89"/>
      <c r="GAN3" s="89"/>
      <c r="GAO3" s="89"/>
      <c r="GAP3" s="89"/>
      <c r="GAQ3" s="89"/>
      <c r="GAR3" s="89"/>
      <c r="GAS3" s="89"/>
      <c r="GAT3" s="89"/>
      <c r="GAU3" s="89"/>
      <c r="GAV3" s="89"/>
      <c r="GAW3" s="89"/>
      <c r="GAX3" s="89"/>
      <c r="GAY3" s="89"/>
      <c r="GAZ3" s="89"/>
      <c r="GBA3" s="89"/>
      <c r="GBB3" s="89"/>
      <c r="GBC3" s="89"/>
      <c r="GBD3" s="89"/>
      <c r="GBE3" s="89"/>
      <c r="GBF3" s="89"/>
      <c r="GBG3" s="89"/>
      <c r="GBH3" s="89"/>
      <c r="GBI3" s="89"/>
      <c r="GBJ3" s="89"/>
      <c r="GBK3" s="89"/>
      <c r="GBL3" s="89"/>
      <c r="GBM3" s="89"/>
      <c r="GBN3" s="89"/>
      <c r="GBO3" s="89"/>
      <c r="GBP3" s="89"/>
      <c r="GBQ3" s="89"/>
      <c r="GBR3" s="89"/>
      <c r="GBS3" s="89"/>
      <c r="GBT3" s="89"/>
      <c r="GBU3" s="89"/>
      <c r="GBV3" s="89"/>
      <c r="GBW3" s="89"/>
      <c r="GBX3" s="89"/>
      <c r="GBY3" s="89"/>
      <c r="GBZ3" s="89"/>
      <c r="GCA3" s="89"/>
      <c r="GCB3" s="89"/>
      <c r="GCC3" s="89"/>
      <c r="GCD3" s="89"/>
      <c r="GCE3" s="89"/>
      <c r="GCF3" s="89"/>
      <c r="GCG3" s="89"/>
      <c r="GCH3" s="89"/>
      <c r="GCI3" s="89"/>
      <c r="GCJ3" s="89"/>
      <c r="GCK3" s="89"/>
      <c r="GCL3" s="89"/>
      <c r="GCM3" s="89"/>
      <c r="GCN3" s="89"/>
      <c r="GCO3" s="89"/>
      <c r="GCP3" s="89"/>
      <c r="GCQ3" s="89"/>
      <c r="GCR3" s="89"/>
      <c r="GCS3" s="89"/>
      <c r="GCT3" s="89"/>
      <c r="GCU3" s="89"/>
      <c r="GCV3" s="89"/>
      <c r="GCW3" s="89"/>
      <c r="GCX3" s="89"/>
      <c r="GCY3" s="89"/>
      <c r="GCZ3" s="89"/>
      <c r="GDA3" s="89"/>
      <c r="GDB3" s="89"/>
      <c r="GDC3" s="89"/>
      <c r="GDD3" s="89"/>
      <c r="GDE3" s="89"/>
      <c r="GDF3" s="89"/>
      <c r="GDG3" s="89"/>
      <c r="GDH3" s="89"/>
      <c r="GDI3" s="89"/>
      <c r="GDJ3" s="89"/>
      <c r="GDK3" s="89"/>
      <c r="GDL3" s="89"/>
      <c r="GDM3" s="89"/>
      <c r="GDN3" s="89"/>
      <c r="GDO3" s="89"/>
      <c r="GDP3" s="89"/>
      <c r="GDQ3" s="89"/>
      <c r="GDR3" s="89"/>
      <c r="GDS3" s="89"/>
      <c r="GDT3" s="89"/>
      <c r="GDU3" s="89"/>
      <c r="GDV3" s="89"/>
      <c r="GDW3" s="89"/>
      <c r="GDX3" s="89"/>
      <c r="GDY3" s="89"/>
      <c r="GDZ3" s="89"/>
      <c r="GEA3" s="89"/>
      <c r="GEB3" s="89"/>
      <c r="GEC3" s="89"/>
      <c r="GED3" s="89"/>
      <c r="GEE3" s="89"/>
      <c r="GEF3" s="89"/>
      <c r="GEG3" s="89"/>
      <c r="GEH3" s="89"/>
      <c r="GEI3" s="89"/>
      <c r="GEJ3" s="89"/>
      <c r="GEK3" s="89"/>
      <c r="GEL3" s="89"/>
      <c r="GEM3" s="89"/>
      <c r="GEN3" s="89"/>
      <c r="GEO3" s="89"/>
      <c r="GEP3" s="89"/>
      <c r="GEQ3" s="89"/>
      <c r="GER3" s="89"/>
      <c r="GES3" s="89"/>
      <c r="GET3" s="89"/>
      <c r="GEU3" s="89"/>
      <c r="GEV3" s="89"/>
      <c r="GEW3" s="89"/>
      <c r="GEX3" s="89"/>
      <c r="GEY3" s="89"/>
      <c r="GEZ3" s="89"/>
      <c r="GFA3" s="89"/>
      <c r="GFB3" s="89"/>
      <c r="GFC3" s="89"/>
      <c r="GFD3" s="89"/>
      <c r="GFE3" s="89"/>
      <c r="GFF3" s="89"/>
      <c r="GFG3" s="89"/>
      <c r="GFH3" s="89"/>
      <c r="GFI3" s="89"/>
      <c r="GFJ3" s="89"/>
      <c r="GFK3" s="89"/>
      <c r="GFL3" s="89"/>
      <c r="GFM3" s="89"/>
      <c r="GFN3" s="89"/>
      <c r="GFO3" s="89"/>
      <c r="GFP3" s="89"/>
      <c r="GFQ3" s="89"/>
      <c r="GFR3" s="89"/>
      <c r="GFS3" s="89"/>
      <c r="GFT3" s="89"/>
      <c r="GFU3" s="89"/>
      <c r="GFV3" s="89"/>
      <c r="GFW3" s="89"/>
      <c r="GFX3" s="89"/>
      <c r="GFY3" s="89"/>
      <c r="GFZ3" s="89"/>
      <c r="GGA3" s="89"/>
      <c r="GGB3" s="89"/>
      <c r="GGC3" s="89"/>
      <c r="GGD3" s="89"/>
      <c r="GGE3" s="89"/>
      <c r="GGF3" s="89"/>
      <c r="GGG3" s="89"/>
      <c r="GGH3" s="89"/>
      <c r="GGI3" s="89"/>
      <c r="GGJ3" s="89"/>
      <c r="GGK3" s="89"/>
      <c r="GGL3" s="89"/>
      <c r="GGM3" s="89"/>
      <c r="GGN3" s="89"/>
      <c r="GGO3" s="89"/>
      <c r="GGP3" s="89"/>
      <c r="GGQ3" s="89"/>
      <c r="GGR3" s="89"/>
      <c r="GGS3" s="89"/>
      <c r="GGT3" s="89"/>
      <c r="GGU3" s="89"/>
      <c r="GGV3" s="89"/>
      <c r="GGW3" s="89"/>
      <c r="GGX3" s="89"/>
      <c r="GGY3" s="89"/>
      <c r="GGZ3" s="89"/>
      <c r="GHA3" s="89"/>
      <c r="GHB3" s="89"/>
      <c r="GHC3" s="89"/>
      <c r="GHD3" s="89"/>
      <c r="GHE3" s="89"/>
      <c r="GHF3" s="89"/>
      <c r="GHG3" s="89"/>
      <c r="GHH3" s="89"/>
      <c r="GHI3" s="89"/>
      <c r="GHJ3" s="89"/>
      <c r="GHK3" s="89"/>
      <c r="GHL3" s="89"/>
      <c r="GHM3" s="89"/>
      <c r="GHN3" s="89"/>
      <c r="GHO3" s="89"/>
      <c r="GHP3" s="89"/>
      <c r="GHQ3" s="89"/>
      <c r="GHR3" s="89"/>
      <c r="GHS3" s="89"/>
      <c r="GHT3" s="89"/>
      <c r="GHU3" s="89"/>
      <c r="GHV3" s="89"/>
      <c r="GHW3" s="89"/>
      <c r="GHX3" s="89"/>
      <c r="GHY3" s="89"/>
      <c r="GHZ3" s="89"/>
      <c r="GIA3" s="89"/>
      <c r="GIB3" s="89"/>
      <c r="GIC3" s="89"/>
      <c r="GID3" s="89"/>
      <c r="GIE3" s="89"/>
      <c r="GIF3" s="89"/>
      <c r="GIG3" s="89"/>
      <c r="GIH3" s="89"/>
      <c r="GII3" s="89"/>
      <c r="GIJ3" s="89"/>
      <c r="GIK3" s="89"/>
      <c r="GIL3" s="89"/>
      <c r="GIM3" s="89"/>
      <c r="GIN3" s="89"/>
      <c r="GIO3" s="89"/>
      <c r="GIP3" s="89"/>
      <c r="GIQ3" s="89"/>
      <c r="GIR3" s="89"/>
      <c r="GIS3" s="89"/>
      <c r="GIT3" s="89"/>
      <c r="GIU3" s="89"/>
      <c r="GIV3" s="89"/>
      <c r="GIW3" s="89"/>
      <c r="GIX3" s="89"/>
      <c r="GIY3" s="89"/>
      <c r="GIZ3" s="89"/>
      <c r="GJA3" s="89"/>
      <c r="GJB3" s="89"/>
      <c r="GJC3" s="89"/>
      <c r="GJD3" s="89"/>
      <c r="GJE3" s="89"/>
      <c r="GJF3" s="89"/>
      <c r="GJG3" s="89"/>
      <c r="GJH3" s="89"/>
      <c r="GJI3" s="89"/>
      <c r="GJJ3" s="89"/>
      <c r="GJK3" s="89"/>
      <c r="GJL3" s="89"/>
      <c r="GJM3" s="89"/>
      <c r="GJN3" s="89"/>
      <c r="GJO3" s="89"/>
      <c r="GJP3" s="89"/>
      <c r="GJQ3" s="89"/>
      <c r="GJR3" s="89"/>
      <c r="GJS3" s="89"/>
      <c r="GJT3" s="89"/>
      <c r="GJU3" s="89"/>
      <c r="GJV3" s="89"/>
      <c r="GJW3" s="89"/>
      <c r="GJX3" s="89"/>
      <c r="GJY3" s="89"/>
      <c r="GJZ3" s="89"/>
      <c r="GKA3" s="89"/>
      <c r="GKB3" s="89"/>
      <c r="GKC3" s="89"/>
      <c r="GKD3" s="89"/>
      <c r="GKE3" s="89"/>
      <c r="GKF3" s="89"/>
      <c r="GKG3" s="89"/>
      <c r="GKH3" s="89"/>
      <c r="GKI3" s="89"/>
      <c r="GKJ3" s="89"/>
      <c r="GKK3" s="89"/>
      <c r="GKL3" s="89"/>
      <c r="GKM3" s="89"/>
      <c r="GKN3" s="89"/>
      <c r="GKO3" s="89"/>
      <c r="GKP3" s="89"/>
      <c r="GKQ3" s="89"/>
      <c r="GKR3" s="89"/>
      <c r="GKS3" s="89"/>
      <c r="GKT3" s="89"/>
      <c r="GKU3" s="89"/>
      <c r="GKV3" s="89"/>
      <c r="GKW3" s="89"/>
      <c r="GKX3" s="89"/>
      <c r="GKY3" s="89"/>
      <c r="GKZ3" s="89"/>
      <c r="GLA3" s="89"/>
      <c r="GLB3" s="89"/>
      <c r="GLC3" s="89"/>
      <c r="GLD3" s="89"/>
      <c r="GLE3" s="89"/>
      <c r="GLF3" s="89"/>
      <c r="GLG3" s="89"/>
      <c r="GLH3" s="89"/>
      <c r="GLI3" s="89"/>
      <c r="GLJ3" s="89"/>
      <c r="GLK3" s="89"/>
      <c r="GLL3" s="89"/>
      <c r="GLM3" s="89"/>
      <c r="GLN3" s="89"/>
      <c r="GLO3" s="89"/>
      <c r="GLP3" s="89"/>
      <c r="GLQ3" s="89"/>
      <c r="GLR3" s="89"/>
      <c r="GLS3" s="89"/>
      <c r="GLT3" s="89"/>
      <c r="GLU3" s="89"/>
      <c r="GLV3" s="89"/>
      <c r="GLW3" s="89"/>
      <c r="GLX3" s="89"/>
      <c r="GLY3" s="89"/>
      <c r="GLZ3" s="89"/>
      <c r="GMA3" s="89"/>
      <c r="GMB3" s="89"/>
      <c r="GMC3" s="89"/>
      <c r="GMD3" s="89"/>
      <c r="GME3" s="89"/>
      <c r="GMF3" s="89"/>
      <c r="GMG3" s="89"/>
      <c r="GMH3" s="89"/>
      <c r="GMI3" s="89"/>
      <c r="GMJ3" s="89"/>
      <c r="GMK3" s="89"/>
      <c r="GML3" s="89"/>
      <c r="GMM3" s="89"/>
      <c r="GMN3" s="89"/>
      <c r="GMO3" s="89"/>
      <c r="GMP3" s="89"/>
      <c r="GMQ3" s="89"/>
      <c r="GMR3" s="89"/>
      <c r="GMS3" s="89"/>
      <c r="GMT3" s="89"/>
      <c r="GMU3" s="89"/>
      <c r="GMV3" s="89"/>
      <c r="GMW3" s="89"/>
      <c r="GMX3" s="89"/>
      <c r="GMY3" s="89"/>
      <c r="GMZ3" s="89"/>
      <c r="GNA3" s="89"/>
      <c r="GNB3" s="89"/>
      <c r="GNC3" s="89"/>
      <c r="GND3" s="89"/>
      <c r="GNE3" s="89"/>
      <c r="GNF3" s="89"/>
      <c r="GNG3" s="89"/>
      <c r="GNH3" s="89"/>
      <c r="GNI3" s="89"/>
      <c r="GNJ3" s="89"/>
      <c r="GNK3" s="89"/>
      <c r="GNL3" s="89"/>
      <c r="GNM3" s="89"/>
      <c r="GNN3" s="89"/>
      <c r="GNO3" s="89"/>
      <c r="GNP3" s="89"/>
      <c r="GNQ3" s="89"/>
      <c r="GNR3" s="89"/>
      <c r="GNS3" s="89"/>
      <c r="GNT3" s="89"/>
      <c r="GNU3" s="89"/>
      <c r="GNV3" s="89"/>
      <c r="GNW3" s="89"/>
      <c r="GNX3" s="89"/>
      <c r="GNY3" s="89"/>
      <c r="GNZ3" s="89"/>
      <c r="GOA3" s="89"/>
      <c r="GOB3" s="89"/>
      <c r="GOC3" s="89"/>
      <c r="GOD3" s="89"/>
      <c r="GOE3" s="89"/>
      <c r="GOF3" s="89"/>
      <c r="GOG3" s="89"/>
      <c r="GOH3" s="89"/>
      <c r="GOI3" s="89"/>
      <c r="GOJ3" s="89"/>
      <c r="GOK3" s="89"/>
      <c r="GOL3" s="89"/>
      <c r="GOM3" s="89"/>
      <c r="GON3" s="89"/>
      <c r="GOO3" s="89"/>
      <c r="GOP3" s="89"/>
      <c r="GOQ3" s="89"/>
      <c r="GOR3" s="89"/>
      <c r="GOS3" s="89"/>
      <c r="GOT3" s="89"/>
      <c r="GOU3" s="89"/>
      <c r="GOV3" s="89"/>
      <c r="GOW3" s="89"/>
      <c r="GOX3" s="89"/>
      <c r="GOY3" s="89"/>
      <c r="GOZ3" s="89"/>
      <c r="GPA3" s="89"/>
      <c r="GPB3" s="89"/>
      <c r="GPC3" s="89"/>
      <c r="GPD3" s="89"/>
      <c r="GPE3" s="89"/>
      <c r="GPF3" s="89"/>
      <c r="GPG3" s="89"/>
      <c r="GPH3" s="89"/>
      <c r="GPI3" s="89"/>
      <c r="GPJ3" s="89"/>
      <c r="GPK3" s="89"/>
      <c r="GPL3" s="89"/>
      <c r="GPM3" s="89"/>
      <c r="GPN3" s="89"/>
      <c r="GPO3" s="89"/>
      <c r="GPP3" s="89"/>
      <c r="GPQ3" s="89"/>
      <c r="GPR3" s="89"/>
      <c r="GPS3" s="89"/>
      <c r="GPT3" s="89"/>
      <c r="GPU3" s="89"/>
      <c r="GPV3" s="89"/>
      <c r="GPW3" s="89"/>
      <c r="GPX3" s="89"/>
      <c r="GPY3" s="89"/>
      <c r="GPZ3" s="89"/>
      <c r="GQA3" s="89"/>
      <c r="GQB3" s="89"/>
      <c r="GQC3" s="89"/>
      <c r="GQD3" s="89"/>
      <c r="GQE3" s="89"/>
      <c r="GQF3" s="89"/>
      <c r="GQG3" s="89"/>
      <c r="GQH3" s="89"/>
      <c r="GQI3" s="89"/>
      <c r="GQJ3" s="89"/>
      <c r="GQK3" s="89"/>
      <c r="GQL3" s="89"/>
      <c r="GQM3" s="89"/>
      <c r="GQN3" s="89"/>
      <c r="GQO3" s="89"/>
      <c r="GQP3" s="89"/>
      <c r="GQQ3" s="89"/>
      <c r="GQR3" s="89"/>
      <c r="GQS3" s="89"/>
      <c r="GQT3" s="89"/>
      <c r="GQU3" s="89"/>
      <c r="GQV3" s="89"/>
      <c r="GQW3" s="89"/>
      <c r="GQX3" s="89"/>
      <c r="GQY3" s="89"/>
      <c r="GQZ3" s="89"/>
      <c r="GRA3" s="89"/>
      <c r="GRB3" s="89"/>
      <c r="GRC3" s="89"/>
      <c r="GRD3" s="89"/>
      <c r="GRE3" s="89"/>
      <c r="GRF3" s="89"/>
      <c r="GRG3" s="89"/>
      <c r="GRH3" s="89"/>
      <c r="GRI3" s="89"/>
      <c r="GRJ3" s="89"/>
      <c r="GRK3" s="89"/>
      <c r="GRL3" s="89"/>
      <c r="GRM3" s="89"/>
      <c r="GRN3" s="89"/>
      <c r="GRO3" s="89"/>
      <c r="GRP3" s="89"/>
      <c r="GRQ3" s="89"/>
      <c r="GRR3" s="89"/>
      <c r="GRS3" s="89"/>
      <c r="GRT3" s="89"/>
      <c r="GRU3" s="89"/>
      <c r="GRV3" s="89"/>
      <c r="GRW3" s="89"/>
      <c r="GRX3" s="89"/>
      <c r="GRY3" s="89"/>
      <c r="GRZ3" s="89"/>
      <c r="GSA3" s="89"/>
      <c r="GSB3" s="89"/>
      <c r="GSC3" s="89"/>
      <c r="GSD3" s="89"/>
      <c r="GSE3" s="89"/>
      <c r="GSF3" s="89"/>
      <c r="GSG3" s="89"/>
      <c r="GSH3" s="89"/>
      <c r="GSI3" s="89"/>
      <c r="GSJ3" s="89"/>
      <c r="GSK3" s="89"/>
      <c r="GSL3" s="89"/>
      <c r="GSM3" s="89"/>
      <c r="GSN3" s="89"/>
      <c r="GSO3" s="89"/>
      <c r="GSP3" s="89"/>
      <c r="GSQ3" s="89"/>
      <c r="GSR3" s="89"/>
      <c r="GSS3" s="89"/>
      <c r="GST3" s="89"/>
      <c r="GSU3" s="89"/>
      <c r="GSV3" s="89"/>
      <c r="GSW3" s="89"/>
      <c r="GSX3" s="89"/>
      <c r="GSY3" s="89"/>
      <c r="GSZ3" s="89"/>
      <c r="GTA3" s="89"/>
      <c r="GTB3" s="89"/>
      <c r="GTC3" s="89"/>
      <c r="GTD3" s="89"/>
      <c r="GTE3" s="89"/>
      <c r="GTF3" s="89"/>
      <c r="GTG3" s="89"/>
      <c r="GTH3" s="89"/>
      <c r="GTI3" s="89"/>
      <c r="GTJ3" s="89"/>
      <c r="GTK3" s="89"/>
      <c r="GTL3" s="89"/>
      <c r="GTM3" s="89"/>
      <c r="GTN3" s="89"/>
      <c r="GTO3" s="89"/>
      <c r="GTP3" s="89"/>
      <c r="GTQ3" s="89"/>
      <c r="GTR3" s="89"/>
      <c r="GTS3" s="89"/>
      <c r="GTT3" s="89"/>
      <c r="GTU3" s="89"/>
      <c r="GTV3" s="89"/>
      <c r="GTW3" s="89"/>
      <c r="GTX3" s="89"/>
      <c r="GTY3" s="89"/>
      <c r="GTZ3" s="89"/>
      <c r="GUA3" s="89"/>
      <c r="GUB3" s="89"/>
      <c r="GUC3" s="89"/>
      <c r="GUD3" s="89"/>
      <c r="GUE3" s="89"/>
      <c r="GUF3" s="89"/>
      <c r="GUG3" s="89"/>
      <c r="GUH3" s="89"/>
      <c r="GUI3" s="89"/>
      <c r="GUJ3" s="89"/>
      <c r="GUK3" s="89"/>
      <c r="GUL3" s="89"/>
      <c r="GUM3" s="89"/>
      <c r="GUN3" s="89"/>
      <c r="GUO3" s="89"/>
      <c r="GUP3" s="89"/>
      <c r="GUQ3" s="89"/>
      <c r="GUR3" s="89"/>
      <c r="GUS3" s="89"/>
      <c r="GUT3" s="89"/>
      <c r="GUU3" s="89"/>
      <c r="GUV3" s="89"/>
      <c r="GUW3" s="89"/>
      <c r="GUX3" s="89"/>
      <c r="GUY3" s="89"/>
      <c r="GUZ3" s="89"/>
      <c r="GVA3" s="89"/>
      <c r="GVB3" s="89"/>
      <c r="GVC3" s="89"/>
      <c r="GVD3" s="89"/>
      <c r="GVE3" s="89"/>
      <c r="GVF3" s="89"/>
      <c r="GVG3" s="89"/>
      <c r="GVH3" s="89"/>
      <c r="GVI3" s="89"/>
      <c r="GVJ3" s="89"/>
      <c r="GVK3" s="89"/>
      <c r="GVL3" s="89"/>
      <c r="GVM3" s="89"/>
      <c r="GVN3" s="89"/>
      <c r="GVO3" s="89"/>
      <c r="GVP3" s="89"/>
      <c r="GVQ3" s="89"/>
      <c r="GVR3" s="89"/>
      <c r="GVS3" s="89"/>
      <c r="GVT3" s="89"/>
      <c r="GVU3" s="89"/>
      <c r="GVV3" s="89"/>
      <c r="GVW3" s="89"/>
      <c r="GVX3" s="89"/>
      <c r="GVY3" s="89"/>
      <c r="GVZ3" s="89"/>
      <c r="GWA3" s="89"/>
      <c r="GWB3" s="89"/>
      <c r="GWC3" s="89"/>
      <c r="GWD3" s="89"/>
      <c r="GWE3" s="89"/>
      <c r="GWF3" s="89"/>
      <c r="GWG3" s="89"/>
      <c r="GWH3" s="89"/>
      <c r="GWI3" s="89"/>
      <c r="GWJ3" s="89"/>
      <c r="GWK3" s="89"/>
      <c r="GWL3" s="89"/>
      <c r="GWM3" s="89"/>
      <c r="GWN3" s="89"/>
      <c r="GWO3" s="89"/>
      <c r="GWP3" s="89"/>
      <c r="GWQ3" s="89"/>
      <c r="GWR3" s="89"/>
      <c r="GWS3" s="89"/>
      <c r="GWT3" s="89"/>
      <c r="GWU3" s="89"/>
      <c r="GWV3" s="89"/>
      <c r="GWW3" s="89"/>
      <c r="GWX3" s="89"/>
      <c r="GWY3" s="89"/>
      <c r="GWZ3" s="89"/>
      <c r="GXA3" s="89"/>
      <c r="GXB3" s="89"/>
      <c r="GXC3" s="89"/>
      <c r="GXD3" s="89"/>
      <c r="GXE3" s="89"/>
      <c r="GXF3" s="89"/>
      <c r="GXG3" s="89"/>
      <c r="GXH3" s="89"/>
      <c r="GXI3" s="89"/>
      <c r="GXJ3" s="89"/>
      <c r="GXK3" s="89"/>
      <c r="GXL3" s="89"/>
      <c r="GXM3" s="89"/>
      <c r="GXN3" s="89"/>
      <c r="GXO3" s="89"/>
      <c r="GXP3" s="89"/>
      <c r="GXQ3" s="89"/>
      <c r="GXR3" s="89"/>
      <c r="GXS3" s="89"/>
      <c r="GXT3" s="89"/>
      <c r="GXU3" s="89"/>
      <c r="GXV3" s="89"/>
      <c r="GXW3" s="89"/>
      <c r="GXX3" s="89"/>
      <c r="GXY3" s="89"/>
      <c r="GXZ3" s="89"/>
      <c r="GYA3" s="89"/>
      <c r="GYB3" s="89"/>
      <c r="GYC3" s="89"/>
      <c r="GYD3" s="89"/>
      <c r="GYE3" s="89"/>
      <c r="GYF3" s="89"/>
      <c r="GYG3" s="89"/>
      <c r="GYH3" s="89"/>
      <c r="GYI3" s="89"/>
      <c r="GYJ3" s="89"/>
      <c r="GYK3" s="89"/>
      <c r="GYL3" s="89"/>
      <c r="GYM3" s="89"/>
      <c r="GYN3" s="89"/>
      <c r="GYO3" s="89"/>
      <c r="GYP3" s="89"/>
      <c r="GYQ3" s="89"/>
      <c r="GYR3" s="89"/>
      <c r="GYS3" s="89"/>
      <c r="GYT3" s="89"/>
      <c r="GYU3" s="89"/>
      <c r="GYV3" s="89"/>
      <c r="GYW3" s="89"/>
      <c r="GYX3" s="89"/>
      <c r="GYY3" s="89"/>
      <c r="GYZ3" s="89"/>
      <c r="GZA3" s="89"/>
      <c r="GZB3" s="89"/>
      <c r="GZC3" s="89"/>
      <c r="GZD3" s="89"/>
      <c r="GZE3" s="89"/>
      <c r="GZF3" s="89"/>
      <c r="GZG3" s="89"/>
      <c r="GZH3" s="89"/>
      <c r="GZI3" s="89"/>
      <c r="GZJ3" s="89"/>
      <c r="GZK3" s="89"/>
      <c r="GZL3" s="89"/>
      <c r="GZM3" s="89"/>
      <c r="GZN3" s="89"/>
      <c r="GZO3" s="89"/>
      <c r="GZP3" s="89"/>
      <c r="GZQ3" s="89"/>
      <c r="GZR3" s="89"/>
      <c r="GZS3" s="89"/>
      <c r="GZT3" s="89"/>
      <c r="GZU3" s="89"/>
      <c r="GZV3" s="89"/>
      <c r="GZW3" s="89"/>
      <c r="GZX3" s="89"/>
      <c r="GZY3" s="89"/>
      <c r="GZZ3" s="89"/>
      <c r="HAA3" s="89"/>
      <c r="HAB3" s="89"/>
      <c r="HAC3" s="89"/>
      <c r="HAD3" s="89"/>
      <c r="HAE3" s="89"/>
      <c r="HAF3" s="89"/>
      <c r="HAG3" s="89"/>
      <c r="HAH3" s="89"/>
      <c r="HAI3" s="89"/>
      <c r="HAJ3" s="89"/>
      <c r="HAK3" s="89"/>
      <c r="HAL3" s="89"/>
      <c r="HAM3" s="89"/>
      <c r="HAN3" s="89"/>
      <c r="HAO3" s="89"/>
      <c r="HAP3" s="89"/>
      <c r="HAQ3" s="89"/>
      <c r="HAR3" s="89"/>
      <c r="HAS3" s="89"/>
      <c r="HAT3" s="89"/>
      <c r="HAU3" s="89"/>
      <c r="HAV3" s="89"/>
      <c r="HAW3" s="89"/>
      <c r="HAX3" s="89"/>
      <c r="HAY3" s="89"/>
      <c r="HAZ3" s="89"/>
      <c r="HBA3" s="89"/>
      <c r="HBB3" s="89"/>
      <c r="HBC3" s="89"/>
      <c r="HBD3" s="89"/>
      <c r="HBE3" s="89"/>
      <c r="HBF3" s="89"/>
      <c r="HBG3" s="89"/>
      <c r="HBH3" s="89"/>
      <c r="HBI3" s="89"/>
      <c r="HBJ3" s="89"/>
      <c r="HBK3" s="89"/>
      <c r="HBL3" s="89"/>
      <c r="HBM3" s="89"/>
      <c r="HBN3" s="89"/>
      <c r="HBO3" s="89"/>
      <c r="HBP3" s="89"/>
      <c r="HBQ3" s="89"/>
      <c r="HBR3" s="89"/>
      <c r="HBS3" s="89"/>
      <c r="HBT3" s="89"/>
      <c r="HBU3" s="89"/>
      <c r="HBV3" s="89"/>
      <c r="HBW3" s="89"/>
      <c r="HBX3" s="89"/>
      <c r="HBY3" s="89"/>
      <c r="HBZ3" s="89"/>
      <c r="HCA3" s="89"/>
      <c r="HCB3" s="89"/>
      <c r="HCC3" s="89"/>
      <c r="HCD3" s="89"/>
      <c r="HCE3" s="89"/>
      <c r="HCF3" s="89"/>
      <c r="HCG3" s="89"/>
      <c r="HCH3" s="89"/>
      <c r="HCI3" s="89"/>
      <c r="HCJ3" s="89"/>
      <c r="HCK3" s="89"/>
      <c r="HCL3" s="89"/>
      <c r="HCM3" s="89"/>
      <c r="HCN3" s="89"/>
      <c r="HCO3" s="89"/>
      <c r="HCP3" s="89"/>
      <c r="HCQ3" s="89"/>
      <c r="HCR3" s="89"/>
      <c r="HCS3" s="89"/>
      <c r="HCT3" s="89"/>
      <c r="HCU3" s="89"/>
      <c r="HCV3" s="89"/>
      <c r="HCW3" s="89"/>
      <c r="HCX3" s="89"/>
      <c r="HCY3" s="89"/>
      <c r="HCZ3" s="89"/>
      <c r="HDA3" s="89"/>
      <c r="HDB3" s="89"/>
      <c r="HDC3" s="89"/>
      <c r="HDD3" s="89"/>
      <c r="HDE3" s="89"/>
      <c r="HDF3" s="89"/>
      <c r="HDG3" s="89"/>
      <c r="HDH3" s="89"/>
      <c r="HDI3" s="89"/>
      <c r="HDJ3" s="89"/>
      <c r="HDK3" s="89"/>
      <c r="HDL3" s="89"/>
      <c r="HDM3" s="89"/>
      <c r="HDN3" s="89"/>
      <c r="HDO3" s="89"/>
      <c r="HDP3" s="89"/>
      <c r="HDQ3" s="89"/>
      <c r="HDR3" s="89"/>
      <c r="HDS3" s="89"/>
      <c r="HDT3" s="89"/>
      <c r="HDU3" s="89"/>
      <c r="HDV3" s="89"/>
      <c r="HDW3" s="89"/>
      <c r="HDX3" s="89"/>
      <c r="HDY3" s="89"/>
      <c r="HDZ3" s="89"/>
      <c r="HEA3" s="89"/>
      <c r="HEB3" s="89"/>
      <c r="HEC3" s="89"/>
      <c r="HED3" s="89"/>
      <c r="HEE3" s="89"/>
      <c r="HEF3" s="89"/>
      <c r="HEG3" s="89"/>
      <c r="HEH3" s="89"/>
      <c r="HEI3" s="89"/>
      <c r="HEJ3" s="89"/>
      <c r="HEK3" s="89"/>
      <c r="HEL3" s="89"/>
      <c r="HEM3" s="89"/>
      <c r="HEN3" s="89"/>
      <c r="HEO3" s="89"/>
      <c r="HEP3" s="89"/>
      <c r="HEQ3" s="89"/>
      <c r="HER3" s="89"/>
      <c r="HES3" s="89"/>
      <c r="HET3" s="89"/>
      <c r="HEU3" s="89"/>
      <c r="HEV3" s="89"/>
      <c r="HEW3" s="89"/>
      <c r="HEX3" s="89"/>
      <c r="HEY3" s="89"/>
      <c r="HEZ3" s="89"/>
      <c r="HFA3" s="89"/>
      <c r="HFB3" s="89"/>
      <c r="HFC3" s="89"/>
      <c r="HFD3" s="89"/>
      <c r="HFE3" s="89"/>
      <c r="HFF3" s="89"/>
      <c r="HFG3" s="89"/>
      <c r="HFH3" s="89"/>
      <c r="HFI3" s="89"/>
      <c r="HFJ3" s="89"/>
      <c r="HFK3" s="89"/>
      <c r="HFL3" s="89"/>
      <c r="HFM3" s="89"/>
      <c r="HFN3" s="89"/>
      <c r="HFO3" s="89"/>
      <c r="HFP3" s="89"/>
      <c r="HFQ3" s="89"/>
      <c r="HFR3" s="89"/>
      <c r="HFS3" s="89"/>
      <c r="HFT3" s="89"/>
      <c r="HFU3" s="89"/>
      <c r="HFV3" s="89"/>
      <c r="HFW3" s="89"/>
      <c r="HFX3" s="89"/>
      <c r="HFY3" s="89"/>
      <c r="HFZ3" s="89"/>
      <c r="HGA3" s="89"/>
      <c r="HGB3" s="89"/>
      <c r="HGC3" s="89"/>
      <c r="HGD3" s="89"/>
      <c r="HGE3" s="89"/>
      <c r="HGF3" s="89"/>
      <c r="HGG3" s="89"/>
      <c r="HGH3" s="89"/>
      <c r="HGI3" s="89"/>
      <c r="HGJ3" s="89"/>
      <c r="HGK3" s="89"/>
      <c r="HGL3" s="89"/>
      <c r="HGM3" s="89"/>
      <c r="HGN3" s="89"/>
      <c r="HGO3" s="89"/>
      <c r="HGP3" s="89"/>
      <c r="HGQ3" s="89"/>
      <c r="HGR3" s="89"/>
      <c r="HGS3" s="89"/>
      <c r="HGT3" s="89"/>
      <c r="HGU3" s="89"/>
      <c r="HGV3" s="89"/>
      <c r="HGW3" s="89"/>
      <c r="HGX3" s="89"/>
      <c r="HGY3" s="89"/>
      <c r="HGZ3" s="89"/>
      <c r="HHA3" s="89"/>
      <c r="HHB3" s="89"/>
      <c r="HHC3" s="89"/>
      <c r="HHD3" s="89"/>
      <c r="HHE3" s="89"/>
      <c r="HHF3" s="89"/>
      <c r="HHG3" s="89"/>
      <c r="HHH3" s="89"/>
      <c r="HHI3" s="89"/>
      <c r="HHJ3" s="89"/>
      <c r="HHK3" s="89"/>
      <c r="HHL3" s="89"/>
      <c r="HHM3" s="89"/>
      <c r="HHN3" s="89"/>
      <c r="HHO3" s="89"/>
      <c r="HHP3" s="89"/>
      <c r="HHQ3" s="89"/>
      <c r="HHR3" s="89"/>
      <c r="HHS3" s="89"/>
      <c r="HHT3" s="89"/>
      <c r="HHU3" s="89"/>
      <c r="HHV3" s="89"/>
      <c r="HHW3" s="89"/>
      <c r="HHX3" s="89"/>
      <c r="HHY3" s="89"/>
      <c r="HHZ3" s="89"/>
      <c r="HIA3" s="89"/>
      <c r="HIB3" s="89"/>
      <c r="HIC3" s="89"/>
      <c r="HID3" s="89"/>
      <c r="HIE3" s="89"/>
      <c r="HIF3" s="89"/>
      <c r="HIG3" s="89"/>
      <c r="HIH3" s="89"/>
      <c r="HII3" s="89"/>
      <c r="HIJ3" s="89"/>
      <c r="HIK3" s="89"/>
      <c r="HIL3" s="89"/>
      <c r="HIM3" s="89"/>
      <c r="HIN3" s="89"/>
      <c r="HIO3" s="89"/>
      <c r="HIP3" s="89"/>
      <c r="HIQ3" s="89"/>
      <c r="HIR3" s="89"/>
      <c r="HIS3" s="89"/>
      <c r="HIT3" s="89"/>
      <c r="HIU3" s="89"/>
      <c r="HIV3" s="89"/>
      <c r="HIW3" s="89"/>
      <c r="HIX3" s="89"/>
      <c r="HIY3" s="89"/>
      <c r="HIZ3" s="89"/>
      <c r="HJA3" s="89"/>
      <c r="HJB3" s="89"/>
      <c r="HJC3" s="89"/>
      <c r="HJD3" s="89"/>
      <c r="HJE3" s="89"/>
      <c r="HJF3" s="89"/>
      <c r="HJG3" s="89"/>
      <c r="HJH3" s="89"/>
      <c r="HJI3" s="89"/>
      <c r="HJJ3" s="89"/>
      <c r="HJK3" s="89"/>
      <c r="HJL3" s="89"/>
      <c r="HJM3" s="89"/>
      <c r="HJN3" s="89"/>
      <c r="HJO3" s="89"/>
      <c r="HJP3" s="89"/>
      <c r="HJQ3" s="89"/>
      <c r="HJR3" s="89"/>
      <c r="HJS3" s="89"/>
      <c r="HJT3" s="89"/>
      <c r="HJU3" s="89"/>
      <c r="HJV3" s="89"/>
      <c r="HJW3" s="89"/>
      <c r="HJX3" s="89"/>
      <c r="HJY3" s="89"/>
      <c r="HJZ3" s="89"/>
      <c r="HKA3" s="89"/>
      <c r="HKB3" s="89"/>
      <c r="HKC3" s="89"/>
      <c r="HKD3" s="89"/>
      <c r="HKE3" s="89"/>
      <c r="HKF3" s="89"/>
      <c r="HKG3" s="89"/>
      <c r="HKH3" s="89"/>
      <c r="HKI3" s="89"/>
      <c r="HKJ3" s="89"/>
      <c r="HKK3" s="89"/>
      <c r="HKL3" s="89"/>
      <c r="HKM3" s="89"/>
      <c r="HKN3" s="89"/>
      <c r="HKO3" s="89"/>
      <c r="HKP3" s="89"/>
      <c r="HKQ3" s="89"/>
      <c r="HKR3" s="89"/>
      <c r="HKS3" s="89"/>
      <c r="HKT3" s="89"/>
      <c r="HKU3" s="89"/>
      <c r="HKV3" s="89"/>
      <c r="HKW3" s="89"/>
      <c r="HKX3" s="89"/>
      <c r="HKY3" s="89"/>
      <c r="HKZ3" s="89"/>
      <c r="HLA3" s="89"/>
      <c r="HLB3" s="89"/>
      <c r="HLC3" s="89"/>
      <c r="HLD3" s="89"/>
      <c r="HLE3" s="89"/>
      <c r="HLF3" s="89"/>
      <c r="HLG3" s="89"/>
      <c r="HLH3" s="89"/>
      <c r="HLI3" s="89"/>
      <c r="HLJ3" s="89"/>
      <c r="HLK3" s="89"/>
      <c r="HLL3" s="89"/>
      <c r="HLM3" s="89"/>
      <c r="HLN3" s="89"/>
      <c r="HLO3" s="89"/>
      <c r="HLP3" s="89"/>
      <c r="HLQ3" s="89"/>
      <c r="HLR3" s="89"/>
      <c r="HLS3" s="89"/>
      <c r="HLT3" s="89"/>
      <c r="HLU3" s="89"/>
      <c r="HLV3" s="89"/>
      <c r="HLW3" s="89"/>
      <c r="HLX3" s="89"/>
      <c r="HLY3" s="89"/>
      <c r="HLZ3" s="89"/>
      <c r="HMA3" s="89"/>
      <c r="HMB3" s="89"/>
      <c r="HMC3" s="89"/>
      <c r="HMD3" s="89"/>
      <c r="HME3" s="89"/>
      <c r="HMF3" s="89"/>
      <c r="HMG3" s="89"/>
      <c r="HMH3" s="89"/>
      <c r="HMI3" s="89"/>
      <c r="HMJ3" s="89"/>
      <c r="HMK3" s="89"/>
      <c r="HML3" s="89"/>
      <c r="HMM3" s="89"/>
      <c r="HMN3" s="89"/>
      <c r="HMO3" s="89"/>
      <c r="HMP3" s="89"/>
      <c r="HMQ3" s="89"/>
      <c r="HMR3" s="89"/>
      <c r="HMS3" s="89"/>
      <c r="HMT3" s="89"/>
      <c r="HMU3" s="89"/>
      <c r="HMV3" s="89"/>
      <c r="HMW3" s="89"/>
      <c r="HMX3" s="89"/>
      <c r="HMY3" s="89"/>
      <c r="HMZ3" s="89"/>
      <c r="HNA3" s="89"/>
      <c r="HNB3" s="89"/>
      <c r="HNC3" s="89"/>
      <c r="HND3" s="89"/>
      <c r="HNE3" s="89"/>
      <c r="HNF3" s="89"/>
      <c r="HNG3" s="89"/>
      <c r="HNH3" s="89"/>
      <c r="HNI3" s="89"/>
      <c r="HNJ3" s="89"/>
      <c r="HNK3" s="89"/>
      <c r="HNL3" s="89"/>
      <c r="HNM3" s="89"/>
      <c r="HNN3" s="89"/>
      <c r="HNO3" s="89"/>
      <c r="HNP3" s="89"/>
      <c r="HNQ3" s="89"/>
      <c r="HNR3" s="89"/>
      <c r="HNS3" s="89"/>
      <c r="HNT3" s="89"/>
      <c r="HNU3" s="89"/>
      <c r="HNV3" s="89"/>
      <c r="HNW3" s="89"/>
      <c r="HNX3" s="89"/>
      <c r="HNY3" s="89"/>
      <c r="HNZ3" s="89"/>
      <c r="HOA3" s="89"/>
      <c r="HOB3" s="89"/>
      <c r="HOC3" s="89"/>
      <c r="HOD3" s="89"/>
      <c r="HOE3" s="89"/>
      <c r="HOF3" s="89"/>
      <c r="HOG3" s="89"/>
      <c r="HOH3" s="89"/>
      <c r="HOI3" s="89"/>
      <c r="HOJ3" s="89"/>
      <c r="HOK3" s="89"/>
      <c r="HOL3" s="89"/>
      <c r="HOM3" s="89"/>
      <c r="HON3" s="89"/>
      <c r="HOO3" s="89"/>
      <c r="HOP3" s="89"/>
      <c r="HOQ3" s="89"/>
      <c r="HOR3" s="89"/>
      <c r="HOS3" s="89"/>
      <c r="HOT3" s="89"/>
      <c r="HOU3" s="89"/>
      <c r="HOV3" s="89"/>
      <c r="HOW3" s="89"/>
      <c r="HOX3" s="89"/>
      <c r="HOY3" s="89"/>
      <c r="HOZ3" s="89"/>
      <c r="HPA3" s="89"/>
      <c r="HPB3" s="89"/>
      <c r="HPC3" s="89"/>
      <c r="HPD3" s="89"/>
      <c r="HPE3" s="89"/>
      <c r="HPF3" s="89"/>
      <c r="HPG3" s="89"/>
      <c r="HPH3" s="89"/>
      <c r="HPI3" s="89"/>
      <c r="HPJ3" s="89"/>
      <c r="HPK3" s="89"/>
      <c r="HPL3" s="89"/>
      <c r="HPM3" s="89"/>
      <c r="HPN3" s="89"/>
      <c r="HPO3" s="89"/>
      <c r="HPP3" s="89"/>
      <c r="HPQ3" s="89"/>
      <c r="HPR3" s="89"/>
      <c r="HPS3" s="89"/>
      <c r="HPT3" s="89"/>
      <c r="HPU3" s="89"/>
      <c r="HPV3" s="89"/>
      <c r="HPW3" s="89"/>
      <c r="HPX3" s="89"/>
      <c r="HPY3" s="89"/>
      <c r="HPZ3" s="89"/>
      <c r="HQA3" s="89"/>
      <c r="HQB3" s="89"/>
      <c r="HQC3" s="89"/>
      <c r="HQD3" s="89"/>
      <c r="HQE3" s="89"/>
      <c r="HQF3" s="89"/>
      <c r="HQG3" s="89"/>
      <c r="HQH3" s="89"/>
      <c r="HQI3" s="89"/>
      <c r="HQJ3" s="89"/>
      <c r="HQK3" s="89"/>
      <c r="HQL3" s="89"/>
      <c r="HQM3" s="89"/>
      <c r="HQN3" s="89"/>
      <c r="HQO3" s="89"/>
      <c r="HQP3" s="89"/>
      <c r="HQQ3" s="89"/>
      <c r="HQR3" s="89"/>
      <c r="HQS3" s="89"/>
      <c r="HQT3" s="89"/>
      <c r="HQU3" s="89"/>
      <c r="HQV3" s="89"/>
      <c r="HQW3" s="89"/>
      <c r="HQX3" s="89"/>
      <c r="HQY3" s="89"/>
      <c r="HQZ3" s="89"/>
      <c r="HRA3" s="89"/>
      <c r="HRB3" s="89"/>
      <c r="HRC3" s="89"/>
      <c r="HRD3" s="89"/>
      <c r="HRE3" s="89"/>
      <c r="HRF3" s="89"/>
      <c r="HRG3" s="89"/>
      <c r="HRH3" s="89"/>
      <c r="HRI3" s="89"/>
      <c r="HRJ3" s="89"/>
      <c r="HRK3" s="89"/>
      <c r="HRL3" s="89"/>
      <c r="HRM3" s="89"/>
      <c r="HRN3" s="89"/>
      <c r="HRO3" s="89"/>
      <c r="HRP3" s="89"/>
      <c r="HRQ3" s="89"/>
      <c r="HRR3" s="89"/>
      <c r="HRS3" s="89"/>
      <c r="HRT3" s="89"/>
      <c r="HRU3" s="89"/>
      <c r="HRV3" s="89"/>
      <c r="HRW3" s="89"/>
      <c r="HRX3" s="89"/>
      <c r="HRY3" s="89"/>
      <c r="HRZ3" s="89"/>
      <c r="HSA3" s="89"/>
      <c r="HSB3" s="89"/>
      <c r="HSC3" s="89"/>
      <c r="HSD3" s="89"/>
      <c r="HSE3" s="89"/>
      <c r="HSF3" s="89"/>
      <c r="HSG3" s="89"/>
      <c r="HSH3" s="89"/>
      <c r="HSI3" s="89"/>
      <c r="HSJ3" s="89"/>
      <c r="HSK3" s="89"/>
      <c r="HSL3" s="89"/>
      <c r="HSM3" s="89"/>
      <c r="HSN3" s="89"/>
      <c r="HSO3" s="89"/>
      <c r="HSP3" s="89"/>
      <c r="HSQ3" s="89"/>
      <c r="HSR3" s="89"/>
      <c r="HSS3" s="89"/>
      <c r="HST3" s="89"/>
      <c r="HSU3" s="89"/>
      <c r="HSV3" s="89"/>
      <c r="HSW3" s="89"/>
      <c r="HSX3" s="89"/>
      <c r="HSY3" s="89"/>
      <c r="HSZ3" s="89"/>
      <c r="HTA3" s="89"/>
      <c r="HTB3" s="89"/>
      <c r="HTC3" s="89"/>
      <c r="HTD3" s="89"/>
      <c r="HTE3" s="89"/>
      <c r="HTF3" s="89"/>
      <c r="HTG3" s="89"/>
      <c r="HTH3" s="89"/>
      <c r="HTI3" s="89"/>
      <c r="HTJ3" s="89"/>
      <c r="HTK3" s="89"/>
      <c r="HTL3" s="89"/>
      <c r="HTM3" s="89"/>
      <c r="HTN3" s="89"/>
      <c r="HTO3" s="89"/>
      <c r="HTP3" s="89"/>
      <c r="HTQ3" s="89"/>
      <c r="HTR3" s="89"/>
      <c r="HTS3" s="89"/>
      <c r="HTT3" s="89"/>
      <c r="HTU3" s="89"/>
      <c r="HTV3" s="89"/>
      <c r="HTW3" s="89"/>
      <c r="HTX3" s="89"/>
      <c r="HTY3" s="89"/>
      <c r="HTZ3" s="89"/>
      <c r="HUA3" s="89"/>
      <c r="HUB3" s="89"/>
      <c r="HUC3" s="89"/>
      <c r="HUD3" s="89"/>
      <c r="HUE3" s="89"/>
      <c r="HUF3" s="89"/>
      <c r="HUG3" s="89"/>
      <c r="HUH3" s="89"/>
      <c r="HUI3" s="89"/>
      <c r="HUJ3" s="89"/>
      <c r="HUK3" s="89"/>
      <c r="HUL3" s="89"/>
      <c r="HUM3" s="89"/>
      <c r="HUN3" s="89"/>
      <c r="HUO3" s="89"/>
      <c r="HUP3" s="89"/>
      <c r="HUQ3" s="89"/>
      <c r="HUR3" s="89"/>
      <c r="HUS3" s="89"/>
      <c r="HUT3" s="89"/>
      <c r="HUU3" s="89"/>
      <c r="HUV3" s="89"/>
      <c r="HUW3" s="89"/>
      <c r="HUX3" s="89"/>
      <c r="HUY3" s="89"/>
      <c r="HUZ3" s="89"/>
      <c r="HVA3" s="89"/>
      <c r="HVB3" s="89"/>
      <c r="HVC3" s="89"/>
      <c r="HVD3" s="89"/>
      <c r="HVE3" s="89"/>
      <c r="HVF3" s="89"/>
      <c r="HVG3" s="89"/>
      <c r="HVH3" s="89"/>
      <c r="HVI3" s="89"/>
      <c r="HVJ3" s="89"/>
      <c r="HVK3" s="89"/>
      <c r="HVL3" s="89"/>
      <c r="HVM3" s="89"/>
      <c r="HVN3" s="89"/>
      <c r="HVO3" s="89"/>
      <c r="HVP3" s="89"/>
      <c r="HVQ3" s="89"/>
      <c r="HVR3" s="89"/>
      <c r="HVS3" s="89"/>
      <c r="HVT3" s="89"/>
      <c r="HVU3" s="89"/>
      <c r="HVV3" s="89"/>
      <c r="HVW3" s="89"/>
      <c r="HVX3" s="89"/>
      <c r="HVY3" s="89"/>
      <c r="HVZ3" s="89"/>
      <c r="HWA3" s="89"/>
      <c r="HWB3" s="89"/>
      <c r="HWC3" s="89"/>
      <c r="HWD3" s="89"/>
      <c r="HWE3" s="89"/>
      <c r="HWF3" s="89"/>
      <c r="HWG3" s="89"/>
      <c r="HWH3" s="89"/>
      <c r="HWI3" s="89"/>
      <c r="HWJ3" s="89"/>
      <c r="HWK3" s="89"/>
      <c r="HWL3" s="89"/>
      <c r="HWM3" s="89"/>
      <c r="HWN3" s="89"/>
      <c r="HWO3" s="89"/>
      <c r="HWP3" s="89"/>
      <c r="HWQ3" s="89"/>
      <c r="HWR3" s="89"/>
      <c r="HWS3" s="89"/>
      <c r="HWT3" s="89"/>
      <c r="HWU3" s="89"/>
      <c r="HWV3" s="89"/>
      <c r="HWW3" s="89"/>
      <c r="HWX3" s="89"/>
      <c r="HWY3" s="89"/>
      <c r="HWZ3" s="89"/>
      <c r="HXA3" s="89"/>
      <c r="HXB3" s="89"/>
      <c r="HXC3" s="89"/>
      <c r="HXD3" s="89"/>
      <c r="HXE3" s="89"/>
      <c r="HXF3" s="89"/>
      <c r="HXG3" s="89"/>
      <c r="HXH3" s="89"/>
      <c r="HXI3" s="89"/>
      <c r="HXJ3" s="89"/>
      <c r="HXK3" s="89"/>
      <c r="HXL3" s="89"/>
      <c r="HXM3" s="89"/>
      <c r="HXN3" s="89"/>
      <c r="HXO3" s="89"/>
      <c r="HXP3" s="89"/>
      <c r="HXQ3" s="89"/>
      <c r="HXR3" s="89"/>
      <c r="HXS3" s="89"/>
      <c r="HXT3" s="89"/>
      <c r="HXU3" s="89"/>
      <c r="HXV3" s="89"/>
      <c r="HXW3" s="89"/>
      <c r="HXX3" s="89"/>
      <c r="HXY3" s="89"/>
      <c r="HXZ3" s="89"/>
      <c r="HYA3" s="89"/>
      <c r="HYB3" s="89"/>
      <c r="HYC3" s="89"/>
      <c r="HYD3" s="89"/>
      <c r="HYE3" s="89"/>
      <c r="HYF3" s="89"/>
      <c r="HYG3" s="89"/>
      <c r="HYH3" s="89"/>
      <c r="HYI3" s="89"/>
      <c r="HYJ3" s="89"/>
      <c r="HYK3" s="89"/>
      <c r="HYL3" s="89"/>
      <c r="HYM3" s="89"/>
      <c r="HYN3" s="89"/>
      <c r="HYO3" s="89"/>
      <c r="HYP3" s="89"/>
      <c r="HYQ3" s="89"/>
      <c r="HYR3" s="89"/>
      <c r="HYS3" s="89"/>
      <c r="HYT3" s="89"/>
      <c r="HYU3" s="89"/>
      <c r="HYV3" s="89"/>
      <c r="HYW3" s="89"/>
      <c r="HYX3" s="89"/>
      <c r="HYY3" s="89"/>
      <c r="HYZ3" s="89"/>
      <c r="HZA3" s="89"/>
      <c r="HZB3" s="89"/>
      <c r="HZC3" s="89"/>
      <c r="HZD3" s="89"/>
      <c r="HZE3" s="89"/>
      <c r="HZF3" s="89"/>
      <c r="HZG3" s="89"/>
      <c r="HZH3" s="89"/>
      <c r="HZI3" s="89"/>
      <c r="HZJ3" s="89"/>
      <c r="HZK3" s="89"/>
      <c r="HZL3" s="89"/>
      <c r="HZM3" s="89"/>
      <c r="HZN3" s="89"/>
      <c r="HZO3" s="89"/>
      <c r="HZP3" s="89"/>
      <c r="HZQ3" s="89"/>
      <c r="HZR3" s="89"/>
      <c r="HZS3" s="89"/>
      <c r="HZT3" s="89"/>
      <c r="HZU3" s="89"/>
      <c r="HZV3" s="89"/>
      <c r="HZW3" s="89"/>
      <c r="HZX3" s="89"/>
      <c r="HZY3" s="89"/>
      <c r="HZZ3" s="89"/>
      <c r="IAA3" s="89"/>
      <c r="IAB3" s="89"/>
      <c r="IAC3" s="89"/>
      <c r="IAD3" s="89"/>
      <c r="IAE3" s="89"/>
      <c r="IAF3" s="89"/>
      <c r="IAG3" s="89"/>
      <c r="IAH3" s="89"/>
      <c r="IAI3" s="89"/>
      <c r="IAJ3" s="89"/>
      <c r="IAK3" s="89"/>
      <c r="IAL3" s="89"/>
      <c r="IAM3" s="89"/>
      <c r="IAN3" s="89"/>
      <c r="IAO3" s="89"/>
      <c r="IAP3" s="89"/>
      <c r="IAQ3" s="89"/>
      <c r="IAR3" s="89"/>
      <c r="IAS3" s="89"/>
      <c r="IAT3" s="89"/>
      <c r="IAU3" s="89"/>
      <c r="IAV3" s="89"/>
      <c r="IAW3" s="89"/>
      <c r="IAX3" s="89"/>
      <c r="IAY3" s="89"/>
      <c r="IAZ3" s="89"/>
      <c r="IBA3" s="89"/>
      <c r="IBB3" s="89"/>
      <c r="IBC3" s="89"/>
      <c r="IBD3" s="89"/>
      <c r="IBE3" s="89"/>
      <c r="IBF3" s="89"/>
      <c r="IBG3" s="89"/>
      <c r="IBH3" s="89"/>
      <c r="IBI3" s="89"/>
      <c r="IBJ3" s="89"/>
      <c r="IBK3" s="89"/>
      <c r="IBL3" s="89"/>
      <c r="IBM3" s="89"/>
      <c r="IBN3" s="89"/>
      <c r="IBO3" s="89"/>
      <c r="IBP3" s="89"/>
      <c r="IBQ3" s="89"/>
      <c r="IBR3" s="89"/>
      <c r="IBS3" s="89"/>
      <c r="IBT3" s="89"/>
      <c r="IBU3" s="89"/>
      <c r="IBV3" s="89"/>
      <c r="IBW3" s="89"/>
      <c r="IBX3" s="89"/>
      <c r="IBY3" s="89"/>
      <c r="IBZ3" s="89"/>
      <c r="ICA3" s="89"/>
      <c r="ICB3" s="89"/>
      <c r="ICC3" s="89"/>
      <c r="ICD3" s="89"/>
      <c r="ICE3" s="89"/>
      <c r="ICF3" s="89"/>
      <c r="ICG3" s="89"/>
      <c r="ICH3" s="89"/>
      <c r="ICI3" s="89"/>
      <c r="ICJ3" s="89"/>
      <c r="ICK3" s="89"/>
      <c r="ICL3" s="89"/>
      <c r="ICM3" s="89"/>
      <c r="ICN3" s="89"/>
      <c r="ICO3" s="89"/>
      <c r="ICP3" s="89"/>
      <c r="ICQ3" s="89"/>
      <c r="ICR3" s="89"/>
      <c r="ICS3" s="89"/>
      <c r="ICT3" s="89"/>
      <c r="ICU3" s="89"/>
      <c r="ICV3" s="89"/>
      <c r="ICW3" s="89"/>
      <c r="ICX3" s="89"/>
      <c r="ICY3" s="89"/>
      <c r="ICZ3" s="89"/>
      <c r="IDA3" s="89"/>
      <c r="IDB3" s="89"/>
      <c r="IDC3" s="89"/>
      <c r="IDD3" s="89"/>
      <c r="IDE3" s="89"/>
      <c r="IDF3" s="89"/>
      <c r="IDG3" s="89"/>
      <c r="IDH3" s="89"/>
      <c r="IDI3" s="89"/>
      <c r="IDJ3" s="89"/>
      <c r="IDK3" s="89"/>
      <c r="IDL3" s="89"/>
      <c r="IDM3" s="89"/>
      <c r="IDN3" s="89"/>
      <c r="IDO3" s="89"/>
      <c r="IDP3" s="89"/>
      <c r="IDQ3" s="89"/>
      <c r="IDR3" s="89"/>
      <c r="IDS3" s="89"/>
      <c r="IDT3" s="89"/>
      <c r="IDU3" s="89"/>
      <c r="IDV3" s="89"/>
      <c r="IDW3" s="89"/>
      <c r="IDX3" s="89"/>
      <c r="IDY3" s="89"/>
      <c r="IDZ3" s="89"/>
      <c r="IEA3" s="89"/>
      <c r="IEB3" s="89"/>
      <c r="IEC3" s="89"/>
      <c r="IED3" s="89"/>
      <c r="IEE3" s="89"/>
      <c r="IEF3" s="89"/>
      <c r="IEG3" s="89"/>
      <c r="IEH3" s="89"/>
      <c r="IEI3" s="89"/>
      <c r="IEJ3" s="89"/>
      <c r="IEK3" s="89"/>
      <c r="IEL3" s="89"/>
      <c r="IEM3" s="89"/>
      <c r="IEN3" s="89"/>
      <c r="IEO3" s="89"/>
      <c r="IEP3" s="89"/>
      <c r="IEQ3" s="89"/>
      <c r="IER3" s="89"/>
      <c r="IES3" s="89"/>
      <c r="IET3" s="89"/>
      <c r="IEU3" s="89"/>
      <c r="IEV3" s="89"/>
      <c r="IEW3" s="89"/>
      <c r="IEX3" s="89"/>
      <c r="IEY3" s="89"/>
      <c r="IEZ3" s="89"/>
      <c r="IFA3" s="89"/>
      <c r="IFB3" s="89"/>
      <c r="IFC3" s="89"/>
      <c r="IFD3" s="89"/>
      <c r="IFE3" s="89"/>
      <c r="IFF3" s="89"/>
      <c r="IFG3" s="89"/>
      <c r="IFH3" s="89"/>
      <c r="IFI3" s="89"/>
      <c r="IFJ3" s="89"/>
      <c r="IFK3" s="89"/>
      <c r="IFL3" s="89"/>
      <c r="IFM3" s="89"/>
      <c r="IFN3" s="89"/>
      <c r="IFO3" s="89"/>
      <c r="IFP3" s="89"/>
      <c r="IFQ3" s="89"/>
      <c r="IFR3" s="89"/>
      <c r="IFS3" s="89"/>
      <c r="IFT3" s="89"/>
      <c r="IFU3" s="89"/>
      <c r="IFV3" s="89"/>
      <c r="IFW3" s="89"/>
      <c r="IFX3" s="89"/>
      <c r="IFY3" s="89"/>
      <c r="IFZ3" s="89"/>
      <c r="IGA3" s="89"/>
      <c r="IGB3" s="89"/>
      <c r="IGC3" s="89"/>
      <c r="IGD3" s="89"/>
      <c r="IGE3" s="89"/>
      <c r="IGF3" s="89"/>
      <c r="IGG3" s="89"/>
      <c r="IGH3" s="89"/>
      <c r="IGI3" s="89"/>
      <c r="IGJ3" s="89"/>
      <c r="IGK3" s="89"/>
      <c r="IGL3" s="89"/>
      <c r="IGM3" s="89"/>
      <c r="IGN3" s="89"/>
      <c r="IGO3" s="89"/>
      <c r="IGP3" s="89"/>
      <c r="IGQ3" s="89"/>
      <c r="IGR3" s="89"/>
      <c r="IGS3" s="89"/>
      <c r="IGT3" s="89"/>
      <c r="IGU3" s="89"/>
      <c r="IGV3" s="89"/>
      <c r="IGW3" s="89"/>
      <c r="IGX3" s="89"/>
      <c r="IGY3" s="89"/>
      <c r="IGZ3" s="89"/>
      <c r="IHA3" s="89"/>
      <c r="IHB3" s="89"/>
      <c r="IHC3" s="89"/>
      <c r="IHD3" s="89"/>
      <c r="IHE3" s="89"/>
      <c r="IHF3" s="89"/>
      <c r="IHG3" s="89"/>
      <c r="IHH3" s="89"/>
      <c r="IHI3" s="89"/>
      <c r="IHJ3" s="89"/>
      <c r="IHK3" s="89"/>
      <c r="IHL3" s="89"/>
      <c r="IHM3" s="89"/>
      <c r="IHN3" s="89"/>
      <c r="IHO3" s="89"/>
      <c r="IHP3" s="89"/>
      <c r="IHQ3" s="89"/>
      <c r="IHR3" s="89"/>
      <c r="IHS3" s="89"/>
      <c r="IHT3" s="89"/>
      <c r="IHU3" s="89"/>
      <c r="IHV3" s="89"/>
      <c r="IHW3" s="89"/>
      <c r="IHX3" s="89"/>
      <c r="IHY3" s="89"/>
      <c r="IHZ3" s="89"/>
      <c r="IIA3" s="89"/>
      <c r="IIB3" s="89"/>
      <c r="IIC3" s="89"/>
      <c r="IID3" s="89"/>
      <c r="IIE3" s="89"/>
      <c r="IIF3" s="89"/>
      <c r="IIG3" s="89"/>
      <c r="IIH3" s="89"/>
      <c r="III3" s="89"/>
      <c r="IIJ3" s="89"/>
      <c r="IIK3" s="89"/>
      <c r="IIL3" s="89"/>
      <c r="IIM3" s="89"/>
      <c r="IIN3" s="89"/>
      <c r="IIO3" s="89"/>
      <c r="IIP3" s="89"/>
      <c r="IIQ3" s="89"/>
      <c r="IIR3" s="89"/>
      <c r="IIS3" s="89"/>
      <c r="IIT3" s="89"/>
      <c r="IIU3" s="89"/>
      <c r="IIV3" s="89"/>
      <c r="IIW3" s="89"/>
      <c r="IIX3" s="89"/>
      <c r="IIY3" s="89"/>
      <c r="IIZ3" s="89"/>
      <c r="IJA3" s="89"/>
      <c r="IJB3" s="89"/>
      <c r="IJC3" s="89"/>
      <c r="IJD3" s="89"/>
      <c r="IJE3" s="89"/>
      <c r="IJF3" s="89"/>
      <c r="IJG3" s="89"/>
      <c r="IJH3" s="89"/>
      <c r="IJI3" s="89"/>
      <c r="IJJ3" s="89"/>
      <c r="IJK3" s="89"/>
      <c r="IJL3" s="89"/>
      <c r="IJM3" s="89"/>
      <c r="IJN3" s="89"/>
      <c r="IJO3" s="89"/>
      <c r="IJP3" s="89"/>
      <c r="IJQ3" s="89"/>
      <c r="IJR3" s="89"/>
      <c r="IJS3" s="89"/>
      <c r="IJT3" s="89"/>
      <c r="IJU3" s="89"/>
      <c r="IJV3" s="89"/>
      <c r="IJW3" s="89"/>
      <c r="IJX3" s="89"/>
      <c r="IJY3" s="89"/>
      <c r="IJZ3" s="89"/>
      <c r="IKA3" s="89"/>
      <c r="IKB3" s="89"/>
      <c r="IKC3" s="89"/>
      <c r="IKD3" s="89"/>
      <c r="IKE3" s="89"/>
      <c r="IKF3" s="89"/>
      <c r="IKG3" s="89"/>
      <c r="IKH3" s="89"/>
      <c r="IKI3" s="89"/>
      <c r="IKJ3" s="89"/>
      <c r="IKK3" s="89"/>
      <c r="IKL3" s="89"/>
      <c r="IKM3" s="89"/>
      <c r="IKN3" s="89"/>
      <c r="IKO3" s="89"/>
      <c r="IKP3" s="89"/>
      <c r="IKQ3" s="89"/>
      <c r="IKR3" s="89"/>
      <c r="IKS3" s="89"/>
      <c r="IKT3" s="89"/>
      <c r="IKU3" s="89"/>
      <c r="IKV3" s="89"/>
      <c r="IKW3" s="89"/>
      <c r="IKX3" s="89"/>
      <c r="IKY3" s="89"/>
      <c r="IKZ3" s="89"/>
      <c r="ILA3" s="89"/>
      <c r="ILB3" s="89"/>
      <c r="ILC3" s="89"/>
      <c r="ILD3" s="89"/>
      <c r="ILE3" s="89"/>
      <c r="ILF3" s="89"/>
      <c r="ILG3" s="89"/>
      <c r="ILH3" s="89"/>
      <c r="ILI3" s="89"/>
      <c r="ILJ3" s="89"/>
      <c r="ILK3" s="89"/>
      <c r="ILL3" s="89"/>
      <c r="ILM3" s="89"/>
      <c r="ILN3" s="89"/>
      <c r="ILO3" s="89"/>
      <c r="ILP3" s="89"/>
      <c r="ILQ3" s="89"/>
      <c r="ILR3" s="89"/>
      <c r="ILS3" s="89"/>
      <c r="ILT3" s="89"/>
      <c r="ILU3" s="89"/>
      <c r="ILV3" s="89"/>
      <c r="ILW3" s="89"/>
      <c r="ILX3" s="89"/>
      <c r="ILY3" s="89"/>
      <c r="ILZ3" s="89"/>
      <c r="IMA3" s="89"/>
      <c r="IMB3" s="89"/>
      <c r="IMC3" s="89"/>
      <c r="IMD3" s="89"/>
      <c r="IME3" s="89"/>
      <c r="IMF3" s="89"/>
      <c r="IMG3" s="89"/>
      <c r="IMH3" s="89"/>
      <c r="IMI3" s="89"/>
      <c r="IMJ3" s="89"/>
      <c r="IMK3" s="89"/>
      <c r="IML3" s="89"/>
      <c r="IMM3" s="89"/>
      <c r="IMN3" s="89"/>
      <c r="IMO3" s="89"/>
      <c r="IMP3" s="89"/>
      <c r="IMQ3" s="89"/>
      <c r="IMR3" s="89"/>
      <c r="IMS3" s="89"/>
      <c r="IMT3" s="89"/>
      <c r="IMU3" s="89"/>
      <c r="IMV3" s="89"/>
      <c r="IMW3" s="89"/>
      <c r="IMX3" s="89"/>
      <c r="IMY3" s="89"/>
      <c r="IMZ3" s="89"/>
      <c r="INA3" s="89"/>
      <c r="INB3" s="89"/>
      <c r="INC3" s="89"/>
      <c r="IND3" s="89"/>
      <c r="INE3" s="89"/>
      <c r="INF3" s="89"/>
      <c r="ING3" s="89"/>
      <c r="INH3" s="89"/>
      <c r="INI3" s="89"/>
      <c r="INJ3" s="89"/>
      <c r="INK3" s="89"/>
      <c r="INL3" s="89"/>
      <c r="INM3" s="89"/>
      <c r="INN3" s="89"/>
      <c r="INO3" s="89"/>
      <c r="INP3" s="89"/>
      <c r="INQ3" s="89"/>
      <c r="INR3" s="89"/>
      <c r="INS3" s="89"/>
      <c r="INT3" s="89"/>
      <c r="INU3" s="89"/>
      <c r="INV3" s="89"/>
      <c r="INW3" s="89"/>
      <c r="INX3" s="89"/>
      <c r="INY3" s="89"/>
      <c r="INZ3" s="89"/>
      <c r="IOA3" s="89"/>
      <c r="IOB3" s="89"/>
      <c r="IOC3" s="89"/>
      <c r="IOD3" s="89"/>
      <c r="IOE3" s="89"/>
      <c r="IOF3" s="89"/>
      <c r="IOG3" s="89"/>
      <c r="IOH3" s="89"/>
      <c r="IOI3" s="89"/>
      <c r="IOJ3" s="89"/>
      <c r="IOK3" s="89"/>
      <c r="IOL3" s="89"/>
      <c r="IOM3" s="89"/>
      <c r="ION3" s="89"/>
      <c r="IOO3" s="89"/>
      <c r="IOP3" s="89"/>
      <c r="IOQ3" s="89"/>
      <c r="IOR3" s="89"/>
      <c r="IOS3" s="89"/>
      <c r="IOT3" s="89"/>
      <c r="IOU3" s="89"/>
      <c r="IOV3" s="89"/>
      <c r="IOW3" s="89"/>
      <c r="IOX3" s="89"/>
      <c r="IOY3" s="89"/>
      <c r="IOZ3" s="89"/>
      <c r="IPA3" s="89"/>
      <c r="IPB3" s="89"/>
      <c r="IPC3" s="89"/>
      <c r="IPD3" s="89"/>
      <c r="IPE3" s="89"/>
      <c r="IPF3" s="89"/>
      <c r="IPG3" s="89"/>
      <c r="IPH3" s="89"/>
      <c r="IPI3" s="89"/>
      <c r="IPJ3" s="89"/>
      <c r="IPK3" s="89"/>
      <c r="IPL3" s="89"/>
      <c r="IPM3" s="89"/>
      <c r="IPN3" s="89"/>
      <c r="IPO3" s="89"/>
      <c r="IPP3" s="89"/>
      <c r="IPQ3" s="89"/>
      <c r="IPR3" s="89"/>
      <c r="IPS3" s="89"/>
      <c r="IPT3" s="89"/>
      <c r="IPU3" s="89"/>
      <c r="IPV3" s="89"/>
      <c r="IPW3" s="89"/>
      <c r="IPX3" s="89"/>
      <c r="IPY3" s="89"/>
      <c r="IPZ3" s="89"/>
      <c r="IQA3" s="89"/>
      <c r="IQB3" s="89"/>
      <c r="IQC3" s="89"/>
      <c r="IQD3" s="89"/>
      <c r="IQE3" s="89"/>
      <c r="IQF3" s="89"/>
      <c r="IQG3" s="89"/>
      <c r="IQH3" s="89"/>
      <c r="IQI3" s="89"/>
      <c r="IQJ3" s="89"/>
      <c r="IQK3" s="89"/>
      <c r="IQL3" s="89"/>
      <c r="IQM3" s="89"/>
      <c r="IQN3" s="89"/>
      <c r="IQO3" s="89"/>
      <c r="IQP3" s="89"/>
      <c r="IQQ3" s="89"/>
      <c r="IQR3" s="89"/>
      <c r="IQS3" s="89"/>
      <c r="IQT3" s="89"/>
      <c r="IQU3" s="89"/>
      <c r="IQV3" s="89"/>
      <c r="IQW3" s="89"/>
      <c r="IQX3" s="89"/>
      <c r="IQY3" s="89"/>
      <c r="IQZ3" s="89"/>
      <c r="IRA3" s="89"/>
      <c r="IRB3" s="89"/>
      <c r="IRC3" s="89"/>
      <c r="IRD3" s="89"/>
      <c r="IRE3" s="89"/>
      <c r="IRF3" s="89"/>
      <c r="IRG3" s="89"/>
      <c r="IRH3" s="89"/>
      <c r="IRI3" s="89"/>
      <c r="IRJ3" s="89"/>
      <c r="IRK3" s="89"/>
      <c r="IRL3" s="89"/>
      <c r="IRM3" s="89"/>
      <c r="IRN3" s="89"/>
      <c r="IRO3" s="89"/>
      <c r="IRP3" s="89"/>
      <c r="IRQ3" s="89"/>
      <c r="IRR3" s="89"/>
      <c r="IRS3" s="89"/>
      <c r="IRT3" s="89"/>
      <c r="IRU3" s="89"/>
      <c r="IRV3" s="89"/>
      <c r="IRW3" s="89"/>
      <c r="IRX3" s="89"/>
      <c r="IRY3" s="89"/>
      <c r="IRZ3" s="89"/>
      <c r="ISA3" s="89"/>
      <c r="ISB3" s="89"/>
      <c r="ISC3" s="89"/>
      <c r="ISD3" s="89"/>
      <c r="ISE3" s="89"/>
      <c r="ISF3" s="89"/>
      <c r="ISG3" s="89"/>
      <c r="ISH3" s="89"/>
      <c r="ISI3" s="89"/>
      <c r="ISJ3" s="89"/>
      <c r="ISK3" s="89"/>
      <c r="ISL3" s="89"/>
      <c r="ISM3" s="89"/>
      <c r="ISN3" s="89"/>
      <c r="ISO3" s="89"/>
      <c r="ISP3" s="89"/>
      <c r="ISQ3" s="89"/>
      <c r="ISR3" s="89"/>
      <c r="ISS3" s="89"/>
      <c r="IST3" s="89"/>
      <c r="ISU3" s="89"/>
      <c r="ISV3" s="89"/>
      <c r="ISW3" s="89"/>
      <c r="ISX3" s="89"/>
      <c r="ISY3" s="89"/>
      <c r="ISZ3" s="89"/>
      <c r="ITA3" s="89"/>
      <c r="ITB3" s="89"/>
      <c r="ITC3" s="89"/>
      <c r="ITD3" s="89"/>
      <c r="ITE3" s="89"/>
      <c r="ITF3" s="89"/>
      <c r="ITG3" s="89"/>
      <c r="ITH3" s="89"/>
      <c r="ITI3" s="89"/>
      <c r="ITJ3" s="89"/>
      <c r="ITK3" s="89"/>
      <c r="ITL3" s="89"/>
      <c r="ITM3" s="89"/>
      <c r="ITN3" s="89"/>
      <c r="ITO3" s="89"/>
      <c r="ITP3" s="89"/>
      <c r="ITQ3" s="89"/>
      <c r="ITR3" s="89"/>
      <c r="ITS3" s="89"/>
      <c r="ITT3" s="89"/>
      <c r="ITU3" s="89"/>
      <c r="ITV3" s="89"/>
      <c r="ITW3" s="89"/>
      <c r="ITX3" s="89"/>
      <c r="ITY3" s="89"/>
      <c r="ITZ3" s="89"/>
      <c r="IUA3" s="89"/>
      <c r="IUB3" s="89"/>
      <c r="IUC3" s="89"/>
      <c r="IUD3" s="89"/>
      <c r="IUE3" s="89"/>
      <c r="IUF3" s="89"/>
      <c r="IUG3" s="89"/>
      <c r="IUH3" s="89"/>
      <c r="IUI3" s="89"/>
      <c r="IUJ3" s="89"/>
      <c r="IUK3" s="89"/>
      <c r="IUL3" s="89"/>
      <c r="IUM3" s="89"/>
      <c r="IUN3" s="89"/>
      <c r="IUO3" s="89"/>
      <c r="IUP3" s="89"/>
      <c r="IUQ3" s="89"/>
      <c r="IUR3" s="89"/>
      <c r="IUS3" s="89"/>
      <c r="IUT3" s="89"/>
      <c r="IUU3" s="89"/>
      <c r="IUV3" s="89"/>
      <c r="IUW3" s="89"/>
      <c r="IUX3" s="89"/>
      <c r="IUY3" s="89"/>
      <c r="IUZ3" s="89"/>
      <c r="IVA3" s="89"/>
      <c r="IVB3" s="89"/>
      <c r="IVC3" s="89"/>
      <c r="IVD3" s="89"/>
      <c r="IVE3" s="89"/>
      <c r="IVF3" s="89"/>
      <c r="IVG3" s="89"/>
      <c r="IVH3" s="89"/>
      <c r="IVI3" s="89"/>
      <c r="IVJ3" s="89"/>
      <c r="IVK3" s="89"/>
      <c r="IVL3" s="89"/>
      <c r="IVM3" s="89"/>
      <c r="IVN3" s="89"/>
      <c r="IVO3" s="89"/>
      <c r="IVP3" s="89"/>
      <c r="IVQ3" s="89"/>
      <c r="IVR3" s="89"/>
      <c r="IVS3" s="89"/>
      <c r="IVT3" s="89"/>
      <c r="IVU3" s="89"/>
      <c r="IVV3" s="89"/>
      <c r="IVW3" s="89"/>
      <c r="IVX3" s="89"/>
      <c r="IVY3" s="89"/>
      <c r="IVZ3" s="89"/>
      <c r="IWA3" s="89"/>
      <c r="IWB3" s="89"/>
      <c r="IWC3" s="89"/>
      <c r="IWD3" s="89"/>
      <c r="IWE3" s="89"/>
      <c r="IWF3" s="89"/>
      <c r="IWG3" s="89"/>
      <c r="IWH3" s="89"/>
      <c r="IWI3" s="89"/>
      <c r="IWJ3" s="89"/>
      <c r="IWK3" s="89"/>
      <c r="IWL3" s="89"/>
      <c r="IWM3" s="89"/>
      <c r="IWN3" s="89"/>
      <c r="IWO3" s="89"/>
      <c r="IWP3" s="89"/>
      <c r="IWQ3" s="89"/>
      <c r="IWR3" s="89"/>
      <c r="IWS3" s="89"/>
      <c r="IWT3" s="89"/>
      <c r="IWU3" s="89"/>
      <c r="IWV3" s="89"/>
      <c r="IWW3" s="89"/>
      <c r="IWX3" s="89"/>
      <c r="IWY3" s="89"/>
      <c r="IWZ3" s="89"/>
      <c r="IXA3" s="89"/>
      <c r="IXB3" s="89"/>
      <c r="IXC3" s="89"/>
      <c r="IXD3" s="89"/>
      <c r="IXE3" s="89"/>
      <c r="IXF3" s="89"/>
      <c r="IXG3" s="89"/>
      <c r="IXH3" s="89"/>
      <c r="IXI3" s="89"/>
      <c r="IXJ3" s="89"/>
      <c r="IXK3" s="89"/>
      <c r="IXL3" s="89"/>
      <c r="IXM3" s="89"/>
      <c r="IXN3" s="89"/>
      <c r="IXO3" s="89"/>
      <c r="IXP3" s="89"/>
      <c r="IXQ3" s="89"/>
      <c r="IXR3" s="89"/>
      <c r="IXS3" s="89"/>
      <c r="IXT3" s="89"/>
      <c r="IXU3" s="89"/>
      <c r="IXV3" s="89"/>
      <c r="IXW3" s="89"/>
      <c r="IXX3" s="89"/>
      <c r="IXY3" s="89"/>
      <c r="IXZ3" s="89"/>
      <c r="IYA3" s="89"/>
      <c r="IYB3" s="89"/>
      <c r="IYC3" s="89"/>
      <c r="IYD3" s="89"/>
      <c r="IYE3" s="89"/>
      <c r="IYF3" s="89"/>
      <c r="IYG3" s="89"/>
      <c r="IYH3" s="89"/>
      <c r="IYI3" s="89"/>
      <c r="IYJ3" s="89"/>
      <c r="IYK3" s="89"/>
      <c r="IYL3" s="89"/>
      <c r="IYM3" s="89"/>
      <c r="IYN3" s="89"/>
      <c r="IYO3" s="89"/>
      <c r="IYP3" s="89"/>
      <c r="IYQ3" s="89"/>
      <c r="IYR3" s="89"/>
      <c r="IYS3" s="89"/>
      <c r="IYT3" s="89"/>
      <c r="IYU3" s="89"/>
      <c r="IYV3" s="89"/>
      <c r="IYW3" s="89"/>
      <c r="IYX3" s="89"/>
      <c r="IYY3" s="89"/>
      <c r="IYZ3" s="89"/>
      <c r="IZA3" s="89"/>
      <c r="IZB3" s="89"/>
      <c r="IZC3" s="89"/>
      <c r="IZD3" s="89"/>
      <c r="IZE3" s="89"/>
      <c r="IZF3" s="89"/>
      <c r="IZG3" s="89"/>
      <c r="IZH3" s="89"/>
      <c r="IZI3" s="89"/>
      <c r="IZJ3" s="89"/>
      <c r="IZK3" s="89"/>
      <c r="IZL3" s="89"/>
      <c r="IZM3" s="89"/>
      <c r="IZN3" s="89"/>
      <c r="IZO3" s="89"/>
      <c r="IZP3" s="89"/>
      <c r="IZQ3" s="89"/>
      <c r="IZR3" s="89"/>
      <c r="IZS3" s="89"/>
      <c r="IZT3" s="89"/>
      <c r="IZU3" s="89"/>
      <c r="IZV3" s="89"/>
      <c r="IZW3" s="89"/>
      <c r="IZX3" s="89"/>
      <c r="IZY3" s="89"/>
      <c r="IZZ3" s="89"/>
      <c r="JAA3" s="89"/>
      <c r="JAB3" s="89"/>
      <c r="JAC3" s="89"/>
      <c r="JAD3" s="89"/>
      <c r="JAE3" s="89"/>
      <c r="JAF3" s="89"/>
      <c r="JAG3" s="89"/>
      <c r="JAH3" s="89"/>
      <c r="JAI3" s="89"/>
      <c r="JAJ3" s="89"/>
      <c r="JAK3" s="89"/>
      <c r="JAL3" s="89"/>
      <c r="JAM3" s="89"/>
      <c r="JAN3" s="89"/>
      <c r="JAO3" s="89"/>
      <c r="JAP3" s="89"/>
      <c r="JAQ3" s="89"/>
      <c r="JAR3" s="89"/>
      <c r="JAS3" s="89"/>
      <c r="JAT3" s="89"/>
      <c r="JAU3" s="89"/>
      <c r="JAV3" s="89"/>
      <c r="JAW3" s="89"/>
      <c r="JAX3" s="89"/>
      <c r="JAY3" s="89"/>
      <c r="JAZ3" s="89"/>
      <c r="JBA3" s="89"/>
      <c r="JBB3" s="89"/>
      <c r="JBC3" s="89"/>
      <c r="JBD3" s="89"/>
      <c r="JBE3" s="89"/>
      <c r="JBF3" s="89"/>
      <c r="JBG3" s="89"/>
      <c r="JBH3" s="89"/>
      <c r="JBI3" s="89"/>
      <c r="JBJ3" s="89"/>
      <c r="JBK3" s="89"/>
      <c r="JBL3" s="89"/>
      <c r="JBM3" s="89"/>
      <c r="JBN3" s="89"/>
      <c r="JBO3" s="89"/>
      <c r="JBP3" s="89"/>
      <c r="JBQ3" s="89"/>
      <c r="JBR3" s="89"/>
      <c r="JBS3" s="89"/>
      <c r="JBT3" s="89"/>
      <c r="JBU3" s="89"/>
      <c r="JBV3" s="89"/>
      <c r="JBW3" s="89"/>
      <c r="JBX3" s="89"/>
      <c r="JBY3" s="89"/>
      <c r="JBZ3" s="89"/>
      <c r="JCA3" s="89"/>
      <c r="JCB3" s="89"/>
      <c r="JCC3" s="89"/>
      <c r="JCD3" s="89"/>
      <c r="JCE3" s="89"/>
      <c r="JCF3" s="89"/>
      <c r="JCG3" s="89"/>
      <c r="JCH3" s="89"/>
      <c r="JCI3" s="89"/>
      <c r="JCJ3" s="89"/>
      <c r="JCK3" s="89"/>
      <c r="JCL3" s="89"/>
      <c r="JCM3" s="89"/>
      <c r="JCN3" s="89"/>
      <c r="JCO3" s="89"/>
      <c r="JCP3" s="89"/>
      <c r="JCQ3" s="89"/>
      <c r="JCR3" s="89"/>
      <c r="JCS3" s="89"/>
      <c r="JCT3" s="89"/>
      <c r="JCU3" s="89"/>
      <c r="JCV3" s="89"/>
      <c r="JCW3" s="89"/>
      <c r="JCX3" s="89"/>
      <c r="JCY3" s="89"/>
      <c r="JCZ3" s="89"/>
      <c r="JDA3" s="89"/>
      <c r="JDB3" s="89"/>
      <c r="JDC3" s="89"/>
      <c r="JDD3" s="89"/>
      <c r="JDE3" s="89"/>
      <c r="JDF3" s="89"/>
      <c r="JDG3" s="89"/>
      <c r="JDH3" s="89"/>
      <c r="JDI3" s="89"/>
      <c r="JDJ3" s="89"/>
      <c r="JDK3" s="89"/>
      <c r="JDL3" s="89"/>
      <c r="JDM3" s="89"/>
      <c r="JDN3" s="89"/>
      <c r="JDO3" s="89"/>
      <c r="JDP3" s="89"/>
      <c r="JDQ3" s="89"/>
      <c r="JDR3" s="89"/>
      <c r="JDS3" s="89"/>
      <c r="JDT3" s="89"/>
      <c r="JDU3" s="89"/>
      <c r="JDV3" s="89"/>
      <c r="JDW3" s="89"/>
      <c r="JDX3" s="89"/>
      <c r="JDY3" s="89"/>
      <c r="JDZ3" s="89"/>
      <c r="JEA3" s="89"/>
      <c r="JEB3" s="89"/>
      <c r="JEC3" s="89"/>
      <c r="JED3" s="89"/>
      <c r="JEE3" s="89"/>
      <c r="JEF3" s="89"/>
      <c r="JEG3" s="89"/>
      <c r="JEH3" s="89"/>
      <c r="JEI3" s="89"/>
      <c r="JEJ3" s="89"/>
      <c r="JEK3" s="89"/>
      <c r="JEL3" s="89"/>
      <c r="JEM3" s="89"/>
      <c r="JEN3" s="89"/>
      <c r="JEO3" s="89"/>
      <c r="JEP3" s="89"/>
      <c r="JEQ3" s="89"/>
      <c r="JER3" s="89"/>
      <c r="JES3" s="89"/>
      <c r="JET3" s="89"/>
      <c r="JEU3" s="89"/>
      <c r="JEV3" s="89"/>
      <c r="JEW3" s="89"/>
      <c r="JEX3" s="89"/>
      <c r="JEY3" s="89"/>
      <c r="JEZ3" s="89"/>
      <c r="JFA3" s="89"/>
      <c r="JFB3" s="89"/>
      <c r="JFC3" s="89"/>
      <c r="JFD3" s="89"/>
      <c r="JFE3" s="89"/>
      <c r="JFF3" s="89"/>
      <c r="JFG3" s="89"/>
      <c r="JFH3" s="89"/>
      <c r="JFI3" s="89"/>
      <c r="JFJ3" s="89"/>
      <c r="JFK3" s="89"/>
      <c r="JFL3" s="89"/>
      <c r="JFM3" s="89"/>
      <c r="JFN3" s="89"/>
      <c r="JFO3" s="89"/>
      <c r="JFP3" s="89"/>
      <c r="JFQ3" s="89"/>
      <c r="JFR3" s="89"/>
      <c r="JFS3" s="89"/>
      <c r="JFT3" s="89"/>
      <c r="JFU3" s="89"/>
      <c r="JFV3" s="89"/>
      <c r="JFW3" s="89"/>
      <c r="JFX3" s="89"/>
      <c r="JFY3" s="89"/>
      <c r="JFZ3" s="89"/>
      <c r="JGA3" s="89"/>
      <c r="JGB3" s="89"/>
      <c r="JGC3" s="89"/>
      <c r="JGD3" s="89"/>
      <c r="JGE3" s="89"/>
      <c r="JGF3" s="89"/>
      <c r="JGG3" s="89"/>
      <c r="JGH3" s="89"/>
      <c r="JGI3" s="89"/>
      <c r="JGJ3" s="89"/>
      <c r="JGK3" s="89"/>
      <c r="JGL3" s="89"/>
      <c r="JGM3" s="89"/>
      <c r="JGN3" s="89"/>
      <c r="JGO3" s="89"/>
      <c r="JGP3" s="89"/>
      <c r="JGQ3" s="89"/>
      <c r="JGR3" s="89"/>
      <c r="JGS3" s="89"/>
      <c r="JGT3" s="89"/>
      <c r="JGU3" s="89"/>
      <c r="JGV3" s="89"/>
      <c r="JGW3" s="89"/>
      <c r="JGX3" s="89"/>
      <c r="JGY3" s="89"/>
      <c r="JGZ3" s="89"/>
      <c r="JHA3" s="89"/>
      <c r="JHB3" s="89"/>
      <c r="JHC3" s="89"/>
      <c r="JHD3" s="89"/>
      <c r="JHE3" s="89"/>
      <c r="JHF3" s="89"/>
      <c r="JHG3" s="89"/>
      <c r="JHH3" s="89"/>
      <c r="JHI3" s="89"/>
      <c r="JHJ3" s="89"/>
      <c r="JHK3" s="89"/>
      <c r="JHL3" s="89"/>
      <c r="JHM3" s="89"/>
      <c r="JHN3" s="89"/>
      <c r="JHO3" s="89"/>
      <c r="JHP3" s="89"/>
      <c r="JHQ3" s="89"/>
      <c r="JHR3" s="89"/>
      <c r="JHS3" s="89"/>
      <c r="JHT3" s="89"/>
      <c r="JHU3" s="89"/>
      <c r="JHV3" s="89"/>
      <c r="JHW3" s="89"/>
      <c r="JHX3" s="89"/>
      <c r="JHY3" s="89"/>
      <c r="JHZ3" s="89"/>
      <c r="JIA3" s="89"/>
      <c r="JIB3" s="89"/>
      <c r="JIC3" s="89"/>
      <c r="JID3" s="89"/>
      <c r="JIE3" s="89"/>
      <c r="JIF3" s="89"/>
      <c r="JIG3" s="89"/>
      <c r="JIH3" s="89"/>
      <c r="JII3" s="89"/>
      <c r="JIJ3" s="89"/>
      <c r="JIK3" s="89"/>
      <c r="JIL3" s="89"/>
      <c r="JIM3" s="89"/>
      <c r="JIN3" s="89"/>
      <c r="JIO3" s="89"/>
      <c r="JIP3" s="89"/>
      <c r="JIQ3" s="89"/>
      <c r="JIR3" s="89"/>
      <c r="JIS3" s="89"/>
      <c r="JIT3" s="89"/>
      <c r="JIU3" s="89"/>
      <c r="JIV3" s="89"/>
      <c r="JIW3" s="89"/>
      <c r="JIX3" s="89"/>
      <c r="JIY3" s="89"/>
      <c r="JIZ3" s="89"/>
      <c r="JJA3" s="89"/>
      <c r="JJB3" s="89"/>
      <c r="JJC3" s="89"/>
      <c r="JJD3" s="89"/>
      <c r="JJE3" s="89"/>
      <c r="JJF3" s="89"/>
      <c r="JJG3" s="89"/>
      <c r="JJH3" s="89"/>
      <c r="JJI3" s="89"/>
      <c r="JJJ3" s="89"/>
      <c r="JJK3" s="89"/>
      <c r="JJL3" s="89"/>
      <c r="JJM3" s="89"/>
      <c r="JJN3" s="89"/>
      <c r="JJO3" s="89"/>
      <c r="JJP3" s="89"/>
      <c r="JJQ3" s="89"/>
      <c r="JJR3" s="89"/>
      <c r="JJS3" s="89"/>
      <c r="JJT3" s="89"/>
      <c r="JJU3" s="89"/>
      <c r="JJV3" s="89"/>
      <c r="JJW3" s="89"/>
      <c r="JJX3" s="89"/>
      <c r="JJY3" s="89"/>
      <c r="JJZ3" s="89"/>
      <c r="JKA3" s="89"/>
      <c r="JKB3" s="89"/>
      <c r="JKC3" s="89"/>
      <c r="JKD3" s="89"/>
      <c r="JKE3" s="89"/>
      <c r="JKF3" s="89"/>
      <c r="JKG3" s="89"/>
      <c r="JKH3" s="89"/>
      <c r="JKI3" s="89"/>
      <c r="JKJ3" s="89"/>
      <c r="JKK3" s="89"/>
      <c r="JKL3" s="89"/>
      <c r="JKM3" s="89"/>
      <c r="JKN3" s="89"/>
      <c r="JKO3" s="89"/>
      <c r="JKP3" s="89"/>
      <c r="JKQ3" s="89"/>
      <c r="JKR3" s="89"/>
      <c r="JKS3" s="89"/>
      <c r="JKT3" s="89"/>
      <c r="JKU3" s="89"/>
      <c r="JKV3" s="89"/>
      <c r="JKW3" s="89"/>
      <c r="JKX3" s="89"/>
      <c r="JKY3" s="89"/>
      <c r="JKZ3" s="89"/>
      <c r="JLA3" s="89"/>
      <c r="JLB3" s="89"/>
      <c r="JLC3" s="89"/>
      <c r="JLD3" s="89"/>
      <c r="JLE3" s="89"/>
      <c r="JLF3" s="89"/>
      <c r="JLG3" s="89"/>
      <c r="JLH3" s="89"/>
      <c r="JLI3" s="89"/>
      <c r="JLJ3" s="89"/>
      <c r="JLK3" s="89"/>
      <c r="JLL3" s="89"/>
      <c r="JLM3" s="89"/>
      <c r="JLN3" s="89"/>
      <c r="JLO3" s="89"/>
      <c r="JLP3" s="89"/>
      <c r="JLQ3" s="89"/>
      <c r="JLR3" s="89"/>
      <c r="JLS3" s="89"/>
      <c r="JLT3" s="89"/>
      <c r="JLU3" s="89"/>
      <c r="JLV3" s="89"/>
      <c r="JLW3" s="89"/>
      <c r="JLX3" s="89"/>
      <c r="JLY3" s="89"/>
      <c r="JLZ3" s="89"/>
      <c r="JMA3" s="89"/>
      <c r="JMB3" s="89"/>
      <c r="JMC3" s="89"/>
      <c r="JMD3" s="89"/>
      <c r="JME3" s="89"/>
      <c r="JMF3" s="89"/>
      <c r="JMG3" s="89"/>
      <c r="JMH3" s="89"/>
      <c r="JMI3" s="89"/>
      <c r="JMJ3" s="89"/>
      <c r="JMK3" s="89"/>
      <c r="JML3" s="89"/>
      <c r="JMM3" s="89"/>
      <c r="JMN3" s="89"/>
      <c r="JMO3" s="89"/>
      <c r="JMP3" s="89"/>
      <c r="JMQ3" s="89"/>
      <c r="JMR3" s="89"/>
      <c r="JMS3" s="89"/>
      <c r="JMT3" s="89"/>
      <c r="JMU3" s="89"/>
      <c r="JMV3" s="89"/>
      <c r="JMW3" s="89"/>
      <c r="JMX3" s="89"/>
      <c r="JMY3" s="89"/>
      <c r="JMZ3" s="89"/>
      <c r="JNA3" s="89"/>
      <c r="JNB3" s="89"/>
      <c r="JNC3" s="89"/>
      <c r="JND3" s="89"/>
      <c r="JNE3" s="89"/>
      <c r="JNF3" s="89"/>
      <c r="JNG3" s="89"/>
      <c r="JNH3" s="89"/>
      <c r="JNI3" s="89"/>
      <c r="JNJ3" s="89"/>
      <c r="JNK3" s="89"/>
      <c r="JNL3" s="89"/>
      <c r="JNM3" s="89"/>
      <c r="JNN3" s="89"/>
      <c r="JNO3" s="89"/>
      <c r="JNP3" s="89"/>
      <c r="JNQ3" s="89"/>
      <c r="JNR3" s="89"/>
      <c r="JNS3" s="89"/>
      <c r="JNT3" s="89"/>
      <c r="JNU3" s="89"/>
      <c r="JNV3" s="89"/>
      <c r="JNW3" s="89"/>
      <c r="JNX3" s="89"/>
      <c r="JNY3" s="89"/>
      <c r="JNZ3" s="89"/>
      <c r="JOA3" s="89"/>
      <c r="JOB3" s="89"/>
      <c r="JOC3" s="89"/>
      <c r="JOD3" s="89"/>
      <c r="JOE3" s="89"/>
      <c r="JOF3" s="89"/>
      <c r="JOG3" s="89"/>
      <c r="JOH3" s="89"/>
      <c r="JOI3" s="89"/>
      <c r="JOJ3" s="89"/>
      <c r="JOK3" s="89"/>
      <c r="JOL3" s="89"/>
      <c r="JOM3" s="89"/>
      <c r="JON3" s="89"/>
      <c r="JOO3" s="89"/>
      <c r="JOP3" s="89"/>
      <c r="JOQ3" s="89"/>
      <c r="JOR3" s="89"/>
      <c r="JOS3" s="89"/>
      <c r="JOT3" s="89"/>
      <c r="JOU3" s="89"/>
      <c r="JOV3" s="89"/>
      <c r="JOW3" s="89"/>
      <c r="JOX3" s="89"/>
      <c r="JOY3" s="89"/>
      <c r="JOZ3" s="89"/>
      <c r="JPA3" s="89"/>
      <c r="JPB3" s="89"/>
      <c r="JPC3" s="89"/>
      <c r="JPD3" s="89"/>
      <c r="JPE3" s="89"/>
      <c r="JPF3" s="89"/>
      <c r="JPG3" s="89"/>
      <c r="JPH3" s="89"/>
      <c r="JPI3" s="89"/>
      <c r="JPJ3" s="89"/>
      <c r="JPK3" s="89"/>
      <c r="JPL3" s="89"/>
      <c r="JPM3" s="89"/>
      <c r="JPN3" s="89"/>
      <c r="JPO3" s="89"/>
      <c r="JPP3" s="89"/>
      <c r="JPQ3" s="89"/>
      <c r="JPR3" s="89"/>
      <c r="JPS3" s="89"/>
      <c r="JPT3" s="89"/>
      <c r="JPU3" s="89"/>
      <c r="JPV3" s="89"/>
      <c r="JPW3" s="89"/>
      <c r="JPX3" s="89"/>
      <c r="JPY3" s="89"/>
      <c r="JPZ3" s="89"/>
      <c r="JQA3" s="89"/>
      <c r="JQB3" s="89"/>
      <c r="JQC3" s="89"/>
      <c r="JQD3" s="89"/>
      <c r="JQE3" s="89"/>
      <c r="JQF3" s="89"/>
      <c r="JQG3" s="89"/>
      <c r="JQH3" s="89"/>
      <c r="JQI3" s="89"/>
      <c r="JQJ3" s="89"/>
      <c r="JQK3" s="89"/>
      <c r="JQL3" s="89"/>
      <c r="JQM3" s="89"/>
      <c r="JQN3" s="89"/>
      <c r="JQO3" s="89"/>
      <c r="JQP3" s="89"/>
      <c r="JQQ3" s="89"/>
      <c r="JQR3" s="89"/>
      <c r="JQS3" s="89"/>
      <c r="JQT3" s="89"/>
      <c r="JQU3" s="89"/>
      <c r="JQV3" s="89"/>
      <c r="JQW3" s="89"/>
      <c r="JQX3" s="89"/>
      <c r="JQY3" s="89"/>
      <c r="JQZ3" s="89"/>
      <c r="JRA3" s="89"/>
      <c r="JRB3" s="89"/>
      <c r="JRC3" s="89"/>
      <c r="JRD3" s="89"/>
      <c r="JRE3" s="89"/>
      <c r="JRF3" s="89"/>
      <c r="JRG3" s="89"/>
      <c r="JRH3" s="89"/>
      <c r="JRI3" s="89"/>
      <c r="JRJ3" s="89"/>
      <c r="JRK3" s="89"/>
      <c r="JRL3" s="89"/>
      <c r="JRM3" s="89"/>
      <c r="JRN3" s="89"/>
      <c r="JRO3" s="89"/>
      <c r="JRP3" s="89"/>
      <c r="JRQ3" s="89"/>
      <c r="JRR3" s="89"/>
      <c r="JRS3" s="89"/>
      <c r="JRT3" s="89"/>
      <c r="JRU3" s="89"/>
      <c r="JRV3" s="89"/>
      <c r="JRW3" s="89"/>
      <c r="JRX3" s="89"/>
      <c r="JRY3" s="89"/>
      <c r="JRZ3" s="89"/>
      <c r="JSA3" s="89"/>
      <c r="JSB3" s="89"/>
      <c r="JSC3" s="89"/>
      <c r="JSD3" s="89"/>
      <c r="JSE3" s="89"/>
      <c r="JSF3" s="89"/>
      <c r="JSG3" s="89"/>
      <c r="JSH3" s="89"/>
      <c r="JSI3" s="89"/>
      <c r="JSJ3" s="89"/>
      <c r="JSK3" s="89"/>
      <c r="JSL3" s="89"/>
      <c r="JSM3" s="89"/>
      <c r="JSN3" s="89"/>
      <c r="JSO3" s="89"/>
      <c r="JSP3" s="89"/>
      <c r="JSQ3" s="89"/>
      <c r="JSR3" s="89"/>
      <c r="JSS3" s="89"/>
      <c r="JST3" s="89"/>
      <c r="JSU3" s="89"/>
      <c r="JSV3" s="89"/>
      <c r="JSW3" s="89"/>
      <c r="JSX3" s="89"/>
      <c r="JSY3" s="89"/>
      <c r="JSZ3" s="89"/>
      <c r="JTA3" s="89"/>
      <c r="JTB3" s="89"/>
      <c r="JTC3" s="89"/>
      <c r="JTD3" s="89"/>
      <c r="JTE3" s="89"/>
      <c r="JTF3" s="89"/>
      <c r="JTG3" s="89"/>
      <c r="JTH3" s="89"/>
      <c r="JTI3" s="89"/>
      <c r="JTJ3" s="89"/>
      <c r="JTK3" s="89"/>
      <c r="JTL3" s="89"/>
      <c r="JTM3" s="89"/>
      <c r="JTN3" s="89"/>
      <c r="JTO3" s="89"/>
      <c r="JTP3" s="89"/>
      <c r="JTQ3" s="89"/>
      <c r="JTR3" s="89"/>
      <c r="JTS3" s="89"/>
      <c r="JTT3" s="89"/>
      <c r="JTU3" s="89"/>
      <c r="JTV3" s="89"/>
      <c r="JTW3" s="89"/>
      <c r="JTX3" s="89"/>
      <c r="JTY3" s="89"/>
      <c r="JTZ3" s="89"/>
      <c r="JUA3" s="89"/>
      <c r="JUB3" s="89"/>
      <c r="JUC3" s="89"/>
      <c r="JUD3" s="89"/>
      <c r="JUE3" s="89"/>
      <c r="JUF3" s="89"/>
      <c r="JUG3" s="89"/>
      <c r="JUH3" s="89"/>
      <c r="JUI3" s="89"/>
      <c r="JUJ3" s="89"/>
      <c r="JUK3" s="89"/>
      <c r="JUL3" s="89"/>
      <c r="JUM3" s="89"/>
      <c r="JUN3" s="89"/>
      <c r="JUO3" s="89"/>
      <c r="JUP3" s="89"/>
      <c r="JUQ3" s="89"/>
      <c r="JUR3" s="89"/>
      <c r="JUS3" s="89"/>
      <c r="JUT3" s="89"/>
      <c r="JUU3" s="89"/>
      <c r="JUV3" s="89"/>
      <c r="JUW3" s="89"/>
      <c r="JUX3" s="89"/>
      <c r="JUY3" s="89"/>
      <c r="JUZ3" s="89"/>
      <c r="JVA3" s="89"/>
      <c r="JVB3" s="89"/>
      <c r="JVC3" s="89"/>
      <c r="JVD3" s="89"/>
      <c r="JVE3" s="89"/>
      <c r="JVF3" s="89"/>
      <c r="JVG3" s="89"/>
      <c r="JVH3" s="89"/>
      <c r="JVI3" s="89"/>
      <c r="JVJ3" s="89"/>
      <c r="JVK3" s="89"/>
      <c r="JVL3" s="89"/>
      <c r="JVM3" s="89"/>
      <c r="JVN3" s="89"/>
      <c r="JVO3" s="89"/>
      <c r="JVP3" s="89"/>
      <c r="JVQ3" s="89"/>
      <c r="JVR3" s="89"/>
      <c r="JVS3" s="89"/>
      <c r="JVT3" s="89"/>
      <c r="JVU3" s="89"/>
      <c r="JVV3" s="89"/>
      <c r="JVW3" s="89"/>
      <c r="JVX3" s="89"/>
      <c r="JVY3" s="89"/>
      <c r="JVZ3" s="89"/>
      <c r="JWA3" s="89"/>
      <c r="JWB3" s="89"/>
      <c r="JWC3" s="89"/>
      <c r="JWD3" s="89"/>
      <c r="JWE3" s="89"/>
      <c r="JWF3" s="89"/>
      <c r="JWG3" s="89"/>
      <c r="JWH3" s="89"/>
      <c r="JWI3" s="89"/>
      <c r="JWJ3" s="89"/>
      <c r="JWK3" s="89"/>
      <c r="JWL3" s="89"/>
      <c r="JWM3" s="89"/>
      <c r="JWN3" s="89"/>
      <c r="JWO3" s="89"/>
      <c r="JWP3" s="89"/>
      <c r="JWQ3" s="89"/>
      <c r="JWR3" s="89"/>
      <c r="JWS3" s="89"/>
      <c r="JWT3" s="89"/>
      <c r="JWU3" s="89"/>
      <c r="JWV3" s="89"/>
      <c r="JWW3" s="89"/>
      <c r="JWX3" s="89"/>
      <c r="JWY3" s="89"/>
      <c r="JWZ3" s="89"/>
      <c r="JXA3" s="89"/>
      <c r="JXB3" s="89"/>
      <c r="JXC3" s="89"/>
      <c r="JXD3" s="89"/>
      <c r="JXE3" s="89"/>
      <c r="JXF3" s="89"/>
      <c r="JXG3" s="89"/>
      <c r="JXH3" s="89"/>
      <c r="JXI3" s="89"/>
      <c r="JXJ3" s="89"/>
      <c r="JXK3" s="89"/>
      <c r="JXL3" s="89"/>
      <c r="JXM3" s="89"/>
      <c r="JXN3" s="89"/>
      <c r="JXO3" s="89"/>
      <c r="JXP3" s="89"/>
      <c r="JXQ3" s="89"/>
      <c r="JXR3" s="89"/>
      <c r="JXS3" s="89"/>
      <c r="JXT3" s="89"/>
      <c r="JXU3" s="89"/>
      <c r="JXV3" s="89"/>
      <c r="JXW3" s="89"/>
      <c r="JXX3" s="89"/>
      <c r="JXY3" s="89"/>
      <c r="JXZ3" s="89"/>
      <c r="JYA3" s="89"/>
      <c r="JYB3" s="89"/>
      <c r="JYC3" s="89"/>
      <c r="JYD3" s="89"/>
      <c r="JYE3" s="89"/>
      <c r="JYF3" s="89"/>
      <c r="JYG3" s="89"/>
      <c r="JYH3" s="89"/>
      <c r="JYI3" s="89"/>
      <c r="JYJ3" s="89"/>
      <c r="JYK3" s="89"/>
      <c r="JYL3" s="89"/>
      <c r="JYM3" s="89"/>
      <c r="JYN3" s="89"/>
      <c r="JYO3" s="89"/>
      <c r="JYP3" s="89"/>
      <c r="JYQ3" s="89"/>
      <c r="JYR3" s="89"/>
      <c r="JYS3" s="89"/>
      <c r="JYT3" s="89"/>
      <c r="JYU3" s="89"/>
      <c r="JYV3" s="89"/>
      <c r="JYW3" s="89"/>
      <c r="JYX3" s="89"/>
      <c r="JYY3" s="89"/>
      <c r="JYZ3" s="89"/>
      <c r="JZA3" s="89"/>
      <c r="JZB3" s="89"/>
      <c r="JZC3" s="89"/>
      <c r="JZD3" s="89"/>
      <c r="JZE3" s="89"/>
      <c r="JZF3" s="89"/>
      <c r="JZG3" s="89"/>
      <c r="JZH3" s="89"/>
      <c r="JZI3" s="89"/>
      <c r="JZJ3" s="89"/>
      <c r="JZK3" s="89"/>
      <c r="JZL3" s="89"/>
      <c r="JZM3" s="89"/>
      <c r="JZN3" s="89"/>
      <c r="JZO3" s="89"/>
      <c r="JZP3" s="89"/>
      <c r="JZQ3" s="89"/>
      <c r="JZR3" s="89"/>
      <c r="JZS3" s="89"/>
      <c r="JZT3" s="89"/>
      <c r="JZU3" s="89"/>
      <c r="JZV3" s="89"/>
      <c r="JZW3" s="89"/>
      <c r="JZX3" s="89"/>
      <c r="JZY3" s="89"/>
      <c r="JZZ3" s="89"/>
      <c r="KAA3" s="89"/>
      <c r="KAB3" s="89"/>
      <c r="KAC3" s="89"/>
      <c r="KAD3" s="89"/>
      <c r="KAE3" s="89"/>
      <c r="KAF3" s="89"/>
      <c r="KAG3" s="89"/>
      <c r="KAH3" s="89"/>
      <c r="KAI3" s="89"/>
      <c r="KAJ3" s="89"/>
      <c r="KAK3" s="89"/>
      <c r="KAL3" s="89"/>
      <c r="KAM3" s="89"/>
      <c r="KAN3" s="89"/>
      <c r="KAO3" s="89"/>
      <c r="KAP3" s="89"/>
      <c r="KAQ3" s="89"/>
      <c r="KAR3" s="89"/>
      <c r="KAS3" s="89"/>
      <c r="KAT3" s="89"/>
      <c r="KAU3" s="89"/>
      <c r="KAV3" s="89"/>
      <c r="KAW3" s="89"/>
      <c r="KAX3" s="89"/>
      <c r="KAY3" s="89"/>
      <c r="KAZ3" s="89"/>
      <c r="KBA3" s="89"/>
      <c r="KBB3" s="89"/>
      <c r="KBC3" s="89"/>
      <c r="KBD3" s="89"/>
      <c r="KBE3" s="89"/>
      <c r="KBF3" s="89"/>
      <c r="KBG3" s="89"/>
      <c r="KBH3" s="89"/>
      <c r="KBI3" s="89"/>
      <c r="KBJ3" s="89"/>
      <c r="KBK3" s="89"/>
      <c r="KBL3" s="89"/>
      <c r="KBM3" s="89"/>
      <c r="KBN3" s="89"/>
      <c r="KBO3" s="89"/>
      <c r="KBP3" s="89"/>
      <c r="KBQ3" s="89"/>
      <c r="KBR3" s="89"/>
      <c r="KBS3" s="89"/>
      <c r="KBT3" s="89"/>
      <c r="KBU3" s="89"/>
      <c r="KBV3" s="89"/>
      <c r="KBW3" s="89"/>
      <c r="KBX3" s="89"/>
      <c r="KBY3" s="89"/>
      <c r="KBZ3" s="89"/>
      <c r="KCA3" s="89"/>
      <c r="KCB3" s="89"/>
      <c r="KCC3" s="89"/>
      <c r="KCD3" s="89"/>
      <c r="KCE3" s="89"/>
      <c r="KCF3" s="89"/>
      <c r="KCG3" s="89"/>
      <c r="KCH3" s="89"/>
      <c r="KCI3" s="89"/>
      <c r="KCJ3" s="89"/>
      <c r="KCK3" s="89"/>
      <c r="KCL3" s="89"/>
      <c r="KCM3" s="89"/>
      <c r="KCN3" s="89"/>
      <c r="KCO3" s="89"/>
      <c r="KCP3" s="89"/>
      <c r="KCQ3" s="89"/>
      <c r="KCR3" s="89"/>
      <c r="KCS3" s="89"/>
      <c r="KCT3" s="89"/>
      <c r="KCU3" s="89"/>
      <c r="KCV3" s="89"/>
      <c r="KCW3" s="89"/>
      <c r="KCX3" s="89"/>
      <c r="KCY3" s="89"/>
      <c r="KCZ3" s="89"/>
      <c r="KDA3" s="89"/>
      <c r="KDB3" s="89"/>
      <c r="KDC3" s="89"/>
      <c r="KDD3" s="89"/>
      <c r="KDE3" s="89"/>
      <c r="KDF3" s="89"/>
      <c r="KDG3" s="89"/>
      <c r="KDH3" s="89"/>
      <c r="KDI3" s="89"/>
      <c r="KDJ3" s="89"/>
      <c r="KDK3" s="89"/>
      <c r="KDL3" s="89"/>
      <c r="KDM3" s="89"/>
      <c r="KDN3" s="89"/>
      <c r="KDO3" s="89"/>
      <c r="KDP3" s="89"/>
      <c r="KDQ3" s="89"/>
      <c r="KDR3" s="89"/>
      <c r="KDS3" s="89"/>
      <c r="KDT3" s="89"/>
      <c r="KDU3" s="89"/>
      <c r="KDV3" s="89"/>
      <c r="KDW3" s="89"/>
      <c r="KDX3" s="89"/>
      <c r="KDY3" s="89"/>
      <c r="KDZ3" s="89"/>
      <c r="KEA3" s="89"/>
      <c r="KEB3" s="89"/>
      <c r="KEC3" s="89"/>
      <c r="KED3" s="89"/>
      <c r="KEE3" s="89"/>
      <c r="KEF3" s="89"/>
      <c r="KEG3" s="89"/>
      <c r="KEH3" s="89"/>
      <c r="KEI3" s="89"/>
      <c r="KEJ3" s="89"/>
      <c r="KEK3" s="89"/>
      <c r="KEL3" s="89"/>
      <c r="KEM3" s="89"/>
      <c r="KEN3" s="89"/>
      <c r="KEO3" s="89"/>
      <c r="KEP3" s="89"/>
      <c r="KEQ3" s="89"/>
      <c r="KER3" s="89"/>
      <c r="KES3" s="89"/>
      <c r="KET3" s="89"/>
      <c r="KEU3" s="89"/>
      <c r="KEV3" s="89"/>
      <c r="KEW3" s="89"/>
      <c r="KEX3" s="89"/>
      <c r="KEY3" s="89"/>
      <c r="KEZ3" s="89"/>
      <c r="KFA3" s="89"/>
      <c r="KFB3" s="89"/>
      <c r="KFC3" s="89"/>
      <c r="KFD3" s="89"/>
      <c r="KFE3" s="89"/>
      <c r="KFF3" s="89"/>
      <c r="KFG3" s="89"/>
      <c r="KFH3" s="89"/>
      <c r="KFI3" s="89"/>
      <c r="KFJ3" s="89"/>
      <c r="KFK3" s="89"/>
      <c r="KFL3" s="89"/>
      <c r="KFM3" s="89"/>
      <c r="KFN3" s="89"/>
      <c r="KFO3" s="89"/>
      <c r="KFP3" s="89"/>
      <c r="KFQ3" s="89"/>
      <c r="KFR3" s="89"/>
      <c r="KFS3" s="89"/>
      <c r="KFT3" s="89"/>
      <c r="KFU3" s="89"/>
      <c r="KFV3" s="89"/>
      <c r="KFW3" s="89"/>
      <c r="KFX3" s="89"/>
      <c r="KFY3" s="89"/>
      <c r="KFZ3" s="89"/>
      <c r="KGA3" s="89"/>
      <c r="KGB3" s="89"/>
      <c r="KGC3" s="89"/>
      <c r="KGD3" s="89"/>
      <c r="KGE3" s="89"/>
      <c r="KGF3" s="89"/>
      <c r="KGG3" s="89"/>
      <c r="KGH3" s="89"/>
      <c r="KGI3" s="89"/>
      <c r="KGJ3" s="89"/>
      <c r="KGK3" s="89"/>
      <c r="KGL3" s="89"/>
      <c r="KGM3" s="89"/>
      <c r="KGN3" s="89"/>
      <c r="KGO3" s="89"/>
      <c r="KGP3" s="89"/>
      <c r="KGQ3" s="89"/>
      <c r="KGR3" s="89"/>
      <c r="KGS3" s="89"/>
      <c r="KGT3" s="89"/>
      <c r="KGU3" s="89"/>
      <c r="KGV3" s="89"/>
      <c r="KGW3" s="89"/>
      <c r="KGX3" s="89"/>
      <c r="KGY3" s="89"/>
      <c r="KGZ3" s="89"/>
      <c r="KHA3" s="89"/>
      <c r="KHB3" s="89"/>
      <c r="KHC3" s="89"/>
      <c r="KHD3" s="89"/>
      <c r="KHE3" s="89"/>
      <c r="KHF3" s="89"/>
      <c r="KHG3" s="89"/>
      <c r="KHH3" s="89"/>
      <c r="KHI3" s="89"/>
      <c r="KHJ3" s="89"/>
      <c r="KHK3" s="89"/>
      <c r="KHL3" s="89"/>
      <c r="KHM3" s="89"/>
      <c r="KHN3" s="89"/>
      <c r="KHO3" s="89"/>
      <c r="KHP3" s="89"/>
      <c r="KHQ3" s="89"/>
      <c r="KHR3" s="89"/>
      <c r="KHS3" s="89"/>
      <c r="KHT3" s="89"/>
      <c r="KHU3" s="89"/>
      <c r="KHV3" s="89"/>
      <c r="KHW3" s="89"/>
      <c r="KHX3" s="89"/>
      <c r="KHY3" s="89"/>
      <c r="KHZ3" s="89"/>
      <c r="KIA3" s="89"/>
      <c r="KIB3" s="89"/>
      <c r="KIC3" s="89"/>
      <c r="KID3" s="89"/>
      <c r="KIE3" s="89"/>
      <c r="KIF3" s="89"/>
      <c r="KIG3" s="89"/>
      <c r="KIH3" s="89"/>
      <c r="KII3" s="89"/>
      <c r="KIJ3" s="89"/>
      <c r="KIK3" s="89"/>
      <c r="KIL3" s="89"/>
      <c r="KIM3" s="89"/>
      <c r="KIN3" s="89"/>
      <c r="KIO3" s="89"/>
      <c r="KIP3" s="89"/>
      <c r="KIQ3" s="89"/>
      <c r="KIR3" s="89"/>
      <c r="KIS3" s="89"/>
      <c r="KIT3" s="89"/>
      <c r="KIU3" s="89"/>
      <c r="KIV3" s="89"/>
      <c r="KIW3" s="89"/>
      <c r="KIX3" s="89"/>
      <c r="KIY3" s="89"/>
      <c r="KIZ3" s="89"/>
      <c r="KJA3" s="89"/>
      <c r="KJB3" s="89"/>
      <c r="KJC3" s="89"/>
      <c r="KJD3" s="89"/>
      <c r="KJE3" s="89"/>
      <c r="KJF3" s="89"/>
      <c r="KJG3" s="89"/>
      <c r="KJH3" s="89"/>
      <c r="KJI3" s="89"/>
      <c r="KJJ3" s="89"/>
      <c r="KJK3" s="89"/>
      <c r="KJL3" s="89"/>
      <c r="KJM3" s="89"/>
      <c r="KJN3" s="89"/>
      <c r="KJO3" s="89"/>
      <c r="KJP3" s="89"/>
      <c r="KJQ3" s="89"/>
      <c r="KJR3" s="89"/>
      <c r="KJS3" s="89"/>
      <c r="KJT3" s="89"/>
      <c r="KJU3" s="89"/>
      <c r="KJV3" s="89"/>
      <c r="KJW3" s="89"/>
      <c r="KJX3" s="89"/>
      <c r="KJY3" s="89"/>
      <c r="KJZ3" s="89"/>
      <c r="KKA3" s="89"/>
      <c r="KKB3" s="89"/>
      <c r="KKC3" s="89"/>
      <c r="KKD3" s="89"/>
      <c r="KKE3" s="89"/>
      <c r="KKF3" s="89"/>
      <c r="KKG3" s="89"/>
      <c r="KKH3" s="89"/>
      <c r="KKI3" s="89"/>
      <c r="KKJ3" s="89"/>
      <c r="KKK3" s="89"/>
      <c r="KKL3" s="89"/>
      <c r="KKM3" s="89"/>
      <c r="KKN3" s="89"/>
      <c r="KKO3" s="89"/>
      <c r="KKP3" s="89"/>
      <c r="KKQ3" s="89"/>
      <c r="KKR3" s="89"/>
      <c r="KKS3" s="89"/>
      <c r="KKT3" s="89"/>
      <c r="KKU3" s="89"/>
      <c r="KKV3" s="89"/>
      <c r="KKW3" s="89"/>
      <c r="KKX3" s="89"/>
      <c r="KKY3" s="89"/>
      <c r="KKZ3" s="89"/>
      <c r="KLA3" s="89"/>
      <c r="KLB3" s="89"/>
      <c r="KLC3" s="89"/>
      <c r="KLD3" s="89"/>
      <c r="KLE3" s="89"/>
      <c r="KLF3" s="89"/>
      <c r="KLG3" s="89"/>
      <c r="KLH3" s="89"/>
      <c r="KLI3" s="89"/>
      <c r="KLJ3" s="89"/>
      <c r="KLK3" s="89"/>
      <c r="KLL3" s="89"/>
      <c r="KLM3" s="89"/>
      <c r="KLN3" s="89"/>
      <c r="KLO3" s="89"/>
      <c r="KLP3" s="89"/>
      <c r="KLQ3" s="89"/>
      <c r="KLR3" s="89"/>
      <c r="KLS3" s="89"/>
      <c r="KLT3" s="89"/>
      <c r="KLU3" s="89"/>
      <c r="KLV3" s="89"/>
      <c r="KLW3" s="89"/>
      <c r="KLX3" s="89"/>
      <c r="KLY3" s="89"/>
      <c r="KLZ3" s="89"/>
      <c r="KMA3" s="89"/>
      <c r="KMB3" s="89"/>
      <c r="KMC3" s="89"/>
      <c r="KMD3" s="89"/>
      <c r="KME3" s="89"/>
      <c r="KMF3" s="89"/>
      <c r="KMG3" s="89"/>
      <c r="KMH3" s="89"/>
      <c r="KMI3" s="89"/>
      <c r="KMJ3" s="89"/>
      <c r="KMK3" s="89"/>
      <c r="KML3" s="89"/>
      <c r="KMM3" s="89"/>
      <c r="KMN3" s="89"/>
      <c r="KMO3" s="89"/>
      <c r="KMP3" s="89"/>
      <c r="KMQ3" s="89"/>
      <c r="KMR3" s="89"/>
      <c r="KMS3" s="89"/>
      <c r="KMT3" s="89"/>
      <c r="KMU3" s="89"/>
      <c r="KMV3" s="89"/>
      <c r="KMW3" s="89"/>
      <c r="KMX3" s="89"/>
      <c r="KMY3" s="89"/>
      <c r="KMZ3" s="89"/>
      <c r="KNA3" s="89"/>
      <c r="KNB3" s="89"/>
      <c r="KNC3" s="89"/>
      <c r="KND3" s="89"/>
      <c r="KNE3" s="89"/>
      <c r="KNF3" s="89"/>
      <c r="KNG3" s="89"/>
      <c r="KNH3" s="89"/>
      <c r="KNI3" s="89"/>
      <c r="KNJ3" s="89"/>
      <c r="KNK3" s="89"/>
      <c r="KNL3" s="89"/>
      <c r="KNM3" s="89"/>
      <c r="KNN3" s="89"/>
      <c r="KNO3" s="89"/>
      <c r="KNP3" s="89"/>
      <c r="KNQ3" s="89"/>
      <c r="KNR3" s="89"/>
      <c r="KNS3" s="89"/>
      <c r="KNT3" s="89"/>
      <c r="KNU3" s="89"/>
      <c r="KNV3" s="89"/>
      <c r="KNW3" s="89"/>
      <c r="KNX3" s="89"/>
      <c r="KNY3" s="89"/>
      <c r="KNZ3" s="89"/>
      <c r="KOA3" s="89"/>
      <c r="KOB3" s="89"/>
      <c r="KOC3" s="89"/>
      <c r="KOD3" s="89"/>
      <c r="KOE3" s="89"/>
      <c r="KOF3" s="89"/>
      <c r="KOG3" s="89"/>
      <c r="KOH3" s="89"/>
      <c r="KOI3" s="89"/>
      <c r="KOJ3" s="89"/>
      <c r="KOK3" s="89"/>
      <c r="KOL3" s="89"/>
      <c r="KOM3" s="89"/>
      <c r="KON3" s="89"/>
      <c r="KOO3" s="89"/>
      <c r="KOP3" s="89"/>
      <c r="KOQ3" s="89"/>
      <c r="KOR3" s="89"/>
      <c r="KOS3" s="89"/>
      <c r="KOT3" s="89"/>
      <c r="KOU3" s="89"/>
      <c r="KOV3" s="89"/>
      <c r="KOW3" s="89"/>
      <c r="KOX3" s="89"/>
      <c r="KOY3" s="89"/>
      <c r="KOZ3" s="89"/>
      <c r="KPA3" s="89"/>
      <c r="KPB3" s="89"/>
      <c r="KPC3" s="89"/>
      <c r="KPD3" s="89"/>
      <c r="KPE3" s="89"/>
      <c r="KPF3" s="89"/>
      <c r="KPG3" s="89"/>
      <c r="KPH3" s="89"/>
      <c r="KPI3" s="89"/>
      <c r="KPJ3" s="89"/>
      <c r="KPK3" s="89"/>
      <c r="KPL3" s="89"/>
      <c r="KPM3" s="89"/>
      <c r="KPN3" s="89"/>
      <c r="KPO3" s="89"/>
      <c r="KPP3" s="89"/>
      <c r="KPQ3" s="89"/>
      <c r="KPR3" s="89"/>
      <c r="KPS3" s="89"/>
      <c r="KPT3" s="89"/>
      <c r="KPU3" s="89"/>
      <c r="KPV3" s="89"/>
      <c r="KPW3" s="89"/>
      <c r="KPX3" s="89"/>
      <c r="KPY3" s="89"/>
      <c r="KPZ3" s="89"/>
      <c r="KQA3" s="89"/>
      <c r="KQB3" s="89"/>
      <c r="KQC3" s="89"/>
      <c r="KQD3" s="89"/>
      <c r="KQE3" s="89"/>
      <c r="KQF3" s="89"/>
      <c r="KQG3" s="89"/>
      <c r="KQH3" s="89"/>
      <c r="KQI3" s="89"/>
      <c r="KQJ3" s="89"/>
      <c r="KQK3" s="89"/>
      <c r="KQL3" s="89"/>
      <c r="KQM3" s="89"/>
      <c r="KQN3" s="89"/>
      <c r="KQO3" s="89"/>
      <c r="KQP3" s="89"/>
      <c r="KQQ3" s="89"/>
      <c r="KQR3" s="89"/>
      <c r="KQS3" s="89"/>
      <c r="KQT3" s="89"/>
      <c r="KQU3" s="89"/>
      <c r="KQV3" s="89"/>
      <c r="KQW3" s="89"/>
      <c r="KQX3" s="89"/>
      <c r="KQY3" s="89"/>
      <c r="KQZ3" s="89"/>
      <c r="KRA3" s="89"/>
      <c r="KRB3" s="89"/>
      <c r="KRC3" s="89"/>
      <c r="KRD3" s="89"/>
      <c r="KRE3" s="89"/>
      <c r="KRF3" s="89"/>
      <c r="KRG3" s="89"/>
      <c r="KRH3" s="89"/>
      <c r="KRI3" s="89"/>
      <c r="KRJ3" s="89"/>
      <c r="KRK3" s="89"/>
      <c r="KRL3" s="89"/>
      <c r="KRM3" s="89"/>
      <c r="KRN3" s="89"/>
      <c r="KRO3" s="89"/>
      <c r="KRP3" s="89"/>
      <c r="KRQ3" s="89"/>
      <c r="KRR3" s="89"/>
      <c r="KRS3" s="89"/>
      <c r="KRT3" s="89"/>
      <c r="KRU3" s="89"/>
      <c r="KRV3" s="89"/>
      <c r="KRW3" s="89"/>
      <c r="KRX3" s="89"/>
      <c r="KRY3" s="89"/>
      <c r="KRZ3" s="89"/>
      <c r="KSA3" s="89"/>
      <c r="KSB3" s="89"/>
      <c r="KSC3" s="89"/>
      <c r="KSD3" s="89"/>
      <c r="KSE3" s="89"/>
      <c r="KSF3" s="89"/>
      <c r="KSG3" s="89"/>
      <c r="KSH3" s="89"/>
      <c r="KSI3" s="89"/>
      <c r="KSJ3" s="89"/>
      <c r="KSK3" s="89"/>
      <c r="KSL3" s="89"/>
      <c r="KSM3" s="89"/>
      <c r="KSN3" s="89"/>
      <c r="KSO3" s="89"/>
      <c r="KSP3" s="89"/>
      <c r="KSQ3" s="89"/>
      <c r="KSR3" s="89"/>
      <c r="KSS3" s="89"/>
      <c r="KST3" s="89"/>
      <c r="KSU3" s="89"/>
      <c r="KSV3" s="89"/>
      <c r="KSW3" s="89"/>
      <c r="KSX3" s="89"/>
      <c r="KSY3" s="89"/>
      <c r="KSZ3" s="89"/>
      <c r="KTA3" s="89"/>
      <c r="KTB3" s="89"/>
      <c r="KTC3" s="89"/>
      <c r="KTD3" s="89"/>
      <c r="KTE3" s="89"/>
      <c r="KTF3" s="89"/>
      <c r="KTG3" s="89"/>
      <c r="KTH3" s="89"/>
      <c r="KTI3" s="89"/>
      <c r="KTJ3" s="89"/>
      <c r="KTK3" s="89"/>
      <c r="KTL3" s="89"/>
      <c r="KTM3" s="89"/>
      <c r="KTN3" s="89"/>
      <c r="KTO3" s="89"/>
      <c r="KTP3" s="89"/>
      <c r="KTQ3" s="89"/>
      <c r="KTR3" s="89"/>
      <c r="KTS3" s="89"/>
      <c r="KTT3" s="89"/>
      <c r="KTU3" s="89"/>
      <c r="KTV3" s="89"/>
      <c r="KTW3" s="89"/>
      <c r="KTX3" s="89"/>
      <c r="KTY3" s="89"/>
      <c r="KTZ3" s="89"/>
      <c r="KUA3" s="89"/>
      <c r="KUB3" s="89"/>
      <c r="KUC3" s="89"/>
      <c r="KUD3" s="89"/>
      <c r="KUE3" s="89"/>
      <c r="KUF3" s="89"/>
      <c r="KUG3" s="89"/>
      <c r="KUH3" s="89"/>
      <c r="KUI3" s="89"/>
      <c r="KUJ3" s="89"/>
      <c r="KUK3" s="89"/>
      <c r="KUL3" s="89"/>
      <c r="KUM3" s="89"/>
      <c r="KUN3" s="89"/>
      <c r="KUO3" s="89"/>
      <c r="KUP3" s="89"/>
      <c r="KUQ3" s="89"/>
      <c r="KUR3" s="89"/>
      <c r="KUS3" s="89"/>
      <c r="KUT3" s="89"/>
      <c r="KUU3" s="89"/>
      <c r="KUV3" s="89"/>
      <c r="KUW3" s="89"/>
      <c r="KUX3" s="89"/>
      <c r="KUY3" s="89"/>
      <c r="KUZ3" s="89"/>
      <c r="KVA3" s="89"/>
      <c r="KVB3" s="89"/>
      <c r="KVC3" s="89"/>
      <c r="KVD3" s="89"/>
      <c r="KVE3" s="89"/>
      <c r="KVF3" s="89"/>
      <c r="KVG3" s="89"/>
      <c r="KVH3" s="89"/>
      <c r="KVI3" s="89"/>
      <c r="KVJ3" s="89"/>
      <c r="KVK3" s="89"/>
      <c r="KVL3" s="89"/>
      <c r="KVM3" s="89"/>
      <c r="KVN3" s="89"/>
      <c r="KVO3" s="89"/>
      <c r="KVP3" s="89"/>
      <c r="KVQ3" s="89"/>
      <c r="KVR3" s="89"/>
      <c r="KVS3" s="89"/>
      <c r="KVT3" s="89"/>
      <c r="KVU3" s="89"/>
      <c r="KVV3" s="89"/>
      <c r="KVW3" s="89"/>
      <c r="KVX3" s="89"/>
      <c r="KVY3" s="89"/>
      <c r="KVZ3" s="89"/>
      <c r="KWA3" s="89"/>
      <c r="KWB3" s="89"/>
      <c r="KWC3" s="89"/>
      <c r="KWD3" s="89"/>
      <c r="KWE3" s="89"/>
      <c r="KWF3" s="89"/>
      <c r="KWG3" s="89"/>
      <c r="KWH3" s="89"/>
      <c r="KWI3" s="89"/>
      <c r="KWJ3" s="89"/>
      <c r="KWK3" s="89"/>
      <c r="KWL3" s="89"/>
      <c r="KWM3" s="89"/>
      <c r="KWN3" s="89"/>
      <c r="KWO3" s="89"/>
      <c r="KWP3" s="89"/>
      <c r="KWQ3" s="89"/>
      <c r="KWR3" s="89"/>
      <c r="KWS3" s="89"/>
      <c r="KWT3" s="89"/>
      <c r="KWU3" s="89"/>
      <c r="KWV3" s="89"/>
      <c r="KWW3" s="89"/>
      <c r="KWX3" s="89"/>
      <c r="KWY3" s="89"/>
      <c r="KWZ3" s="89"/>
      <c r="KXA3" s="89"/>
      <c r="KXB3" s="89"/>
      <c r="KXC3" s="89"/>
      <c r="KXD3" s="89"/>
      <c r="KXE3" s="89"/>
      <c r="KXF3" s="89"/>
      <c r="KXG3" s="89"/>
      <c r="KXH3" s="89"/>
      <c r="KXI3" s="89"/>
      <c r="KXJ3" s="89"/>
      <c r="KXK3" s="89"/>
      <c r="KXL3" s="89"/>
      <c r="KXM3" s="89"/>
      <c r="KXN3" s="89"/>
      <c r="KXO3" s="89"/>
      <c r="KXP3" s="89"/>
      <c r="KXQ3" s="89"/>
      <c r="KXR3" s="89"/>
      <c r="KXS3" s="89"/>
      <c r="KXT3" s="89"/>
      <c r="KXU3" s="89"/>
      <c r="KXV3" s="89"/>
      <c r="KXW3" s="89"/>
      <c r="KXX3" s="89"/>
      <c r="KXY3" s="89"/>
      <c r="KXZ3" s="89"/>
      <c r="KYA3" s="89"/>
      <c r="KYB3" s="89"/>
      <c r="KYC3" s="89"/>
      <c r="KYD3" s="89"/>
      <c r="KYE3" s="89"/>
      <c r="KYF3" s="89"/>
      <c r="KYG3" s="89"/>
      <c r="KYH3" s="89"/>
      <c r="KYI3" s="89"/>
      <c r="KYJ3" s="89"/>
      <c r="KYK3" s="89"/>
      <c r="KYL3" s="89"/>
      <c r="KYM3" s="89"/>
      <c r="KYN3" s="89"/>
      <c r="KYO3" s="89"/>
      <c r="KYP3" s="89"/>
      <c r="KYQ3" s="89"/>
      <c r="KYR3" s="89"/>
      <c r="KYS3" s="89"/>
      <c r="KYT3" s="89"/>
      <c r="KYU3" s="89"/>
      <c r="KYV3" s="89"/>
      <c r="KYW3" s="89"/>
      <c r="KYX3" s="89"/>
      <c r="KYY3" s="89"/>
      <c r="KYZ3" s="89"/>
      <c r="KZA3" s="89"/>
      <c r="KZB3" s="89"/>
      <c r="KZC3" s="89"/>
      <c r="KZD3" s="89"/>
      <c r="KZE3" s="89"/>
      <c r="KZF3" s="89"/>
      <c r="KZG3" s="89"/>
      <c r="KZH3" s="89"/>
      <c r="KZI3" s="89"/>
      <c r="KZJ3" s="89"/>
      <c r="KZK3" s="89"/>
      <c r="KZL3" s="89"/>
      <c r="KZM3" s="89"/>
      <c r="KZN3" s="89"/>
      <c r="KZO3" s="89"/>
      <c r="KZP3" s="89"/>
      <c r="KZQ3" s="89"/>
      <c r="KZR3" s="89"/>
      <c r="KZS3" s="89"/>
      <c r="KZT3" s="89"/>
      <c r="KZU3" s="89"/>
      <c r="KZV3" s="89"/>
      <c r="KZW3" s="89"/>
      <c r="KZX3" s="89"/>
      <c r="KZY3" s="89"/>
      <c r="KZZ3" s="89"/>
      <c r="LAA3" s="89"/>
      <c r="LAB3" s="89"/>
      <c r="LAC3" s="89"/>
      <c r="LAD3" s="89"/>
      <c r="LAE3" s="89"/>
      <c r="LAF3" s="89"/>
      <c r="LAG3" s="89"/>
      <c r="LAH3" s="89"/>
      <c r="LAI3" s="89"/>
      <c r="LAJ3" s="89"/>
      <c r="LAK3" s="89"/>
      <c r="LAL3" s="89"/>
      <c r="LAM3" s="89"/>
      <c r="LAN3" s="89"/>
      <c r="LAO3" s="89"/>
      <c r="LAP3" s="89"/>
      <c r="LAQ3" s="89"/>
      <c r="LAR3" s="89"/>
      <c r="LAS3" s="89"/>
      <c r="LAT3" s="89"/>
      <c r="LAU3" s="89"/>
      <c r="LAV3" s="89"/>
      <c r="LAW3" s="89"/>
      <c r="LAX3" s="89"/>
      <c r="LAY3" s="89"/>
      <c r="LAZ3" s="89"/>
      <c r="LBA3" s="89"/>
      <c r="LBB3" s="89"/>
      <c r="LBC3" s="89"/>
      <c r="LBD3" s="89"/>
      <c r="LBE3" s="89"/>
      <c r="LBF3" s="89"/>
      <c r="LBG3" s="89"/>
      <c r="LBH3" s="89"/>
      <c r="LBI3" s="89"/>
      <c r="LBJ3" s="89"/>
      <c r="LBK3" s="89"/>
      <c r="LBL3" s="89"/>
      <c r="LBM3" s="89"/>
      <c r="LBN3" s="89"/>
      <c r="LBO3" s="89"/>
      <c r="LBP3" s="89"/>
      <c r="LBQ3" s="89"/>
      <c r="LBR3" s="89"/>
      <c r="LBS3" s="89"/>
      <c r="LBT3" s="89"/>
      <c r="LBU3" s="89"/>
      <c r="LBV3" s="89"/>
      <c r="LBW3" s="89"/>
      <c r="LBX3" s="89"/>
      <c r="LBY3" s="89"/>
      <c r="LBZ3" s="89"/>
      <c r="LCA3" s="89"/>
      <c r="LCB3" s="89"/>
      <c r="LCC3" s="89"/>
      <c r="LCD3" s="89"/>
      <c r="LCE3" s="89"/>
      <c r="LCF3" s="89"/>
      <c r="LCG3" s="89"/>
      <c r="LCH3" s="89"/>
      <c r="LCI3" s="89"/>
      <c r="LCJ3" s="89"/>
      <c r="LCK3" s="89"/>
      <c r="LCL3" s="89"/>
      <c r="LCM3" s="89"/>
      <c r="LCN3" s="89"/>
      <c r="LCO3" s="89"/>
      <c r="LCP3" s="89"/>
      <c r="LCQ3" s="89"/>
      <c r="LCR3" s="89"/>
      <c r="LCS3" s="89"/>
      <c r="LCT3" s="89"/>
      <c r="LCU3" s="89"/>
      <c r="LCV3" s="89"/>
      <c r="LCW3" s="89"/>
      <c r="LCX3" s="89"/>
      <c r="LCY3" s="89"/>
      <c r="LCZ3" s="89"/>
      <c r="LDA3" s="89"/>
      <c r="LDB3" s="89"/>
      <c r="LDC3" s="89"/>
      <c r="LDD3" s="89"/>
      <c r="LDE3" s="89"/>
      <c r="LDF3" s="89"/>
      <c r="LDG3" s="89"/>
      <c r="LDH3" s="89"/>
      <c r="LDI3" s="89"/>
      <c r="LDJ3" s="89"/>
      <c r="LDK3" s="89"/>
      <c r="LDL3" s="89"/>
      <c r="LDM3" s="89"/>
      <c r="LDN3" s="89"/>
      <c r="LDO3" s="89"/>
      <c r="LDP3" s="89"/>
      <c r="LDQ3" s="89"/>
      <c r="LDR3" s="89"/>
      <c r="LDS3" s="89"/>
      <c r="LDT3" s="89"/>
      <c r="LDU3" s="89"/>
      <c r="LDV3" s="89"/>
      <c r="LDW3" s="89"/>
      <c r="LDX3" s="89"/>
      <c r="LDY3" s="89"/>
      <c r="LDZ3" s="89"/>
      <c r="LEA3" s="89"/>
      <c r="LEB3" s="89"/>
      <c r="LEC3" s="89"/>
      <c r="LED3" s="89"/>
      <c r="LEE3" s="89"/>
      <c r="LEF3" s="89"/>
      <c r="LEG3" s="89"/>
      <c r="LEH3" s="89"/>
      <c r="LEI3" s="89"/>
      <c r="LEJ3" s="89"/>
      <c r="LEK3" s="89"/>
      <c r="LEL3" s="89"/>
      <c r="LEM3" s="89"/>
      <c r="LEN3" s="89"/>
      <c r="LEO3" s="89"/>
      <c r="LEP3" s="89"/>
      <c r="LEQ3" s="89"/>
      <c r="LER3" s="89"/>
      <c r="LES3" s="89"/>
      <c r="LET3" s="89"/>
      <c r="LEU3" s="89"/>
      <c r="LEV3" s="89"/>
      <c r="LEW3" s="89"/>
      <c r="LEX3" s="89"/>
      <c r="LEY3" s="89"/>
      <c r="LEZ3" s="89"/>
      <c r="LFA3" s="89"/>
      <c r="LFB3" s="89"/>
      <c r="LFC3" s="89"/>
      <c r="LFD3" s="89"/>
      <c r="LFE3" s="89"/>
      <c r="LFF3" s="89"/>
      <c r="LFG3" s="89"/>
      <c r="LFH3" s="89"/>
      <c r="LFI3" s="89"/>
      <c r="LFJ3" s="89"/>
      <c r="LFK3" s="89"/>
      <c r="LFL3" s="89"/>
      <c r="LFM3" s="89"/>
      <c r="LFN3" s="89"/>
      <c r="LFO3" s="89"/>
      <c r="LFP3" s="89"/>
      <c r="LFQ3" s="89"/>
      <c r="LFR3" s="89"/>
      <c r="LFS3" s="89"/>
      <c r="LFT3" s="89"/>
      <c r="LFU3" s="89"/>
      <c r="LFV3" s="89"/>
      <c r="LFW3" s="89"/>
      <c r="LFX3" s="89"/>
      <c r="LFY3" s="89"/>
      <c r="LFZ3" s="89"/>
      <c r="LGA3" s="89"/>
      <c r="LGB3" s="89"/>
      <c r="LGC3" s="89"/>
      <c r="LGD3" s="89"/>
      <c r="LGE3" s="89"/>
      <c r="LGF3" s="89"/>
      <c r="LGG3" s="89"/>
      <c r="LGH3" s="89"/>
      <c r="LGI3" s="89"/>
      <c r="LGJ3" s="89"/>
      <c r="LGK3" s="89"/>
      <c r="LGL3" s="89"/>
      <c r="LGM3" s="89"/>
      <c r="LGN3" s="89"/>
      <c r="LGO3" s="89"/>
      <c r="LGP3" s="89"/>
      <c r="LGQ3" s="89"/>
      <c r="LGR3" s="89"/>
      <c r="LGS3" s="89"/>
      <c r="LGT3" s="89"/>
      <c r="LGU3" s="89"/>
      <c r="LGV3" s="89"/>
      <c r="LGW3" s="89"/>
      <c r="LGX3" s="89"/>
      <c r="LGY3" s="89"/>
      <c r="LGZ3" s="89"/>
      <c r="LHA3" s="89"/>
      <c r="LHB3" s="89"/>
      <c r="LHC3" s="89"/>
      <c r="LHD3" s="89"/>
      <c r="LHE3" s="89"/>
      <c r="LHF3" s="89"/>
      <c r="LHG3" s="89"/>
      <c r="LHH3" s="89"/>
      <c r="LHI3" s="89"/>
      <c r="LHJ3" s="89"/>
      <c r="LHK3" s="89"/>
      <c r="LHL3" s="89"/>
      <c r="LHM3" s="89"/>
      <c r="LHN3" s="89"/>
      <c r="LHO3" s="89"/>
      <c r="LHP3" s="89"/>
      <c r="LHQ3" s="89"/>
      <c r="LHR3" s="89"/>
      <c r="LHS3" s="89"/>
      <c r="LHT3" s="89"/>
      <c r="LHU3" s="89"/>
      <c r="LHV3" s="89"/>
      <c r="LHW3" s="89"/>
      <c r="LHX3" s="89"/>
      <c r="LHY3" s="89"/>
      <c r="LHZ3" s="89"/>
      <c r="LIA3" s="89"/>
      <c r="LIB3" s="89"/>
      <c r="LIC3" s="89"/>
      <c r="LID3" s="89"/>
      <c r="LIE3" s="89"/>
      <c r="LIF3" s="89"/>
      <c r="LIG3" s="89"/>
      <c r="LIH3" s="89"/>
      <c r="LII3" s="89"/>
      <c r="LIJ3" s="89"/>
      <c r="LIK3" s="89"/>
      <c r="LIL3" s="89"/>
      <c r="LIM3" s="89"/>
      <c r="LIN3" s="89"/>
      <c r="LIO3" s="89"/>
      <c r="LIP3" s="89"/>
      <c r="LIQ3" s="89"/>
      <c r="LIR3" s="89"/>
      <c r="LIS3" s="89"/>
      <c r="LIT3" s="89"/>
      <c r="LIU3" s="89"/>
      <c r="LIV3" s="89"/>
      <c r="LIW3" s="89"/>
      <c r="LIX3" s="89"/>
      <c r="LIY3" s="89"/>
      <c r="LIZ3" s="89"/>
      <c r="LJA3" s="89"/>
      <c r="LJB3" s="89"/>
      <c r="LJC3" s="89"/>
      <c r="LJD3" s="89"/>
      <c r="LJE3" s="89"/>
      <c r="LJF3" s="89"/>
      <c r="LJG3" s="89"/>
      <c r="LJH3" s="89"/>
      <c r="LJI3" s="89"/>
      <c r="LJJ3" s="89"/>
      <c r="LJK3" s="89"/>
      <c r="LJL3" s="89"/>
      <c r="LJM3" s="89"/>
      <c r="LJN3" s="89"/>
      <c r="LJO3" s="89"/>
      <c r="LJP3" s="89"/>
      <c r="LJQ3" s="89"/>
      <c r="LJR3" s="89"/>
      <c r="LJS3" s="89"/>
      <c r="LJT3" s="89"/>
      <c r="LJU3" s="89"/>
      <c r="LJV3" s="89"/>
      <c r="LJW3" s="89"/>
      <c r="LJX3" s="89"/>
      <c r="LJY3" s="89"/>
      <c r="LJZ3" s="89"/>
      <c r="LKA3" s="89"/>
      <c r="LKB3" s="89"/>
      <c r="LKC3" s="89"/>
      <c r="LKD3" s="89"/>
      <c r="LKE3" s="89"/>
      <c r="LKF3" s="89"/>
      <c r="LKG3" s="89"/>
      <c r="LKH3" s="89"/>
      <c r="LKI3" s="89"/>
      <c r="LKJ3" s="89"/>
      <c r="LKK3" s="89"/>
      <c r="LKL3" s="89"/>
      <c r="LKM3" s="89"/>
      <c r="LKN3" s="89"/>
      <c r="LKO3" s="89"/>
      <c r="LKP3" s="89"/>
      <c r="LKQ3" s="89"/>
      <c r="LKR3" s="89"/>
      <c r="LKS3" s="89"/>
      <c r="LKT3" s="89"/>
      <c r="LKU3" s="89"/>
      <c r="LKV3" s="89"/>
      <c r="LKW3" s="89"/>
      <c r="LKX3" s="89"/>
      <c r="LKY3" s="89"/>
      <c r="LKZ3" s="89"/>
      <c r="LLA3" s="89"/>
      <c r="LLB3" s="89"/>
      <c r="LLC3" s="89"/>
      <c r="LLD3" s="89"/>
      <c r="LLE3" s="89"/>
      <c r="LLF3" s="89"/>
      <c r="LLG3" s="89"/>
      <c r="LLH3" s="89"/>
      <c r="LLI3" s="89"/>
      <c r="LLJ3" s="89"/>
      <c r="LLK3" s="89"/>
      <c r="LLL3" s="89"/>
      <c r="LLM3" s="89"/>
      <c r="LLN3" s="89"/>
      <c r="LLO3" s="89"/>
      <c r="LLP3" s="89"/>
      <c r="LLQ3" s="89"/>
      <c r="LLR3" s="89"/>
      <c r="LLS3" s="89"/>
      <c r="LLT3" s="89"/>
      <c r="LLU3" s="89"/>
      <c r="LLV3" s="89"/>
      <c r="LLW3" s="89"/>
      <c r="LLX3" s="89"/>
      <c r="LLY3" s="89"/>
      <c r="LLZ3" s="89"/>
      <c r="LMA3" s="89"/>
      <c r="LMB3" s="89"/>
      <c r="LMC3" s="89"/>
      <c r="LMD3" s="89"/>
      <c r="LME3" s="89"/>
      <c r="LMF3" s="89"/>
      <c r="LMG3" s="89"/>
      <c r="LMH3" s="89"/>
      <c r="LMI3" s="89"/>
      <c r="LMJ3" s="89"/>
      <c r="LMK3" s="89"/>
      <c r="LML3" s="89"/>
      <c r="LMM3" s="89"/>
      <c r="LMN3" s="89"/>
      <c r="LMO3" s="89"/>
      <c r="LMP3" s="89"/>
      <c r="LMQ3" s="89"/>
      <c r="LMR3" s="89"/>
      <c r="LMS3" s="89"/>
      <c r="LMT3" s="89"/>
      <c r="LMU3" s="89"/>
      <c r="LMV3" s="89"/>
      <c r="LMW3" s="89"/>
      <c r="LMX3" s="89"/>
      <c r="LMY3" s="89"/>
      <c r="LMZ3" s="89"/>
      <c r="LNA3" s="89"/>
      <c r="LNB3" s="89"/>
      <c r="LNC3" s="89"/>
      <c r="LND3" s="89"/>
      <c r="LNE3" s="89"/>
      <c r="LNF3" s="89"/>
      <c r="LNG3" s="89"/>
      <c r="LNH3" s="89"/>
      <c r="LNI3" s="89"/>
      <c r="LNJ3" s="89"/>
      <c r="LNK3" s="89"/>
      <c r="LNL3" s="89"/>
      <c r="LNM3" s="89"/>
      <c r="LNN3" s="89"/>
      <c r="LNO3" s="89"/>
      <c r="LNP3" s="89"/>
      <c r="LNQ3" s="89"/>
      <c r="LNR3" s="89"/>
      <c r="LNS3" s="89"/>
      <c r="LNT3" s="89"/>
      <c r="LNU3" s="89"/>
      <c r="LNV3" s="89"/>
      <c r="LNW3" s="89"/>
      <c r="LNX3" s="89"/>
      <c r="LNY3" s="89"/>
      <c r="LNZ3" s="89"/>
      <c r="LOA3" s="89"/>
      <c r="LOB3" s="89"/>
      <c r="LOC3" s="89"/>
      <c r="LOD3" s="89"/>
      <c r="LOE3" s="89"/>
      <c r="LOF3" s="89"/>
      <c r="LOG3" s="89"/>
      <c r="LOH3" s="89"/>
      <c r="LOI3" s="89"/>
      <c r="LOJ3" s="89"/>
      <c r="LOK3" s="89"/>
      <c r="LOL3" s="89"/>
      <c r="LOM3" s="89"/>
      <c r="LON3" s="89"/>
      <c r="LOO3" s="89"/>
      <c r="LOP3" s="89"/>
      <c r="LOQ3" s="89"/>
      <c r="LOR3" s="89"/>
      <c r="LOS3" s="89"/>
      <c r="LOT3" s="89"/>
      <c r="LOU3" s="89"/>
      <c r="LOV3" s="89"/>
      <c r="LOW3" s="89"/>
      <c r="LOX3" s="89"/>
      <c r="LOY3" s="89"/>
      <c r="LOZ3" s="89"/>
      <c r="LPA3" s="89"/>
      <c r="LPB3" s="89"/>
      <c r="LPC3" s="89"/>
      <c r="LPD3" s="89"/>
      <c r="LPE3" s="89"/>
      <c r="LPF3" s="89"/>
      <c r="LPG3" s="89"/>
      <c r="LPH3" s="89"/>
      <c r="LPI3" s="89"/>
      <c r="LPJ3" s="89"/>
      <c r="LPK3" s="89"/>
      <c r="LPL3" s="89"/>
      <c r="LPM3" s="89"/>
      <c r="LPN3" s="89"/>
      <c r="LPO3" s="89"/>
      <c r="LPP3" s="89"/>
      <c r="LPQ3" s="89"/>
      <c r="LPR3" s="89"/>
      <c r="LPS3" s="89"/>
      <c r="LPT3" s="89"/>
      <c r="LPU3" s="89"/>
      <c r="LPV3" s="89"/>
      <c r="LPW3" s="89"/>
      <c r="LPX3" s="89"/>
      <c r="LPY3" s="89"/>
      <c r="LPZ3" s="89"/>
      <c r="LQA3" s="89"/>
      <c r="LQB3" s="89"/>
      <c r="LQC3" s="89"/>
      <c r="LQD3" s="89"/>
      <c r="LQE3" s="89"/>
      <c r="LQF3" s="89"/>
      <c r="LQG3" s="89"/>
      <c r="LQH3" s="89"/>
      <c r="LQI3" s="89"/>
      <c r="LQJ3" s="89"/>
      <c r="LQK3" s="89"/>
      <c r="LQL3" s="89"/>
      <c r="LQM3" s="89"/>
      <c r="LQN3" s="89"/>
      <c r="LQO3" s="89"/>
      <c r="LQP3" s="89"/>
      <c r="LQQ3" s="89"/>
      <c r="LQR3" s="89"/>
      <c r="LQS3" s="89"/>
      <c r="LQT3" s="89"/>
      <c r="LQU3" s="89"/>
      <c r="LQV3" s="89"/>
      <c r="LQW3" s="89"/>
      <c r="LQX3" s="89"/>
      <c r="LQY3" s="89"/>
      <c r="LQZ3" s="89"/>
      <c r="LRA3" s="89"/>
      <c r="LRB3" s="89"/>
      <c r="LRC3" s="89"/>
      <c r="LRD3" s="89"/>
      <c r="LRE3" s="89"/>
      <c r="LRF3" s="89"/>
      <c r="LRG3" s="89"/>
      <c r="LRH3" s="89"/>
      <c r="LRI3" s="89"/>
      <c r="LRJ3" s="89"/>
      <c r="LRK3" s="89"/>
      <c r="LRL3" s="89"/>
      <c r="LRM3" s="89"/>
      <c r="LRN3" s="89"/>
      <c r="LRO3" s="89"/>
      <c r="LRP3" s="89"/>
      <c r="LRQ3" s="89"/>
      <c r="LRR3" s="89"/>
      <c r="LRS3" s="89"/>
      <c r="LRT3" s="89"/>
      <c r="LRU3" s="89"/>
      <c r="LRV3" s="89"/>
      <c r="LRW3" s="89"/>
      <c r="LRX3" s="89"/>
      <c r="LRY3" s="89"/>
      <c r="LRZ3" s="89"/>
      <c r="LSA3" s="89"/>
      <c r="LSB3" s="89"/>
      <c r="LSC3" s="89"/>
      <c r="LSD3" s="89"/>
      <c r="LSE3" s="89"/>
      <c r="LSF3" s="89"/>
      <c r="LSG3" s="89"/>
      <c r="LSH3" s="89"/>
      <c r="LSI3" s="89"/>
      <c r="LSJ3" s="89"/>
      <c r="LSK3" s="89"/>
      <c r="LSL3" s="89"/>
      <c r="LSM3" s="89"/>
      <c r="LSN3" s="89"/>
      <c r="LSO3" s="89"/>
      <c r="LSP3" s="89"/>
      <c r="LSQ3" s="89"/>
      <c r="LSR3" s="89"/>
      <c r="LSS3" s="89"/>
      <c r="LST3" s="89"/>
      <c r="LSU3" s="89"/>
      <c r="LSV3" s="89"/>
      <c r="LSW3" s="89"/>
      <c r="LSX3" s="89"/>
      <c r="LSY3" s="89"/>
      <c r="LSZ3" s="89"/>
      <c r="LTA3" s="89"/>
      <c r="LTB3" s="89"/>
      <c r="LTC3" s="89"/>
      <c r="LTD3" s="89"/>
      <c r="LTE3" s="89"/>
      <c r="LTF3" s="89"/>
      <c r="LTG3" s="89"/>
      <c r="LTH3" s="89"/>
      <c r="LTI3" s="89"/>
      <c r="LTJ3" s="89"/>
      <c r="LTK3" s="89"/>
      <c r="LTL3" s="89"/>
      <c r="LTM3" s="89"/>
      <c r="LTN3" s="89"/>
      <c r="LTO3" s="89"/>
      <c r="LTP3" s="89"/>
      <c r="LTQ3" s="89"/>
      <c r="LTR3" s="89"/>
      <c r="LTS3" s="89"/>
      <c r="LTT3" s="89"/>
      <c r="LTU3" s="89"/>
      <c r="LTV3" s="89"/>
      <c r="LTW3" s="89"/>
      <c r="LTX3" s="89"/>
      <c r="LTY3" s="89"/>
      <c r="LTZ3" s="89"/>
      <c r="LUA3" s="89"/>
      <c r="LUB3" s="89"/>
      <c r="LUC3" s="89"/>
      <c r="LUD3" s="89"/>
      <c r="LUE3" s="89"/>
      <c r="LUF3" s="89"/>
      <c r="LUG3" s="89"/>
      <c r="LUH3" s="89"/>
      <c r="LUI3" s="89"/>
      <c r="LUJ3" s="89"/>
      <c r="LUK3" s="89"/>
      <c r="LUL3" s="89"/>
      <c r="LUM3" s="89"/>
      <c r="LUN3" s="89"/>
      <c r="LUO3" s="89"/>
      <c r="LUP3" s="89"/>
      <c r="LUQ3" s="89"/>
      <c r="LUR3" s="89"/>
      <c r="LUS3" s="89"/>
      <c r="LUT3" s="89"/>
      <c r="LUU3" s="89"/>
      <c r="LUV3" s="89"/>
      <c r="LUW3" s="89"/>
      <c r="LUX3" s="89"/>
      <c r="LUY3" s="89"/>
      <c r="LUZ3" s="89"/>
      <c r="LVA3" s="89"/>
      <c r="LVB3" s="89"/>
      <c r="LVC3" s="89"/>
      <c r="LVD3" s="89"/>
      <c r="LVE3" s="89"/>
      <c r="LVF3" s="89"/>
      <c r="LVG3" s="89"/>
      <c r="LVH3" s="89"/>
      <c r="LVI3" s="89"/>
      <c r="LVJ3" s="89"/>
      <c r="LVK3" s="89"/>
      <c r="LVL3" s="89"/>
      <c r="LVM3" s="89"/>
      <c r="LVN3" s="89"/>
      <c r="LVO3" s="89"/>
      <c r="LVP3" s="89"/>
      <c r="LVQ3" s="89"/>
      <c r="LVR3" s="89"/>
      <c r="LVS3" s="89"/>
      <c r="LVT3" s="89"/>
      <c r="LVU3" s="89"/>
      <c r="LVV3" s="89"/>
      <c r="LVW3" s="89"/>
      <c r="LVX3" s="89"/>
      <c r="LVY3" s="89"/>
      <c r="LVZ3" s="89"/>
      <c r="LWA3" s="89"/>
      <c r="LWB3" s="89"/>
      <c r="LWC3" s="89"/>
      <c r="LWD3" s="89"/>
      <c r="LWE3" s="89"/>
      <c r="LWF3" s="89"/>
      <c r="LWG3" s="89"/>
      <c r="LWH3" s="89"/>
      <c r="LWI3" s="89"/>
      <c r="LWJ3" s="89"/>
      <c r="LWK3" s="89"/>
      <c r="LWL3" s="89"/>
      <c r="LWM3" s="89"/>
      <c r="LWN3" s="89"/>
      <c r="LWO3" s="89"/>
      <c r="LWP3" s="89"/>
      <c r="LWQ3" s="89"/>
      <c r="LWR3" s="89"/>
      <c r="LWS3" s="89"/>
      <c r="LWT3" s="89"/>
      <c r="LWU3" s="89"/>
      <c r="LWV3" s="89"/>
      <c r="LWW3" s="89"/>
      <c r="LWX3" s="89"/>
      <c r="LWY3" s="89"/>
      <c r="LWZ3" s="89"/>
      <c r="LXA3" s="89"/>
      <c r="LXB3" s="89"/>
      <c r="LXC3" s="89"/>
      <c r="LXD3" s="89"/>
      <c r="LXE3" s="89"/>
      <c r="LXF3" s="89"/>
      <c r="LXG3" s="89"/>
      <c r="LXH3" s="89"/>
      <c r="LXI3" s="89"/>
      <c r="LXJ3" s="89"/>
      <c r="LXK3" s="89"/>
      <c r="LXL3" s="89"/>
      <c r="LXM3" s="89"/>
      <c r="LXN3" s="89"/>
      <c r="LXO3" s="89"/>
      <c r="LXP3" s="89"/>
      <c r="LXQ3" s="89"/>
      <c r="LXR3" s="89"/>
      <c r="LXS3" s="89"/>
      <c r="LXT3" s="89"/>
      <c r="LXU3" s="89"/>
      <c r="LXV3" s="89"/>
      <c r="LXW3" s="89"/>
      <c r="LXX3" s="89"/>
      <c r="LXY3" s="89"/>
      <c r="LXZ3" s="89"/>
      <c r="LYA3" s="89"/>
      <c r="LYB3" s="89"/>
      <c r="LYC3" s="89"/>
      <c r="LYD3" s="89"/>
      <c r="LYE3" s="89"/>
      <c r="LYF3" s="89"/>
      <c r="LYG3" s="89"/>
      <c r="LYH3" s="89"/>
      <c r="LYI3" s="89"/>
      <c r="LYJ3" s="89"/>
      <c r="LYK3" s="89"/>
      <c r="LYL3" s="89"/>
      <c r="LYM3" s="89"/>
      <c r="LYN3" s="89"/>
      <c r="LYO3" s="89"/>
      <c r="LYP3" s="89"/>
      <c r="LYQ3" s="89"/>
      <c r="LYR3" s="89"/>
      <c r="LYS3" s="89"/>
      <c r="LYT3" s="89"/>
      <c r="LYU3" s="89"/>
      <c r="LYV3" s="89"/>
      <c r="LYW3" s="89"/>
      <c r="LYX3" s="89"/>
      <c r="LYY3" s="89"/>
      <c r="LYZ3" s="89"/>
      <c r="LZA3" s="89"/>
      <c r="LZB3" s="89"/>
      <c r="LZC3" s="89"/>
      <c r="LZD3" s="89"/>
      <c r="LZE3" s="89"/>
      <c r="LZF3" s="89"/>
      <c r="LZG3" s="89"/>
      <c r="LZH3" s="89"/>
      <c r="LZI3" s="89"/>
      <c r="LZJ3" s="89"/>
      <c r="LZK3" s="89"/>
      <c r="LZL3" s="89"/>
      <c r="LZM3" s="89"/>
      <c r="LZN3" s="89"/>
      <c r="LZO3" s="89"/>
      <c r="LZP3" s="89"/>
      <c r="LZQ3" s="89"/>
      <c r="LZR3" s="89"/>
      <c r="LZS3" s="89"/>
      <c r="LZT3" s="89"/>
      <c r="LZU3" s="89"/>
      <c r="LZV3" s="89"/>
      <c r="LZW3" s="89"/>
      <c r="LZX3" s="89"/>
      <c r="LZY3" s="89"/>
      <c r="LZZ3" s="89"/>
      <c r="MAA3" s="89"/>
      <c r="MAB3" s="89"/>
      <c r="MAC3" s="89"/>
      <c r="MAD3" s="89"/>
      <c r="MAE3" s="89"/>
      <c r="MAF3" s="89"/>
      <c r="MAG3" s="89"/>
      <c r="MAH3" s="89"/>
      <c r="MAI3" s="89"/>
      <c r="MAJ3" s="89"/>
      <c r="MAK3" s="89"/>
      <c r="MAL3" s="89"/>
      <c r="MAM3" s="89"/>
      <c r="MAN3" s="89"/>
      <c r="MAO3" s="89"/>
      <c r="MAP3" s="89"/>
      <c r="MAQ3" s="89"/>
      <c r="MAR3" s="89"/>
      <c r="MAS3" s="89"/>
      <c r="MAT3" s="89"/>
      <c r="MAU3" s="89"/>
      <c r="MAV3" s="89"/>
      <c r="MAW3" s="89"/>
      <c r="MAX3" s="89"/>
      <c r="MAY3" s="89"/>
      <c r="MAZ3" s="89"/>
      <c r="MBA3" s="89"/>
      <c r="MBB3" s="89"/>
      <c r="MBC3" s="89"/>
      <c r="MBD3" s="89"/>
      <c r="MBE3" s="89"/>
      <c r="MBF3" s="89"/>
      <c r="MBG3" s="89"/>
      <c r="MBH3" s="89"/>
      <c r="MBI3" s="89"/>
      <c r="MBJ3" s="89"/>
      <c r="MBK3" s="89"/>
      <c r="MBL3" s="89"/>
      <c r="MBM3" s="89"/>
      <c r="MBN3" s="89"/>
      <c r="MBO3" s="89"/>
      <c r="MBP3" s="89"/>
      <c r="MBQ3" s="89"/>
      <c r="MBR3" s="89"/>
      <c r="MBS3" s="89"/>
      <c r="MBT3" s="89"/>
      <c r="MBU3" s="89"/>
      <c r="MBV3" s="89"/>
      <c r="MBW3" s="89"/>
      <c r="MBX3" s="89"/>
      <c r="MBY3" s="89"/>
      <c r="MBZ3" s="89"/>
      <c r="MCA3" s="89"/>
      <c r="MCB3" s="89"/>
      <c r="MCC3" s="89"/>
      <c r="MCD3" s="89"/>
      <c r="MCE3" s="89"/>
      <c r="MCF3" s="89"/>
      <c r="MCG3" s="89"/>
      <c r="MCH3" s="89"/>
      <c r="MCI3" s="89"/>
      <c r="MCJ3" s="89"/>
      <c r="MCK3" s="89"/>
      <c r="MCL3" s="89"/>
      <c r="MCM3" s="89"/>
      <c r="MCN3" s="89"/>
      <c r="MCO3" s="89"/>
      <c r="MCP3" s="89"/>
      <c r="MCQ3" s="89"/>
      <c r="MCR3" s="89"/>
      <c r="MCS3" s="89"/>
      <c r="MCT3" s="89"/>
      <c r="MCU3" s="89"/>
      <c r="MCV3" s="89"/>
      <c r="MCW3" s="89"/>
      <c r="MCX3" s="89"/>
      <c r="MCY3" s="89"/>
      <c r="MCZ3" s="89"/>
      <c r="MDA3" s="89"/>
      <c r="MDB3" s="89"/>
      <c r="MDC3" s="89"/>
      <c r="MDD3" s="89"/>
      <c r="MDE3" s="89"/>
      <c r="MDF3" s="89"/>
      <c r="MDG3" s="89"/>
      <c r="MDH3" s="89"/>
      <c r="MDI3" s="89"/>
      <c r="MDJ3" s="89"/>
      <c r="MDK3" s="89"/>
      <c r="MDL3" s="89"/>
      <c r="MDM3" s="89"/>
      <c r="MDN3" s="89"/>
      <c r="MDO3" s="89"/>
      <c r="MDP3" s="89"/>
      <c r="MDQ3" s="89"/>
      <c r="MDR3" s="89"/>
      <c r="MDS3" s="89"/>
      <c r="MDT3" s="89"/>
      <c r="MDU3" s="89"/>
      <c r="MDV3" s="89"/>
      <c r="MDW3" s="89"/>
      <c r="MDX3" s="89"/>
      <c r="MDY3" s="89"/>
      <c r="MDZ3" s="89"/>
      <c r="MEA3" s="89"/>
      <c r="MEB3" s="89"/>
      <c r="MEC3" s="89"/>
      <c r="MED3" s="89"/>
      <c r="MEE3" s="89"/>
      <c r="MEF3" s="89"/>
      <c r="MEG3" s="89"/>
      <c r="MEH3" s="89"/>
      <c r="MEI3" s="89"/>
      <c r="MEJ3" s="89"/>
      <c r="MEK3" s="89"/>
      <c r="MEL3" s="89"/>
      <c r="MEM3" s="89"/>
      <c r="MEN3" s="89"/>
      <c r="MEO3" s="89"/>
      <c r="MEP3" s="89"/>
      <c r="MEQ3" s="89"/>
      <c r="MER3" s="89"/>
      <c r="MES3" s="89"/>
      <c r="MET3" s="89"/>
      <c r="MEU3" s="89"/>
      <c r="MEV3" s="89"/>
      <c r="MEW3" s="89"/>
      <c r="MEX3" s="89"/>
      <c r="MEY3" s="89"/>
      <c r="MEZ3" s="89"/>
      <c r="MFA3" s="89"/>
      <c r="MFB3" s="89"/>
      <c r="MFC3" s="89"/>
      <c r="MFD3" s="89"/>
      <c r="MFE3" s="89"/>
      <c r="MFF3" s="89"/>
      <c r="MFG3" s="89"/>
      <c r="MFH3" s="89"/>
      <c r="MFI3" s="89"/>
      <c r="MFJ3" s="89"/>
      <c r="MFK3" s="89"/>
      <c r="MFL3" s="89"/>
      <c r="MFM3" s="89"/>
      <c r="MFN3" s="89"/>
      <c r="MFO3" s="89"/>
      <c r="MFP3" s="89"/>
      <c r="MFQ3" s="89"/>
      <c r="MFR3" s="89"/>
      <c r="MFS3" s="89"/>
      <c r="MFT3" s="89"/>
      <c r="MFU3" s="89"/>
      <c r="MFV3" s="89"/>
      <c r="MFW3" s="89"/>
      <c r="MFX3" s="89"/>
      <c r="MFY3" s="89"/>
      <c r="MFZ3" s="89"/>
      <c r="MGA3" s="89"/>
      <c r="MGB3" s="89"/>
      <c r="MGC3" s="89"/>
      <c r="MGD3" s="89"/>
      <c r="MGE3" s="89"/>
      <c r="MGF3" s="89"/>
      <c r="MGG3" s="89"/>
      <c r="MGH3" s="89"/>
      <c r="MGI3" s="89"/>
      <c r="MGJ3" s="89"/>
      <c r="MGK3" s="89"/>
      <c r="MGL3" s="89"/>
      <c r="MGM3" s="89"/>
      <c r="MGN3" s="89"/>
      <c r="MGO3" s="89"/>
      <c r="MGP3" s="89"/>
      <c r="MGQ3" s="89"/>
      <c r="MGR3" s="89"/>
      <c r="MGS3" s="89"/>
      <c r="MGT3" s="89"/>
      <c r="MGU3" s="89"/>
      <c r="MGV3" s="89"/>
      <c r="MGW3" s="89"/>
      <c r="MGX3" s="89"/>
      <c r="MGY3" s="89"/>
      <c r="MGZ3" s="89"/>
      <c r="MHA3" s="89"/>
      <c r="MHB3" s="89"/>
      <c r="MHC3" s="89"/>
      <c r="MHD3" s="89"/>
      <c r="MHE3" s="89"/>
      <c r="MHF3" s="89"/>
      <c r="MHG3" s="89"/>
      <c r="MHH3" s="89"/>
      <c r="MHI3" s="89"/>
      <c r="MHJ3" s="89"/>
      <c r="MHK3" s="89"/>
      <c r="MHL3" s="89"/>
      <c r="MHM3" s="89"/>
      <c r="MHN3" s="89"/>
      <c r="MHO3" s="89"/>
      <c r="MHP3" s="89"/>
      <c r="MHQ3" s="89"/>
      <c r="MHR3" s="89"/>
      <c r="MHS3" s="89"/>
      <c r="MHT3" s="89"/>
      <c r="MHU3" s="89"/>
      <c r="MHV3" s="89"/>
      <c r="MHW3" s="89"/>
      <c r="MHX3" s="89"/>
      <c r="MHY3" s="89"/>
      <c r="MHZ3" s="89"/>
      <c r="MIA3" s="89"/>
      <c r="MIB3" s="89"/>
      <c r="MIC3" s="89"/>
      <c r="MID3" s="89"/>
      <c r="MIE3" s="89"/>
      <c r="MIF3" s="89"/>
      <c r="MIG3" s="89"/>
      <c r="MIH3" s="89"/>
      <c r="MII3" s="89"/>
      <c r="MIJ3" s="89"/>
      <c r="MIK3" s="89"/>
      <c r="MIL3" s="89"/>
      <c r="MIM3" s="89"/>
      <c r="MIN3" s="89"/>
      <c r="MIO3" s="89"/>
      <c r="MIP3" s="89"/>
      <c r="MIQ3" s="89"/>
      <c r="MIR3" s="89"/>
      <c r="MIS3" s="89"/>
      <c r="MIT3" s="89"/>
      <c r="MIU3" s="89"/>
      <c r="MIV3" s="89"/>
      <c r="MIW3" s="89"/>
      <c r="MIX3" s="89"/>
      <c r="MIY3" s="89"/>
      <c r="MIZ3" s="89"/>
      <c r="MJA3" s="89"/>
      <c r="MJB3" s="89"/>
      <c r="MJC3" s="89"/>
      <c r="MJD3" s="89"/>
      <c r="MJE3" s="89"/>
      <c r="MJF3" s="89"/>
      <c r="MJG3" s="89"/>
      <c r="MJH3" s="89"/>
      <c r="MJI3" s="89"/>
      <c r="MJJ3" s="89"/>
      <c r="MJK3" s="89"/>
      <c r="MJL3" s="89"/>
      <c r="MJM3" s="89"/>
      <c r="MJN3" s="89"/>
      <c r="MJO3" s="89"/>
      <c r="MJP3" s="89"/>
      <c r="MJQ3" s="89"/>
      <c r="MJR3" s="89"/>
      <c r="MJS3" s="89"/>
      <c r="MJT3" s="89"/>
      <c r="MJU3" s="89"/>
      <c r="MJV3" s="89"/>
      <c r="MJW3" s="89"/>
      <c r="MJX3" s="89"/>
      <c r="MJY3" s="89"/>
      <c r="MJZ3" s="89"/>
      <c r="MKA3" s="89"/>
      <c r="MKB3" s="89"/>
      <c r="MKC3" s="89"/>
      <c r="MKD3" s="89"/>
      <c r="MKE3" s="89"/>
      <c r="MKF3" s="89"/>
      <c r="MKG3" s="89"/>
      <c r="MKH3" s="89"/>
      <c r="MKI3" s="89"/>
      <c r="MKJ3" s="89"/>
      <c r="MKK3" s="89"/>
      <c r="MKL3" s="89"/>
      <c r="MKM3" s="89"/>
      <c r="MKN3" s="89"/>
      <c r="MKO3" s="89"/>
      <c r="MKP3" s="89"/>
      <c r="MKQ3" s="89"/>
      <c r="MKR3" s="89"/>
      <c r="MKS3" s="89"/>
      <c r="MKT3" s="89"/>
      <c r="MKU3" s="89"/>
      <c r="MKV3" s="89"/>
      <c r="MKW3" s="89"/>
      <c r="MKX3" s="89"/>
      <c r="MKY3" s="89"/>
      <c r="MKZ3" s="89"/>
      <c r="MLA3" s="89"/>
      <c r="MLB3" s="89"/>
      <c r="MLC3" s="89"/>
      <c r="MLD3" s="89"/>
      <c r="MLE3" s="89"/>
      <c r="MLF3" s="89"/>
      <c r="MLG3" s="89"/>
      <c r="MLH3" s="89"/>
      <c r="MLI3" s="89"/>
      <c r="MLJ3" s="89"/>
      <c r="MLK3" s="89"/>
      <c r="MLL3" s="89"/>
      <c r="MLM3" s="89"/>
      <c r="MLN3" s="89"/>
      <c r="MLO3" s="89"/>
      <c r="MLP3" s="89"/>
      <c r="MLQ3" s="89"/>
      <c r="MLR3" s="89"/>
      <c r="MLS3" s="89"/>
      <c r="MLT3" s="89"/>
      <c r="MLU3" s="89"/>
      <c r="MLV3" s="89"/>
      <c r="MLW3" s="89"/>
      <c r="MLX3" s="89"/>
      <c r="MLY3" s="89"/>
      <c r="MLZ3" s="89"/>
      <c r="MMA3" s="89"/>
      <c r="MMB3" s="89"/>
      <c r="MMC3" s="89"/>
      <c r="MMD3" s="89"/>
      <c r="MME3" s="89"/>
      <c r="MMF3" s="89"/>
      <c r="MMG3" s="89"/>
      <c r="MMH3" s="89"/>
      <c r="MMI3" s="89"/>
      <c r="MMJ3" s="89"/>
      <c r="MMK3" s="89"/>
      <c r="MML3" s="89"/>
      <c r="MMM3" s="89"/>
      <c r="MMN3" s="89"/>
      <c r="MMO3" s="89"/>
      <c r="MMP3" s="89"/>
      <c r="MMQ3" s="89"/>
      <c r="MMR3" s="89"/>
      <c r="MMS3" s="89"/>
      <c r="MMT3" s="89"/>
      <c r="MMU3" s="89"/>
      <c r="MMV3" s="89"/>
      <c r="MMW3" s="89"/>
      <c r="MMX3" s="89"/>
      <c r="MMY3" s="89"/>
      <c r="MMZ3" s="89"/>
      <c r="MNA3" s="89"/>
      <c r="MNB3" s="89"/>
      <c r="MNC3" s="89"/>
      <c r="MND3" s="89"/>
      <c r="MNE3" s="89"/>
      <c r="MNF3" s="89"/>
      <c r="MNG3" s="89"/>
      <c r="MNH3" s="89"/>
      <c r="MNI3" s="89"/>
      <c r="MNJ3" s="89"/>
      <c r="MNK3" s="89"/>
      <c r="MNL3" s="89"/>
      <c r="MNM3" s="89"/>
      <c r="MNN3" s="89"/>
      <c r="MNO3" s="89"/>
      <c r="MNP3" s="89"/>
      <c r="MNQ3" s="89"/>
      <c r="MNR3" s="89"/>
      <c r="MNS3" s="89"/>
      <c r="MNT3" s="89"/>
      <c r="MNU3" s="89"/>
      <c r="MNV3" s="89"/>
      <c r="MNW3" s="89"/>
      <c r="MNX3" s="89"/>
      <c r="MNY3" s="89"/>
      <c r="MNZ3" s="89"/>
      <c r="MOA3" s="89"/>
      <c r="MOB3" s="89"/>
      <c r="MOC3" s="89"/>
      <c r="MOD3" s="89"/>
      <c r="MOE3" s="89"/>
      <c r="MOF3" s="89"/>
      <c r="MOG3" s="89"/>
      <c r="MOH3" s="89"/>
      <c r="MOI3" s="89"/>
      <c r="MOJ3" s="89"/>
      <c r="MOK3" s="89"/>
      <c r="MOL3" s="89"/>
      <c r="MOM3" s="89"/>
      <c r="MON3" s="89"/>
      <c r="MOO3" s="89"/>
      <c r="MOP3" s="89"/>
      <c r="MOQ3" s="89"/>
      <c r="MOR3" s="89"/>
      <c r="MOS3" s="89"/>
      <c r="MOT3" s="89"/>
      <c r="MOU3" s="89"/>
      <c r="MOV3" s="89"/>
      <c r="MOW3" s="89"/>
      <c r="MOX3" s="89"/>
      <c r="MOY3" s="89"/>
      <c r="MOZ3" s="89"/>
      <c r="MPA3" s="89"/>
      <c r="MPB3" s="89"/>
      <c r="MPC3" s="89"/>
      <c r="MPD3" s="89"/>
      <c r="MPE3" s="89"/>
      <c r="MPF3" s="89"/>
      <c r="MPG3" s="89"/>
      <c r="MPH3" s="89"/>
      <c r="MPI3" s="89"/>
      <c r="MPJ3" s="89"/>
      <c r="MPK3" s="89"/>
      <c r="MPL3" s="89"/>
      <c r="MPM3" s="89"/>
      <c r="MPN3" s="89"/>
      <c r="MPO3" s="89"/>
      <c r="MPP3" s="89"/>
      <c r="MPQ3" s="89"/>
      <c r="MPR3" s="89"/>
      <c r="MPS3" s="89"/>
      <c r="MPT3" s="89"/>
      <c r="MPU3" s="89"/>
      <c r="MPV3" s="89"/>
      <c r="MPW3" s="89"/>
      <c r="MPX3" s="89"/>
      <c r="MPY3" s="89"/>
      <c r="MPZ3" s="89"/>
      <c r="MQA3" s="89"/>
      <c r="MQB3" s="89"/>
      <c r="MQC3" s="89"/>
      <c r="MQD3" s="89"/>
      <c r="MQE3" s="89"/>
      <c r="MQF3" s="89"/>
      <c r="MQG3" s="89"/>
      <c r="MQH3" s="89"/>
      <c r="MQI3" s="89"/>
      <c r="MQJ3" s="89"/>
      <c r="MQK3" s="89"/>
      <c r="MQL3" s="89"/>
      <c r="MQM3" s="89"/>
      <c r="MQN3" s="89"/>
      <c r="MQO3" s="89"/>
      <c r="MQP3" s="89"/>
      <c r="MQQ3" s="89"/>
      <c r="MQR3" s="89"/>
      <c r="MQS3" s="89"/>
      <c r="MQT3" s="89"/>
      <c r="MQU3" s="89"/>
      <c r="MQV3" s="89"/>
      <c r="MQW3" s="89"/>
      <c r="MQX3" s="89"/>
      <c r="MQY3" s="89"/>
      <c r="MQZ3" s="89"/>
      <c r="MRA3" s="89"/>
      <c r="MRB3" s="89"/>
      <c r="MRC3" s="89"/>
      <c r="MRD3" s="89"/>
      <c r="MRE3" s="89"/>
      <c r="MRF3" s="89"/>
      <c r="MRG3" s="89"/>
      <c r="MRH3" s="89"/>
      <c r="MRI3" s="89"/>
      <c r="MRJ3" s="89"/>
      <c r="MRK3" s="89"/>
      <c r="MRL3" s="89"/>
      <c r="MRM3" s="89"/>
      <c r="MRN3" s="89"/>
      <c r="MRO3" s="89"/>
      <c r="MRP3" s="89"/>
      <c r="MRQ3" s="89"/>
      <c r="MRR3" s="89"/>
      <c r="MRS3" s="89"/>
      <c r="MRT3" s="89"/>
      <c r="MRU3" s="89"/>
      <c r="MRV3" s="89"/>
      <c r="MRW3" s="89"/>
      <c r="MRX3" s="89"/>
      <c r="MRY3" s="89"/>
      <c r="MRZ3" s="89"/>
      <c r="MSA3" s="89"/>
      <c r="MSB3" s="89"/>
      <c r="MSC3" s="89"/>
      <c r="MSD3" s="89"/>
      <c r="MSE3" s="89"/>
      <c r="MSF3" s="89"/>
      <c r="MSG3" s="89"/>
      <c r="MSH3" s="89"/>
      <c r="MSI3" s="89"/>
      <c r="MSJ3" s="89"/>
      <c r="MSK3" s="89"/>
      <c r="MSL3" s="89"/>
      <c r="MSM3" s="89"/>
      <c r="MSN3" s="89"/>
      <c r="MSO3" s="89"/>
      <c r="MSP3" s="89"/>
      <c r="MSQ3" s="89"/>
      <c r="MSR3" s="89"/>
      <c r="MSS3" s="89"/>
      <c r="MST3" s="89"/>
      <c r="MSU3" s="89"/>
      <c r="MSV3" s="89"/>
      <c r="MSW3" s="89"/>
      <c r="MSX3" s="89"/>
      <c r="MSY3" s="89"/>
      <c r="MSZ3" s="89"/>
      <c r="MTA3" s="89"/>
      <c r="MTB3" s="89"/>
      <c r="MTC3" s="89"/>
      <c r="MTD3" s="89"/>
      <c r="MTE3" s="89"/>
      <c r="MTF3" s="89"/>
      <c r="MTG3" s="89"/>
      <c r="MTH3" s="89"/>
      <c r="MTI3" s="89"/>
      <c r="MTJ3" s="89"/>
      <c r="MTK3" s="89"/>
      <c r="MTL3" s="89"/>
      <c r="MTM3" s="89"/>
      <c r="MTN3" s="89"/>
      <c r="MTO3" s="89"/>
      <c r="MTP3" s="89"/>
      <c r="MTQ3" s="89"/>
      <c r="MTR3" s="89"/>
      <c r="MTS3" s="89"/>
      <c r="MTT3" s="89"/>
      <c r="MTU3" s="89"/>
      <c r="MTV3" s="89"/>
      <c r="MTW3" s="89"/>
      <c r="MTX3" s="89"/>
      <c r="MTY3" s="89"/>
      <c r="MTZ3" s="89"/>
      <c r="MUA3" s="89"/>
      <c r="MUB3" s="89"/>
      <c r="MUC3" s="89"/>
      <c r="MUD3" s="89"/>
      <c r="MUE3" s="89"/>
      <c r="MUF3" s="89"/>
      <c r="MUG3" s="89"/>
      <c r="MUH3" s="89"/>
      <c r="MUI3" s="89"/>
      <c r="MUJ3" s="89"/>
      <c r="MUK3" s="89"/>
      <c r="MUL3" s="89"/>
      <c r="MUM3" s="89"/>
      <c r="MUN3" s="89"/>
      <c r="MUO3" s="89"/>
      <c r="MUP3" s="89"/>
      <c r="MUQ3" s="89"/>
      <c r="MUR3" s="89"/>
      <c r="MUS3" s="89"/>
      <c r="MUT3" s="89"/>
      <c r="MUU3" s="89"/>
      <c r="MUV3" s="89"/>
      <c r="MUW3" s="89"/>
      <c r="MUX3" s="89"/>
      <c r="MUY3" s="89"/>
      <c r="MUZ3" s="89"/>
      <c r="MVA3" s="89"/>
      <c r="MVB3" s="89"/>
      <c r="MVC3" s="89"/>
      <c r="MVD3" s="89"/>
      <c r="MVE3" s="89"/>
      <c r="MVF3" s="89"/>
      <c r="MVG3" s="89"/>
      <c r="MVH3" s="89"/>
      <c r="MVI3" s="89"/>
      <c r="MVJ3" s="89"/>
      <c r="MVK3" s="89"/>
      <c r="MVL3" s="89"/>
      <c r="MVM3" s="89"/>
      <c r="MVN3" s="89"/>
      <c r="MVO3" s="89"/>
      <c r="MVP3" s="89"/>
      <c r="MVQ3" s="89"/>
      <c r="MVR3" s="89"/>
      <c r="MVS3" s="89"/>
      <c r="MVT3" s="89"/>
      <c r="MVU3" s="89"/>
      <c r="MVV3" s="89"/>
      <c r="MVW3" s="89"/>
      <c r="MVX3" s="89"/>
      <c r="MVY3" s="89"/>
      <c r="MVZ3" s="89"/>
      <c r="MWA3" s="89"/>
      <c r="MWB3" s="89"/>
      <c r="MWC3" s="89"/>
      <c r="MWD3" s="89"/>
      <c r="MWE3" s="89"/>
      <c r="MWF3" s="89"/>
      <c r="MWG3" s="89"/>
      <c r="MWH3" s="89"/>
      <c r="MWI3" s="89"/>
      <c r="MWJ3" s="89"/>
      <c r="MWK3" s="89"/>
      <c r="MWL3" s="89"/>
      <c r="MWM3" s="89"/>
      <c r="MWN3" s="89"/>
      <c r="MWO3" s="89"/>
      <c r="MWP3" s="89"/>
      <c r="MWQ3" s="89"/>
      <c r="MWR3" s="89"/>
      <c r="MWS3" s="89"/>
      <c r="MWT3" s="89"/>
      <c r="MWU3" s="89"/>
      <c r="MWV3" s="89"/>
      <c r="MWW3" s="89"/>
      <c r="MWX3" s="89"/>
      <c r="MWY3" s="89"/>
      <c r="MWZ3" s="89"/>
      <c r="MXA3" s="89"/>
      <c r="MXB3" s="89"/>
      <c r="MXC3" s="89"/>
      <c r="MXD3" s="89"/>
      <c r="MXE3" s="89"/>
      <c r="MXF3" s="89"/>
      <c r="MXG3" s="89"/>
      <c r="MXH3" s="89"/>
      <c r="MXI3" s="89"/>
      <c r="MXJ3" s="89"/>
      <c r="MXK3" s="89"/>
      <c r="MXL3" s="89"/>
      <c r="MXM3" s="89"/>
      <c r="MXN3" s="89"/>
      <c r="MXO3" s="89"/>
      <c r="MXP3" s="89"/>
      <c r="MXQ3" s="89"/>
      <c r="MXR3" s="89"/>
      <c r="MXS3" s="89"/>
      <c r="MXT3" s="89"/>
      <c r="MXU3" s="89"/>
      <c r="MXV3" s="89"/>
      <c r="MXW3" s="89"/>
      <c r="MXX3" s="89"/>
      <c r="MXY3" s="89"/>
      <c r="MXZ3" s="89"/>
      <c r="MYA3" s="89"/>
      <c r="MYB3" s="89"/>
      <c r="MYC3" s="89"/>
      <c r="MYD3" s="89"/>
      <c r="MYE3" s="89"/>
      <c r="MYF3" s="89"/>
      <c r="MYG3" s="89"/>
      <c r="MYH3" s="89"/>
      <c r="MYI3" s="89"/>
      <c r="MYJ3" s="89"/>
      <c r="MYK3" s="89"/>
      <c r="MYL3" s="89"/>
      <c r="MYM3" s="89"/>
      <c r="MYN3" s="89"/>
      <c r="MYO3" s="89"/>
      <c r="MYP3" s="89"/>
      <c r="MYQ3" s="89"/>
      <c r="MYR3" s="89"/>
      <c r="MYS3" s="89"/>
      <c r="MYT3" s="89"/>
      <c r="MYU3" s="89"/>
      <c r="MYV3" s="89"/>
      <c r="MYW3" s="89"/>
      <c r="MYX3" s="89"/>
      <c r="MYY3" s="89"/>
      <c r="MYZ3" s="89"/>
      <c r="MZA3" s="89"/>
      <c r="MZB3" s="89"/>
      <c r="MZC3" s="89"/>
      <c r="MZD3" s="89"/>
      <c r="MZE3" s="89"/>
      <c r="MZF3" s="89"/>
      <c r="MZG3" s="89"/>
      <c r="MZH3" s="89"/>
      <c r="MZI3" s="89"/>
      <c r="MZJ3" s="89"/>
      <c r="MZK3" s="89"/>
      <c r="MZL3" s="89"/>
      <c r="MZM3" s="89"/>
      <c r="MZN3" s="89"/>
      <c r="MZO3" s="89"/>
      <c r="MZP3" s="89"/>
      <c r="MZQ3" s="89"/>
      <c r="MZR3" s="89"/>
      <c r="MZS3" s="89"/>
      <c r="MZT3" s="89"/>
      <c r="MZU3" s="89"/>
      <c r="MZV3" s="89"/>
      <c r="MZW3" s="89"/>
      <c r="MZX3" s="89"/>
      <c r="MZY3" s="89"/>
      <c r="MZZ3" s="89"/>
      <c r="NAA3" s="89"/>
      <c r="NAB3" s="89"/>
      <c r="NAC3" s="89"/>
      <c r="NAD3" s="89"/>
      <c r="NAE3" s="89"/>
      <c r="NAF3" s="89"/>
      <c r="NAG3" s="89"/>
      <c r="NAH3" s="89"/>
      <c r="NAI3" s="89"/>
      <c r="NAJ3" s="89"/>
      <c r="NAK3" s="89"/>
      <c r="NAL3" s="89"/>
      <c r="NAM3" s="89"/>
      <c r="NAN3" s="89"/>
      <c r="NAO3" s="89"/>
      <c r="NAP3" s="89"/>
      <c r="NAQ3" s="89"/>
      <c r="NAR3" s="89"/>
      <c r="NAS3" s="89"/>
      <c r="NAT3" s="89"/>
      <c r="NAU3" s="89"/>
      <c r="NAV3" s="89"/>
      <c r="NAW3" s="89"/>
      <c r="NAX3" s="89"/>
      <c r="NAY3" s="89"/>
      <c r="NAZ3" s="89"/>
      <c r="NBA3" s="89"/>
      <c r="NBB3" s="89"/>
      <c r="NBC3" s="89"/>
      <c r="NBD3" s="89"/>
      <c r="NBE3" s="89"/>
      <c r="NBF3" s="89"/>
      <c r="NBG3" s="89"/>
      <c r="NBH3" s="89"/>
      <c r="NBI3" s="89"/>
      <c r="NBJ3" s="89"/>
      <c r="NBK3" s="89"/>
      <c r="NBL3" s="89"/>
      <c r="NBM3" s="89"/>
      <c r="NBN3" s="89"/>
      <c r="NBO3" s="89"/>
      <c r="NBP3" s="89"/>
      <c r="NBQ3" s="89"/>
      <c r="NBR3" s="89"/>
      <c r="NBS3" s="89"/>
      <c r="NBT3" s="89"/>
      <c r="NBU3" s="89"/>
      <c r="NBV3" s="89"/>
      <c r="NBW3" s="89"/>
      <c r="NBX3" s="89"/>
      <c r="NBY3" s="89"/>
      <c r="NBZ3" s="89"/>
      <c r="NCA3" s="89"/>
      <c r="NCB3" s="89"/>
      <c r="NCC3" s="89"/>
      <c r="NCD3" s="89"/>
      <c r="NCE3" s="89"/>
      <c r="NCF3" s="89"/>
      <c r="NCG3" s="89"/>
      <c r="NCH3" s="89"/>
      <c r="NCI3" s="89"/>
      <c r="NCJ3" s="89"/>
      <c r="NCK3" s="89"/>
      <c r="NCL3" s="89"/>
      <c r="NCM3" s="89"/>
      <c r="NCN3" s="89"/>
      <c r="NCO3" s="89"/>
      <c r="NCP3" s="89"/>
      <c r="NCQ3" s="89"/>
      <c r="NCR3" s="89"/>
      <c r="NCS3" s="89"/>
      <c r="NCT3" s="89"/>
      <c r="NCU3" s="89"/>
      <c r="NCV3" s="89"/>
      <c r="NCW3" s="89"/>
      <c r="NCX3" s="89"/>
      <c r="NCY3" s="89"/>
      <c r="NCZ3" s="89"/>
      <c r="NDA3" s="89"/>
      <c r="NDB3" s="89"/>
      <c r="NDC3" s="89"/>
      <c r="NDD3" s="89"/>
      <c r="NDE3" s="89"/>
      <c r="NDF3" s="89"/>
      <c r="NDG3" s="89"/>
      <c r="NDH3" s="89"/>
      <c r="NDI3" s="89"/>
      <c r="NDJ3" s="89"/>
      <c r="NDK3" s="89"/>
      <c r="NDL3" s="89"/>
      <c r="NDM3" s="89"/>
      <c r="NDN3" s="89"/>
      <c r="NDO3" s="89"/>
      <c r="NDP3" s="89"/>
      <c r="NDQ3" s="89"/>
      <c r="NDR3" s="89"/>
      <c r="NDS3" s="89"/>
      <c r="NDT3" s="89"/>
      <c r="NDU3" s="89"/>
      <c r="NDV3" s="89"/>
      <c r="NDW3" s="89"/>
      <c r="NDX3" s="89"/>
      <c r="NDY3" s="89"/>
      <c r="NDZ3" s="89"/>
      <c r="NEA3" s="89"/>
      <c r="NEB3" s="89"/>
      <c r="NEC3" s="89"/>
      <c r="NED3" s="89"/>
      <c r="NEE3" s="89"/>
      <c r="NEF3" s="89"/>
      <c r="NEG3" s="89"/>
      <c r="NEH3" s="89"/>
      <c r="NEI3" s="89"/>
      <c r="NEJ3" s="89"/>
      <c r="NEK3" s="89"/>
      <c r="NEL3" s="89"/>
      <c r="NEM3" s="89"/>
      <c r="NEN3" s="89"/>
      <c r="NEO3" s="89"/>
      <c r="NEP3" s="89"/>
      <c r="NEQ3" s="89"/>
      <c r="NER3" s="89"/>
      <c r="NES3" s="89"/>
      <c r="NET3" s="89"/>
      <c r="NEU3" s="89"/>
      <c r="NEV3" s="89"/>
      <c r="NEW3" s="89"/>
      <c r="NEX3" s="89"/>
      <c r="NEY3" s="89"/>
      <c r="NEZ3" s="89"/>
      <c r="NFA3" s="89"/>
      <c r="NFB3" s="89"/>
      <c r="NFC3" s="89"/>
      <c r="NFD3" s="89"/>
      <c r="NFE3" s="89"/>
      <c r="NFF3" s="89"/>
      <c r="NFG3" s="89"/>
      <c r="NFH3" s="89"/>
      <c r="NFI3" s="89"/>
      <c r="NFJ3" s="89"/>
      <c r="NFK3" s="89"/>
      <c r="NFL3" s="89"/>
      <c r="NFM3" s="89"/>
      <c r="NFN3" s="89"/>
      <c r="NFO3" s="89"/>
      <c r="NFP3" s="89"/>
      <c r="NFQ3" s="89"/>
      <c r="NFR3" s="89"/>
      <c r="NFS3" s="89"/>
      <c r="NFT3" s="89"/>
      <c r="NFU3" s="89"/>
      <c r="NFV3" s="89"/>
      <c r="NFW3" s="89"/>
      <c r="NFX3" s="89"/>
      <c r="NFY3" s="89"/>
      <c r="NFZ3" s="89"/>
      <c r="NGA3" s="89"/>
      <c r="NGB3" s="89"/>
      <c r="NGC3" s="89"/>
      <c r="NGD3" s="89"/>
      <c r="NGE3" s="89"/>
      <c r="NGF3" s="89"/>
      <c r="NGG3" s="89"/>
      <c r="NGH3" s="89"/>
      <c r="NGI3" s="89"/>
      <c r="NGJ3" s="89"/>
      <c r="NGK3" s="89"/>
      <c r="NGL3" s="89"/>
      <c r="NGM3" s="89"/>
      <c r="NGN3" s="89"/>
      <c r="NGO3" s="89"/>
      <c r="NGP3" s="89"/>
      <c r="NGQ3" s="89"/>
      <c r="NGR3" s="89"/>
      <c r="NGS3" s="89"/>
      <c r="NGT3" s="89"/>
      <c r="NGU3" s="89"/>
      <c r="NGV3" s="89"/>
      <c r="NGW3" s="89"/>
      <c r="NGX3" s="89"/>
      <c r="NGY3" s="89"/>
      <c r="NGZ3" s="89"/>
      <c r="NHA3" s="89"/>
      <c r="NHB3" s="89"/>
      <c r="NHC3" s="89"/>
      <c r="NHD3" s="89"/>
      <c r="NHE3" s="89"/>
      <c r="NHF3" s="89"/>
      <c r="NHG3" s="89"/>
      <c r="NHH3" s="89"/>
      <c r="NHI3" s="89"/>
      <c r="NHJ3" s="89"/>
      <c r="NHK3" s="89"/>
      <c r="NHL3" s="89"/>
      <c r="NHM3" s="89"/>
      <c r="NHN3" s="89"/>
      <c r="NHO3" s="89"/>
      <c r="NHP3" s="89"/>
      <c r="NHQ3" s="89"/>
      <c r="NHR3" s="89"/>
      <c r="NHS3" s="89"/>
      <c r="NHT3" s="89"/>
      <c r="NHU3" s="89"/>
      <c r="NHV3" s="89"/>
      <c r="NHW3" s="89"/>
      <c r="NHX3" s="89"/>
      <c r="NHY3" s="89"/>
      <c r="NHZ3" s="89"/>
      <c r="NIA3" s="89"/>
      <c r="NIB3" s="89"/>
      <c r="NIC3" s="89"/>
      <c r="NID3" s="89"/>
      <c r="NIE3" s="89"/>
      <c r="NIF3" s="89"/>
      <c r="NIG3" s="89"/>
      <c r="NIH3" s="89"/>
      <c r="NII3" s="89"/>
      <c r="NIJ3" s="89"/>
      <c r="NIK3" s="89"/>
      <c r="NIL3" s="89"/>
      <c r="NIM3" s="89"/>
      <c r="NIN3" s="89"/>
      <c r="NIO3" s="89"/>
      <c r="NIP3" s="89"/>
      <c r="NIQ3" s="89"/>
      <c r="NIR3" s="89"/>
      <c r="NIS3" s="89"/>
      <c r="NIT3" s="89"/>
      <c r="NIU3" s="89"/>
      <c r="NIV3" s="89"/>
      <c r="NIW3" s="89"/>
      <c r="NIX3" s="89"/>
      <c r="NIY3" s="89"/>
      <c r="NIZ3" s="89"/>
      <c r="NJA3" s="89"/>
      <c r="NJB3" s="89"/>
      <c r="NJC3" s="89"/>
      <c r="NJD3" s="89"/>
      <c r="NJE3" s="89"/>
      <c r="NJF3" s="89"/>
      <c r="NJG3" s="89"/>
      <c r="NJH3" s="89"/>
      <c r="NJI3" s="89"/>
      <c r="NJJ3" s="89"/>
      <c r="NJK3" s="89"/>
      <c r="NJL3" s="89"/>
      <c r="NJM3" s="89"/>
      <c r="NJN3" s="89"/>
      <c r="NJO3" s="89"/>
      <c r="NJP3" s="89"/>
      <c r="NJQ3" s="89"/>
      <c r="NJR3" s="89"/>
      <c r="NJS3" s="89"/>
      <c r="NJT3" s="89"/>
      <c r="NJU3" s="89"/>
      <c r="NJV3" s="89"/>
      <c r="NJW3" s="89"/>
      <c r="NJX3" s="89"/>
      <c r="NJY3" s="89"/>
      <c r="NJZ3" s="89"/>
      <c r="NKA3" s="89"/>
      <c r="NKB3" s="89"/>
      <c r="NKC3" s="89"/>
      <c r="NKD3" s="89"/>
      <c r="NKE3" s="89"/>
      <c r="NKF3" s="89"/>
      <c r="NKG3" s="89"/>
      <c r="NKH3" s="89"/>
      <c r="NKI3" s="89"/>
      <c r="NKJ3" s="89"/>
      <c r="NKK3" s="89"/>
      <c r="NKL3" s="89"/>
      <c r="NKM3" s="89"/>
      <c r="NKN3" s="89"/>
      <c r="NKO3" s="89"/>
      <c r="NKP3" s="89"/>
      <c r="NKQ3" s="89"/>
      <c r="NKR3" s="89"/>
      <c r="NKS3" s="89"/>
      <c r="NKT3" s="89"/>
      <c r="NKU3" s="89"/>
      <c r="NKV3" s="89"/>
      <c r="NKW3" s="89"/>
      <c r="NKX3" s="89"/>
      <c r="NKY3" s="89"/>
      <c r="NKZ3" s="89"/>
      <c r="NLA3" s="89"/>
      <c r="NLB3" s="89"/>
      <c r="NLC3" s="89"/>
      <c r="NLD3" s="89"/>
      <c r="NLE3" s="89"/>
      <c r="NLF3" s="89"/>
      <c r="NLG3" s="89"/>
      <c r="NLH3" s="89"/>
      <c r="NLI3" s="89"/>
      <c r="NLJ3" s="89"/>
      <c r="NLK3" s="89"/>
      <c r="NLL3" s="89"/>
      <c r="NLM3" s="89"/>
      <c r="NLN3" s="89"/>
      <c r="NLO3" s="89"/>
      <c r="NLP3" s="89"/>
      <c r="NLQ3" s="89"/>
      <c r="NLR3" s="89"/>
      <c r="NLS3" s="89"/>
      <c r="NLT3" s="89"/>
      <c r="NLU3" s="89"/>
      <c r="NLV3" s="89"/>
      <c r="NLW3" s="89"/>
      <c r="NLX3" s="89"/>
      <c r="NLY3" s="89"/>
      <c r="NLZ3" s="89"/>
      <c r="NMA3" s="89"/>
      <c r="NMB3" s="89"/>
      <c r="NMC3" s="89"/>
      <c r="NMD3" s="89"/>
      <c r="NME3" s="89"/>
      <c r="NMF3" s="89"/>
      <c r="NMG3" s="89"/>
      <c r="NMH3" s="89"/>
      <c r="NMI3" s="89"/>
      <c r="NMJ3" s="89"/>
      <c r="NMK3" s="89"/>
      <c r="NML3" s="89"/>
      <c r="NMM3" s="89"/>
      <c r="NMN3" s="89"/>
      <c r="NMO3" s="89"/>
      <c r="NMP3" s="89"/>
      <c r="NMQ3" s="89"/>
      <c r="NMR3" s="89"/>
      <c r="NMS3" s="89"/>
      <c r="NMT3" s="89"/>
      <c r="NMU3" s="89"/>
      <c r="NMV3" s="89"/>
      <c r="NMW3" s="89"/>
      <c r="NMX3" s="89"/>
      <c r="NMY3" s="89"/>
      <c r="NMZ3" s="89"/>
      <c r="NNA3" s="89"/>
      <c r="NNB3" s="89"/>
      <c r="NNC3" s="89"/>
      <c r="NND3" s="89"/>
      <c r="NNE3" s="89"/>
      <c r="NNF3" s="89"/>
      <c r="NNG3" s="89"/>
      <c r="NNH3" s="89"/>
      <c r="NNI3" s="89"/>
      <c r="NNJ3" s="89"/>
      <c r="NNK3" s="89"/>
      <c r="NNL3" s="89"/>
      <c r="NNM3" s="89"/>
      <c r="NNN3" s="89"/>
      <c r="NNO3" s="89"/>
      <c r="NNP3" s="89"/>
      <c r="NNQ3" s="89"/>
      <c r="NNR3" s="89"/>
      <c r="NNS3" s="89"/>
      <c r="NNT3" s="89"/>
      <c r="NNU3" s="89"/>
      <c r="NNV3" s="89"/>
      <c r="NNW3" s="89"/>
      <c r="NNX3" s="89"/>
      <c r="NNY3" s="89"/>
      <c r="NNZ3" s="89"/>
      <c r="NOA3" s="89"/>
      <c r="NOB3" s="89"/>
      <c r="NOC3" s="89"/>
      <c r="NOD3" s="89"/>
      <c r="NOE3" s="89"/>
      <c r="NOF3" s="89"/>
      <c r="NOG3" s="89"/>
      <c r="NOH3" s="89"/>
      <c r="NOI3" s="89"/>
      <c r="NOJ3" s="89"/>
      <c r="NOK3" s="89"/>
      <c r="NOL3" s="89"/>
      <c r="NOM3" s="89"/>
      <c r="NON3" s="89"/>
      <c r="NOO3" s="89"/>
      <c r="NOP3" s="89"/>
      <c r="NOQ3" s="89"/>
      <c r="NOR3" s="89"/>
      <c r="NOS3" s="89"/>
      <c r="NOT3" s="89"/>
      <c r="NOU3" s="89"/>
      <c r="NOV3" s="89"/>
      <c r="NOW3" s="89"/>
      <c r="NOX3" s="89"/>
      <c r="NOY3" s="89"/>
      <c r="NOZ3" s="89"/>
      <c r="NPA3" s="89"/>
      <c r="NPB3" s="89"/>
      <c r="NPC3" s="89"/>
      <c r="NPD3" s="89"/>
      <c r="NPE3" s="89"/>
      <c r="NPF3" s="89"/>
      <c r="NPG3" s="89"/>
      <c r="NPH3" s="89"/>
      <c r="NPI3" s="89"/>
      <c r="NPJ3" s="89"/>
      <c r="NPK3" s="89"/>
      <c r="NPL3" s="89"/>
      <c r="NPM3" s="89"/>
      <c r="NPN3" s="89"/>
      <c r="NPO3" s="89"/>
      <c r="NPP3" s="89"/>
      <c r="NPQ3" s="89"/>
      <c r="NPR3" s="89"/>
      <c r="NPS3" s="89"/>
      <c r="NPT3" s="89"/>
      <c r="NPU3" s="89"/>
      <c r="NPV3" s="89"/>
      <c r="NPW3" s="89"/>
      <c r="NPX3" s="89"/>
      <c r="NPY3" s="89"/>
      <c r="NPZ3" s="89"/>
      <c r="NQA3" s="89"/>
      <c r="NQB3" s="89"/>
      <c r="NQC3" s="89"/>
      <c r="NQD3" s="89"/>
      <c r="NQE3" s="89"/>
      <c r="NQF3" s="89"/>
      <c r="NQG3" s="89"/>
      <c r="NQH3" s="89"/>
      <c r="NQI3" s="89"/>
      <c r="NQJ3" s="89"/>
      <c r="NQK3" s="89"/>
      <c r="NQL3" s="89"/>
      <c r="NQM3" s="89"/>
      <c r="NQN3" s="89"/>
      <c r="NQO3" s="89"/>
      <c r="NQP3" s="89"/>
      <c r="NQQ3" s="89"/>
      <c r="NQR3" s="89"/>
      <c r="NQS3" s="89"/>
      <c r="NQT3" s="89"/>
      <c r="NQU3" s="89"/>
      <c r="NQV3" s="89"/>
      <c r="NQW3" s="89"/>
      <c r="NQX3" s="89"/>
      <c r="NQY3" s="89"/>
      <c r="NQZ3" s="89"/>
      <c r="NRA3" s="89"/>
      <c r="NRB3" s="89"/>
      <c r="NRC3" s="89"/>
      <c r="NRD3" s="89"/>
      <c r="NRE3" s="89"/>
      <c r="NRF3" s="89"/>
      <c r="NRG3" s="89"/>
      <c r="NRH3" s="89"/>
      <c r="NRI3" s="89"/>
      <c r="NRJ3" s="89"/>
      <c r="NRK3" s="89"/>
      <c r="NRL3" s="89"/>
      <c r="NRM3" s="89"/>
      <c r="NRN3" s="89"/>
      <c r="NRO3" s="89"/>
      <c r="NRP3" s="89"/>
      <c r="NRQ3" s="89"/>
      <c r="NRR3" s="89"/>
      <c r="NRS3" s="89"/>
      <c r="NRT3" s="89"/>
      <c r="NRU3" s="89"/>
      <c r="NRV3" s="89"/>
      <c r="NRW3" s="89"/>
      <c r="NRX3" s="89"/>
      <c r="NRY3" s="89"/>
      <c r="NRZ3" s="89"/>
      <c r="NSA3" s="89"/>
      <c r="NSB3" s="89"/>
      <c r="NSC3" s="89"/>
      <c r="NSD3" s="89"/>
      <c r="NSE3" s="89"/>
      <c r="NSF3" s="89"/>
      <c r="NSG3" s="89"/>
      <c r="NSH3" s="89"/>
      <c r="NSI3" s="89"/>
      <c r="NSJ3" s="89"/>
      <c r="NSK3" s="89"/>
      <c r="NSL3" s="89"/>
      <c r="NSM3" s="89"/>
      <c r="NSN3" s="89"/>
      <c r="NSO3" s="89"/>
      <c r="NSP3" s="89"/>
      <c r="NSQ3" s="89"/>
      <c r="NSR3" s="89"/>
      <c r="NSS3" s="89"/>
      <c r="NST3" s="89"/>
      <c r="NSU3" s="89"/>
      <c r="NSV3" s="89"/>
      <c r="NSW3" s="89"/>
      <c r="NSX3" s="89"/>
      <c r="NSY3" s="89"/>
      <c r="NSZ3" s="89"/>
      <c r="NTA3" s="89"/>
      <c r="NTB3" s="89"/>
      <c r="NTC3" s="89"/>
      <c r="NTD3" s="89"/>
      <c r="NTE3" s="89"/>
      <c r="NTF3" s="89"/>
      <c r="NTG3" s="89"/>
      <c r="NTH3" s="89"/>
      <c r="NTI3" s="89"/>
      <c r="NTJ3" s="89"/>
      <c r="NTK3" s="89"/>
      <c r="NTL3" s="89"/>
      <c r="NTM3" s="89"/>
      <c r="NTN3" s="89"/>
      <c r="NTO3" s="89"/>
      <c r="NTP3" s="89"/>
      <c r="NTQ3" s="89"/>
      <c r="NTR3" s="89"/>
      <c r="NTS3" s="89"/>
      <c r="NTT3" s="89"/>
      <c r="NTU3" s="89"/>
      <c r="NTV3" s="89"/>
      <c r="NTW3" s="89"/>
      <c r="NTX3" s="89"/>
      <c r="NTY3" s="89"/>
      <c r="NTZ3" s="89"/>
      <c r="NUA3" s="89"/>
      <c r="NUB3" s="89"/>
      <c r="NUC3" s="89"/>
      <c r="NUD3" s="89"/>
      <c r="NUE3" s="89"/>
      <c r="NUF3" s="89"/>
      <c r="NUG3" s="89"/>
      <c r="NUH3" s="89"/>
      <c r="NUI3" s="89"/>
      <c r="NUJ3" s="89"/>
      <c r="NUK3" s="89"/>
      <c r="NUL3" s="89"/>
      <c r="NUM3" s="89"/>
      <c r="NUN3" s="89"/>
      <c r="NUO3" s="89"/>
      <c r="NUP3" s="89"/>
      <c r="NUQ3" s="89"/>
      <c r="NUR3" s="89"/>
      <c r="NUS3" s="89"/>
      <c r="NUT3" s="89"/>
      <c r="NUU3" s="89"/>
      <c r="NUV3" s="89"/>
      <c r="NUW3" s="89"/>
      <c r="NUX3" s="89"/>
      <c r="NUY3" s="89"/>
      <c r="NUZ3" s="89"/>
      <c r="NVA3" s="89"/>
      <c r="NVB3" s="89"/>
      <c r="NVC3" s="89"/>
      <c r="NVD3" s="89"/>
      <c r="NVE3" s="89"/>
      <c r="NVF3" s="89"/>
      <c r="NVG3" s="89"/>
      <c r="NVH3" s="89"/>
      <c r="NVI3" s="89"/>
      <c r="NVJ3" s="89"/>
      <c r="NVK3" s="89"/>
      <c r="NVL3" s="89"/>
      <c r="NVM3" s="89"/>
      <c r="NVN3" s="89"/>
      <c r="NVO3" s="89"/>
      <c r="NVP3" s="89"/>
      <c r="NVQ3" s="89"/>
      <c r="NVR3" s="89"/>
      <c r="NVS3" s="89"/>
      <c r="NVT3" s="89"/>
      <c r="NVU3" s="89"/>
      <c r="NVV3" s="89"/>
      <c r="NVW3" s="89"/>
      <c r="NVX3" s="89"/>
      <c r="NVY3" s="89"/>
      <c r="NVZ3" s="89"/>
      <c r="NWA3" s="89"/>
      <c r="NWB3" s="89"/>
      <c r="NWC3" s="89"/>
      <c r="NWD3" s="89"/>
      <c r="NWE3" s="89"/>
      <c r="NWF3" s="89"/>
      <c r="NWG3" s="89"/>
      <c r="NWH3" s="89"/>
      <c r="NWI3" s="89"/>
      <c r="NWJ3" s="89"/>
      <c r="NWK3" s="89"/>
      <c r="NWL3" s="89"/>
      <c r="NWM3" s="89"/>
      <c r="NWN3" s="89"/>
      <c r="NWO3" s="89"/>
      <c r="NWP3" s="89"/>
      <c r="NWQ3" s="89"/>
      <c r="NWR3" s="89"/>
      <c r="NWS3" s="89"/>
      <c r="NWT3" s="89"/>
      <c r="NWU3" s="89"/>
      <c r="NWV3" s="89"/>
      <c r="NWW3" s="89"/>
      <c r="NWX3" s="89"/>
      <c r="NWY3" s="89"/>
      <c r="NWZ3" s="89"/>
      <c r="NXA3" s="89"/>
      <c r="NXB3" s="89"/>
      <c r="NXC3" s="89"/>
      <c r="NXD3" s="89"/>
      <c r="NXE3" s="89"/>
      <c r="NXF3" s="89"/>
      <c r="NXG3" s="89"/>
      <c r="NXH3" s="89"/>
      <c r="NXI3" s="89"/>
      <c r="NXJ3" s="89"/>
      <c r="NXK3" s="89"/>
      <c r="NXL3" s="89"/>
      <c r="NXM3" s="89"/>
      <c r="NXN3" s="89"/>
      <c r="NXO3" s="89"/>
      <c r="NXP3" s="89"/>
      <c r="NXQ3" s="89"/>
      <c r="NXR3" s="89"/>
      <c r="NXS3" s="89"/>
      <c r="NXT3" s="89"/>
      <c r="NXU3" s="89"/>
      <c r="NXV3" s="89"/>
      <c r="NXW3" s="89"/>
      <c r="NXX3" s="89"/>
      <c r="NXY3" s="89"/>
      <c r="NXZ3" s="89"/>
      <c r="NYA3" s="89"/>
      <c r="NYB3" s="89"/>
      <c r="NYC3" s="89"/>
      <c r="NYD3" s="89"/>
      <c r="NYE3" s="89"/>
      <c r="NYF3" s="89"/>
      <c r="NYG3" s="89"/>
      <c r="NYH3" s="89"/>
      <c r="NYI3" s="89"/>
      <c r="NYJ3" s="89"/>
      <c r="NYK3" s="89"/>
      <c r="NYL3" s="89"/>
      <c r="NYM3" s="89"/>
      <c r="NYN3" s="89"/>
      <c r="NYO3" s="89"/>
      <c r="NYP3" s="89"/>
      <c r="NYQ3" s="89"/>
      <c r="NYR3" s="89"/>
      <c r="NYS3" s="89"/>
      <c r="NYT3" s="89"/>
      <c r="NYU3" s="89"/>
      <c r="NYV3" s="89"/>
      <c r="NYW3" s="89"/>
      <c r="NYX3" s="89"/>
      <c r="NYY3" s="89"/>
      <c r="NYZ3" s="89"/>
      <c r="NZA3" s="89"/>
      <c r="NZB3" s="89"/>
      <c r="NZC3" s="89"/>
      <c r="NZD3" s="89"/>
      <c r="NZE3" s="89"/>
      <c r="NZF3" s="89"/>
      <c r="NZG3" s="89"/>
      <c r="NZH3" s="89"/>
      <c r="NZI3" s="89"/>
      <c r="NZJ3" s="89"/>
      <c r="NZK3" s="89"/>
      <c r="NZL3" s="89"/>
      <c r="NZM3" s="89"/>
      <c r="NZN3" s="89"/>
      <c r="NZO3" s="89"/>
      <c r="NZP3" s="89"/>
      <c r="NZQ3" s="89"/>
      <c r="NZR3" s="89"/>
      <c r="NZS3" s="89"/>
      <c r="NZT3" s="89"/>
      <c r="NZU3" s="89"/>
      <c r="NZV3" s="89"/>
      <c r="NZW3" s="89"/>
      <c r="NZX3" s="89"/>
      <c r="NZY3" s="89"/>
      <c r="NZZ3" s="89"/>
      <c r="OAA3" s="89"/>
      <c r="OAB3" s="89"/>
      <c r="OAC3" s="89"/>
      <c r="OAD3" s="89"/>
      <c r="OAE3" s="89"/>
      <c r="OAF3" s="89"/>
      <c r="OAG3" s="89"/>
      <c r="OAH3" s="89"/>
      <c r="OAI3" s="89"/>
      <c r="OAJ3" s="89"/>
      <c r="OAK3" s="89"/>
      <c r="OAL3" s="89"/>
      <c r="OAM3" s="89"/>
      <c r="OAN3" s="89"/>
      <c r="OAO3" s="89"/>
      <c r="OAP3" s="89"/>
      <c r="OAQ3" s="89"/>
      <c r="OAR3" s="89"/>
      <c r="OAS3" s="89"/>
      <c r="OAT3" s="89"/>
      <c r="OAU3" s="89"/>
      <c r="OAV3" s="89"/>
      <c r="OAW3" s="89"/>
      <c r="OAX3" s="89"/>
      <c r="OAY3" s="89"/>
      <c r="OAZ3" s="89"/>
      <c r="OBA3" s="89"/>
      <c r="OBB3" s="89"/>
      <c r="OBC3" s="89"/>
      <c r="OBD3" s="89"/>
      <c r="OBE3" s="89"/>
      <c r="OBF3" s="89"/>
      <c r="OBG3" s="89"/>
      <c r="OBH3" s="89"/>
      <c r="OBI3" s="89"/>
      <c r="OBJ3" s="89"/>
      <c r="OBK3" s="89"/>
      <c r="OBL3" s="89"/>
      <c r="OBM3" s="89"/>
      <c r="OBN3" s="89"/>
      <c r="OBO3" s="89"/>
      <c r="OBP3" s="89"/>
      <c r="OBQ3" s="89"/>
      <c r="OBR3" s="89"/>
      <c r="OBS3" s="89"/>
      <c r="OBT3" s="89"/>
      <c r="OBU3" s="89"/>
      <c r="OBV3" s="89"/>
      <c r="OBW3" s="89"/>
      <c r="OBX3" s="89"/>
      <c r="OBY3" s="89"/>
      <c r="OBZ3" s="89"/>
      <c r="OCA3" s="89"/>
      <c r="OCB3" s="89"/>
      <c r="OCC3" s="89"/>
      <c r="OCD3" s="89"/>
      <c r="OCE3" s="89"/>
      <c r="OCF3" s="89"/>
      <c r="OCG3" s="89"/>
      <c r="OCH3" s="89"/>
      <c r="OCI3" s="89"/>
      <c r="OCJ3" s="89"/>
      <c r="OCK3" s="89"/>
      <c r="OCL3" s="89"/>
      <c r="OCM3" s="89"/>
      <c r="OCN3" s="89"/>
      <c r="OCO3" s="89"/>
      <c r="OCP3" s="89"/>
      <c r="OCQ3" s="89"/>
      <c r="OCR3" s="89"/>
      <c r="OCS3" s="89"/>
      <c r="OCT3" s="89"/>
      <c r="OCU3" s="89"/>
      <c r="OCV3" s="89"/>
      <c r="OCW3" s="89"/>
      <c r="OCX3" s="89"/>
      <c r="OCY3" s="89"/>
      <c r="OCZ3" s="89"/>
      <c r="ODA3" s="89"/>
      <c r="ODB3" s="89"/>
      <c r="ODC3" s="89"/>
      <c r="ODD3" s="89"/>
      <c r="ODE3" s="89"/>
      <c r="ODF3" s="89"/>
      <c r="ODG3" s="89"/>
      <c r="ODH3" s="89"/>
      <c r="ODI3" s="89"/>
      <c r="ODJ3" s="89"/>
      <c r="ODK3" s="89"/>
      <c r="ODL3" s="89"/>
      <c r="ODM3" s="89"/>
      <c r="ODN3" s="89"/>
      <c r="ODO3" s="89"/>
      <c r="ODP3" s="89"/>
      <c r="ODQ3" s="89"/>
      <c r="ODR3" s="89"/>
      <c r="ODS3" s="89"/>
      <c r="ODT3" s="89"/>
      <c r="ODU3" s="89"/>
      <c r="ODV3" s="89"/>
      <c r="ODW3" s="89"/>
      <c r="ODX3" s="89"/>
      <c r="ODY3" s="89"/>
      <c r="ODZ3" s="89"/>
      <c r="OEA3" s="89"/>
      <c r="OEB3" s="89"/>
      <c r="OEC3" s="89"/>
      <c r="OED3" s="89"/>
      <c r="OEE3" s="89"/>
      <c r="OEF3" s="89"/>
      <c r="OEG3" s="89"/>
      <c r="OEH3" s="89"/>
      <c r="OEI3" s="89"/>
      <c r="OEJ3" s="89"/>
      <c r="OEK3" s="89"/>
      <c r="OEL3" s="89"/>
      <c r="OEM3" s="89"/>
      <c r="OEN3" s="89"/>
      <c r="OEO3" s="89"/>
      <c r="OEP3" s="89"/>
      <c r="OEQ3" s="89"/>
      <c r="OER3" s="89"/>
      <c r="OES3" s="89"/>
      <c r="OET3" s="89"/>
      <c r="OEU3" s="89"/>
      <c r="OEV3" s="89"/>
      <c r="OEW3" s="89"/>
      <c r="OEX3" s="89"/>
      <c r="OEY3" s="89"/>
      <c r="OEZ3" s="89"/>
      <c r="OFA3" s="89"/>
      <c r="OFB3" s="89"/>
      <c r="OFC3" s="89"/>
      <c r="OFD3" s="89"/>
      <c r="OFE3" s="89"/>
      <c r="OFF3" s="89"/>
      <c r="OFG3" s="89"/>
      <c r="OFH3" s="89"/>
      <c r="OFI3" s="89"/>
      <c r="OFJ3" s="89"/>
      <c r="OFK3" s="89"/>
      <c r="OFL3" s="89"/>
      <c r="OFM3" s="89"/>
      <c r="OFN3" s="89"/>
      <c r="OFO3" s="89"/>
      <c r="OFP3" s="89"/>
      <c r="OFQ3" s="89"/>
      <c r="OFR3" s="89"/>
      <c r="OFS3" s="89"/>
      <c r="OFT3" s="89"/>
      <c r="OFU3" s="89"/>
      <c r="OFV3" s="89"/>
      <c r="OFW3" s="89"/>
      <c r="OFX3" s="89"/>
      <c r="OFY3" s="89"/>
      <c r="OFZ3" s="89"/>
      <c r="OGA3" s="89"/>
      <c r="OGB3" s="89"/>
      <c r="OGC3" s="89"/>
      <c r="OGD3" s="89"/>
      <c r="OGE3" s="89"/>
      <c r="OGF3" s="89"/>
      <c r="OGG3" s="89"/>
      <c r="OGH3" s="89"/>
      <c r="OGI3" s="89"/>
      <c r="OGJ3" s="89"/>
      <c r="OGK3" s="89"/>
      <c r="OGL3" s="89"/>
      <c r="OGM3" s="89"/>
      <c r="OGN3" s="89"/>
      <c r="OGO3" s="89"/>
      <c r="OGP3" s="89"/>
      <c r="OGQ3" s="89"/>
      <c r="OGR3" s="89"/>
      <c r="OGS3" s="89"/>
      <c r="OGT3" s="89"/>
      <c r="OGU3" s="89"/>
      <c r="OGV3" s="89"/>
      <c r="OGW3" s="89"/>
      <c r="OGX3" s="89"/>
      <c r="OGY3" s="89"/>
      <c r="OGZ3" s="89"/>
      <c r="OHA3" s="89"/>
      <c r="OHB3" s="89"/>
      <c r="OHC3" s="89"/>
      <c r="OHD3" s="89"/>
      <c r="OHE3" s="89"/>
      <c r="OHF3" s="89"/>
      <c r="OHG3" s="89"/>
      <c r="OHH3" s="89"/>
      <c r="OHI3" s="89"/>
      <c r="OHJ3" s="89"/>
      <c r="OHK3" s="89"/>
      <c r="OHL3" s="89"/>
      <c r="OHM3" s="89"/>
      <c r="OHN3" s="89"/>
      <c r="OHO3" s="89"/>
      <c r="OHP3" s="89"/>
      <c r="OHQ3" s="89"/>
      <c r="OHR3" s="89"/>
      <c r="OHS3" s="89"/>
      <c r="OHT3" s="89"/>
      <c r="OHU3" s="89"/>
      <c r="OHV3" s="89"/>
      <c r="OHW3" s="89"/>
      <c r="OHX3" s="89"/>
      <c r="OHY3" s="89"/>
      <c r="OHZ3" s="89"/>
      <c r="OIA3" s="89"/>
      <c r="OIB3" s="89"/>
      <c r="OIC3" s="89"/>
      <c r="OID3" s="89"/>
      <c r="OIE3" s="89"/>
      <c r="OIF3" s="89"/>
      <c r="OIG3" s="89"/>
      <c r="OIH3" s="89"/>
      <c r="OII3" s="89"/>
      <c r="OIJ3" s="89"/>
      <c r="OIK3" s="89"/>
      <c r="OIL3" s="89"/>
      <c r="OIM3" s="89"/>
      <c r="OIN3" s="89"/>
      <c r="OIO3" s="89"/>
      <c r="OIP3" s="89"/>
      <c r="OIQ3" s="89"/>
      <c r="OIR3" s="89"/>
      <c r="OIS3" s="89"/>
      <c r="OIT3" s="89"/>
      <c r="OIU3" s="89"/>
      <c r="OIV3" s="89"/>
      <c r="OIW3" s="89"/>
      <c r="OIX3" s="89"/>
      <c r="OIY3" s="89"/>
      <c r="OIZ3" s="89"/>
      <c r="OJA3" s="89"/>
      <c r="OJB3" s="89"/>
      <c r="OJC3" s="89"/>
      <c r="OJD3" s="89"/>
      <c r="OJE3" s="89"/>
      <c r="OJF3" s="89"/>
      <c r="OJG3" s="89"/>
      <c r="OJH3" s="89"/>
      <c r="OJI3" s="89"/>
      <c r="OJJ3" s="89"/>
      <c r="OJK3" s="89"/>
      <c r="OJL3" s="89"/>
      <c r="OJM3" s="89"/>
      <c r="OJN3" s="89"/>
      <c r="OJO3" s="89"/>
      <c r="OJP3" s="89"/>
      <c r="OJQ3" s="89"/>
      <c r="OJR3" s="89"/>
      <c r="OJS3" s="89"/>
      <c r="OJT3" s="89"/>
      <c r="OJU3" s="89"/>
      <c r="OJV3" s="89"/>
      <c r="OJW3" s="89"/>
      <c r="OJX3" s="89"/>
      <c r="OJY3" s="89"/>
      <c r="OJZ3" s="89"/>
      <c r="OKA3" s="89"/>
      <c r="OKB3" s="89"/>
      <c r="OKC3" s="89"/>
      <c r="OKD3" s="89"/>
      <c r="OKE3" s="89"/>
      <c r="OKF3" s="89"/>
      <c r="OKG3" s="89"/>
      <c r="OKH3" s="89"/>
      <c r="OKI3" s="89"/>
      <c r="OKJ3" s="89"/>
      <c r="OKK3" s="89"/>
      <c r="OKL3" s="89"/>
      <c r="OKM3" s="89"/>
      <c r="OKN3" s="89"/>
      <c r="OKO3" s="89"/>
      <c r="OKP3" s="89"/>
      <c r="OKQ3" s="89"/>
      <c r="OKR3" s="89"/>
      <c r="OKS3" s="89"/>
      <c r="OKT3" s="89"/>
      <c r="OKU3" s="89"/>
      <c r="OKV3" s="89"/>
      <c r="OKW3" s="89"/>
      <c r="OKX3" s="89"/>
      <c r="OKY3" s="89"/>
      <c r="OKZ3" s="89"/>
      <c r="OLA3" s="89"/>
      <c r="OLB3" s="89"/>
      <c r="OLC3" s="89"/>
      <c r="OLD3" s="89"/>
      <c r="OLE3" s="89"/>
      <c r="OLF3" s="89"/>
      <c r="OLG3" s="89"/>
      <c r="OLH3" s="89"/>
      <c r="OLI3" s="89"/>
      <c r="OLJ3" s="89"/>
      <c r="OLK3" s="89"/>
      <c r="OLL3" s="89"/>
      <c r="OLM3" s="89"/>
      <c r="OLN3" s="89"/>
      <c r="OLO3" s="89"/>
      <c r="OLP3" s="89"/>
      <c r="OLQ3" s="89"/>
      <c r="OLR3" s="89"/>
      <c r="OLS3" s="89"/>
      <c r="OLT3" s="89"/>
      <c r="OLU3" s="89"/>
      <c r="OLV3" s="89"/>
      <c r="OLW3" s="89"/>
      <c r="OLX3" s="89"/>
      <c r="OLY3" s="89"/>
      <c r="OLZ3" s="89"/>
      <c r="OMA3" s="89"/>
      <c r="OMB3" s="89"/>
      <c r="OMC3" s="89"/>
      <c r="OMD3" s="89"/>
      <c r="OME3" s="89"/>
      <c r="OMF3" s="89"/>
      <c r="OMG3" s="89"/>
      <c r="OMH3" s="89"/>
      <c r="OMI3" s="89"/>
      <c r="OMJ3" s="89"/>
      <c r="OMK3" s="89"/>
      <c r="OML3" s="89"/>
      <c r="OMM3" s="89"/>
      <c r="OMN3" s="89"/>
      <c r="OMO3" s="89"/>
      <c r="OMP3" s="89"/>
      <c r="OMQ3" s="89"/>
      <c r="OMR3" s="89"/>
      <c r="OMS3" s="89"/>
      <c r="OMT3" s="89"/>
      <c r="OMU3" s="89"/>
      <c r="OMV3" s="89"/>
      <c r="OMW3" s="89"/>
      <c r="OMX3" s="89"/>
      <c r="OMY3" s="89"/>
      <c r="OMZ3" s="89"/>
      <c r="ONA3" s="89"/>
      <c r="ONB3" s="89"/>
      <c r="ONC3" s="89"/>
      <c r="OND3" s="89"/>
      <c r="ONE3" s="89"/>
      <c r="ONF3" s="89"/>
      <c r="ONG3" s="89"/>
      <c r="ONH3" s="89"/>
      <c r="ONI3" s="89"/>
      <c r="ONJ3" s="89"/>
      <c r="ONK3" s="89"/>
      <c r="ONL3" s="89"/>
      <c r="ONM3" s="89"/>
      <c r="ONN3" s="89"/>
      <c r="ONO3" s="89"/>
      <c r="ONP3" s="89"/>
      <c r="ONQ3" s="89"/>
      <c r="ONR3" s="89"/>
      <c r="ONS3" s="89"/>
      <c r="ONT3" s="89"/>
      <c r="ONU3" s="89"/>
      <c r="ONV3" s="89"/>
      <c r="ONW3" s="89"/>
      <c r="ONX3" s="89"/>
      <c r="ONY3" s="89"/>
      <c r="ONZ3" s="89"/>
      <c r="OOA3" s="89"/>
      <c r="OOB3" s="89"/>
      <c r="OOC3" s="89"/>
      <c r="OOD3" s="89"/>
      <c r="OOE3" s="89"/>
      <c r="OOF3" s="89"/>
      <c r="OOG3" s="89"/>
      <c r="OOH3" s="89"/>
      <c r="OOI3" s="89"/>
      <c r="OOJ3" s="89"/>
      <c r="OOK3" s="89"/>
      <c r="OOL3" s="89"/>
      <c r="OOM3" s="89"/>
      <c r="OON3" s="89"/>
      <c r="OOO3" s="89"/>
      <c r="OOP3" s="89"/>
      <c r="OOQ3" s="89"/>
      <c r="OOR3" s="89"/>
      <c r="OOS3" s="89"/>
      <c r="OOT3" s="89"/>
      <c r="OOU3" s="89"/>
      <c r="OOV3" s="89"/>
      <c r="OOW3" s="89"/>
      <c r="OOX3" s="89"/>
      <c r="OOY3" s="89"/>
      <c r="OOZ3" s="89"/>
      <c r="OPA3" s="89"/>
      <c r="OPB3" s="89"/>
      <c r="OPC3" s="89"/>
      <c r="OPD3" s="89"/>
      <c r="OPE3" s="89"/>
      <c r="OPF3" s="89"/>
      <c r="OPG3" s="89"/>
      <c r="OPH3" s="89"/>
      <c r="OPI3" s="89"/>
      <c r="OPJ3" s="89"/>
      <c r="OPK3" s="89"/>
      <c r="OPL3" s="89"/>
      <c r="OPM3" s="89"/>
      <c r="OPN3" s="89"/>
      <c r="OPO3" s="89"/>
      <c r="OPP3" s="89"/>
      <c r="OPQ3" s="89"/>
      <c r="OPR3" s="89"/>
      <c r="OPS3" s="89"/>
      <c r="OPT3" s="89"/>
      <c r="OPU3" s="89"/>
      <c r="OPV3" s="89"/>
      <c r="OPW3" s="89"/>
      <c r="OPX3" s="89"/>
      <c r="OPY3" s="89"/>
      <c r="OPZ3" s="89"/>
      <c r="OQA3" s="89"/>
      <c r="OQB3" s="89"/>
      <c r="OQC3" s="89"/>
      <c r="OQD3" s="89"/>
      <c r="OQE3" s="89"/>
      <c r="OQF3" s="89"/>
      <c r="OQG3" s="89"/>
      <c r="OQH3" s="89"/>
      <c r="OQI3" s="89"/>
      <c r="OQJ3" s="89"/>
      <c r="OQK3" s="89"/>
      <c r="OQL3" s="89"/>
      <c r="OQM3" s="89"/>
      <c r="OQN3" s="89"/>
      <c r="OQO3" s="89"/>
      <c r="OQP3" s="89"/>
      <c r="OQQ3" s="89"/>
      <c r="OQR3" s="89"/>
      <c r="OQS3" s="89"/>
      <c r="OQT3" s="89"/>
      <c r="OQU3" s="89"/>
      <c r="OQV3" s="89"/>
      <c r="OQW3" s="89"/>
      <c r="OQX3" s="89"/>
      <c r="OQY3" s="89"/>
      <c r="OQZ3" s="89"/>
      <c r="ORA3" s="89"/>
      <c r="ORB3" s="89"/>
      <c r="ORC3" s="89"/>
      <c r="ORD3" s="89"/>
      <c r="ORE3" s="89"/>
      <c r="ORF3" s="89"/>
      <c r="ORG3" s="89"/>
      <c r="ORH3" s="89"/>
      <c r="ORI3" s="89"/>
      <c r="ORJ3" s="89"/>
      <c r="ORK3" s="89"/>
      <c r="ORL3" s="89"/>
      <c r="ORM3" s="89"/>
      <c r="ORN3" s="89"/>
      <c r="ORO3" s="89"/>
      <c r="ORP3" s="89"/>
      <c r="ORQ3" s="89"/>
      <c r="ORR3" s="89"/>
      <c r="ORS3" s="89"/>
      <c r="ORT3" s="89"/>
      <c r="ORU3" s="89"/>
      <c r="ORV3" s="89"/>
      <c r="ORW3" s="89"/>
      <c r="ORX3" s="89"/>
      <c r="ORY3" s="89"/>
      <c r="ORZ3" s="89"/>
      <c r="OSA3" s="89"/>
      <c r="OSB3" s="89"/>
      <c r="OSC3" s="89"/>
      <c r="OSD3" s="89"/>
      <c r="OSE3" s="89"/>
      <c r="OSF3" s="89"/>
      <c r="OSG3" s="89"/>
      <c r="OSH3" s="89"/>
      <c r="OSI3" s="89"/>
      <c r="OSJ3" s="89"/>
      <c r="OSK3" s="89"/>
      <c r="OSL3" s="89"/>
      <c r="OSM3" s="89"/>
      <c r="OSN3" s="89"/>
      <c r="OSO3" s="89"/>
      <c r="OSP3" s="89"/>
      <c r="OSQ3" s="89"/>
      <c r="OSR3" s="89"/>
      <c r="OSS3" s="89"/>
      <c r="OST3" s="89"/>
      <c r="OSU3" s="89"/>
      <c r="OSV3" s="89"/>
      <c r="OSW3" s="89"/>
      <c r="OSX3" s="89"/>
      <c r="OSY3" s="89"/>
      <c r="OSZ3" s="89"/>
      <c r="OTA3" s="89"/>
      <c r="OTB3" s="89"/>
      <c r="OTC3" s="89"/>
      <c r="OTD3" s="89"/>
      <c r="OTE3" s="89"/>
      <c r="OTF3" s="89"/>
      <c r="OTG3" s="89"/>
      <c r="OTH3" s="89"/>
      <c r="OTI3" s="89"/>
      <c r="OTJ3" s="89"/>
      <c r="OTK3" s="89"/>
      <c r="OTL3" s="89"/>
      <c r="OTM3" s="89"/>
      <c r="OTN3" s="89"/>
      <c r="OTO3" s="89"/>
      <c r="OTP3" s="89"/>
      <c r="OTQ3" s="89"/>
      <c r="OTR3" s="89"/>
      <c r="OTS3" s="89"/>
      <c r="OTT3" s="89"/>
      <c r="OTU3" s="89"/>
      <c r="OTV3" s="89"/>
      <c r="OTW3" s="89"/>
      <c r="OTX3" s="89"/>
      <c r="OTY3" s="89"/>
      <c r="OTZ3" s="89"/>
      <c r="OUA3" s="89"/>
      <c r="OUB3" s="89"/>
      <c r="OUC3" s="89"/>
      <c r="OUD3" s="89"/>
      <c r="OUE3" s="89"/>
      <c r="OUF3" s="89"/>
      <c r="OUG3" s="89"/>
      <c r="OUH3" s="89"/>
      <c r="OUI3" s="89"/>
      <c r="OUJ3" s="89"/>
      <c r="OUK3" s="89"/>
      <c r="OUL3" s="89"/>
      <c r="OUM3" s="89"/>
      <c r="OUN3" s="89"/>
      <c r="OUO3" s="89"/>
      <c r="OUP3" s="89"/>
      <c r="OUQ3" s="89"/>
      <c r="OUR3" s="89"/>
      <c r="OUS3" s="89"/>
      <c r="OUT3" s="89"/>
      <c r="OUU3" s="89"/>
      <c r="OUV3" s="89"/>
      <c r="OUW3" s="89"/>
      <c r="OUX3" s="89"/>
      <c r="OUY3" s="89"/>
      <c r="OUZ3" s="89"/>
      <c r="OVA3" s="89"/>
      <c r="OVB3" s="89"/>
      <c r="OVC3" s="89"/>
      <c r="OVD3" s="89"/>
      <c r="OVE3" s="89"/>
      <c r="OVF3" s="89"/>
      <c r="OVG3" s="89"/>
      <c r="OVH3" s="89"/>
      <c r="OVI3" s="89"/>
      <c r="OVJ3" s="89"/>
      <c r="OVK3" s="89"/>
      <c r="OVL3" s="89"/>
      <c r="OVM3" s="89"/>
      <c r="OVN3" s="89"/>
      <c r="OVO3" s="89"/>
      <c r="OVP3" s="89"/>
      <c r="OVQ3" s="89"/>
      <c r="OVR3" s="89"/>
      <c r="OVS3" s="89"/>
      <c r="OVT3" s="89"/>
      <c r="OVU3" s="89"/>
      <c r="OVV3" s="89"/>
      <c r="OVW3" s="89"/>
      <c r="OVX3" s="89"/>
      <c r="OVY3" s="89"/>
      <c r="OVZ3" s="89"/>
      <c r="OWA3" s="89"/>
      <c r="OWB3" s="89"/>
      <c r="OWC3" s="89"/>
      <c r="OWD3" s="89"/>
      <c r="OWE3" s="89"/>
      <c r="OWF3" s="89"/>
      <c r="OWG3" s="89"/>
      <c r="OWH3" s="89"/>
      <c r="OWI3" s="89"/>
      <c r="OWJ3" s="89"/>
      <c r="OWK3" s="89"/>
      <c r="OWL3" s="89"/>
      <c r="OWM3" s="89"/>
      <c r="OWN3" s="89"/>
      <c r="OWO3" s="89"/>
      <c r="OWP3" s="89"/>
      <c r="OWQ3" s="89"/>
      <c r="OWR3" s="89"/>
      <c r="OWS3" s="89"/>
      <c r="OWT3" s="89"/>
      <c r="OWU3" s="89"/>
      <c r="OWV3" s="89"/>
      <c r="OWW3" s="89"/>
      <c r="OWX3" s="89"/>
      <c r="OWY3" s="89"/>
      <c r="OWZ3" s="89"/>
      <c r="OXA3" s="89"/>
      <c r="OXB3" s="89"/>
      <c r="OXC3" s="89"/>
      <c r="OXD3" s="89"/>
      <c r="OXE3" s="89"/>
      <c r="OXF3" s="89"/>
      <c r="OXG3" s="89"/>
      <c r="OXH3" s="89"/>
      <c r="OXI3" s="89"/>
      <c r="OXJ3" s="89"/>
      <c r="OXK3" s="89"/>
      <c r="OXL3" s="89"/>
      <c r="OXM3" s="89"/>
      <c r="OXN3" s="89"/>
      <c r="OXO3" s="89"/>
      <c r="OXP3" s="89"/>
      <c r="OXQ3" s="89"/>
      <c r="OXR3" s="89"/>
      <c r="OXS3" s="89"/>
      <c r="OXT3" s="89"/>
      <c r="OXU3" s="89"/>
      <c r="OXV3" s="89"/>
      <c r="OXW3" s="89"/>
      <c r="OXX3" s="89"/>
      <c r="OXY3" s="89"/>
      <c r="OXZ3" s="89"/>
      <c r="OYA3" s="89"/>
      <c r="OYB3" s="89"/>
      <c r="OYC3" s="89"/>
      <c r="OYD3" s="89"/>
      <c r="OYE3" s="89"/>
      <c r="OYF3" s="89"/>
      <c r="OYG3" s="89"/>
      <c r="OYH3" s="89"/>
      <c r="OYI3" s="89"/>
      <c r="OYJ3" s="89"/>
      <c r="OYK3" s="89"/>
      <c r="OYL3" s="89"/>
      <c r="OYM3" s="89"/>
      <c r="OYN3" s="89"/>
      <c r="OYO3" s="89"/>
      <c r="OYP3" s="89"/>
      <c r="OYQ3" s="89"/>
      <c r="OYR3" s="89"/>
      <c r="OYS3" s="89"/>
      <c r="OYT3" s="89"/>
      <c r="OYU3" s="89"/>
      <c r="OYV3" s="89"/>
      <c r="OYW3" s="89"/>
      <c r="OYX3" s="89"/>
      <c r="OYY3" s="89"/>
      <c r="OYZ3" s="89"/>
      <c r="OZA3" s="89"/>
      <c r="OZB3" s="89"/>
      <c r="OZC3" s="89"/>
      <c r="OZD3" s="89"/>
      <c r="OZE3" s="89"/>
      <c r="OZF3" s="89"/>
      <c r="OZG3" s="89"/>
      <c r="OZH3" s="89"/>
      <c r="OZI3" s="89"/>
      <c r="OZJ3" s="89"/>
      <c r="OZK3" s="89"/>
      <c r="OZL3" s="89"/>
      <c r="OZM3" s="89"/>
      <c r="OZN3" s="89"/>
      <c r="OZO3" s="89"/>
      <c r="OZP3" s="89"/>
      <c r="OZQ3" s="89"/>
      <c r="OZR3" s="89"/>
      <c r="OZS3" s="89"/>
      <c r="OZT3" s="89"/>
      <c r="OZU3" s="89"/>
      <c r="OZV3" s="89"/>
      <c r="OZW3" s="89"/>
      <c r="OZX3" s="89"/>
      <c r="OZY3" s="89"/>
      <c r="OZZ3" s="89"/>
      <c r="PAA3" s="89"/>
      <c r="PAB3" s="89"/>
      <c r="PAC3" s="89"/>
      <c r="PAD3" s="89"/>
      <c r="PAE3" s="89"/>
      <c r="PAF3" s="89"/>
      <c r="PAG3" s="89"/>
      <c r="PAH3" s="89"/>
      <c r="PAI3" s="89"/>
      <c r="PAJ3" s="89"/>
      <c r="PAK3" s="89"/>
      <c r="PAL3" s="89"/>
      <c r="PAM3" s="89"/>
      <c r="PAN3" s="89"/>
      <c r="PAO3" s="89"/>
      <c r="PAP3" s="89"/>
      <c r="PAQ3" s="89"/>
      <c r="PAR3" s="89"/>
      <c r="PAS3" s="89"/>
      <c r="PAT3" s="89"/>
      <c r="PAU3" s="89"/>
      <c r="PAV3" s="89"/>
      <c r="PAW3" s="89"/>
      <c r="PAX3" s="89"/>
      <c r="PAY3" s="89"/>
      <c r="PAZ3" s="89"/>
      <c r="PBA3" s="89"/>
      <c r="PBB3" s="89"/>
      <c r="PBC3" s="89"/>
      <c r="PBD3" s="89"/>
      <c r="PBE3" s="89"/>
      <c r="PBF3" s="89"/>
      <c r="PBG3" s="89"/>
      <c r="PBH3" s="89"/>
      <c r="PBI3" s="89"/>
      <c r="PBJ3" s="89"/>
      <c r="PBK3" s="89"/>
      <c r="PBL3" s="89"/>
      <c r="PBM3" s="89"/>
      <c r="PBN3" s="89"/>
      <c r="PBO3" s="89"/>
      <c r="PBP3" s="89"/>
      <c r="PBQ3" s="89"/>
      <c r="PBR3" s="89"/>
      <c r="PBS3" s="89"/>
      <c r="PBT3" s="89"/>
      <c r="PBU3" s="89"/>
      <c r="PBV3" s="89"/>
      <c r="PBW3" s="89"/>
      <c r="PBX3" s="89"/>
      <c r="PBY3" s="89"/>
      <c r="PBZ3" s="89"/>
      <c r="PCA3" s="89"/>
      <c r="PCB3" s="89"/>
      <c r="PCC3" s="89"/>
      <c r="PCD3" s="89"/>
      <c r="PCE3" s="89"/>
      <c r="PCF3" s="89"/>
      <c r="PCG3" s="89"/>
      <c r="PCH3" s="89"/>
      <c r="PCI3" s="89"/>
      <c r="PCJ3" s="89"/>
      <c r="PCK3" s="89"/>
      <c r="PCL3" s="89"/>
      <c r="PCM3" s="89"/>
      <c r="PCN3" s="89"/>
      <c r="PCO3" s="89"/>
      <c r="PCP3" s="89"/>
      <c r="PCQ3" s="89"/>
      <c r="PCR3" s="89"/>
      <c r="PCS3" s="89"/>
      <c r="PCT3" s="89"/>
      <c r="PCU3" s="89"/>
      <c r="PCV3" s="89"/>
      <c r="PCW3" s="89"/>
      <c r="PCX3" s="89"/>
      <c r="PCY3" s="89"/>
      <c r="PCZ3" s="89"/>
      <c r="PDA3" s="89"/>
      <c r="PDB3" s="89"/>
      <c r="PDC3" s="89"/>
      <c r="PDD3" s="89"/>
      <c r="PDE3" s="89"/>
      <c r="PDF3" s="89"/>
      <c r="PDG3" s="89"/>
      <c r="PDH3" s="89"/>
      <c r="PDI3" s="89"/>
      <c r="PDJ3" s="89"/>
      <c r="PDK3" s="89"/>
      <c r="PDL3" s="89"/>
      <c r="PDM3" s="89"/>
      <c r="PDN3" s="89"/>
      <c r="PDO3" s="89"/>
      <c r="PDP3" s="89"/>
      <c r="PDQ3" s="89"/>
      <c r="PDR3" s="89"/>
      <c r="PDS3" s="89"/>
      <c r="PDT3" s="89"/>
      <c r="PDU3" s="89"/>
      <c r="PDV3" s="89"/>
      <c r="PDW3" s="89"/>
      <c r="PDX3" s="89"/>
      <c r="PDY3" s="89"/>
      <c r="PDZ3" s="89"/>
      <c r="PEA3" s="89"/>
      <c r="PEB3" s="89"/>
      <c r="PEC3" s="89"/>
      <c r="PED3" s="89"/>
      <c r="PEE3" s="89"/>
      <c r="PEF3" s="89"/>
      <c r="PEG3" s="89"/>
      <c r="PEH3" s="89"/>
      <c r="PEI3" s="89"/>
      <c r="PEJ3" s="89"/>
      <c r="PEK3" s="89"/>
      <c r="PEL3" s="89"/>
      <c r="PEM3" s="89"/>
      <c r="PEN3" s="89"/>
      <c r="PEO3" s="89"/>
      <c r="PEP3" s="89"/>
      <c r="PEQ3" s="89"/>
      <c r="PER3" s="89"/>
      <c r="PES3" s="89"/>
      <c r="PET3" s="89"/>
      <c r="PEU3" s="89"/>
      <c r="PEV3" s="89"/>
      <c r="PEW3" s="89"/>
      <c r="PEX3" s="89"/>
      <c r="PEY3" s="89"/>
      <c r="PEZ3" s="89"/>
      <c r="PFA3" s="89"/>
      <c r="PFB3" s="89"/>
      <c r="PFC3" s="89"/>
      <c r="PFD3" s="89"/>
      <c r="PFE3" s="89"/>
      <c r="PFF3" s="89"/>
      <c r="PFG3" s="89"/>
      <c r="PFH3" s="89"/>
      <c r="PFI3" s="89"/>
      <c r="PFJ3" s="89"/>
      <c r="PFK3" s="89"/>
      <c r="PFL3" s="89"/>
      <c r="PFM3" s="89"/>
      <c r="PFN3" s="89"/>
      <c r="PFO3" s="89"/>
      <c r="PFP3" s="89"/>
      <c r="PFQ3" s="89"/>
      <c r="PFR3" s="89"/>
      <c r="PFS3" s="89"/>
      <c r="PFT3" s="89"/>
      <c r="PFU3" s="89"/>
      <c r="PFV3" s="89"/>
      <c r="PFW3" s="89"/>
      <c r="PFX3" s="89"/>
      <c r="PFY3" s="89"/>
      <c r="PFZ3" s="89"/>
      <c r="PGA3" s="89"/>
      <c r="PGB3" s="89"/>
      <c r="PGC3" s="89"/>
      <c r="PGD3" s="89"/>
      <c r="PGE3" s="89"/>
      <c r="PGF3" s="89"/>
      <c r="PGG3" s="89"/>
      <c r="PGH3" s="89"/>
      <c r="PGI3" s="89"/>
      <c r="PGJ3" s="89"/>
      <c r="PGK3" s="89"/>
      <c r="PGL3" s="89"/>
      <c r="PGM3" s="89"/>
      <c r="PGN3" s="89"/>
      <c r="PGO3" s="89"/>
      <c r="PGP3" s="89"/>
      <c r="PGQ3" s="89"/>
      <c r="PGR3" s="89"/>
      <c r="PGS3" s="89"/>
      <c r="PGT3" s="89"/>
      <c r="PGU3" s="89"/>
      <c r="PGV3" s="89"/>
      <c r="PGW3" s="89"/>
      <c r="PGX3" s="89"/>
      <c r="PGY3" s="89"/>
      <c r="PGZ3" s="89"/>
      <c r="PHA3" s="89"/>
      <c r="PHB3" s="89"/>
      <c r="PHC3" s="89"/>
      <c r="PHD3" s="89"/>
      <c r="PHE3" s="89"/>
      <c r="PHF3" s="89"/>
      <c r="PHG3" s="89"/>
      <c r="PHH3" s="89"/>
      <c r="PHI3" s="89"/>
      <c r="PHJ3" s="89"/>
      <c r="PHK3" s="89"/>
      <c r="PHL3" s="89"/>
      <c r="PHM3" s="89"/>
      <c r="PHN3" s="89"/>
      <c r="PHO3" s="89"/>
      <c r="PHP3" s="89"/>
      <c r="PHQ3" s="89"/>
      <c r="PHR3" s="89"/>
      <c r="PHS3" s="89"/>
      <c r="PHT3" s="89"/>
      <c r="PHU3" s="89"/>
      <c r="PHV3" s="89"/>
      <c r="PHW3" s="89"/>
      <c r="PHX3" s="89"/>
      <c r="PHY3" s="89"/>
      <c r="PHZ3" s="89"/>
      <c r="PIA3" s="89"/>
      <c r="PIB3" s="89"/>
      <c r="PIC3" s="89"/>
      <c r="PID3" s="89"/>
      <c r="PIE3" s="89"/>
      <c r="PIF3" s="89"/>
      <c r="PIG3" s="89"/>
      <c r="PIH3" s="89"/>
      <c r="PII3" s="89"/>
      <c r="PIJ3" s="89"/>
      <c r="PIK3" s="89"/>
      <c r="PIL3" s="89"/>
      <c r="PIM3" s="89"/>
      <c r="PIN3" s="89"/>
      <c r="PIO3" s="89"/>
      <c r="PIP3" s="89"/>
      <c r="PIQ3" s="89"/>
      <c r="PIR3" s="89"/>
      <c r="PIS3" s="89"/>
      <c r="PIT3" s="89"/>
      <c r="PIU3" s="89"/>
      <c r="PIV3" s="89"/>
      <c r="PIW3" s="89"/>
      <c r="PIX3" s="89"/>
      <c r="PIY3" s="89"/>
      <c r="PIZ3" s="89"/>
      <c r="PJA3" s="89"/>
      <c r="PJB3" s="89"/>
      <c r="PJC3" s="89"/>
      <c r="PJD3" s="89"/>
      <c r="PJE3" s="89"/>
      <c r="PJF3" s="89"/>
      <c r="PJG3" s="89"/>
      <c r="PJH3" s="89"/>
      <c r="PJI3" s="89"/>
      <c r="PJJ3" s="89"/>
      <c r="PJK3" s="89"/>
      <c r="PJL3" s="89"/>
      <c r="PJM3" s="89"/>
      <c r="PJN3" s="89"/>
      <c r="PJO3" s="89"/>
      <c r="PJP3" s="89"/>
      <c r="PJQ3" s="89"/>
      <c r="PJR3" s="89"/>
      <c r="PJS3" s="89"/>
      <c r="PJT3" s="89"/>
      <c r="PJU3" s="89"/>
      <c r="PJV3" s="89"/>
      <c r="PJW3" s="89"/>
      <c r="PJX3" s="89"/>
      <c r="PJY3" s="89"/>
      <c r="PJZ3" s="89"/>
      <c r="PKA3" s="89"/>
      <c r="PKB3" s="89"/>
      <c r="PKC3" s="89"/>
      <c r="PKD3" s="89"/>
      <c r="PKE3" s="89"/>
      <c r="PKF3" s="89"/>
      <c r="PKG3" s="89"/>
      <c r="PKH3" s="89"/>
      <c r="PKI3" s="89"/>
      <c r="PKJ3" s="89"/>
      <c r="PKK3" s="89"/>
      <c r="PKL3" s="89"/>
      <c r="PKM3" s="89"/>
      <c r="PKN3" s="89"/>
      <c r="PKO3" s="89"/>
      <c r="PKP3" s="89"/>
      <c r="PKQ3" s="89"/>
      <c r="PKR3" s="89"/>
      <c r="PKS3" s="89"/>
      <c r="PKT3" s="89"/>
      <c r="PKU3" s="89"/>
      <c r="PKV3" s="89"/>
      <c r="PKW3" s="89"/>
      <c r="PKX3" s="89"/>
      <c r="PKY3" s="89"/>
      <c r="PKZ3" s="89"/>
      <c r="PLA3" s="89"/>
      <c r="PLB3" s="89"/>
      <c r="PLC3" s="89"/>
      <c r="PLD3" s="89"/>
      <c r="PLE3" s="89"/>
      <c r="PLF3" s="89"/>
      <c r="PLG3" s="89"/>
      <c r="PLH3" s="89"/>
      <c r="PLI3" s="89"/>
      <c r="PLJ3" s="89"/>
      <c r="PLK3" s="89"/>
      <c r="PLL3" s="89"/>
      <c r="PLM3" s="89"/>
      <c r="PLN3" s="89"/>
      <c r="PLO3" s="89"/>
      <c r="PLP3" s="89"/>
      <c r="PLQ3" s="89"/>
      <c r="PLR3" s="89"/>
      <c r="PLS3" s="89"/>
      <c r="PLT3" s="89"/>
      <c r="PLU3" s="89"/>
      <c r="PLV3" s="89"/>
      <c r="PLW3" s="89"/>
      <c r="PLX3" s="89"/>
      <c r="PLY3" s="89"/>
      <c r="PLZ3" s="89"/>
      <c r="PMA3" s="89"/>
      <c r="PMB3" s="89"/>
      <c r="PMC3" s="89"/>
      <c r="PMD3" s="89"/>
      <c r="PME3" s="89"/>
      <c r="PMF3" s="89"/>
      <c r="PMG3" s="89"/>
      <c r="PMH3" s="89"/>
      <c r="PMI3" s="89"/>
      <c r="PMJ3" s="89"/>
      <c r="PMK3" s="89"/>
      <c r="PML3" s="89"/>
      <c r="PMM3" s="89"/>
      <c r="PMN3" s="89"/>
      <c r="PMO3" s="89"/>
      <c r="PMP3" s="89"/>
      <c r="PMQ3" s="89"/>
      <c r="PMR3" s="89"/>
      <c r="PMS3" s="89"/>
      <c r="PMT3" s="89"/>
      <c r="PMU3" s="89"/>
      <c r="PMV3" s="89"/>
      <c r="PMW3" s="89"/>
      <c r="PMX3" s="89"/>
      <c r="PMY3" s="89"/>
      <c r="PMZ3" s="89"/>
      <c r="PNA3" s="89"/>
      <c r="PNB3" s="89"/>
      <c r="PNC3" s="89"/>
      <c r="PND3" s="89"/>
      <c r="PNE3" s="89"/>
      <c r="PNF3" s="89"/>
      <c r="PNG3" s="89"/>
      <c r="PNH3" s="89"/>
      <c r="PNI3" s="89"/>
      <c r="PNJ3" s="89"/>
      <c r="PNK3" s="89"/>
      <c r="PNL3" s="89"/>
      <c r="PNM3" s="89"/>
      <c r="PNN3" s="89"/>
      <c r="PNO3" s="89"/>
      <c r="PNP3" s="89"/>
      <c r="PNQ3" s="89"/>
      <c r="PNR3" s="89"/>
      <c r="PNS3" s="89"/>
      <c r="PNT3" s="89"/>
      <c r="PNU3" s="89"/>
      <c r="PNV3" s="89"/>
      <c r="PNW3" s="89"/>
      <c r="PNX3" s="89"/>
      <c r="PNY3" s="89"/>
      <c r="PNZ3" s="89"/>
      <c r="POA3" s="89"/>
      <c r="POB3" s="89"/>
      <c r="POC3" s="89"/>
      <c r="POD3" s="89"/>
      <c r="POE3" s="89"/>
      <c r="POF3" s="89"/>
      <c r="POG3" s="89"/>
      <c r="POH3" s="89"/>
      <c r="POI3" s="89"/>
      <c r="POJ3" s="89"/>
      <c r="POK3" s="89"/>
      <c r="POL3" s="89"/>
      <c r="POM3" s="89"/>
      <c r="PON3" s="89"/>
      <c r="POO3" s="89"/>
      <c r="POP3" s="89"/>
      <c r="POQ3" s="89"/>
      <c r="POR3" s="89"/>
      <c r="POS3" s="89"/>
      <c r="POT3" s="89"/>
      <c r="POU3" s="89"/>
      <c r="POV3" s="89"/>
      <c r="POW3" s="89"/>
      <c r="POX3" s="89"/>
      <c r="POY3" s="89"/>
      <c r="POZ3" s="89"/>
      <c r="PPA3" s="89"/>
      <c r="PPB3" s="89"/>
      <c r="PPC3" s="89"/>
      <c r="PPD3" s="89"/>
      <c r="PPE3" s="89"/>
      <c r="PPF3" s="89"/>
      <c r="PPG3" s="89"/>
      <c r="PPH3" s="89"/>
      <c r="PPI3" s="89"/>
      <c r="PPJ3" s="89"/>
      <c r="PPK3" s="89"/>
      <c r="PPL3" s="89"/>
      <c r="PPM3" s="89"/>
      <c r="PPN3" s="89"/>
      <c r="PPO3" s="89"/>
      <c r="PPP3" s="89"/>
      <c r="PPQ3" s="89"/>
      <c r="PPR3" s="89"/>
      <c r="PPS3" s="89"/>
      <c r="PPT3" s="89"/>
      <c r="PPU3" s="89"/>
      <c r="PPV3" s="89"/>
      <c r="PPW3" s="89"/>
      <c r="PPX3" s="89"/>
      <c r="PPY3" s="89"/>
      <c r="PPZ3" s="89"/>
      <c r="PQA3" s="89"/>
      <c r="PQB3" s="89"/>
      <c r="PQC3" s="89"/>
      <c r="PQD3" s="89"/>
      <c r="PQE3" s="89"/>
      <c r="PQF3" s="89"/>
      <c r="PQG3" s="89"/>
      <c r="PQH3" s="89"/>
      <c r="PQI3" s="89"/>
      <c r="PQJ3" s="89"/>
      <c r="PQK3" s="89"/>
      <c r="PQL3" s="89"/>
      <c r="PQM3" s="89"/>
      <c r="PQN3" s="89"/>
      <c r="PQO3" s="89"/>
      <c r="PQP3" s="89"/>
      <c r="PQQ3" s="89"/>
      <c r="PQR3" s="89"/>
      <c r="PQS3" s="89"/>
      <c r="PQT3" s="89"/>
      <c r="PQU3" s="89"/>
      <c r="PQV3" s="89"/>
      <c r="PQW3" s="89"/>
      <c r="PQX3" s="89"/>
      <c r="PQY3" s="89"/>
      <c r="PQZ3" s="89"/>
      <c r="PRA3" s="89"/>
      <c r="PRB3" s="89"/>
      <c r="PRC3" s="89"/>
      <c r="PRD3" s="89"/>
      <c r="PRE3" s="89"/>
      <c r="PRF3" s="89"/>
      <c r="PRG3" s="89"/>
      <c r="PRH3" s="89"/>
      <c r="PRI3" s="89"/>
      <c r="PRJ3" s="89"/>
      <c r="PRK3" s="89"/>
      <c r="PRL3" s="89"/>
      <c r="PRM3" s="89"/>
      <c r="PRN3" s="89"/>
      <c r="PRO3" s="89"/>
      <c r="PRP3" s="89"/>
      <c r="PRQ3" s="89"/>
      <c r="PRR3" s="89"/>
      <c r="PRS3" s="89"/>
      <c r="PRT3" s="89"/>
      <c r="PRU3" s="89"/>
      <c r="PRV3" s="89"/>
      <c r="PRW3" s="89"/>
      <c r="PRX3" s="89"/>
      <c r="PRY3" s="89"/>
      <c r="PRZ3" s="89"/>
      <c r="PSA3" s="89"/>
      <c r="PSB3" s="89"/>
      <c r="PSC3" s="89"/>
      <c r="PSD3" s="89"/>
      <c r="PSE3" s="89"/>
      <c r="PSF3" s="89"/>
      <c r="PSG3" s="89"/>
      <c r="PSH3" s="89"/>
      <c r="PSI3" s="89"/>
      <c r="PSJ3" s="89"/>
      <c r="PSK3" s="89"/>
      <c r="PSL3" s="89"/>
      <c r="PSM3" s="89"/>
      <c r="PSN3" s="89"/>
      <c r="PSO3" s="89"/>
      <c r="PSP3" s="89"/>
      <c r="PSQ3" s="89"/>
      <c r="PSR3" s="89"/>
      <c r="PSS3" s="89"/>
      <c r="PST3" s="89"/>
      <c r="PSU3" s="89"/>
      <c r="PSV3" s="89"/>
      <c r="PSW3" s="89"/>
      <c r="PSX3" s="89"/>
      <c r="PSY3" s="89"/>
      <c r="PSZ3" s="89"/>
      <c r="PTA3" s="89"/>
      <c r="PTB3" s="89"/>
      <c r="PTC3" s="89"/>
      <c r="PTD3" s="89"/>
      <c r="PTE3" s="89"/>
      <c r="PTF3" s="89"/>
      <c r="PTG3" s="89"/>
      <c r="PTH3" s="89"/>
      <c r="PTI3" s="89"/>
      <c r="PTJ3" s="89"/>
      <c r="PTK3" s="89"/>
      <c r="PTL3" s="89"/>
      <c r="PTM3" s="89"/>
      <c r="PTN3" s="89"/>
      <c r="PTO3" s="89"/>
      <c r="PTP3" s="89"/>
      <c r="PTQ3" s="89"/>
      <c r="PTR3" s="89"/>
      <c r="PTS3" s="89"/>
      <c r="PTT3" s="89"/>
      <c r="PTU3" s="89"/>
      <c r="PTV3" s="89"/>
      <c r="PTW3" s="89"/>
      <c r="PTX3" s="89"/>
      <c r="PTY3" s="89"/>
      <c r="PTZ3" s="89"/>
      <c r="PUA3" s="89"/>
      <c r="PUB3" s="89"/>
      <c r="PUC3" s="89"/>
      <c r="PUD3" s="89"/>
      <c r="PUE3" s="89"/>
      <c r="PUF3" s="89"/>
      <c r="PUG3" s="89"/>
      <c r="PUH3" s="89"/>
      <c r="PUI3" s="89"/>
      <c r="PUJ3" s="89"/>
      <c r="PUK3" s="89"/>
      <c r="PUL3" s="89"/>
      <c r="PUM3" s="89"/>
      <c r="PUN3" s="89"/>
      <c r="PUO3" s="89"/>
      <c r="PUP3" s="89"/>
      <c r="PUQ3" s="89"/>
      <c r="PUR3" s="89"/>
      <c r="PUS3" s="89"/>
      <c r="PUT3" s="89"/>
      <c r="PUU3" s="89"/>
      <c r="PUV3" s="89"/>
      <c r="PUW3" s="89"/>
      <c r="PUX3" s="89"/>
      <c r="PUY3" s="89"/>
      <c r="PUZ3" s="89"/>
      <c r="PVA3" s="89"/>
      <c r="PVB3" s="89"/>
      <c r="PVC3" s="89"/>
      <c r="PVD3" s="89"/>
      <c r="PVE3" s="89"/>
      <c r="PVF3" s="89"/>
      <c r="PVG3" s="89"/>
      <c r="PVH3" s="89"/>
      <c r="PVI3" s="89"/>
      <c r="PVJ3" s="89"/>
      <c r="PVK3" s="89"/>
      <c r="PVL3" s="89"/>
      <c r="PVM3" s="89"/>
      <c r="PVN3" s="89"/>
      <c r="PVO3" s="89"/>
      <c r="PVP3" s="89"/>
      <c r="PVQ3" s="89"/>
      <c r="PVR3" s="89"/>
      <c r="PVS3" s="89"/>
      <c r="PVT3" s="89"/>
      <c r="PVU3" s="89"/>
      <c r="PVV3" s="89"/>
      <c r="PVW3" s="89"/>
      <c r="PVX3" s="89"/>
      <c r="PVY3" s="89"/>
      <c r="PVZ3" s="89"/>
      <c r="PWA3" s="89"/>
      <c r="PWB3" s="89"/>
      <c r="PWC3" s="89"/>
      <c r="PWD3" s="89"/>
      <c r="PWE3" s="89"/>
      <c r="PWF3" s="89"/>
      <c r="PWG3" s="89"/>
      <c r="PWH3" s="89"/>
      <c r="PWI3" s="89"/>
      <c r="PWJ3" s="89"/>
      <c r="PWK3" s="89"/>
      <c r="PWL3" s="89"/>
      <c r="PWM3" s="89"/>
      <c r="PWN3" s="89"/>
      <c r="PWO3" s="89"/>
      <c r="PWP3" s="89"/>
      <c r="PWQ3" s="89"/>
      <c r="PWR3" s="89"/>
      <c r="PWS3" s="89"/>
      <c r="PWT3" s="89"/>
      <c r="PWU3" s="89"/>
      <c r="PWV3" s="89"/>
      <c r="PWW3" s="89"/>
      <c r="PWX3" s="89"/>
      <c r="PWY3" s="89"/>
      <c r="PWZ3" s="89"/>
      <c r="PXA3" s="89"/>
      <c r="PXB3" s="89"/>
      <c r="PXC3" s="89"/>
      <c r="PXD3" s="89"/>
      <c r="PXE3" s="89"/>
      <c r="PXF3" s="89"/>
      <c r="PXG3" s="89"/>
      <c r="PXH3" s="89"/>
      <c r="PXI3" s="89"/>
      <c r="PXJ3" s="89"/>
      <c r="PXK3" s="89"/>
      <c r="PXL3" s="89"/>
      <c r="PXM3" s="89"/>
      <c r="PXN3" s="89"/>
      <c r="PXO3" s="89"/>
      <c r="PXP3" s="89"/>
      <c r="PXQ3" s="89"/>
      <c r="PXR3" s="89"/>
      <c r="PXS3" s="89"/>
      <c r="PXT3" s="89"/>
      <c r="PXU3" s="89"/>
      <c r="PXV3" s="89"/>
      <c r="PXW3" s="89"/>
      <c r="PXX3" s="89"/>
      <c r="PXY3" s="89"/>
      <c r="PXZ3" s="89"/>
      <c r="PYA3" s="89"/>
      <c r="PYB3" s="89"/>
      <c r="PYC3" s="89"/>
      <c r="PYD3" s="89"/>
      <c r="PYE3" s="89"/>
      <c r="PYF3" s="89"/>
      <c r="PYG3" s="89"/>
      <c r="PYH3" s="89"/>
      <c r="PYI3" s="89"/>
      <c r="PYJ3" s="89"/>
      <c r="PYK3" s="89"/>
      <c r="PYL3" s="89"/>
      <c r="PYM3" s="89"/>
      <c r="PYN3" s="89"/>
      <c r="PYO3" s="89"/>
      <c r="PYP3" s="89"/>
      <c r="PYQ3" s="89"/>
      <c r="PYR3" s="89"/>
      <c r="PYS3" s="89"/>
      <c r="PYT3" s="89"/>
      <c r="PYU3" s="89"/>
      <c r="PYV3" s="89"/>
      <c r="PYW3" s="89"/>
      <c r="PYX3" s="89"/>
      <c r="PYY3" s="89"/>
      <c r="PYZ3" s="89"/>
      <c r="PZA3" s="89"/>
      <c r="PZB3" s="89"/>
      <c r="PZC3" s="89"/>
      <c r="PZD3" s="89"/>
      <c r="PZE3" s="89"/>
      <c r="PZF3" s="89"/>
      <c r="PZG3" s="89"/>
      <c r="PZH3" s="89"/>
      <c r="PZI3" s="89"/>
      <c r="PZJ3" s="89"/>
      <c r="PZK3" s="89"/>
      <c r="PZL3" s="89"/>
      <c r="PZM3" s="89"/>
      <c r="PZN3" s="89"/>
      <c r="PZO3" s="89"/>
      <c r="PZP3" s="89"/>
      <c r="PZQ3" s="89"/>
      <c r="PZR3" s="89"/>
      <c r="PZS3" s="89"/>
      <c r="PZT3" s="89"/>
      <c r="PZU3" s="89"/>
      <c r="PZV3" s="89"/>
      <c r="PZW3" s="89"/>
      <c r="PZX3" s="89"/>
      <c r="PZY3" s="89"/>
      <c r="PZZ3" s="89"/>
      <c r="QAA3" s="89"/>
      <c r="QAB3" s="89"/>
      <c r="QAC3" s="89"/>
      <c r="QAD3" s="89"/>
      <c r="QAE3" s="89"/>
      <c r="QAF3" s="89"/>
      <c r="QAG3" s="89"/>
      <c r="QAH3" s="89"/>
      <c r="QAI3" s="89"/>
      <c r="QAJ3" s="89"/>
      <c r="QAK3" s="89"/>
      <c r="QAL3" s="89"/>
      <c r="QAM3" s="89"/>
      <c r="QAN3" s="89"/>
      <c r="QAO3" s="89"/>
      <c r="QAP3" s="89"/>
      <c r="QAQ3" s="89"/>
      <c r="QAR3" s="89"/>
      <c r="QAS3" s="89"/>
      <c r="QAT3" s="89"/>
      <c r="QAU3" s="89"/>
      <c r="QAV3" s="89"/>
      <c r="QAW3" s="89"/>
      <c r="QAX3" s="89"/>
      <c r="QAY3" s="89"/>
      <c r="QAZ3" s="89"/>
      <c r="QBA3" s="89"/>
      <c r="QBB3" s="89"/>
      <c r="QBC3" s="89"/>
      <c r="QBD3" s="89"/>
      <c r="QBE3" s="89"/>
      <c r="QBF3" s="89"/>
      <c r="QBG3" s="89"/>
      <c r="QBH3" s="89"/>
      <c r="QBI3" s="89"/>
      <c r="QBJ3" s="89"/>
      <c r="QBK3" s="89"/>
      <c r="QBL3" s="89"/>
      <c r="QBM3" s="89"/>
      <c r="QBN3" s="89"/>
      <c r="QBO3" s="89"/>
      <c r="QBP3" s="89"/>
      <c r="QBQ3" s="89"/>
      <c r="QBR3" s="89"/>
      <c r="QBS3" s="89"/>
      <c r="QBT3" s="89"/>
      <c r="QBU3" s="89"/>
      <c r="QBV3" s="89"/>
      <c r="QBW3" s="89"/>
      <c r="QBX3" s="89"/>
      <c r="QBY3" s="89"/>
      <c r="QBZ3" s="89"/>
      <c r="QCA3" s="89"/>
      <c r="QCB3" s="89"/>
      <c r="QCC3" s="89"/>
      <c r="QCD3" s="89"/>
      <c r="QCE3" s="89"/>
      <c r="QCF3" s="89"/>
      <c r="QCG3" s="89"/>
      <c r="QCH3" s="89"/>
      <c r="QCI3" s="89"/>
      <c r="QCJ3" s="89"/>
      <c r="QCK3" s="89"/>
      <c r="QCL3" s="89"/>
      <c r="QCM3" s="89"/>
      <c r="QCN3" s="89"/>
      <c r="QCO3" s="89"/>
      <c r="QCP3" s="89"/>
      <c r="QCQ3" s="89"/>
      <c r="QCR3" s="89"/>
      <c r="QCS3" s="89"/>
      <c r="QCT3" s="89"/>
      <c r="QCU3" s="89"/>
      <c r="QCV3" s="89"/>
      <c r="QCW3" s="89"/>
      <c r="QCX3" s="89"/>
      <c r="QCY3" s="89"/>
      <c r="QCZ3" s="89"/>
      <c r="QDA3" s="89"/>
      <c r="QDB3" s="89"/>
      <c r="QDC3" s="89"/>
      <c r="QDD3" s="89"/>
      <c r="QDE3" s="89"/>
      <c r="QDF3" s="89"/>
      <c r="QDG3" s="89"/>
      <c r="QDH3" s="89"/>
      <c r="QDI3" s="89"/>
      <c r="QDJ3" s="89"/>
      <c r="QDK3" s="89"/>
      <c r="QDL3" s="89"/>
      <c r="QDM3" s="89"/>
      <c r="QDN3" s="89"/>
      <c r="QDO3" s="89"/>
      <c r="QDP3" s="89"/>
      <c r="QDQ3" s="89"/>
      <c r="QDR3" s="89"/>
      <c r="QDS3" s="89"/>
      <c r="QDT3" s="89"/>
      <c r="QDU3" s="89"/>
      <c r="QDV3" s="89"/>
      <c r="QDW3" s="89"/>
      <c r="QDX3" s="89"/>
      <c r="QDY3" s="89"/>
      <c r="QDZ3" s="89"/>
      <c r="QEA3" s="89"/>
      <c r="QEB3" s="89"/>
      <c r="QEC3" s="89"/>
      <c r="QED3" s="89"/>
      <c r="QEE3" s="89"/>
      <c r="QEF3" s="89"/>
      <c r="QEG3" s="89"/>
      <c r="QEH3" s="89"/>
      <c r="QEI3" s="89"/>
      <c r="QEJ3" s="89"/>
      <c r="QEK3" s="89"/>
      <c r="QEL3" s="89"/>
      <c r="QEM3" s="89"/>
      <c r="QEN3" s="89"/>
      <c r="QEO3" s="89"/>
      <c r="QEP3" s="89"/>
      <c r="QEQ3" s="89"/>
      <c r="QER3" s="89"/>
      <c r="QES3" s="89"/>
      <c r="QET3" s="89"/>
      <c r="QEU3" s="89"/>
      <c r="QEV3" s="89"/>
      <c r="QEW3" s="89"/>
      <c r="QEX3" s="89"/>
      <c r="QEY3" s="89"/>
      <c r="QEZ3" s="89"/>
      <c r="QFA3" s="89"/>
      <c r="QFB3" s="89"/>
      <c r="QFC3" s="89"/>
      <c r="QFD3" s="89"/>
      <c r="QFE3" s="89"/>
      <c r="QFF3" s="89"/>
      <c r="QFG3" s="89"/>
      <c r="QFH3" s="89"/>
      <c r="QFI3" s="89"/>
      <c r="QFJ3" s="89"/>
      <c r="QFK3" s="89"/>
      <c r="QFL3" s="89"/>
      <c r="QFM3" s="89"/>
      <c r="QFN3" s="89"/>
      <c r="QFO3" s="89"/>
      <c r="QFP3" s="89"/>
      <c r="QFQ3" s="89"/>
      <c r="QFR3" s="89"/>
      <c r="QFS3" s="89"/>
      <c r="QFT3" s="89"/>
      <c r="QFU3" s="89"/>
      <c r="QFV3" s="89"/>
      <c r="QFW3" s="89"/>
      <c r="QFX3" s="89"/>
      <c r="QFY3" s="89"/>
      <c r="QFZ3" s="89"/>
      <c r="QGA3" s="89"/>
      <c r="QGB3" s="89"/>
      <c r="QGC3" s="89"/>
      <c r="QGD3" s="89"/>
      <c r="QGE3" s="89"/>
      <c r="QGF3" s="89"/>
      <c r="QGG3" s="89"/>
      <c r="QGH3" s="89"/>
      <c r="QGI3" s="89"/>
      <c r="QGJ3" s="89"/>
      <c r="QGK3" s="89"/>
      <c r="QGL3" s="89"/>
      <c r="QGM3" s="89"/>
      <c r="QGN3" s="89"/>
      <c r="QGO3" s="89"/>
      <c r="QGP3" s="89"/>
      <c r="QGQ3" s="89"/>
      <c r="QGR3" s="89"/>
      <c r="QGS3" s="89"/>
      <c r="QGT3" s="89"/>
      <c r="QGU3" s="89"/>
      <c r="QGV3" s="89"/>
      <c r="QGW3" s="89"/>
      <c r="QGX3" s="89"/>
      <c r="QGY3" s="89"/>
      <c r="QGZ3" s="89"/>
      <c r="QHA3" s="89"/>
      <c r="QHB3" s="89"/>
      <c r="QHC3" s="89"/>
      <c r="QHD3" s="89"/>
      <c r="QHE3" s="89"/>
      <c r="QHF3" s="89"/>
      <c r="QHG3" s="89"/>
      <c r="QHH3" s="89"/>
      <c r="QHI3" s="89"/>
      <c r="QHJ3" s="89"/>
      <c r="QHK3" s="89"/>
      <c r="QHL3" s="89"/>
      <c r="QHM3" s="89"/>
      <c r="QHN3" s="89"/>
      <c r="QHO3" s="89"/>
      <c r="QHP3" s="89"/>
      <c r="QHQ3" s="89"/>
      <c r="QHR3" s="89"/>
      <c r="QHS3" s="89"/>
      <c r="QHT3" s="89"/>
      <c r="QHU3" s="89"/>
      <c r="QHV3" s="89"/>
      <c r="QHW3" s="89"/>
      <c r="QHX3" s="89"/>
      <c r="QHY3" s="89"/>
      <c r="QHZ3" s="89"/>
      <c r="QIA3" s="89"/>
      <c r="QIB3" s="89"/>
      <c r="QIC3" s="89"/>
      <c r="QID3" s="89"/>
      <c r="QIE3" s="89"/>
      <c r="QIF3" s="89"/>
      <c r="QIG3" s="89"/>
      <c r="QIH3" s="89"/>
      <c r="QII3" s="89"/>
      <c r="QIJ3" s="89"/>
      <c r="QIK3" s="89"/>
      <c r="QIL3" s="89"/>
      <c r="QIM3" s="89"/>
      <c r="QIN3" s="89"/>
      <c r="QIO3" s="89"/>
      <c r="QIP3" s="89"/>
      <c r="QIQ3" s="89"/>
      <c r="QIR3" s="89"/>
      <c r="QIS3" s="89"/>
      <c r="QIT3" s="89"/>
      <c r="QIU3" s="89"/>
      <c r="QIV3" s="89"/>
      <c r="QIW3" s="89"/>
      <c r="QIX3" s="89"/>
      <c r="QIY3" s="89"/>
      <c r="QIZ3" s="89"/>
      <c r="QJA3" s="89"/>
      <c r="QJB3" s="89"/>
      <c r="QJC3" s="89"/>
      <c r="QJD3" s="89"/>
      <c r="QJE3" s="89"/>
      <c r="QJF3" s="89"/>
      <c r="QJG3" s="89"/>
      <c r="QJH3" s="89"/>
      <c r="QJI3" s="89"/>
      <c r="QJJ3" s="89"/>
      <c r="QJK3" s="89"/>
      <c r="QJL3" s="89"/>
      <c r="QJM3" s="89"/>
      <c r="QJN3" s="89"/>
      <c r="QJO3" s="89"/>
      <c r="QJP3" s="89"/>
      <c r="QJQ3" s="89"/>
      <c r="QJR3" s="89"/>
      <c r="QJS3" s="89"/>
      <c r="QJT3" s="89"/>
      <c r="QJU3" s="89"/>
      <c r="QJV3" s="89"/>
      <c r="QJW3" s="89"/>
      <c r="QJX3" s="89"/>
      <c r="QJY3" s="89"/>
      <c r="QJZ3" s="89"/>
      <c r="QKA3" s="89"/>
      <c r="QKB3" s="89"/>
      <c r="QKC3" s="89"/>
      <c r="QKD3" s="89"/>
      <c r="QKE3" s="89"/>
      <c r="QKF3" s="89"/>
      <c r="QKG3" s="89"/>
      <c r="QKH3" s="89"/>
      <c r="QKI3" s="89"/>
      <c r="QKJ3" s="89"/>
      <c r="QKK3" s="89"/>
      <c r="QKL3" s="89"/>
      <c r="QKM3" s="89"/>
      <c r="QKN3" s="89"/>
      <c r="QKO3" s="89"/>
      <c r="QKP3" s="89"/>
      <c r="QKQ3" s="89"/>
      <c r="QKR3" s="89"/>
      <c r="QKS3" s="89"/>
      <c r="QKT3" s="89"/>
      <c r="QKU3" s="89"/>
      <c r="QKV3" s="89"/>
      <c r="QKW3" s="89"/>
      <c r="QKX3" s="89"/>
      <c r="QKY3" s="89"/>
      <c r="QKZ3" s="89"/>
      <c r="QLA3" s="89"/>
      <c r="QLB3" s="89"/>
      <c r="QLC3" s="89"/>
      <c r="QLD3" s="89"/>
      <c r="QLE3" s="89"/>
      <c r="QLF3" s="89"/>
      <c r="QLG3" s="89"/>
      <c r="QLH3" s="89"/>
      <c r="QLI3" s="89"/>
      <c r="QLJ3" s="89"/>
      <c r="QLK3" s="89"/>
      <c r="QLL3" s="89"/>
      <c r="QLM3" s="89"/>
      <c r="QLN3" s="89"/>
      <c r="QLO3" s="89"/>
      <c r="QLP3" s="89"/>
      <c r="QLQ3" s="89"/>
      <c r="QLR3" s="89"/>
      <c r="QLS3" s="89"/>
      <c r="QLT3" s="89"/>
      <c r="QLU3" s="89"/>
      <c r="QLV3" s="89"/>
      <c r="QLW3" s="89"/>
      <c r="QLX3" s="89"/>
      <c r="QLY3" s="89"/>
      <c r="QLZ3" s="89"/>
      <c r="QMA3" s="89"/>
      <c r="QMB3" s="89"/>
      <c r="QMC3" s="89"/>
      <c r="QMD3" s="89"/>
      <c r="QME3" s="89"/>
      <c r="QMF3" s="89"/>
      <c r="QMG3" s="89"/>
      <c r="QMH3" s="89"/>
      <c r="QMI3" s="89"/>
      <c r="QMJ3" s="89"/>
      <c r="QMK3" s="89"/>
      <c r="QML3" s="89"/>
      <c r="QMM3" s="89"/>
      <c r="QMN3" s="89"/>
      <c r="QMO3" s="89"/>
      <c r="QMP3" s="89"/>
      <c r="QMQ3" s="89"/>
      <c r="QMR3" s="89"/>
      <c r="QMS3" s="89"/>
      <c r="QMT3" s="89"/>
      <c r="QMU3" s="89"/>
      <c r="QMV3" s="89"/>
      <c r="QMW3" s="89"/>
      <c r="QMX3" s="89"/>
      <c r="QMY3" s="89"/>
      <c r="QMZ3" s="89"/>
      <c r="QNA3" s="89"/>
      <c r="QNB3" s="89"/>
      <c r="QNC3" s="89"/>
      <c r="QND3" s="89"/>
      <c r="QNE3" s="89"/>
      <c r="QNF3" s="89"/>
      <c r="QNG3" s="89"/>
      <c r="QNH3" s="89"/>
      <c r="QNI3" s="89"/>
      <c r="QNJ3" s="89"/>
      <c r="QNK3" s="89"/>
      <c r="QNL3" s="89"/>
      <c r="QNM3" s="89"/>
      <c r="QNN3" s="89"/>
      <c r="QNO3" s="89"/>
      <c r="QNP3" s="89"/>
      <c r="QNQ3" s="89"/>
      <c r="QNR3" s="89"/>
      <c r="QNS3" s="89"/>
      <c r="QNT3" s="89"/>
      <c r="QNU3" s="89"/>
      <c r="QNV3" s="89"/>
      <c r="QNW3" s="89"/>
      <c r="QNX3" s="89"/>
      <c r="QNY3" s="89"/>
      <c r="QNZ3" s="89"/>
      <c r="QOA3" s="89"/>
      <c r="QOB3" s="89"/>
      <c r="QOC3" s="89"/>
      <c r="QOD3" s="89"/>
      <c r="QOE3" s="89"/>
      <c r="QOF3" s="89"/>
      <c r="QOG3" s="89"/>
      <c r="QOH3" s="89"/>
      <c r="QOI3" s="89"/>
      <c r="QOJ3" s="89"/>
      <c r="QOK3" s="89"/>
      <c r="QOL3" s="89"/>
      <c r="QOM3" s="89"/>
      <c r="QON3" s="89"/>
      <c r="QOO3" s="89"/>
      <c r="QOP3" s="89"/>
      <c r="QOQ3" s="89"/>
      <c r="QOR3" s="89"/>
      <c r="QOS3" s="89"/>
      <c r="QOT3" s="89"/>
      <c r="QOU3" s="89"/>
      <c r="QOV3" s="89"/>
      <c r="QOW3" s="89"/>
      <c r="QOX3" s="89"/>
      <c r="QOY3" s="89"/>
      <c r="QOZ3" s="89"/>
      <c r="QPA3" s="89"/>
      <c r="QPB3" s="89"/>
      <c r="QPC3" s="89"/>
      <c r="QPD3" s="89"/>
      <c r="QPE3" s="89"/>
      <c r="QPF3" s="89"/>
      <c r="QPG3" s="89"/>
      <c r="QPH3" s="89"/>
      <c r="QPI3" s="89"/>
      <c r="QPJ3" s="89"/>
      <c r="QPK3" s="89"/>
      <c r="QPL3" s="89"/>
      <c r="QPM3" s="89"/>
      <c r="QPN3" s="89"/>
      <c r="QPO3" s="89"/>
      <c r="QPP3" s="89"/>
      <c r="QPQ3" s="89"/>
      <c r="QPR3" s="89"/>
      <c r="QPS3" s="89"/>
      <c r="QPT3" s="89"/>
      <c r="QPU3" s="89"/>
      <c r="QPV3" s="89"/>
      <c r="QPW3" s="89"/>
      <c r="QPX3" s="89"/>
      <c r="QPY3" s="89"/>
      <c r="QPZ3" s="89"/>
      <c r="QQA3" s="89"/>
      <c r="QQB3" s="89"/>
      <c r="QQC3" s="89"/>
      <c r="QQD3" s="89"/>
      <c r="QQE3" s="89"/>
      <c r="QQF3" s="89"/>
      <c r="QQG3" s="89"/>
      <c r="QQH3" s="89"/>
      <c r="QQI3" s="89"/>
      <c r="QQJ3" s="89"/>
      <c r="QQK3" s="89"/>
      <c r="QQL3" s="89"/>
      <c r="QQM3" s="89"/>
      <c r="QQN3" s="89"/>
      <c r="QQO3" s="89"/>
      <c r="QQP3" s="89"/>
      <c r="QQQ3" s="89"/>
      <c r="QQR3" s="89"/>
      <c r="QQS3" s="89"/>
      <c r="QQT3" s="89"/>
      <c r="QQU3" s="89"/>
      <c r="QQV3" s="89"/>
      <c r="QQW3" s="89"/>
      <c r="QQX3" s="89"/>
      <c r="QQY3" s="89"/>
      <c r="QQZ3" s="89"/>
      <c r="QRA3" s="89"/>
      <c r="QRB3" s="89"/>
      <c r="QRC3" s="89"/>
      <c r="QRD3" s="89"/>
      <c r="QRE3" s="89"/>
      <c r="QRF3" s="89"/>
      <c r="QRG3" s="89"/>
      <c r="QRH3" s="89"/>
      <c r="QRI3" s="89"/>
      <c r="QRJ3" s="89"/>
      <c r="QRK3" s="89"/>
      <c r="QRL3" s="89"/>
      <c r="QRM3" s="89"/>
      <c r="QRN3" s="89"/>
      <c r="QRO3" s="89"/>
      <c r="QRP3" s="89"/>
      <c r="QRQ3" s="89"/>
      <c r="QRR3" s="89"/>
      <c r="QRS3" s="89"/>
      <c r="QRT3" s="89"/>
      <c r="QRU3" s="89"/>
      <c r="QRV3" s="89"/>
      <c r="QRW3" s="89"/>
      <c r="QRX3" s="89"/>
      <c r="QRY3" s="89"/>
      <c r="QRZ3" s="89"/>
      <c r="QSA3" s="89"/>
      <c r="QSB3" s="89"/>
      <c r="QSC3" s="89"/>
      <c r="QSD3" s="89"/>
      <c r="QSE3" s="89"/>
      <c r="QSF3" s="89"/>
      <c r="QSG3" s="89"/>
      <c r="QSH3" s="89"/>
      <c r="QSI3" s="89"/>
      <c r="QSJ3" s="89"/>
      <c r="QSK3" s="89"/>
      <c r="QSL3" s="89"/>
      <c r="QSM3" s="89"/>
      <c r="QSN3" s="89"/>
      <c r="QSO3" s="89"/>
      <c r="QSP3" s="89"/>
      <c r="QSQ3" s="89"/>
      <c r="QSR3" s="89"/>
      <c r="QSS3" s="89"/>
      <c r="QST3" s="89"/>
      <c r="QSU3" s="89"/>
      <c r="QSV3" s="89"/>
      <c r="QSW3" s="89"/>
      <c r="QSX3" s="89"/>
      <c r="QSY3" s="89"/>
      <c r="QSZ3" s="89"/>
      <c r="QTA3" s="89"/>
      <c r="QTB3" s="89"/>
      <c r="QTC3" s="89"/>
      <c r="QTD3" s="89"/>
      <c r="QTE3" s="89"/>
      <c r="QTF3" s="89"/>
      <c r="QTG3" s="89"/>
      <c r="QTH3" s="89"/>
      <c r="QTI3" s="89"/>
      <c r="QTJ3" s="89"/>
      <c r="QTK3" s="89"/>
      <c r="QTL3" s="89"/>
      <c r="QTM3" s="89"/>
      <c r="QTN3" s="89"/>
      <c r="QTO3" s="89"/>
      <c r="QTP3" s="89"/>
      <c r="QTQ3" s="89"/>
      <c r="QTR3" s="89"/>
      <c r="QTS3" s="89"/>
      <c r="QTT3" s="89"/>
      <c r="QTU3" s="89"/>
      <c r="QTV3" s="89"/>
      <c r="QTW3" s="89"/>
      <c r="QTX3" s="89"/>
      <c r="QTY3" s="89"/>
      <c r="QTZ3" s="89"/>
      <c r="QUA3" s="89"/>
      <c r="QUB3" s="89"/>
      <c r="QUC3" s="89"/>
      <c r="QUD3" s="89"/>
      <c r="QUE3" s="89"/>
      <c r="QUF3" s="89"/>
      <c r="QUG3" s="89"/>
      <c r="QUH3" s="89"/>
      <c r="QUI3" s="89"/>
      <c r="QUJ3" s="89"/>
      <c r="QUK3" s="89"/>
      <c r="QUL3" s="89"/>
      <c r="QUM3" s="89"/>
      <c r="QUN3" s="89"/>
      <c r="QUO3" s="89"/>
      <c r="QUP3" s="89"/>
      <c r="QUQ3" s="89"/>
      <c r="QUR3" s="89"/>
      <c r="QUS3" s="89"/>
      <c r="QUT3" s="89"/>
      <c r="QUU3" s="89"/>
      <c r="QUV3" s="89"/>
      <c r="QUW3" s="89"/>
      <c r="QUX3" s="89"/>
      <c r="QUY3" s="89"/>
      <c r="QUZ3" s="89"/>
      <c r="QVA3" s="89"/>
      <c r="QVB3" s="89"/>
      <c r="QVC3" s="89"/>
      <c r="QVD3" s="89"/>
      <c r="QVE3" s="89"/>
      <c r="QVF3" s="89"/>
      <c r="QVG3" s="89"/>
      <c r="QVH3" s="89"/>
      <c r="QVI3" s="89"/>
      <c r="QVJ3" s="89"/>
      <c r="QVK3" s="89"/>
      <c r="QVL3" s="89"/>
      <c r="QVM3" s="89"/>
      <c r="QVN3" s="89"/>
      <c r="QVO3" s="89"/>
      <c r="QVP3" s="89"/>
      <c r="QVQ3" s="89"/>
      <c r="QVR3" s="89"/>
      <c r="QVS3" s="89"/>
      <c r="QVT3" s="89"/>
      <c r="QVU3" s="89"/>
      <c r="QVV3" s="89"/>
      <c r="QVW3" s="89"/>
      <c r="QVX3" s="89"/>
      <c r="QVY3" s="89"/>
      <c r="QVZ3" s="89"/>
      <c r="QWA3" s="89"/>
      <c r="QWB3" s="89"/>
      <c r="QWC3" s="89"/>
      <c r="QWD3" s="89"/>
      <c r="QWE3" s="89"/>
      <c r="QWF3" s="89"/>
      <c r="QWG3" s="89"/>
      <c r="QWH3" s="89"/>
      <c r="QWI3" s="89"/>
      <c r="QWJ3" s="89"/>
      <c r="QWK3" s="89"/>
      <c r="QWL3" s="89"/>
      <c r="QWM3" s="89"/>
      <c r="QWN3" s="89"/>
      <c r="QWO3" s="89"/>
      <c r="QWP3" s="89"/>
      <c r="QWQ3" s="89"/>
      <c r="QWR3" s="89"/>
      <c r="QWS3" s="89"/>
      <c r="QWT3" s="89"/>
      <c r="QWU3" s="89"/>
      <c r="QWV3" s="89"/>
      <c r="QWW3" s="89"/>
      <c r="QWX3" s="89"/>
      <c r="QWY3" s="89"/>
      <c r="QWZ3" s="89"/>
      <c r="QXA3" s="89"/>
      <c r="QXB3" s="89"/>
      <c r="QXC3" s="89"/>
      <c r="QXD3" s="89"/>
      <c r="QXE3" s="89"/>
      <c r="QXF3" s="89"/>
      <c r="QXG3" s="89"/>
      <c r="QXH3" s="89"/>
      <c r="QXI3" s="89"/>
      <c r="QXJ3" s="89"/>
      <c r="QXK3" s="89"/>
      <c r="QXL3" s="89"/>
      <c r="QXM3" s="89"/>
      <c r="QXN3" s="89"/>
      <c r="QXO3" s="89"/>
      <c r="QXP3" s="89"/>
      <c r="QXQ3" s="89"/>
      <c r="QXR3" s="89"/>
      <c r="QXS3" s="89"/>
      <c r="QXT3" s="89"/>
      <c r="QXU3" s="89"/>
      <c r="QXV3" s="89"/>
      <c r="QXW3" s="89"/>
      <c r="QXX3" s="89"/>
      <c r="QXY3" s="89"/>
      <c r="QXZ3" s="89"/>
      <c r="QYA3" s="89"/>
      <c r="QYB3" s="89"/>
      <c r="QYC3" s="89"/>
      <c r="QYD3" s="89"/>
      <c r="QYE3" s="89"/>
      <c r="QYF3" s="89"/>
      <c r="QYG3" s="89"/>
      <c r="QYH3" s="89"/>
      <c r="QYI3" s="89"/>
      <c r="QYJ3" s="89"/>
      <c r="QYK3" s="89"/>
      <c r="QYL3" s="89"/>
      <c r="QYM3" s="89"/>
      <c r="QYN3" s="89"/>
      <c r="QYO3" s="89"/>
      <c r="QYP3" s="89"/>
      <c r="QYQ3" s="89"/>
      <c r="QYR3" s="89"/>
      <c r="QYS3" s="89"/>
      <c r="QYT3" s="89"/>
      <c r="QYU3" s="89"/>
      <c r="QYV3" s="89"/>
      <c r="QYW3" s="89"/>
      <c r="QYX3" s="89"/>
      <c r="QYY3" s="89"/>
      <c r="QYZ3" s="89"/>
      <c r="QZA3" s="89"/>
      <c r="QZB3" s="89"/>
      <c r="QZC3" s="89"/>
      <c r="QZD3" s="89"/>
      <c r="QZE3" s="89"/>
      <c r="QZF3" s="89"/>
      <c r="QZG3" s="89"/>
      <c r="QZH3" s="89"/>
      <c r="QZI3" s="89"/>
      <c r="QZJ3" s="89"/>
      <c r="QZK3" s="89"/>
      <c r="QZL3" s="89"/>
      <c r="QZM3" s="89"/>
      <c r="QZN3" s="89"/>
      <c r="QZO3" s="89"/>
      <c r="QZP3" s="89"/>
      <c r="QZQ3" s="89"/>
      <c r="QZR3" s="89"/>
      <c r="QZS3" s="89"/>
      <c r="QZT3" s="89"/>
      <c r="QZU3" s="89"/>
      <c r="QZV3" s="89"/>
      <c r="QZW3" s="89"/>
      <c r="QZX3" s="89"/>
      <c r="QZY3" s="89"/>
      <c r="QZZ3" s="89"/>
      <c r="RAA3" s="89"/>
      <c r="RAB3" s="89"/>
      <c r="RAC3" s="89"/>
      <c r="RAD3" s="89"/>
      <c r="RAE3" s="89"/>
      <c r="RAF3" s="89"/>
      <c r="RAG3" s="89"/>
      <c r="RAH3" s="89"/>
      <c r="RAI3" s="89"/>
      <c r="RAJ3" s="89"/>
      <c r="RAK3" s="89"/>
      <c r="RAL3" s="89"/>
      <c r="RAM3" s="89"/>
      <c r="RAN3" s="89"/>
      <c r="RAO3" s="89"/>
      <c r="RAP3" s="89"/>
      <c r="RAQ3" s="89"/>
      <c r="RAR3" s="89"/>
      <c r="RAS3" s="89"/>
      <c r="RAT3" s="89"/>
      <c r="RAU3" s="89"/>
      <c r="RAV3" s="89"/>
      <c r="RAW3" s="89"/>
      <c r="RAX3" s="89"/>
      <c r="RAY3" s="89"/>
      <c r="RAZ3" s="89"/>
      <c r="RBA3" s="89"/>
      <c r="RBB3" s="89"/>
      <c r="RBC3" s="89"/>
      <c r="RBD3" s="89"/>
      <c r="RBE3" s="89"/>
      <c r="RBF3" s="89"/>
      <c r="RBG3" s="89"/>
      <c r="RBH3" s="89"/>
      <c r="RBI3" s="89"/>
      <c r="RBJ3" s="89"/>
      <c r="RBK3" s="89"/>
      <c r="RBL3" s="89"/>
      <c r="RBM3" s="89"/>
      <c r="RBN3" s="89"/>
      <c r="RBO3" s="89"/>
      <c r="RBP3" s="89"/>
      <c r="RBQ3" s="89"/>
      <c r="RBR3" s="89"/>
      <c r="RBS3" s="89"/>
      <c r="RBT3" s="89"/>
      <c r="RBU3" s="89"/>
      <c r="RBV3" s="89"/>
      <c r="RBW3" s="89"/>
      <c r="RBX3" s="89"/>
      <c r="RBY3" s="89"/>
      <c r="RBZ3" s="89"/>
      <c r="RCA3" s="89"/>
      <c r="RCB3" s="89"/>
      <c r="RCC3" s="89"/>
      <c r="RCD3" s="89"/>
      <c r="RCE3" s="89"/>
      <c r="RCF3" s="89"/>
      <c r="RCG3" s="89"/>
      <c r="RCH3" s="89"/>
      <c r="RCI3" s="89"/>
      <c r="RCJ3" s="89"/>
      <c r="RCK3" s="89"/>
      <c r="RCL3" s="89"/>
      <c r="RCM3" s="89"/>
      <c r="RCN3" s="89"/>
      <c r="RCO3" s="89"/>
      <c r="RCP3" s="89"/>
      <c r="RCQ3" s="89"/>
      <c r="RCR3" s="89"/>
      <c r="RCS3" s="89"/>
      <c r="RCT3" s="89"/>
      <c r="RCU3" s="89"/>
      <c r="RCV3" s="89"/>
      <c r="RCW3" s="89"/>
      <c r="RCX3" s="89"/>
      <c r="RCY3" s="89"/>
      <c r="RCZ3" s="89"/>
      <c r="RDA3" s="89"/>
      <c r="RDB3" s="89"/>
      <c r="RDC3" s="89"/>
      <c r="RDD3" s="89"/>
      <c r="RDE3" s="89"/>
      <c r="RDF3" s="89"/>
      <c r="RDG3" s="89"/>
      <c r="RDH3" s="89"/>
      <c r="RDI3" s="89"/>
      <c r="RDJ3" s="89"/>
      <c r="RDK3" s="89"/>
      <c r="RDL3" s="89"/>
      <c r="RDM3" s="89"/>
      <c r="RDN3" s="89"/>
      <c r="RDO3" s="89"/>
      <c r="RDP3" s="89"/>
      <c r="RDQ3" s="89"/>
      <c r="RDR3" s="89"/>
      <c r="RDS3" s="89"/>
      <c r="RDT3" s="89"/>
      <c r="RDU3" s="89"/>
      <c r="RDV3" s="89"/>
      <c r="RDW3" s="89"/>
      <c r="RDX3" s="89"/>
      <c r="RDY3" s="89"/>
      <c r="RDZ3" s="89"/>
      <c r="REA3" s="89"/>
      <c r="REB3" s="89"/>
      <c r="REC3" s="89"/>
      <c r="RED3" s="89"/>
      <c r="REE3" s="89"/>
      <c r="REF3" s="89"/>
      <c r="REG3" s="89"/>
      <c r="REH3" s="89"/>
      <c r="REI3" s="89"/>
      <c r="REJ3" s="89"/>
      <c r="REK3" s="89"/>
      <c r="REL3" s="89"/>
      <c r="REM3" s="89"/>
      <c r="REN3" s="89"/>
      <c r="REO3" s="89"/>
      <c r="REP3" s="89"/>
      <c r="REQ3" s="89"/>
      <c r="RER3" s="89"/>
      <c r="RES3" s="89"/>
      <c r="RET3" s="89"/>
      <c r="REU3" s="89"/>
      <c r="REV3" s="89"/>
      <c r="REW3" s="89"/>
      <c r="REX3" s="89"/>
      <c r="REY3" s="89"/>
      <c r="REZ3" s="89"/>
      <c r="RFA3" s="89"/>
      <c r="RFB3" s="89"/>
      <c r="RFC3" s="89"/>
      <c r="RFD3" s="89"/>
      <c r="RFE3" s="89"/>
      <c r="RFF3" s="89"/>
      <c r="RFG3" s="89"/>
      <c r="RFH3" s="89"/>
      <c r="RFI3" s="89"/>
      <c r="RFJ3" s="89"/>
      <c r="RFK3" s="89"/>
      <c r="RFL3" s="89"/>
      <c r="RFM3" s="89"/>
      <c r="RFN3" s="89"/>
      <c r="RFO3" s="89"/>
      <c r="RFP3" s="89"/>
      <c r="RFQ3" s="89"/>
      <c r="RFR3" s="89"/>
      <c r="RFS3" s="89"/>
      <c r="RFT3" s="89"/>
      <c r="RFU3" s="89"/>
      <c r="RFV3" s="89"/>
      <c r="RFW3" s="89"/>
      <c r="RFX3" s="89"/>
      <c r="RFY3" s="89"/>
      <c r="RFZ3" s="89"/>
      <c r="RGA3" s="89"/>
      <c r="RGB3" s="89"/>
      <c r="RGC3" s="89"/>
      <c r="RGD3" s="89"/>
      <c r="RGE3" s="89"/>
      <c r="RGF3" s="89"/>
      <c r="RGG3" s="89"/>
      <c r="RGH3" s="89"/>
      <c r="RGI3" s="89"/>
      <c r="RGJ3" s="89"/>
      <c r="RGK3" s="89"/>
      <c r="RGL3" s="89"/>
      <c r="RGM3" s="89"/>
      <c r="RGN3" s="89"/>
      <c r="RGO3" s="89"/>
      <c r="RGP3" s="89"/>
      <c r="RGQ3" s="89"/>
      <c r="RGR3" s="89"/>
      <c r="RGS3" s="89"/>
      <c r="RGT3" s="89"/>
      <c r="RGU3" s="89"/>
      <c r="RGV3" s="89"/>
      <c r="RGW3" s="89"/>
      <c r="RGX3" s="89"/>
      <c r="RGY3" s="89"/>
      <c r="RGZ3" s="89"/>
      <c r="RHA3" s="89"/>
      <c r="RHB3" s="89"/>
      <c r="RHC3" s="89"/>
      <c r="RHD3" s="89"/>
      <c r="RHE3" s="89"/>
      <c r="RHF3" s="89"/>
      <c r="RHG3" s="89"/>
      <c r="RHH3" s="89"/>
      <c r="RHI3" s="89"/>
      <c r="RHJ3" s="89"/>
      <c r="RHK3" s="89"/>
      <c r="RHL3" s="89"/>
      <c r="RHM3" s="89"/>
      <c r="RHN3" s="89"/>
      <c r="RHO3" s="89"/>
      <c r="RHP3" s="89"/>
      <c r="RHQ3" s="89"/>
      <c r="RHR3" s="89"/>
      <c r="RHS3" s="89"/>
      <c r="RHT3" s="89"/>
      <c r="RHU3" s="89"/>
      <c r="RHV3" s="89"/>
      <c r="RHW3" s="89"/>
      <c r="RHX3" s="89"/>
      <c r="RHY3" s="89"/>
      <c r="RHZ3" s="89"/>
      <c r="RIA3" s="89"/>
      <c r="RIB3" s="89"/>
      <c r="RIC3" s="89"/>
      <c r="RID3" s="89"/>
      <c r="RIE3" s="89"/>
      <c r="RIF3" s="89"/>
      <c r="RIG3" s="89"/>
      <c r="RIH3" s="89"/>
      <c r="RII3" s="89"/>
      <c r="RIJ3" s="89"/>
      <c r="RIK3" s="89"/>
      <c r="RIL3" s="89"/>
      <c r="RIM3" s="89"/>
      <c r="RIN3" s="89"/>
      <c r="RIO3" s="89"/>
      <c r="RIP3" s="89"/>
      <c r="RIQ3" s="89"/>
      <c r="RIR3" s="89"/>
      <c r="RIS3" s="89"/>
      <c r="RIT3" s="89"/>
      <c r="RIU3" s="89"/>
      <c r="RIV3" s="89"/>
      <c r="RIW3" s="89"/>
      <c r="RIX3" s="89"/>
      <c r="RIY3" s="89"/>
      <c r="RIZ3" s="89"/>
      <c r="RJA3" s="89"/>
      <c r="RJB3" s="89"/>
      <c r="RJC3" s="89"/>
      <c r="RJD3" s="89"/>
      <c r="RJE3" s="89"/>
      <c r="RJF3" s="89"/>
      <c r="RJG3" s="89"/>
      <c r="RJH3" s="89"/>
      <c r="RJI3" s="89"/>
      <c r="RJJ3" s="89"/>
      <c r="RJK3" s="89"/>
      <c r="RJL3" s="89"/>
      <c r="RJM3" s="89"/>
      <c r="RJN3" s="89"/>
      <c r="RJO3" s="89"/>
      <c r="RJP3" s="89"/>
      <c r="RJQ3" s="89"/>
      <c r="RJR3" s="89"/>
      <c r="RJS3" s="89"/>
      <c r="RJT3" s="89"/>
      <c r="RJU3" s="89"/>
      <c r="RJV3" s="89"/>
      <c r="RJW3" s="89"/>
      <c r="RJX3" s="89"/>
      <c r="RJY3" s="89"/>
      <c r="RJZ3" s="89"/>
      <c r="RKA3" s="89"/>
      <c r="RKB3" s="89"/>
      <c r="RKC3" s="89"/>
      <c r="RKD3" s="89"/>
      <c r="RKE3" s="89"/>
      <c r="RKF3" s="89"/>
      <c r="RKG3" s="89"/>
      <c r="RKH3" s="89"/>
      <c r="RKI3" s="89"/>
      <c r="RKJ3" s="89"/>
      <c r="RKK3" s="89"/>
      <c r="RKL3" s="89"/>
      <c r="RKM3" s="89"/>
      <c r="RKN3" s="89"/>
      <c r="RKO3" s="89"/>
      <c r="RKP3" s="89"/>
      <c r="RKQ3" s="89"/>
      <c r="RKR3" s="89"/>
      <c r="RKS3" s="89"/>
      <c r="RKT3" s="89"/>
      <c r="RKU3" s="89"/>
      <c r="RKV3" s="89"/>
      <c r="RKW3" s="89"/>
      <c r="RKX3" s="89"/>
      <c r="RKY3" s="89"/>
      <c r="RKZ3" s="89"/>
      <c r="RLA3" s="89"/>
      <c r="RLB3" s="89"/>
      <c r="RLC3" s="89"/>
      <c r="RLD3" s="89"/>
      <c r="RLE3" s="89"/>
      <c r="RLF3" s="89"/>
      <c r="RLG3" s="89"/>
      <c r="RLH3" s="89"/>
      <c r="RLI3" s="89"/>
      <c r="RLJ3" s="89"/>
      <c r="RLK3" s="89"/>
      <c r="RLL3" s="89"/>
      <c r="RLM3" s="89"/>
      <c r="RLN3" s="89"/>
      <c r="RLO3" s="89"/>
      <c r="RLP3" s="89"/>
      <c r="RLQ3" s="89"/>
      <c r="RLR3" s="89"/>
      <c r="RLS3" s="89"/>
      <c r="RLT3" s="89"/>
      <c r="RLU3" s="89"/>
      <c r="RLV3" s="89"/>
      <c r="RLW3" s="89"/>
      <c r="RLX3" s="89"/>
      <c r="RLY3" s="89"/>
      <c r="RLZ3" s="89"/>
      <c r="RMA3" s="89"/>
      <c r="RMB3" s="89"/>
      <c r="RMC3" s="89"/>
      <c r="RMD3" s="89"/>
      <c r="RME3" s="89"/>
      <c r="RMF3" s="89"/>
      <c r="RMG3" s="89"/>
      <c r="RMH3" s="89"/>
      <c r="RMI3" s="89"/>
      <c r="RMJ3" s="89"/>
      <c r="RMK3" s="89"/>
      <c r="RML3" s="89"/>
      <c r="RMM3" s="89"/>
      <c r="RMN3" s="89"/>
      <c r="RMO3" s="89"/>
      <c r="RMP3" s="89"/>
      <c r="RMQ3" s="89"/>
      <c r="RMR3" s="89"/>
      <c r="RMS3" s="89"/>
      <c r="RMT3" s="89"/>
      <c r="RMU3" s="89"/>
      <c r="RMV3" s="89"/>
      <c r="RMW3" s="89"/>
      <c r="RMX3" s="89"/>
      <c r="RMY3" s="89"/>
      <c r="RMZ3" s="89"/>
      <c r="RNA3" s="89"/>
      <c r="RNB3" s="89"/>
      <c r="RNC3" s="89"/>
      <c r="RND3" s="89"/>
      <c r="RNE3" s="89"/>
      <c r="RNF3" s="89"/>
      <c r="RNG3" s="89"/>
      <c r="RNH3" s="89"/>
      <c r="RNI3" s="89"/>
      <c r="RNJ3" s="89"/>
      <c r="RNK3" s="89"/>
      <c r="RNL3" s="89"/>
      <c r="RNM3" s="89"/>
      <c r="RNN3" s="89"/>
      <c r="RNO3" s="89"/>
      <c r="RNP3" s="89"/>
      <c r="RNQ3" s="89"/>
      <c r="RNR3" s="89"/>
      <c r="RNS3" s="89"/>
      <c r="RNT3" s="89"/>
      <c r="RNU3" s="89"/>
      <c r="RNV3" s="89"/>
      <c r="RNW3" s="89"/>
      <c r="RNX3" s="89"/>
      <c r="RNY3" s="89"/>
      <c r="RNZ3" s="89"/>
      <c r="ROA3" s="89"/>
      <c r="ROB3" s="89"/>
      <c r="ROC3" s="89"/>
      <c r="ROD3" s="89"/>
      <c r="ROE3" s="89"/>
      <c r="ROF3" s="89"/>
      <c r="ROG3" s="89"/>
      <c r="ROH3" s="89"/>
      <c r="ROI3" s="89"/>
      <c r="ROJ3" s="89"/>
      <c r="ROK3" s="89"/>
      <c r="ROL3" s="89"/>
      <c r="ROM3" s="89"/>
      <c r="RON3" s="89"/>
      <c r="ROO3" s="89"/>
      <c r="ROP3" s="89"/>
      <c r="ROQ3" s="89"/>
      <c r="ROR3" s="89"/>
      <c r="ROS3" s="89"/>
      <c r="ROT3" s="89"/>
      <c r="ROU3" s="89"/>
      <c r="ROV3" s="89"/>
      <c r="ROW3" s="89"/>
      <c r="ROX3" s="89"/>
      <c r="ROY3" s="89"/>
      <c r="ROZ3" s="89"/>
      <c r="RPA3" s="89"/>
      <c r="RPB3" s="89"/>
      <c r="RPC3" s="89"/>
      <c r="RPD3" s="89"/>
      <c r="RPE3" s="89"/>
      <c r="RPF3" s="89"/>
      <c r="RPG3" s="89"/>
      <c r="RPH3" s="89"/>
      <c r="RPI3" s="89"/>
      <c r="RPJ3" s="89"/>
      <c r="RPK3" s="89"/>
      <c r="RPL3" s="89"/>
      <c r="RPM3" s="89"/>
      <c r="RPN3" s="89"/>
      <c r="RPO3" s="89"/>
      <c r="RPP3" s="89"/>
      <c r="RPQ3" s="89"/>
      <c r="RPR3" s="89"/>
      <c r="RPS3" s="89"/>
      <c r="RPT3" s="89"/>
      <c r="RPU3" s="89"/>
      <c r="RPV3" s="89"/>
      <c r="RPW3" s="89"/>
      <c r="RPX3" s="89"/>
      <c r="RPY3" s="89"/>
      <c r="RPZ3" s="89"/>
      <c r="RQA3" s="89"/>
      <c r="RQB3" s="89"/>
      <c r="RQC3" s="89"/>
      <c r="RQD3" s="89"/>
      <c r="RQE3" s="89"/>
      <c r="RQF3" s="89"/>
      <c r="RQG3" s="89"/>
      <c r="RQH3" s="89"/>
      <c r="RQI3" s="89"/>
      <c r="RQJ3" s="89"/>
      <c r="RQK3" s="89"/>
      <c r="RQL3" s="89"/>
      <c r="RQM3" s="89"/>
      <c r="RQN3" s="89"/>
      <c r="RQO3" s="89"/>
      <c r="RQP3" s="89"/>
      <c r="RQQ3" s="89"/>
      <c r="RQR3" s="89"/>
      <c r="RQS3" s="89"/>
      <c r="RQT3" s="89"/>
      <c r="RQU3" s="89"/>
      <c r="RQV3" s="89"/>
      <c r="RQW3" s="89"/>
      <c r="RQX3" s="89"/>
      <c r="RQY3" s="89"/>
      <c r="RQZ3" s="89"/>
      <c r="RRA3" s="89"/>
      <c r="RRB3" s="89"/>
      <c r="RRC3" s="89"/>
      <c r="RRD3" s="89"/>
      <c r="RRE3" s="89"/>
      <c r="RRF3" s="89"/>
      <c r="RRG3" s="89"/>
      <c r="RRH3" s="89"/>
      <c r="RRI3" s="89"/>
      <c r="RRJ3" s="89"/>
      <c r="RRK3" s="89"/>
      <c r="RRL3" s="89"/>
      <c r="RRM3" s="89"/>
      <c r="RRN3" s="89"/>
      <c r="RRO3" s="89"/>
      <c r="RRP3" s="89"/>
      <c r="RRQ3" s="89"/>
      <c r="RRR3" s="89"/>
      <c r="RRS3" s="89"/>
      <c r="RRT3" s="89"/>
      <c r="RRU3" s="89"/>
      <c r="RRV3" s="89"/>
      <c r="RRW3" s="89"/>
      <c r="RRX3" s="89"/>
      <c r="RRY3" s="89"/>
      <c r="RRZ3" s="89"/>
      <c r="RSA3" s="89"/>
      <c r="RSB3" s="89"/>
      <c r="RSC3" s="89"/>
      <c r="RSD3" s="89"/>
      <c r="RSE3" s="89"/>
      <c r="RSF3" s="89"/>
      <c r="RSG3" s="89"/>
      <c r="RSH3" s="89"/>
      <c r="RSI3" s="89"/>
      <c r="RSJ3" s="89"/>
      <c r="RSK3" s="89"/>
      <c r="RSL3" s="89"/>
      <c r="RSM3" s="89"/>
      <c r="RSN3" s="89"/>
      <c r="RSO3" s="89"/>
      <c r="RSP3" s="89"/>
      <c r="RSQ3" s="89"/>
      <c r="RSR3" s="89"/>
      <c r="RSS3" s="89"/>
      <c r="RST3" s="89"/>
      <c r="RSU3" s="89"/>
      <c r="RSV3" s="89"/>
      <c r="RSW3" s="89"/>
      <c r="RSX3" s="89"/>
      <c r="RSY3" s="89"/>
      <c r="RSZ3" s="89"/>
      <c r="RTA3" s="89"/>
      <c r="RTB3" s="89"/>
      <c r="RTC3" s="89"/>
      <c r="RTD3" s="89"/>
      <c r="RTE3" s="89"/>
      <c r="RTF3" s="89"/>
      <c r="RTG3" s="89"/>
      <c r="RTH3" s="89"/>
      <c r="RTI3" s="89"/>
      <c r="RTJ3" s="89"/>
      <c r="RTK3" s="89"/>
      <c r="RTL3" s="89"/>
      <c r="RTM3" s="89"/>
      <c r="RTN3" s="89"/>
      <c r="RTO3" s="89"/>
      <c r="RTP3" s="89"/>
      <c r="RTQ3" s="89"/>
      <c r="RTR3" s="89"/>
      <c r="RTS3" s="89"/>
      <c r="RTT3" s="89"/>
      <c r="RTU3" s="89"/>
      <c r="RTV3" s="89"/>
      <c r="RTW3" s="89"/>
      <c r="RTX3" s="89"/>
      <c r="RTY3" s="89"/>
      <c r="RTZ3" s="89"/>
      <c r="RUA3" s="89"/>
      <c r="RUB3" s="89"/>
      <c r="RUC3" s="89"/>
      <c r="RUD3" s="89"/>
      <c r="RUE3" s="89"/>
      <c r="RUF3" s="89"/>
      <c r="RUG3" s="89"/>
      <c r="RUH3" s="89"/>
      <c r="RUI3" s="89"/>
      <c r="RUJ3" s="89"/>
      <c r="RUK3" s="89"/>
      <c r="RUL3" s="89"/>
      <c r="RUM3" s="89"/>
      <c r="RUN3" s="89"/>
      <c r="RUO3" s="89"/>
      <c r="RUP3" s="89"/>
      <c r="RUQ3" s="89"/>
      <c r="RUR3" s="89"/>
      <c r="RUS3" s="89"/>
      <c r="RUT3" s="89"/>
      <c r="RUU3" s="89"/>
      <c r="RUV3" s="89"/>
      <c r="RUW3" s="89"/>
      <c r="RUX3" s="89"/>
      <c r="RUY3" s="89"/>
      <c r="RUZ3" s="89"/>
      <c r="RVA3" s="89"/>
      <c r="RVB3" s="89"/>
      <c r="RVC3" s="89"/>
      <c r="RVD3" s="89"/>
      <c r="RVE3" s="89"/>
      <c r="RVF3" s="89"/>
      <c r="RVG3" s="89"/>
      <c r="RVH3" s="89"/>
      <c r="RVI3" s="89"/>
      <c r="RVJ3" s="89"/>
      <c r="RVK3" s="89"/>
      <c r="RVL3" s="89"/>
      <c r="RVM3" s="89"/>
      <c r="RVN3" s="89"/>
      <c r="RVO3" s="89"/>
      <c r="RVP3" s="89"/>
      <c r="RVQ3" s="89"/>
      <c r="RVR3" s="89"/>
      <c r="RVS3" s="89"/>
      <c r="RVT3" s="89"/>
      <c r="RVU3" s="89"/>
      <c r="RVV3" s="89"/>
      <c r="RVW3" s="89"/>
      <c r="RVX3" s="89"/>
      <c r="RVY3" s="89"/>
      <c r="RVZ3" s="89"/>
      <c r="RWA3" s="89"/>
      <c r="RWB3" s="89"/>
      <c r="RWC3" s="89"/>
      <c r="RWD3" s="89"/>
      <c r="RWE3" s="89"/>
      <c r="RWF3" s="89"/>
      <c r="RWG3" s="89"/>
      <c r="RWH3" s="89"/>
      <c r="RWI3" s="89"/>
      <c r="RWJ3" s="89"/>
      <c r="RWK3" s="89"/>
      <c r="RWL3" s="89"/>
      <c r="RWM3" s="89"/>
      <c r="RWN3" s="89"/>
      <c r="RWO3" s="89"/>
      <c r="RWP3" s="89"/>
      <c r="RWQ3" s="89"/>
      <c r="RWR3" s="89"/>
      <c r="RWS3" s="89"/>
      <c r="RWT3" s="89"/>
      <c r="RWU3" s="89"/>
      <c r="RWV3" s="89"/>
      <c r="RWW3" s="89"/>
      <c r="RWX3" s="89"/>
      <c r="RWY3" s="89"/>
      <c r="RWZ3" s="89"/>
      <c r="RXA3" s="89"/>
      <c r="RXB3" s="89"/>
      <c r="RXC3" s="89"/>
      <c r="RXD3" s="89"/>
      <c r="RXE3" s="89"/>
      <c r="RXF3" s="89"/>
      <c r="RXG3" s="89"/>
      <c r="RXH3" s="89"/>
      <c r="RXI3" s="89"/>
      <c r="RXJ3" s="89"/>
      <c r="RXK3" s="89"/>
      <c r="RXL3" s="89"/>
      <c r="RXM3" s="89"/>
      <c r="RXN3" s="89"/>
      <c r="RXO3" s="89"/>
      <c r="RXP3" s="89"/>
      <c r="RXQ3" s="89"/>
      <c r="RXR3" s="89"/>
      <c r="RXS3" s="89"/>
      <c r="RXT3" s="89"/>
      <c r="RXU3" s="89"/>
      <c r="RXV3" s="89"/>
      <c r="RXW3" s="89"/>
      <c r="RXX3" s="89"/>
      <c r="RXY3" s="89"/>
      <c r="RXZ3" s="89"/>
      <c r="RYA3" s="89"/>
      <c r="RYB3" s="89"/>
      <c r="RYC3" s="89"/>
      <c r="RYD3" s="89"/>
      <c r="RYE3" s="89"/>
      <c r="RYF3" s="89"/>
      <c r="RYG3" s="89"/>
      <c r="RYH3" s="89"/>
      <c r="RYI3" s="89"/>
      <c r="RYJ3" s="89"/>
      <c r="RYK3" s="89"/>
      <c r="RYL3" s="89"/>
      <c r="RYM3" s="89"/>
      <c r="RYN3" s="89"/>
      <c r="RYO3" s="89"/>
      <c r="RYP3" s="89"/>
      <c r="RYQ3" s="89"/>
      <c r="RYR3" s="89"/>
      <c r="RYS3" s="89"/>
      <c r="RYT3" s="89"/>
      <c r="RYU3" s="89"/>
      <c r="RYV3" s="89"/>
      <c r="RYW3" s="89"/>
      <c r="RYX3" s="89"/>
      <c r="RYY3" s="89"/>
      <c r="RYZ3" s="89"/>
      <c r="RZA3" s="89"/>
      <c r="RZB3" s="89"/>
      <c r="RZC3" s="89"/>
      <c r="RZD3" s="89"/>
      <c r="RZE3" s="89"/>
      <c r="RZF3" s="89"/>
      <c r="RZG3" s="89"/>
      <c r="RZH3" s="89"/>
      <c r="RZI3" s="89"/>
      <c r="RZJ3" s="89"/>
      <c r="RZK3" s="89"/>
      <c r="RZL3" s="89"/>
      <c r="RZM3" s="89"/>
      <c r="RZN3" s="89"/>
      <c r="RZO3" s="89"/>
      <c r="RZP3" s="89"/>
      <c r="RZQ3" s="89"/>
      <c r="RZR3" s="89"/>
      <c r="RZS3" s="89"/>
      <c r="RZT3" s="89"/>
      <c r="RZU3" s="89"/>
      <c r="RZV3" s="89"/>
      <c r="RZW3" s="89"/>
      <c r="RZX3" s="89"/>
      <c r="RZY3" s="89"/>
      <c r="RZZ3" s="89"/>
      <c r="SAA3" s="89"/>
      <c r="SAB3" s="89"/>
      <c r="SAC3" s="89"/>
      <c r="SAD3" s="89"/>
      <c r="SAE3" s="89"/>
      <c r="SAF3" s="89"/>
      <c r="SAG3" s="89"/>
      <c r="SAH3" s="89"/>
      <c r="SAI3" s="89"/>
      <c r="SAJ3" s="89"/>
      <c r="SAK3" s="89"/>
      <c r="SAL3" s="89"/>
      <c r="SAM3" s="89"/>
      <c r="SAN3" s="89"/>
      <c r="SAO3" s="89"/>
      <c r="SAP3" s="89"/>
      <c r="SAQ3" s="89"/>
      <c r="SAR3" s="89"/>
      <c r="SAS3" s="89"/>
      <c r="SAT3" s="89"/>
      <c r="SAU3" s="89"/>
      <c r="SAV3" s="89"/>
      <c r="SAW3" s="89"/>
      <c r="SAX3" s="89"/>
      <c r="SAY3" s="89"/>
      <c r="SAZ3" s="89"/>
      <c r="SBA3" s="89"/>
      <c r="SBB3" s="89"/>
      <c r="SBC3" s="89"/>
      <c r="SBD3" s="89"/>
      <c r="SBE3" s="89"/>
      <c r="SBF3" s="89"/>
      <c r="SBG3" s="89"/>
      <c r="SBH3" s="89"/>
      <c r="SBI3" s="89"/>
      <c r="SBJ3" s="89"/>
      <c r="SBK3" s="89"/>
      <c r="SBL3" s="89"/>
      <c r="SBM3" s="89"/>
      <c r="SBN3" s="89"/>
      <c r="SBO3" s="89"/>
      <c r="SBP3" s="89"/>
      <c r="SBQ3" s="89"/>
      <c r="SBR3" s="89"/>
      <c r="SBS3" s="89"/>
      <c r="SBT3" s="89"/>
      <c r="SBU3" s="89"/>
      <c r="SBV3" s="89"/>
      <c r="SBW3" s="89"/>
      <c r="SBX3" s="89"/>
      <c r="SBY3" s="89"/>
      <c r="SBZ3" s="89"/>
      <c r="SCA3" s="89"/>
      <c r="SCB3" s="89"/>
      <c r="SCC3" s="89"/>
      <c r="SCD3" s="89"/>
      <c r="SCE3" s="89"/>
      <c r="SCF3" s="89"/>
      <c r="SCG3" s="89"/>
      <c r="SCH3" s="89"/>
      <c r="SCI3" s="89"/>
      <c r="SCJ3" s="89"/>
      <c r="SCK3" s="89"/>
      <c r="SCL3" s="89"/>
      <c r="SCM3" s="89"/>
      <c r="SCN3" s="89"/>
      <c r="SCO3" s="89"/>
      <c r="SCP3" s="89"/>
      <c r="SCQ3" s="89"/>
      <c r="SCR3" s="89"/>
      <c r="SCS3" s="89"/>
      <c r="SCT3" s="89"/>
      <c r="SCU3" s="89"/>
      <c r="SCV3" s="89"/>
      <c r="SCW3" s="89"/>
      <c r="SCX3" s="89"/>
      <c r="SCY3" s="89"/>
      <c r="SCZ3" s="89"/>
      <c r="SDA3" s="89"/>
      <c r="SDB3" s="89"/>
      <c r="SDC3" s="89"/>
      <c r="SDD3" s="89"/>
      <c r="SDE3" s="89"/>
      <c r="SDF3" s="89"/>
      <c r="SDG3" s="89"/>
      <c r="SDH3" s="89"/>
      <c r="SDI3" s="89"/>
      <c r="SDJ3" s="89"/>
      <c r="SDK3" s="89"/>
      <c r="SDL3" s="89"/>
      <c r="SDM3" s="89"/>
      <c r="SDN3" s="89"/>
      <c r="SDO3" s="89"/>
      <c r="SDP3" s="89"/>
      <c r="SDQ3" s="89"/>
      <c r="SDR3" s="89"/>
      <c r="SDS3" s="89"/>
      <c r="SDT3" s="89"/>
      <c r="SDU3" s="89"/>
      <c r="SDV3" s="89"/>
      <c r="SDW3" s="89"/>
      <c r="SDX3" s="89"/>
      <c r="SDY3" s="89"/>
      <c r="SDZ3" s="89"/>
      <c r="SEA3" s="89"/>
      <c r="SEB3" s="89"/>
      <c r="SEC3" s="89"/>
      <c r="SED3" s="89"/>
      <c r="SEE3" s="89"/>
      <c r="SEF3" s="89"/>
      <c r="SEG3" s="89"/>
      <c r="SEH3" s="89"/>
      <c r="SEI3" s="89"/>
      <c r="SEJ3" s="89"/>
      <c r="SEK3" s="89"/>
      <c r="SEL3" s="89"/>
      <c r="SEM3" s="89"/>
      <c r="SEN3" s="89"/>
      <c r="SEO3" s="89"/>
      <c r="SEP3" s="89"/>
      <c r="SEQ3" s="89"/>
      <c r="SER3" s="89"/>
      <c r="SES3" s="89"/>
      <c r="SET3" s="89"/>
      <c r="SEU3" s="89"/>
      <c r="SEV3" s="89"/>
      <c r="SEW3" s="89"/>
      <c r="SEX3" s="89"/>
      <c r="SEY3" s="89"/>
      <c r="SEZ3" s="89"/>
      <c r="SFA3" s="89"/>
      <c r="SFB3" s="89"/>
      <c r="SFC3" s="89"/>
      <c r="SFD3" s="89"/>
      <c r="SFE3" s="89"/>
      <c r="SFF3" s="89"/>
      <c r="SFG3" s="89"/>
      <c r="SFH3" s="89"/>
      <c r="SFI3" s="89"/>
      <c r="SFJ3" s="89"/>
      <c r="SFK3" s="89"/>
      <c r="SFL3" s="89"/>
      <c r="SFM3" s="89"/>
      <c r="SFN3" s="89"/>
      <c r="SFO3" s="89"/>
      <c r="SFP3" s="89"/>
      <c r="SFQ3" s="89"/>
      <c r="SFR3" s="89"/>
      <c r="SFS3" s="89"/>
      <c r="SFT3" s="89"/>
      <c r="SFU3" s="89"/>
      <c r="SFV3" s="89"/>
      <c r="SFW3" s="89"/>
      <c r="SFX3" s="89"/>
      <c r="SFY3" s="89"/>
      <c r="SFZ3" s="89"/>
      <c r="SGA3" s="89"/>
      <c r="SGB3" s="89"/>
      <c r="SGC3" s="89"/>
      <c r="SGD3" s="89"/>
      <c r="SGE3" s="89"/>
      <c r="SGF3" s="89"/>
      <c r="SGG3" s="89"/>
      <c r="SGH3" s="89"/>
      <c r="SGI3" s="89"/>
      <c r="SGJ3" s="89"/>
      <c r="SGK3" s="89"/>
      <c r="SGL3" s="89"/>
      <c r="SGM3" s="89"/>
      <c r="SGN3" s="89"/>
      <c r="SGO3" s="89"/>
      <c r="SGP3" s="89"/>
      <c r="SGQ3" s="89"/>
      <c r="SGR3" s="89"/>
      <c r="SGS3" s="89"/>
      <c r="SGT3" s="89"/>
      <c r="SGU3" s="89"/>
      <c r="SGV3" s="89"/>
      <c r="SGW3" s="89"/>
      <c r="SGX3" s="89"/>
      <c r="SGY3" s="89"/>
      <c r="SGZ3" s="89"/>
      <c r="SHA3" s="89"/>
      <c r="SHB3" s="89"/>
      <c r="SHC3" s="89"/>
      <c r="SHD3" s="89"/>
      <c r="SHE3" s="89"/>
      <c r="SHF3" s="89"/>
      <c r="SHG3" s="89"/>
      <c r="SHH3" s="89"/>
      <c r="SHI3" s="89"/>
      <c r="SHJ3" s="89"/>
      <c r="SHK3" s="89"/>
      <c r="SHL3" s="89"/>
      <c r="SHM3" s="89"/>
      <c r="SHN3" s="89"/>
      <c r="SHO3" s="89"/>
      <c r="SHP3" s="89"/>
      <c r="SHQ3" s="89"/>
      <c r="SHR3" s="89"/>
      <c r="SHS3" s="89"/>
      <c r="SHT3" s="89"/>
      <c r="SHU3" s="89"/>
      <c r="SHV3" s="89"/>
      <c r="SHW3" s="89"/>
      <c r="SHX3" s="89"/>
      <c r="SHY3" s="89"/>
      <c r="SHZ3" s="89"/>
      <c r="SIA3" s="89"/>
      <c r="SIB3" s="89"/>
      <c r="SIC3" s="89"/>
      <c r="SID3" s="89"/>
      <c r="SIE3" s="89"/>
      <c r="SIF3" s="89"/>
      <c r="SIG3" s="89"/>
      <c r="SIH3" s="89"/>
      <c r="SII3" s="89"/>
      <c r="SIJ3" s="89"/>
      <c r="SIK3" s="89"/>
      <c r="SIL3" s="89"/>
      <c r="SIM3" s="89"/>
      <c r="SIN3" s="89"/>
      <c r="SIO3" s="89"/>
      <c r="SIP3" s="89"/>
      <c r="SIQ3" s="89"/>
      <c r="SIR3" s="89"/>
      <c r="SIS3" s="89"/>
      <c r="SIT3" s="89"/>
      <c r="SIU3" s="89"/>
      <c r="SIV3" s="89"/>
      <c r="SIW3" s="89"/>
      <c r="SIX3" s="89"/>
      <c r="SIY3" s="89"/>
      <c r="SIZ3" s="89"/>
      <c r="SJA3" s="89"/>
      <c r="SJB3" s="89"/>
      <c r="SJC3" s="89"/>
      <c r="SJD3" s="89"/>
      <c r="SJE3" s="89"/>
      <c r="SJF3" s="89"/>
      <c r="SJG3" s="89"/>
      <c r="SJH3" s="89"/>
      <c r="SJI3" s="89"/>
      <c r="SJJ3" s="89"/>
      <c r="SJK3" s="89"/>
      <c r="SJL3" s="89"/>
      <c r="SJM3" s="89"/>
      <c r="SJN3" s="89"/>
      <c r="SJO3" s="89"/>
      <c r="SJP3" s="89"/>
      <c r="SJQ3" s="89"/>
      <c r="SJR3" s="89"/>
      <c r="SJS3" s="89"/>
      <c r="SJT3" s="89"/>
      <c r="SJU3" s="89"/>
      <c r="SJV3" s="89"/>
      <c r="SJW3" s="89"/>
      <c r="SJX3" s="89"/>
      <c r="SJY3" s="89"/>
      <c r="SJZ3" s="89"/>
      <c r="SKA3" s="89"/>
      <c r="SKB3" s="89"/>
      <c r="SKC3" s="89"/>
      <c r="SKD3" s="89"/>
      <c r="SKE3" s="89"/>
      <c r="SKF3" s="89"/>
      <c r="SKG3" s="89"/>
      <c r="SKH3" s="89"/>
      <c r="SKI3" s="89"/>
      <c r="SKJ3" s="89"/>
      <c r="SKK3" s="89"/>
      <c r="SKL3" s="89"/>
      <c r="SKM3" s="89"/>
      <c r="SKN3" s="89"/>
      <c r="SKO3" s="89"/>
      <c r="SKP3" s="89"/>
      <c r="SKQ3" s="89"/>
      <c r="SKR3" s="89"/>
      <c r="SKS3" s="89"/>
      <c r="SKT3" s="89"/>
      <c r="SKU3" s="89"/>
      <c r="SKV3" s="89"/>
      <c r="SKW3" s="89"/>
      <c r="SKX3" s="89"/>
      <c r="SKY3" s="89"/>
      <c r="SKZ3" s="89"/>
      <c r="SLA3" s="89"/>
      <c r="SLB3" s="89"/>
      <c r="SLC3" s="89"/>
      <c r="SLD3" s="89"/>
      <c r="SLE3" s="89"/>
      <c r="SLF3" s="89"/>
      <c r="SLG3" s="89"/>
      <c r="SLH3" s="89"/>
      <c r="SLI3" s="89"/>
      <c r="SLJ3" s="89"/>
      <c r="SLK3" s="89"/>
      <c r="SLL3" s="89"/>
      <c r="SLM3" s="89"/>
      <c r="SLN3" s="89"/>
      <c r="SLO3" s="89"/>
      <c r="SLP3" s="89"/>
      <c r="SLQ3" s="89"/>
      <c r="SLR3" s="89"/>
      <c r="SLS3" s="89"/>
      <c r="SLT3" s="89"/>
      <c r="SLU3" s="89"/>
      <c r="SLV3" s="89"/>
      <c r="SLW3" s="89"/>
      <c r="SLX3" s="89"/>
      <c r="SLY3" s="89"/>
      <c r="SLZ3" s="89"/>
      <c r="SMA3" s="89"/>
      <c r="SMB3" s="89"/>
      <c r="SMC3" s="89"/>
      <c r="SMD3" s="89"/>
      <c r="SME3" s="89"/>
      <c r="SMF3" s="89"/>
      <c r="SMG3" s="89"/>
      <c r="SMH3" s="89"/>
      <c r="SMI3" s="89"/>
      <c r="SMJ3" s="89"/>
      <c r="SMK3" s="89"/>
      <c r="SML3" s="89"/>
      <c r="SMM3" s="89"/>
      <c r="SMN3" s="89"/>
      <c r="SMO3" s="89"/>
      <c r="SMP3" s="89"/>
      <c r="SMQ3" s="89"/>
      <c r="SMR3" s="89"/>
      <c r="SMS3" s="89"/>
      <c r="SMT3" s="89"/>
      <c r="SMU3" s="89"/>
      <c r="SMV3" s="89"/>
      <c r="SMW3" s="89"/>
      <c r="SMX3" s="89"/>
      <c r="SMY3" s="89"/>
      <c r="SMZ3" s="89"/>
      <c r="SNA3" s="89"/>
      <c r="SNB3" s="89"/>
      <c r="SNC3" s="89"/>
      <c r="SND3" s="89"/>
      <c r="SNE3" s="89"/>
      <c r="SNF3" s="89"/>
      <c r="SNG3" s="89"/>
      <c r="SNH3" s="89"/>
      <c r="SNI3" s="89"/>
      <c r="SNJ3" s="89"/>
      <c r="SNK3" s="89"/>
      <c r="SNL3" s="89"/>
      <c r="SNM3" s="89"/>
      <c r="SNN3" s="89"/>
      <c r="SNO3" s="89"/>
      <c r="SNP3" s="89"/>
      <c r="SNQ3" s="89"/>
      <c r="SNR3" s="89"/>
      <c r="SNS3" s="89"/>
      <c r="SNT3" s="89"/>
      <c r="SNU3" s="89"/>
      <c r="SNV3" s="89"/>
      <c r="SNW3" s="89"/>
      <c r="SNX3" s="89"/>
      <c r="SNY3" s="89"/>
      <c r="SNZ3" s="89"/>
      <c r="SOA3" s="89"/>
      <c r="SOB3" s="89"/>
      <c r="SOC3" s="89"/>
      <c r="SOD3" s="89"/>
      <c r="SOE3" s="89"/>
      <c r="SOF3" s="89"/>
      <c r="SOG3" s="89"/>
      <c r="SOH3" s="89"/>
      <c r="SOI3" s="89"/>
      <c r="SOJ3" s="89"/>
      <c r="SOK3" s="89"/>
      <c r="SOL3" s="89"/>
      <c r="SOM3" s="89"/>
      <c r="SON3" s="89"/>
      <c r="SOO3" s="89"/>
      <c r="SOP3" s="89"/>
      <c r="SOQ3" s="89"/>
      <c r="SOR3" s="89"/>
      <c r="SOS3" s="89"/>
      <c r="SOT3" s="89"/>
      <c r="SOU3" s="89"/>
      <c r="SOV3" s="89"/>
      <c r="SOW3" s="89"/>
      <c r="SOX3" s="89"/>
      <c r="SOY3" s="89"/>
      <c r="SOZ3" s="89"/>
      <c r="SPA3" s="89"/>
      <c r="SPB3" s="89"/>
      <c r="SPC3" s="89"/>
      <c r="SPD3" s="89"/>
      <c r="SPE3" s="89"/>
      <c r="SPF3" s="89"/>
      <c r="SPG3" s="89"/>
      <c r="SPH3" s="89"/>
      <c r="SPI3" s="89"/>
      <c r="SPJ3" s="89"/>
      <c r="SPK3" s="89"/>
      <c r="SPL3" s="89"/>
      <c r="SPM3" s="89"/>
      <c r="SPN3" s="89"/>
      <c r="SPO3" s="89"/>
      <c r="SPP3" s="89"/>
      <c r="SPQ3" s="89"/>
      <c r="SPR3" s="89"/>
      <c r="SPS3" s="89"/>
      <c r="SPT3" s="89"/>
      <c r="SPU3" s="89"/>
      <c r="SPV3" s="89"/>
      <c r="SPW3" s="89"/>
      <c r="SPX3" s="89"/>
      <c r="SPY3" s="89"/>
      <c r="SPZ3" s="89"/>
      <c r="SQA3" s="89"/>
      <c r="SQB3" s="89"/>
      <c r="SQC3" s="89"/>
      <c r="SQD3" s="89"/>
      <c r="SQE3" s="89"/>
      <c r="SQF3" s="89"/>
      <c r="SQG3" s="89"/>
      <c r="SQH3" s="89"/>
      <c r="SQI3" s="89"/>
      <c r="SQJ3" s="89"/>
      <c r="SQK3" s="89"/>
      <c r="SQL3" s="89"/>
      <c r="SQM3" s="89"/>
      <c r="SQN3" s="89"/>
      <c r="SQO3" s="89"/>
      <c r="SQP3" s="89"/>
      <c r="SQQ3" s="89"/>
      <c r="SQR3" s="89"/>
      <c r="SQS3" s="89"/>
      <c r="SQT3" s="89"/>
      <c r="SQU3" s="89"/>
      <c r="SQV3" s="89"/>
      <c r="SQW3" s="89"/>
      <c r="SQX3" s="89"/>
      <c r="SQY3" s="89"/>
      <c r="SQZ3" s="89"/>
      <c r="SRA3" s="89"/>
      <c r="SRB3" s="89"/>
      <c r="SRC3" s="89"/>
      <c r="SRD3" s="89"/>
      <c r="SRE3" s="89"/>
      <c r="SRF3" s="89"/>
      <c r="SRG3" s="89"/>
      <c r="SRH3" s="89"/>
      <c r="SRI3" s="89"/>
      <c r="SRJ3" s="89"/>
      <c r="SRK3" s="89"/>
      <c r="SRL3" s="89"/>
      <c r="SRM3" s="89"/>
      <c r="SRN3" s="89"/>
      <c r="SRO3" s="89"/>
      <c r="SRP3" s="89"/>
      <c r="SRQ3" s="89"/>
      <c r="SRR3" s="89"/>
      <c r="SRS3" s="89"/>
      <c r="SRT3" s="89"/>
      <c r="SRU3" s="89"/>
      <c r="SRV3" s="89"/>
      <c r="SRW3" s="89"/>
      <c r="SRX3" s="89"/>
      <c r="SRY3" s="89"/>
      <c r="SRZ3" s="89"/>
      <c r="SSA3" s="89"/>
      <c r="SSB3" s="89"/>
      <c r="SSC3" s="89"/>
      <c r="SSD3" s="89"/>
      <c r="SSE3" s="89"/>
      <c r="SSF3" s="89"/>
      <c r="SSG3" s="89"/>
      <c r="SSH3" s="89"/>
      <c r="SSI3" s="89"/>
      <c r="SSJ3" s="89"/>
      <c r="SSK3" s="89"/>
      <c r="SSL3" s="89"/>
      <c r="SSM3" s="89"/>
      <c r="SSN3" s="89"/>
      <c r="SSO3" s="89"/>
      <c r="SSP3" s="89"/>
      <c r="SSQ3" s="89"/>
      <c r="SSR3" s="89"/>
      <c r="SSS3" s="89"/>
      <c r="SST3" s="89"/>
      <c r="SSU3" s="89"/>
      <c r="SSV3" s="89"/>
      <c r="SSW3" s="89"/>
      <c r="SSX3" s="89"/>
      <c r="SSY3" s="89"/>
      <c r="SSZ3" s="89"/>
      <c r="STA3" s="89"/>
      <c r="STB3" s="89"/>
      <c r="STC3" s="89"/>
      <c r="STD3" s="89"/>
      <c r="STE3" s="89"/>
      <c r="STF3" s="89"/>
      <c r="STG3" s="89"/>
      <c r="STH3" s="89"/>
      <c r="STI3" s="89"/>
      <c r="STJ3" s="89"/>
      <c r="STK3" s="89"/>
      <c r="STL3" s="89"/>
      <c r="STM3" s="89"/>
      <c r="STN3" s="89"/>
      <c r="STO3" s="89"/>
      <c r="STP3" s="89"/>
      <c r="STQ3" s="89"/>
      <c r="STR3" s="89"/>
      <c r="STS3" s="89"/>
      <c r="STT3" s="89"/>
      <c r="STU3" s="89"/>
      <c r="STV3" s="89"/>
      <c r="STW3" s="89"/>
      <c r="STX3" s="89"/>
      <c r="STY3" s="89"/>
      <c r="STZ3" s="89"/>
      <c r="SUA3" s="89"/>
      <c r="SUB3" s="89"/>
      <c r="SUC3" s="89"/>
      <c r="SUD3" s="89"/>
      <c r="SUE3" s="89"/>
      <c r="SUF3" s="89"/>
      <c r="SUG3" s="89"/>
      <c r="SUH3" s="89"/>
      <c r="SUI3" s="89"/>
      <c r="SUJ3" s="89"/>
      <c r="SUK3" s="89"/>
      <c r="SUL3" s="89"/>
      <c r="SUM3" s="89"/>
      <c r="SUN3" s="89"/>
      <c r="SUO3" s="89"/>
      <c r="SUP3" s="89"/>
      <c r="SUQ3" s="89"/>
      <c r="SUR3" s="89"/>
      <c r="SUS3" s="89"/>
      <c r="SUT3" s="89"/>
      <c r="SUU3" s="89"/>
      <c r="SUV3" s="89"/>
      <c r="SUW3" s="89"/>
      <c r="SUX3" s="89"/>
      <c r="SUY3" s="89"/>
      <c r="SUZ3" s="89"/>
      <c r="SVA3" s="89"/>
      <c r="SVB3" s="89"/>
      <c r="SVC3" s="89"/>
      <c r="SVD3" s="89"/>
      <c r="SVE3" s="89"/>
      <c r="SVF3" s="89"/>
      <c r="SVG3" s="89"/>
      <c r="SVH3" s="89"/>
      <c r="SVI3" s="89"/>
      <c r="SVJ3" s="89"/>
      <c r="SVK3" s="89"/>
      <c r="SVL3" s="89"/>
      <c r="SVM3" s="89"/>
      <c r="SVN3" s="89"/>
      <c r="SVO3" s="89"/>
      <c r="SVP3" s="89"/>
      <c r="SVQ3" s="89"/>
      <c r="SVR3" s="89"/>
      <c r="SVS3" s="89"/>
      <c r="SVT3" s="89"/>
      <c r="SVU3" s="89"/>
      <c r="SVV3" s="89"/>
      <c r="SVW3" s="89"/>
      <c r="SVX3" s="89"/>
      <c r="SVY3" s="89"/>
      <c r="SVZ3" s="89"/>
      <c r="SWA3" s="89"/>
      <c r="SWB3" s="89"/>
      <c r="SWC3" s="89"/>
      <c r="SWD3" s="89"/>
      <c r="SWE3" s="89"/>
      <c r="SWF3" s="89"/>
      <c r="SWG3" s="89"/>
      <c r="SWH3" s="89"/>
      <c r="SWI3" s="89"/>
      <c r="SWJ3" s="89"/>
      <c r="SWK3" s="89"/>
      <c r="SWL3" s="89"/>
      <c r="SWM3" s="89"/>
      <c r="SWN3" s="89"/>
      <c r="SWO3" s="89"/>
      <c r="SWP3" s="89"/>
      <c r="SWQ3" s="89"/>
      <c r="SWR3" s="89"/>
      <c r="SWS3" s="89"/>
      <c r="SWT3" s="89"/>
      <c r="SWU3" s="89"/>
      <c r="SWV3" s="89"/>
      <c r="SWW3" s="89"/>
      <c r="SWX3" s="89"/>
      <c r="SWY3" s="89"/>
      <c r="SWZ3" s="89"/>
      <c r="SXA3" s="89"/>
      <c r="SXB3" s="89"/>
      <c r="SXC3" s="89"/>
      <c r="SXD3" s="89"/>
      <c r="SXE3" s="89"/>
      <c r="SXF3" s="89"/>
      <c r="SXG3" s="89"/>
      <c r="SXH3" s="89"/>
      <c r="SXI3" s="89"/>
      <c r="SXJ3" s="89"/>
      <c r="SXK3" s="89"/>
      <c r="SXL3" s="89"/>
      <c r="SXM3" s="89"/>
      <c r="SXN3" s="89"/>
      <c r="SXO3" s="89"/>
      <c r="SXP3" s="89"/>
      <c r="SXQ3" s="89"/>
      <c r="SXR3" s="89"/>
      <c r="SXS3" s="89"/>
      <c r="SXT3" s="89"/>
      <c r="SXU3" s="89"/>
      <c r="SXV3" s="89"/>
      <c r="SXW3" s="89"/>
      <c r="SXX3" s="89"/>
      <c r="SXY3" s="89"/>
      <c r="SXZ3" s="89"/>
      <c r="SYA3" s="89"/>
      <c r="SYB3" s="89"/>
      <c r="SYC3" s="89"/>
      <c r="SYD3" s="89"/>
      <c r="SYE3" s="89"/>
      <c r="SYF3" s="89"/>
      <c r="SYG3" s="89"/>
      <c r="SYH3" s="89"/>
      <c r="SYI3" s="89"/>
      <c r="SYJ3" s="89"/>
      <c r="SYK3" s="89"/>
      <c r="SYL3" s="89"/>
      <c r="SYM3" s="89"/>
      <c r="SYN3" s="89"/>
      <c r="SYO3" s="89"/>
      <c r="SYP3" s="89"/>
      <c r="SYQ3" s="89"/>
      <c r="SYR3" s="89"/>
      <c r="SYS3" s="89"/>
      <c r="SYT3" s="89"/>
      <c r="SYU3" s="89"/>
      <c r="SYV3" s="89"/>
      <c r="SYW3" s="89"/>
      <c r="SYX3" s="89"/>
      <c r="SYY3" s="89"/>
      <c r="SYZ3" s="89"/>
      <c r="SZA3" s="89"/>
      <c r="SZB3" s="89"/>
      <c r="SZC3" s="89"/>
      <c r="SZD3" s="89"/>
      <c r="SZE3" s="89"/>
      <c r="SZF3" s="89"/>
      <c r="SZG3" s="89"/>
      <c r="SZH3" s="89"/>
      <c r="SZI3" s="89"/>
      <c r="SZJ3" s="89"/>
      <c r="SZK3" s="89"/>
      <c r="SZL3" s="89"/>
      <c r="SZM3" s="89"/>
      <c r="SZN3" s="89"/>
      <c r="SZO3" s="89"/>
      <c r="SZP3" s="89"/>
      <c r="SZQ3" s="89"/>
      <c r="SZR3" s="89"/>
      <c r="SZS3" s="89"/>
      <c r="SZT3" s="89"/>
      <c r="SZU3" s="89"/>
      <c r="SZV3" s="89"/>
      <c r="SZW3" s="89"/>
      <c r="SZX3" s="89"/>
      <c r="SZY3" s="89"/>
      <c r="SZZ3" s="89"/>
      <c r="TAA3" s="89"/>
      <c r="TAB3" s="89"/>
      <c r="TAC3" s="89"/>
      <c r="TAD3" s="89"/>
      <c r="TAE3" s="89"/>
      <c r="TAF3" s="89"/>
      <c r="TAG3" s="89"/>
      <c r="TAH3" s="89"/>
      <c r="TAI3" s="89"/>
      <c r="TAJ3" s="89"/>
      <c r="TAK3" s="89"/>
      <c r="TAL3" s="89"/>
      <c r="TAM3" s="89"/>
      <c r="TAN3" s="89"/>
      <c r="TAO3" s="89"/>
      <c r="TAP3" s="89"/>
      <c r="TAQ3" s="89"/>
      <c r="TAR3" s="89"/>
      <c r="TAS3" s="89"/>
      <c r="TAT3" s="89"/>
      <c r="TAU3" s="89"/>
      <c r="TAV3" s="89"/>
      <c r="TAW3" s="89"/>
      <c r="TAX3" s="89"/>
      <c r="TAY3" s="89"/>
      <c r="TAZ3" s="89"/>
      <c r="TBA3" s="89"/>
      <c r="TBB3" s="89"/>
      <c r="TBC3" s="89"/>
      <c r="TBD3" s="89"/>
      <c r="TBE3" s="89"/>
      <c r="TBF3" s="89"/>
      <c r="TBG3" s="89"/>
      <c r="TBH3" s="89"/>
      <c r="TBI3" s="89"/>
      <c r="TBJ3" s="89"/>
      <c r="TBK3" s="89"/>
      <c r="TBL3" s="89"/>
      <c r="TBM3" s="89"/>
      <c r="TBN3" s="89"/>
      <c r="TBO3" s="89"/>
      <c r="TBP3" s="89"/>
      <c r="TBQ3" s="89"/>
      <c r="TBR3" s="89"/>
      <c r="TBS3" s="89"/>
      <c r="TBT3" s="89"/>
      <c r="TBU3" s="89"/>
      <c r="TBV3" s="89"/>
      <c r="TBW3" s="89"/>
      <c r="TBX3" s="89"/>
      <c r="TBY3" s="89"/>
      <c r="TBZ3" s="89"/>
      <c r="TCA3" s="89"/>
      <c r="TCB3" s="89"/>
      <c r="TCC3" s="89"/>
      <c r="TCD3" s="89"/>
      <c r="TCE3" s="89"/>
      <c r="TCF3" s="89"/>
      <c r="TCG3" s="89"/>
      <c r="TCH3" s="89"/>
      <c r="TCI3" s="89"/>
      <c r="TCJ3" s="89"/>
      <c r="TCK3" s="89"/>
      <c r="TCL3" s="89"/>
      <c r="TCM3" s="89"/>
      <c r="TCN3" s="89"/>
      <c r="TCO3" s="89"/>
      <c r="TCP3" s="89"/>
      <c r="TCQ3" s="89"/>
      <c r="TCR3" s="89"/>
      <c r="TCS3" s="89"/>
      <c r="TCT3" s="89"/>
      <c r="TCU3" s="89"/>
      <c r="TCV3" s="89"/>
      <c r="TCW3" s="89"/>
      <c r="TCX3" s="89"/>
      <c r="TCY3" s="89"/>
      <c r="TCZ3" s="89"/>
      <c r="TDA3" s="89"/>
      <c r="TDB3" s="89"/>
      <c r="TDC3" s="89"/>
      <c r="TDD3" s="89"/>
      <c r="TDE3" s="89"/>
      <c r="TDF3" s="89"/>
      <c r="TDG3" s="89"/>
      <c r="TDH3" s="89"/>
      <c r="TDI3" s="89"/>
      <c r="TDJ3" s="89"/>
      <c r="TDK3" s="89"/>
      <c r="TDL3" s="89"/>
      <c r="TDM3" s="89"/>
      <c r="TDN3" s="89"/>
      <c r="TDO3" s="89"/>
      <c r="TDP3" s="89"/>
      <c r="TDQ3" s="89"/>
      <c r="TDR3" s="89"/>
      <c r="TDS3" s="89"/>
      <c r="TDT3" s="89"/>
      <c r="TDU3" s="89"/>
      <c r="TDV3" s="89"/>
      <c r="TDW3" s="89"/>
      <c r="TDX3" s="89"/>
      <c r="TDY3" s="89"/>
      <c r="TDZ3" s="89"/>
      <c r="TEA3" s="89"/>
      <c r="TEB3" s="89"/>
      <c r="TEC3" s="89"/>
      <c r="TED3" s="89"/>
      <c r="TEE3" s="89"/>
      <c r="TEF3" s="89"/>
      <c r="TEG3" s="89"/>
      <c r="TEH3" s="89"/>
      <c r="TEI3" s="89"/>
      <c r="TEJ3" s="89"/>
      <c r="TEK3" s="89"/>
      <c r="TEL3" s="89"/>
      <c r="TEM3" s="89"/>
      <c r="TEN3" s="89"/>
      <c r="TEO3" s="89"/>
      <c r="TEP3" s="89"/>
      <c r="TEQ3" s="89"/>
      <c r="TER3" s="89"/>
      <c r="TES3" s="89"/>
      <c r="TET3" s="89"/>
      <c r="TEU3" s="89"/>
      <c r="TEV3" s="89"/>
      <c r="TEW3" s="89"/>
      <c r="TEX3" s="89"/>
      <c r="TEY3" s="89"/>
      <c r="TEZ3" s="89"/>
      <c r="TFA3" s="89"/>
      <c r="TFB3" s="89"/>
      <c r="TFC3" s="89"/>
      <c r="TFD3" s="89"/>
      <c r="TFE3" s="89"/>
      <c r="TFF3" s="89"/>
      <c r="TFG3" s="89"/>
      <c r="TFH3" s="89"/>
      <c r="TFI3" s="89"/>
      <c r="TFJ3" s="89"/>
      <c r="TFK3" s="89"/>
      <c r="TFL3" s="89"/>
      <c r="TFM3" s="89"/>
      <c r="TFN3" s="89"/>
      <c r="TFO3" s="89"/>
      <c r="TFP3" s="89"/>
      <c r="TFQ3" s="89"/>
      <c r="TFR3" s="89"/>
      <c r="TFS3" s="89"/>
      <c r="TFT3" s="89"/>
      <c r="TFU3" s="89"/>
      <c r="TFV3" s="89"/>
      <c r="TFW3" s="89"/>
      <c r="TFX3" s="89"/>
      <c r="TFY3" s="89"/>
      <c r="TFZ3" s="89"/>
      <c r="TGA3" s="89"/>
      <c r="TGB3" s="89"/>
      <c r="TGC3" s="89"/>
      <c r="TGD3" s="89"/>
      <c r="TGE3" s="89"/>
      <c r="TGF3" s="89"/>
      <c r="TGG3" s="89"/>
      <c r="TGH3" s="89"/>
      <c r="TGI3" s="89"/>
      <c r="TGJ3" s="89"/>
      <c r="TGK3" s="89"/>
      <c r="TGL3" s="89"/>
      <c r="TGM3" s="89"/>
      <c r="TGN3" s="89"/>
      <c r="TGO3" s="89"/>
      <c r="TGP3" s="89"/>
      <c r="TGQ3" s="89"/>
      <c r="TGR3" s="89"/>
      <c r="TGS3" s="89"/>
      <c r="TGT3" s="89"/>
      <c r="TGU3" s="89"/>
      <c r="TGV3" s="89"/>
      <c r="TGW3" s="89"/>
      <c r="TGX3" s="89"/>
      <c r="TGY3" s="89"/>
      <c r="TGZ3" s="89"/>
      <c r="THA3" s="89"/>
      <c r="THB3" s="89"/>
      <c r="THC3" s="89"/>
      <c r="THD3" s="89"/>
      <c r="THE3" s="89"/>
      <c r="THF3" s="89"/>
      <c r="THG3" s="89"/>
      <c r="THH3" s="89"/>
      <c r="THI3" s="89"/>
      <c r="THJ3" s="89"/>
      <c r="THK3" s="89"/>
      <c r="THL3" s="89"/>
      <c r="THM3" s="89"/>
      <c r="THN3" s="89"/>
      <c r="THO3" s="89"/>
      <c r="THP3" s="89"/>
      <c r="THQ3" s="89"/>
      <c r="THR3" s="89"/>
      <c r="THS3" s="89"/>
      <c r="THT3" s="89"/>
      <c r="THU3" s="89"/>
      <c r="THV3" s="89"/>
      <c r="THW3" s="89"/>
      <c r="THX3" s="89"/>
      <c r="THY3" s="89"/>
      <c r="THZ3" s="89"/>
      <c r="TIA3" s="89"/>
      <c r="TIB3" s="89"/>
      <c r="TIC3" s="89"/>
      <c r="TID3" s="89"/>
      <c r="TIE3" s="89"/>
      <c r="TIF3" s="89"/>
      <c r="TIG3" s="89"/>
      <c r="TIH3" s="89"/>
      <c r="TII3" s="89"/>
      <c r="TIJ3" s="89"/>
      <c r="TIK3" s="89"/>
      <c r="TIL3" s="89"/>
      <c r="TIM3" s="89"/>
      <c r="TIN3" s="89"/>
      <c r="TIO3" s="89"/>
      <c r="TIP3" s="89"/>
      <c r="TIQ3" s="89"/>
      <c r="TIR3" s="89"/>
      <c r="TIS3" s="89"/>
      <c r="TIT3" s="89"/>
      <c r="TIU3" s="89"/>
      <c r="TIV3" s="89"/>
      <c r="TIW3" s="89"/>
      <c r="TIX3" s="89"/>
      <c r="TIY3" s="89"/>
      <c r="TIZ3" s="89"/>
      <c r="TJA3" s="89"/>
      <c r="TJB3" s="89"/>
      <c r="TJC3" s="89"/>
      <c r="TJD3" s="89"/>
      <c r="TJE3" s="89"/>
      <c r="TJF3" s="89"/>
      <c r="TJG3" s="89"/>
      <c r="TJH3" s="89"/>
      <c r="TJI3" s="89"/>
      <c r="TJJ3" s="89"/>
      <c r="TJK3" s="89"/>
      <c r="TJL3" s="89"/>
      <c r="TJM3" s="89"/>
      <c r="TJN3" s="89"/>
      <c r="TJO3" s="89"/>
      <c r="TJP3" s="89"/>
      <c r="TJQ3" s="89"/>
      <c r="TJR3" s="89"/>
      <c r="TJS3" s="89"/>
      <c r="TJT3" s="89"/>
      <c r="TJU3" s="89"/>
      <c r="TJV3" s="89"/>
      <c r="TJW3" s="89"/>
      <c r="TJX3" s="89"/>
      <c r="TJY3" s="89"/>
      <c r="TJZ3" s="89"/>
      <c r="TKA3" s="89"/>
      <c r="TKB3" s="89"/>
      <c r="TKC3" s="89"/>
      <c r="TKD3" s="89"/>
      <c r="TKE3" s="89"/>
      <c r="TKF3" s="89"/>
      <c r="TKG3" s="89"/>
      <c r="TKH3" s="89"/>
      <c r="TKI3" s="89"/>
      <c r="TKJ3" s="89"/>
      <c r="TKK3" s="89"/>
      <c r="TKL3" s="89"/>
      <c r="TKM3" s="89"/>
      <c r="TKN3" s="89"/>
      <c r="TKO3" s="89"/>
      <c r="TKP3" s="89"/>
      <c r="TKQ3" s="89"/>
      <c r="TKR3" s="89"/>
      <c r="TKS3" s="89"/>
      <c r="TKT3" s="89"/>
      <c r="TKU3" s="89"/>
      <c r="TKV3" s="89"/>
      <c r="TKW3" s="89"/>
      <c r="TKX3" s="89"/>
      <c r="TKY3" s="89"/>
      <c r="TKZ3" s="89"/>
      <c r="TLA3" s="89"/>
      <c r="TLB3" s="89"/>
      <c r="TLC3" s="89"/>
      <c r="TLD3" s="89"/>
      <c r="TLE3" s="89"/>
      <c r="TLF3" s="89"/>
      <c r="TLG3" s="89"/>
      <c r="TLH3" s="89"/>
      <c r="TLI3" s="89"/>
      <c r="TLJ3" s="89"/>
      <c r="TLK3" s="89"/>
      <c r="TLL3" s="89"/>
      <c r="TLM3" s="89"/>
      <c r="TLN3" s="89"/>
      <c r="TLO3" s="89"/>
      <c r="TLP3" s="89"/>
      <c r="TLQ3" s="89"/>
      <c r="TLR3" s="89"/>
      <c r="TLS3" s="89"/>
      <c r="TLT3" s="89"/>
      <c r="TLU3" s="89"/>
      <c r="TLV3" s="89"/>
      <c r="TLW3" s="89"/>
      <c r="TLX3" s="89"/>
      <c r="TLY3" s="89"/>
      <c r="TLZ3" s="89"/>
      <c r="TMA3" s="89"/>
      <c r="TMB3" s="89"/>
      <c r="TMC3" s="89"/>
      <c r="TMD3" s="89"/>
      <c r="TME3" s="89"/>
      <c r="TMF3" s="89"/>
      <c r="TMG3" s="89"/>
      <c r="TMH3" s="89"/>
      <c r="TMI3" s="89"/>
      <c r="TMJ3" s="89"/>
      <c r="TMK3" s="89"/>
      <c r="TML3" s="89"/>
      <c r="TMM3" s="89"/>
      <c r="TMN3" s="89"/>
      <c r="TMO3" s="89"/>
      <c r="TMP3" s="89"/>
      <c r="TMQ3" s="89"/>
      <c r="TMR3" s="89"/>
      <c r="TMS3" s="89"/>
      <c r="TMT3" s="89"/>
      <c r="TMU3" s="89"/>
      <c r="TMV3" s="89"/>
      <c r="TMW3" s="89"/>
      <c r="TMX3" s="89"/>
      <c r="TMY3" s="89"/>
      <c r="TMZ3" s="89"/>
      <c r="TNA3" s="89"/>
      <c r="TNB3" s="89"/>
      <c r="TNC3" s="89"/>
      <c r="TND3" s="89"/>
      <c r="TNE3" s="89"/>
      <c r="TNF3" s="89"/>
      <c r="TNG3" s="89"/>
      <c r="TNH3" s="89"/>
      <c r="TNI3" s="89"/>
      <c r="TNJ3" s="89"/>
      <c r="TNK3" s="89"/>
      <c r="TNL3" s="89"/>
      <c r="TNM3" s="89"/>
      <c r="TNN3" s="89"/>
      <c r="TNO3" s="89"/>
      <c r="TNP3" s="89"/>
      <c r="TNQ3" s="89"/>
      <c r="TNR3" s="89"/>
      <c r="TNS3" s="89"/>
      <c r="TNT3" s="89"/>
      <c r="TNU3" s="89"/>
      <c r="TNV3" s="89"/>
      <c r="TNW3" s="89"/>
      <c r="TNX3" s="89"/>
      <c r="TNY3" s="89"/>
      <c r="TNZ3" s="89"/>
      <c r="TOA3" s="89"/>
      <c r="TOB3" s="89"/>
      <c r="TOC3" s="89"/>
      <c r="TOD3" s="89"/>
      <c r="TOE3" s="89"/>
      <c r="TOF3" s="89"/>
      <c r="TOG3" s="89"/>
      <c r="TOH3" s="89"/>
      <c r="TOI3" s="89"/>
      <c r="TOJ3" s="89"/>
      <c r="TOK3" s="89"/>
      <c r="TOL3" s="89"/>
      <c r="TOM3" s="89"/>
      <c r="TON3" s="89"/>
      <c r="TOO3" s="89"/>
      <c r="TOP3" s="89"/>
      <c r="TOQ3" s="89"/>
      <c r="TOR3" s="89"/>
      <c r="TOS3" s="89"/>
      <c r="TOT3" s="89"/>
      <c r="TOU3" s="89"/>
      <c r="TOV3" s="89"/>
      <c r="TOW3" s="89"/>
      <c r="TOX3" s="89"/>
      <c r="TOY3" s="89"/>
      <c r="TOZ3" s="89"/>
      <c r="TPA3" s="89"/>
      <c r="TPB3" s="89"/>
      <c r="TPC3" s="89"/>
      <c r="TPD3" s="89"/>
      <c r="TPE3" s="89"/>
      <c r="TPF3" s="89"/>
      <c r="TPG3" s="89"/>
      <c r="TPH3" s="89"/>
      <c r="TPI3" s="89"/>
      <c r="TPJ3" s="89"/>
      <c r="TPK3" s="89"/>
      <c r="TPL3" s="89"/>
      <c r="TPM3" s="89"/>
      <c r="TPN3" s="89"/>
      <c r="TPO3" s="89"/>
      <c r="TPP3" s="89"/>
      <c r="TPQ3" s="89"/>
      <c r="TPR3" s="89"/>
      <c r="TPS3" s="89"/>
      <c r="TPT3" s="89"/>
      <c r="TPU3" s="89"/>
      <c r="TPV3" s="89"/>
      <c r="TPW3" s="89"/>
      <c r="TPX3" s="89"/>
      <c r="TPY3" s="89"/>
      <c r="TPZ3" s="89"/>
      <c r="TQA3" s="89"/>
      <c r="TQB3" s="89"/>
      <c r="TQC3" s="89"/>
      <c r="TQD3" s="89"/>
      <c r="TQE3" s="89"/>
      <c r="TQF3" s="89"/>
      <c r="TQG3" s="89"/>
      <c r="TQH3" s="89"/>
      <c r="TQI3" s="89"/>
      <c r="TQJ3" s="89"/>
      <c r="TQK3" s="89"/>
      <c r="TQL3" s="89"/>
      <c r="TQM3" s="89"/>
      <c r="TQN3" s="89"/>
      <c r="TQO3" s="89"/>
      <c r="TQP3" s="89"/>
      <c r="TQQ3" s="89"/>
      <c r="TQR3" s="89"/>
      <c r="TQS3" s="89"/>
      <c r="TQT3" s="89"/>
      <c r="TQU3" s="89"/>
      <c r="TQV3" s="89"/>
      <c r="TQW3" s="89"/>
      <c r="TQX3" s="89"/>
      <c r="TQY3" s="89"/>
      <c r="TQZ3" s="89"/>
      <c r="TRA3" s="89"/>
      <c r="TRB3" s="89"/>
      <c r="TRC3" s="89"/>
      <c r="TRD3" s="89"/>
      <c r="TRE3" s="89"/>
      <c r="TRF3" s="89"/>
      <c r="TRG3" s="89"/>
      <c r="TRH3" s="89"/>
      <c r="TRI3" s="89"/>
      <c r="TRJ3" s="89"/>
      <c r="TRK3" s="89"/>
      <c r="TRL3" s="89"/>
      <c r="TRM3" s="89"/>
      <c r="TRN3" s="89"/>
      <c r="TRO3" s="89"/>
      <c r="TRP3" s="89"/>
      <c r="TRQ3" s="89"/>
      <c r="TRR3" s="89"/>
      <c r="TRS3" s="89"/>
      <c r="TRT3" s="89"/>
      <c r="TRU3" s="89"/>
      <c r="TRV3" s="89"/>
      <c r="TRW3" s="89"/>
      <c r="TRX3" s="89"/>
      <c r="TRY3" s="89"/>
      <c r="TRZ3" s="89"/>
      <c r="TSA3" s="89"/>
      <c r="TSB3" s="89"/>
      <c r="TSC3" s="89"/>
      <c r="TSD3" s="89"/>
      <c r="TSE3" s="89"/>
      <c r="TSF3" s="89"/>
      <c r="TSG3" s="89"/>
      <c r="TSH3" s="89"/>
      <c r="TSI3" s="89"/>
      <c r="TSJ3" s="89"/>
      <c r="TSK3" s="89"/>
      <c r="TSL3" s="89"/>
      <c r="TSM3" s="89"/>
      <c r="TSN3" s="89"/>
      <c r="TSO3" s="89"/>
      <c r="TSP3" s="89"/>
      <c r="TSQ3" s="89"/>
      <c r="TSR3" s="89"/>
      <c r="TSS3" s="89"/>
      <c r="TST3" s="89"/>
      <c r="TSU3" s="89"/>
      <c r="TSV3" s="89"/>
      <c r="TSW3" s="89"/>
      <c r="TSX3" s="89"/>
      <c r="TSY3" s="89"/>
      <c r="TSZ3" s="89"/>
      <c r="TTA3" s="89"/>
      <c r="TTB3" s="89"/>
      <c r="TTC3" s="89"/>
      <c r="TTD3" s="89"/>
      <c r="TTE3" s="89"/>
      <c r="TTF3" s="89"/>
      <c r="TTG3" s="89"/>
      <c r="TTH3" s="89"/>
      <c r="TTI3" s="89"/>
      <c r="TTJ3" s="89"/>
      <c r="TTK3" s="89"/>
      <c r="TTL3" s="89"/>
      <c r="TTM3" s="89"/>
      <c r="TTN3" s="89"/>
      <c r="TTO3" s="89"/>
      <c r="TTP3" s="89"/>
      <c r="TTQ3" s="89"/>
      <c r="TTR3" s="89"/>
      <c r="TTS3" s="89"/>
      <c r="TTT3" s="89"/>
      <c r="TTU3" s="89"/>
      <c r="TTV3" s="89"/>
      <c r="TTW3" s="89"/>
      <c r="TTX3" s="89"/>
      <c r="TTY3" s="89"/>
      <c r="TTZ3" s="89"/>
      <c r="TUA3" s="89"/>
      <c r="TUB3" s="89"/>
      <c r="TUC3" s="89"/>
      <c r="TUD3" s="89"/>
      <c r="TUE3" s="89"/>
      <c r="TUF3" s="89"/>
      <c r="TUG3" s="89"/>
      <c r="TUH3" s="89"/>
      <c r="TUI3" s="89"/>
      <c r="TUJ3" s="89"/>
      <c r="TUK3" s="89"/>
      <c r="TUL3" s="89"/>
      <c r="TUM3" s="89"/>
      <c r="TUN3" s="89"/>
      <c r="TUO3" s="89"/>
      <c r="TUP3" s="89"/>
      <c r="TUQ3" s="89"/>
      <c r="TUR3" s="89"/>
      <c r="TUS3" s="89"/>
      <c r="TUT3" s="89"/>
      <c r="TUU3" s="89"/>
      <c r="TUV3" s="89"/>
      <c r="TUW3" s="89"/>
      <c r="TUX3" s="89"/>
      <c r="TUY3" s="89"/>
      <c r="TUZ3" s="89"/>
      <c r="TVA3" s="89"/>
      <c r="TVB3" s="89"/>
      <c r="TVC3" s="89"/>
      <c r="TVD3" s="89"/>
      <c r="TVE3" s="89"/>
      <c r="TVF3" s="89"/>
      <c r="TVG3" s="89"/>
      <c r="TVH3" s="89"/>
      <c r="TVI3" s="89"/>
      <c r="TVJ3" s="89"/>
      <c r="TVK3" s="89"/>
      <c r="TVL3" s="89"/>
      <c r="TVM3" s="89"/>
      <c r="TVN3" s="89"/>
      <c r="TVO3" s="89"/>
      <c r="TVP3" s="89"/>
      <c r="TVQ3" s="89"/>
      <c r="TVR3" s="89"/>
      <c r="TVS3" s="89"/>
      <c r="TVT3" s="89"/>
      <c r="TVU3" s="89"/>
      <c r="TVV3" s="89"/>
      <c r="TVW3" s="89"/>
      <c r="TVX3" s="89"/>
      <c r="TVY3" s="89"/>
      <c r="TVZ3" s="89"/>
      <c r="TWA3" s="89"/>
      <c r="TWB3" s="89"/>
      <c r="TWC3" s="89"/>
      <c r="TWD3" s="89"/>
      <c r="TWE3" s="89"/>
      <c r="TWF3" s="89"/>
      <c r="TWG3" s="89"/>
      <c r="TWH3" s="89"/>
      <c r="TWI3" s="89"/>
      <c r="TWJ3" s="89"/>
      <c r="TWK3" s="89"/>
      <c r="TWL3" s="89"/>
      <c r="TWM3" s="89"/>
      <c r="TWN3" s="89"/>
      <c r="TWO3" s="89"/>
      <c r="TWP3" s="89"/>
      <c r="TWQ3" s="89"/>
      <c r="TWR3" s="89"/>
      <c r="TWS3" s="89"/>
      <c r="TWT3" s="89"/>
      <c r="TWU3" s="89"/>
      <c r="TWV3" s="89"/>
      <c r="TWW3" s="89"/>
      <c r="TWX3" s="89"/>
      <c r="TWY3" s="89"/>
      <c r="TWZ3" s="89"/>
      <c r="TXA3" s="89"/>
      <c r="TXB3" s="89"/>
      <c r="TXC3" s="89"/>
      <c r="TXD3" s="89"/>
      <c r="TXE3" s="89"/>
      <c r="TXF3" s="89"/>
      <c r="TXG3" s="89"/>
      <c r="TXH3" s="89"/>
      <c r="TXI3" s="89"/>
      <c r="TXJ3" s="89"/>
      <c r="TXK3" s="89"/>
      <c r="TXL3" s="89"/>
      <c r="TXM3" s="89"/>
      <c r="TXN3" s="89"/>
      <c r="TXO3" s="89"/>
      <c r="TXP3" s="89"/>
      <c r="TXQ3" s="89"/>
      <c r="TXR3" s="89"/>
      <c r="TXS3" s="89"/>
      <c r="TXT3" s="89"/>
      <c r="TXU3" s="89"/>
      <c r="TXV3" s="89"/>
      <c r="TXW3" s="89"/>
      <c r="TXX3" s="89"/>
      <c r="TXY3" s="89"/>
      <c r="TXZ3" s="89"/>
      <c r="TYA3" s="89"/>
      <c r="TYB3" s="89"/>
      <c r="TYC3" s="89"/>
      <c r="TYD3" s="89"/>
      <c r="TYE3" s="89"/>
      <c r="TYF3" s="89"/>
      <c r="TYG3" s="89"/>
      <c r="TYH3" s="89"/>
      <c r="TYI3" s="89"/>
      <c r="TYJ3" s="89"/>
      <c r="TYK3" s="89"/>
      <c r="TYL3" s="89"/>
      <c r="TYM3" s="89"/>
      <c r="TYN3" s="89"/>
      <c r="TYO3" s="89"/>
      <c r="TYP3" s="89"/>
      <c r="TYQ3" s="89"/>
      <c r="TYR3" s="89"/>
      <c r="TYS3" s="89"/>
      <c r="TYT3" s="89"/>
      <c r="TYU3" s="89"/>
      <c r="TYV3" s="89"/>
      <c r="TYW3" s="89"/>
      <c r="TYX3" s="89"/>
      <c r="TYY3" s="89"/>
      <c r="TYZ3" s="89"/>
      <c r="TZA3" s="89"/>
      <c r="TZB3" s="89"/>
      <c r="TZC3" s="89"/>
      <c r="TZD3" s="89"/>
      <c r="TZE3" s="89"/>
      <c r="TZF3" s="89"/>
      <c r="TZG3" s="89"/>
      <c r="TZH3" s="89"/>
      <c r="TZI3" s="89"/>
      <c r="TZJ3" s="89"/>
      <c r="TZK3" s="89"/>
      <c r="TZL3" s="89"/>
      <c r="TZM3" s="89"/>
      <c r="TZN3" s="89"/>
      <c r="TZO3" s="89"/>
      <c r="TZP3" s="89"/>
      <c r="TZQ3" s="89"/>
      <c r="TZR3" s="89"/>
      <c r="TZS3" s="89"/>
      <c r="TZT3" s="89"/>
      <c r="TZU3" s="89"/>
      <c r="TZV3" s="89"/>
      <c r="TZW3" s="89"/>
      <c r="TZX3" s="89"/>
      <c r="TZY3" s="89"/>
      <c r="TZZ3" s="89"/>
      <c r="UAA3" s="89"/>
      <c r="UAB3" s="89"/>
      <c r="UAC3" s="89"/>
      <c r="UAD3" s="89"/>
      <c r="UAE3" s="89"/>
      <c r="UAF3" s="89"/>
      <c r="UAG3" s="89"/>
      <c r="UAH3" s="89"/>
      <c r="UAI3" s="89"/>
      <c r="UAJ3" s="89"/>
      <c r="UAK3" s="89"/>
      <c r="UAL3" s="89"/>
      <c r="UAM3" s="89"/>
      <c r="UAN3" s="89"/>
      <c r="UAO3" s="89"/>
      <c r="UAP3" s="89"/>
      <c r="UAQ3" s="89"/>
      <c r="UAR3" s="89"/>
      <c r="UAS3" s="89"/>
      <c r="UAT3" s="89"/>
      <c r="UAU3" s="89"/>
      <c r="UAV3" s="89"/>
      <c r="UAW3" s="89"/>
      <c r="UAX3" s="89"/>
      <c r="UAY3" s="89"/>
      <c r="UAZ3" s="89"/>
      <c r="UBA3" s="89"/>
      <c r="UBB3" s="89"/>
      <c r="UBC3" s="89"/>
      <c r="UBD3" s="89"/>
      <c r="UBE3" s="89"/>
      <c r="UBF3" s="89"/>
      <c r="UBG3" s="89"/>
      <c r="UBH3" s="89"/>
      <c r="UBI3" s="89"/>
      <c r="UBJ3" s="89"/>
      <c r="UBK3" s="89"/>
      <c r="UBL3" s="89"/>
      <c r="UBM3" s="89"/>
      <c r="UBN3" s="89"/>
      <c r="UBO3" s="89"/>
      <c r="UBP3" s="89"/>
      <c r="UBQ3" s="89"/>
      <c r="UBR3" s="89"/>
      <c r="UBS3" s="89"/>
      <c r="UBT3" s="89"/>
      <c r="UBU3" s="89"/>
      <c r="UBV3" s="89"/>
      <c r="UBW3" s="89"/>
      <c r="UBX3" s="89"/>
      <c r="UBY3" s="89"/>
      <c r="UBZ3" s="89"/>
      <c r="UCA3" s="89"/>
      <c r="UCB3" s="89"/>
      <c r="UCC3" s="89"/>
      <c r="UCD3" s="89"/>
      <c r="UCE3" s="89"/>
      <c r="UCF3" s="89"/>
      <c r="UCG3" s="89"/>
      <c r="UCH3" s="89"/>
      <c r="UCI3" s="89"/>
      <c r="UCJ3" s="89"/>
      <c r="UCK3" s="89"/>
      <c r="UCL3" s="89"/>
      <c r="UCM3" s="89"/>
      <c r="UCN3" s="89"/>
      <c r="UCO3" s="89"/>
      <c r="UCP3" s="89"/>
      <c r="UCQ3" s="89"/>
      <c r="UCR3" s="89"/>
      <c r="UCS3" s="89"/>
      <c r="UCT3" s="89"/>
      <c r="UCU3" s="89"/>
      <c r="UCV3" s="89"/>
      <c r="UCW3" s="89"/>
      <c r="UCX3" s="89"/>
      <c r="UCY3" s="89"/>
      <c r="UCZ3" s="89"/>
      <c r="UDA3" s="89"/>
      <c r="UDB3" s="89"/>
      <c r="UDC3" s="89"/>
      <c r="UDD3" s="89"/>
      <c r="UDE3" s="89"/>
      <c r="UDF3" s="89"/>
      <c r="UDG3" s="89"/>
      <c r="UDH3" s="89"/>
      <c r="UDI3" s="89"/>
      <c r="UDJ3" s="89"/>
      <c r="UDK3" s="89"/>
      <c r="UDL3" s="89"/>
      <c r="UDM3" s="89"/>
      <c r="UDN3" s="89"/>
      <c r="UDO3" s="89"/>
      <c r="UDP3" s="89"/>
      <c r="UDQ3" s="89"/>
      <c r="UDR3" s="89"/>
      <c r="UDS3" s="89"/>
      <c r="UDT3" s="89"/>
      <c r="UDU3" s="89"/>
      <c r="UDV3" s="89"/>
      <c r="UDW3" s="89"/>
      <c r="UDX3" s="89"/>
      <c r="UDY3" s="89"/>
      <c r="UDZ3" s="89"/>
      <c r="UEA3" s="89"/>
      <c r="UEB3" s="89"/>
      <c r="UEC3" s="89"/>
      <c r="UED3" s="89"/>
      <c r="UEE3" s="89"/>
      <c r="UEF3" s="89"/>
      <c r="UEG3" s="89"/>
      <c r="UEH3" s="89"/>
      <c r="UEI3" s="89"/>
      <c r="UEJ3" s="89"/>
      <c r="UEK3" s="89"/>
      <c r="UEL3" s="89"/>
      <c r="UEM3" s="89"/>
      <c r="UEN3" s="89"/>
      <c r="UEO3" s="89"/>
      <c r="UEP3" s="89"/>
      <c r="UEQ3" s="89"/>
      <c r="UER3" s="89"/>
      <c r="UES3" s="89"/>
      <c r="UET3" s="89"/>
      <c r="UEU3" s="89"/>
      <c r="UEV3" s="89"/>
      <c r="UEW3" s="89"/>
      <c r="UEX3" s="89"/>
      <c r="UEY3" s="89"/>
      <c r="UEZ3" s="89"/>
      <c r="UFA3" s="89"/>
      <c r="UFB3" s="89"/>
      <c r="UFC3" s="89"/>
      <c r="UFD3" s="89"/>
      <c r="UFE3" s="89"/>
      <c r="UFF3" s="89"/>
      <c r="UFG3" s="89"/>
      <c r="UFH3" s="89"/>
      <c r="UFI3" s="89"/>
      <c r="UFJ3" s="89"/>
      <c r="UFK3" s="89"/>
      <c r="UFL3" s="89"/>
      <c r="UFM3" s="89"/>
      <c r="UFN3" s="89"/>
      <c r="UFO3" s="89"/>
      <c r="UFP3" s="89"/>
      <c r="UFQ3" s="89"/>
      <c r="UFR3" s="89"/>
      <c r="UFS3" s="89"/>
      <c r="UFT3" s="89"/>
      <c r="UFU3" s="89"/>
      <c r="UFV3" s="89"/>
      <c r="UFW3" s="89"/>
      <c r="UFX3" s="89"/>
      <c r="UFY3" s="89"/>
      <c r="UFZ3" s="89"/>
      <c r="UGA3" s="89"/>
      <c r="UGB3" s="89"/>
      <c r="UGC3" s="89"/>
      <c r="UGD3" s="89"/>
      <c r="UGE3" s="89"/>
      <c r="UGF3" s="89"/>
      <c r="UGG3" s="89"/>
      <c r="UGH3" s="89"/>
      <c r="UGI3" s="89"/>
      <c r="UGJ3" s="89"/>
      <c r="UGK3" s="89"/>
      <c r="UGL3" s="89"/>
      <c r="UGM3" s="89"/>
      <c r="UGN3" s="89"/>
      <c r="UGO3" s="89"/>
      <c r="UGP3" s="89"/>
      <c r="UGQ3" s="89"/>
      <c r="UGR3" s="89"/>
      <c r="UGS3" s="89"/>
      <c r="UGT3" s="89"/>
      <c r="UGU3" s="89"/>
      <c r="UGV3" s="89"/>
      <c r="UGW3" s="89"/>
      <c r="UGX3" s="89"/>
      <c r="UGY3" s="89"/>
      <c r="UGZ3" s="89"/>
      <c r="UHA3" s="89"/>
      <c r="UHB3" s="89"/>
      <c r="UHC3" s="89"/>
      <c r="UHD3" s="89"/>
      <c r="UHE3" s="89"/>
      <c r="UHF3" s="89"/>
      <c r="UHG3" s="89"/>
      <c r="UHH3" s="89"/>
      <c r="UHI3" s="89"/>
      <c r="UHJ3" s="89"/>
      <c r="UHK3" s="89"/>
      <c r="UHL3" s="89"/>
      <c r="UHM3" s="89"/>
      <c r="UHN3" s="89"/>
      <c r="UHO3" s="89"/>
      <c r="UHP3" s="89"/>
      <c r="UHQ3" s="89"/>
      <c r="UHR3" s="89"/>
      <c r="UHS3" s="89"/>
      <c r="UHT3" s="89"/>
      <c r="UHU3" s="89"/>
      <c r="UHV3" s="89"/>
      <c r="UHW3" s="89"/>
      <c r="UHX3" s="89"/>
      <c r="UHY3" s="89"/>
      <c r="UHZ3" s="89"/>
      <c r="UIA3" s="89"/>
      <c r="UIB3" s="89"/>
      <c r="UIC3" s="89"/>
      <c r="UID3" s="89"/>
      <c r="UIE3" s="89"/>
      <c r="UIF3" s="89"/>
      <c r="UIG3" s="89"/>
      <c r="UIH3" s="89"/>
      <c r="UII3" s="89"/>
      <c r="UIJ3" s="89"/>
      <c r="UIK3" s="89"/>
      <c r="UIL3" s="89"/>
      <c r="UIM3" s="89"/>
      <c r="UIN3" s="89"/>
      <c r="UIO3" s="89"/>
      <c r="UIP3" s="89"/>
      <c r="UIQ3" s="89"/>
      <c r="UIR3" s="89"/>
      <c r="UIS3" s="89"/>
      <c r="UIT3" s="89"/>
      <c r="UIU3" s="89"/>
      <c r="UIV3" s="89"/>
      <c r="UIW3" s="89"/>
      <c r="UIX3" s="89"/>
      <c r="UIY3" s="89"/>
      <c r="UIZ3" s="89"/>
      <c r="UJA3" s="89"/>
      <c r="UJB3" s="89"/>
      <c r="UJC3" s="89"/>
      <c r="UJD3" s="89"/>
      <c r="UJE3" s="89"/>
      <c r="UJF3" s="89"/>
      <c r="UJG3" s="89"/>
      <c r="UJH3" s="89"/>
      <c r="UJI3" s="89"/>
      <c r="UJJ3" s="89"/>
      <c r="UJK3" s="89"/>
      <c r="UJL3" s="89"/>
      <c r="UJM3" s="89"/>
      <c r="UJN3" s="89"/>
      <c r="UJO3" s="89"/>
      <c r="UJP3" s="89"/>
      <c r="UJQ3" s="89"/>
      <c r="UJR3" s="89"/>
      <c r="UJS3" s="89"/>
      <c r="UJT3" s="89"/>
      <c r="UJU3" s="89"/>
      <c r="UJV3" s="89"/>
      <c r="UJW3" s="89"/>
      <c r="UJX3" s="89"/>
      <c r="UJY3" s="89"/>
      <c r="UJZ3" s="89"/>
      <c r="UKA3" s="89"/>
      <c r="UKB3" s="89"/>
      <c r="UKC3" s="89"/>
      <c r="UKD3" s="89"/>
      <c r="UKE3" s="89"/>
      <c r="UKF3" s="89"/>
      <c r="UKG3" s="89"/>
      <c r="UKH3" s="89"/>
      <c r="UKI3" s="89"/>
      <c r="UKJ3" s="89"/>
      <c r="UKK3" s="89"/>
      <c r="UKL3" s="89"/>
      <c r="UKM3" s="89"/>
      <c r="UKN3" s="89"/>
      <c r="UKO3" s="89"/>
      <c r="UKP3" s="89"/>
      <c r="UKQ3" s="89"/>
      <c r="UKR3" s="89"/>
      <c r="UKS3" s="89"/>
      <c r="UKT3" s="89"/>
      <c r="UKU3" s="89"/>
      <c r="UKV3" s="89"/>
      <c r="UKW3" s="89"/>
      <c r="UKX3" s="89"/>
      <c r="UKY3" s="89"/>
      <c r="UKZ3" s="89"/>
      <c r="ULA3" s="89"/>
      <c r="ULB3" s="89"/>
      <c r="ULC3" s="89"/>
      <c r="ULD3" s="89"/>
      <c r="ULE3" s="89"/>
      <c r="ULF3" s="89"/>
      <c r="ULG3" s="89"/>
      <c r="ULH3" s="89"/>
      <c r="ULI3" s="89"/>
      <c r="ULJ3" s="89"/>
      <c r="ULK3" s="89"/>
      <c r="ULL3" s="89"/>
      <c r="ULM3" s="89"/>
      <c r="ULN3" s="89"/>
      <c r="ULO3" s="89"/>
      <c r="ULP3" s="89"/>
      <c r="ULQ3" s="89"/>
      <c r="ULR3" s="89"/>
      <c r="ULS3" s="89"/>
      <c r="ULT3" s="89"/>
      <c r="ULU3" s="89"/>
      <c r="ULV3" s="89"/>
      <c r="ULW3" s="89"/>
      <c r="ULX3" s="89"/>
      <c r="ULY3" s="89"/>
      <c r="ULZ3" s="89"/>
      <c r="UMA3" s="89"/>
      <c r="UMB3" s="89"/>
      <c r="UMC3" s="89"/>
      <c r="UMD3" s="89"/>
      <c r="UME3" s="89"/>
      <c r="UMF3" s="89"/>
      <c r="UMG3" s="89"/>
      <c r="UMH3" s="89"/>
      <c r="UMI3" s="89"/>
      <c r="UMJ3" s="89"/>
      <c r="UMK3" s="89"/>
      <c r="UML3" s="89"/>
      <c r="UMM3" s="89"/>
      <c r="UMN3" s="89"/>
      <c r="UMO3" s="89"/>
      <c r="UMP3" s="89"/>
      <c r="UMQ3" s="89"/>
      <c r="UMR3" s="89"/>
      <c r="UMS3" s="89"/>
      <c r="UMT3" s="89"/>
      <c r="UMU3" s="89"/>
      <c r="UMV3" s="89"/>
      <c r="UMW3" s="89"/>
      <c r="UMX3" s="89"/>
      <c r="UMY3" s="89"/>
      <c r="UMZ3" s="89"/>
      <c r="UNA3" s="89"/>
      <c r="UNB3" s="89"/>
      <c r="UNC3" s="89"/>
      <c r="UND3" s="89"/>
      <c r="UNE3" s="89"/>
      <c r="UNF3" s="89"/>
      <c r="UNG3" s="89"/>
      <c r="UNH3" s="89"/>
      <c r="UNI3" s="89"/>
      <c r="UNJ3" s="89"/>
      <c r="UNK3" s="89"/>
      <c r="UNL3" s="89"/>
      <c r="UNM3" s="89"/>
      <c r="UNN3" s="89"/>
      <c r="UNO3" s="89"/>
      <c r="UNP3" s="89"/>
      <c r="UNQ3" s="89"/>
      <c r="UNR3" s="89"/>
      <c r="UNS3" s="89"/>
      <c r="UNT3" s="89"/>
      <c r="UNU3" s="89"/>
      <c r="UNV3" s="89"/>
      <c r="UNW3" s="89"/>
      <c r="UNX3" s="89"/>
      <c r="UNY3" s="89"/>
      <c r="UNZ3" s="89"/>
      <c r="UOA3" s="89"/>
      <c r="UOB3" s="89"/>
      <c r="UOC3" s="89"/>
      <c r="UOD3" s="89"/>
      <c r="UOE3" s="89"/>
      <c r="UOF3" s="89"/>
      <c r="UOG3" s="89"/>
      <c r="UOH3" s="89"/>
      <c r="UOI3" s="89"/>
      <c r="UOJ3" s="89"/>
      <c r="UOK3" s="89"/>
      <c r="UOL3" s="89"/>
      <c r="UOM3" s="89"/>
      <c r="UON3" s="89"/>
      <c r="UOO3" s="89"/>
      <c r="UOP3" s="89"/>
      <c r="UOQ3" s="89"/>
      <c r="UOR3" s="89"/>
      <c r="UOS3" s="89"/>
      <c r="UOT3" s="89"/>
      <c r="UOU3" s="89"/>
      <c r="UOV3" s="89"/>
      <c r="UOW3" s="89"/>
      <c r="UOX3" s="89"/>
      <c r="UOY3" s="89"/>
      <c r="UOZ3" s="89"/>
      <c r="UPA3" s="89"/>
      <c r="UPB3" s="89"/>
      <c r="UPC3" s="89"/>
      <c r="UPD3" s="89"/>
      <c r="UPE3" s="89"/>
      <c r="UPF3" s="89"/>
      <c r="UPG3" s="89"/>
      <c r="UPH3" s="89"/>
      <c r="UPI3" s="89"/>
      <c r="UPJ3" s="89"/>
      <c r="UPK3" s="89"/>
      <c r="UPL3" s="89"/>
      <c r="UPM3" s="89"/>
      <c r="UPN3" s="89"/>
      <c r="UPO3" s="89"/>
      <c r="UPP3" s="89"/>
      <c r="UPQ3" s="89"/>
      <c r="UPR3" s="89"/>
      <c r="UPS3" s="89"/>
      <c r="UPT3" s="89"/>
      <c r="UPU3" s="89"/>
      <c r="UPV3" s="89"/>
      <c r="UPW3" s="89"/>
      <c r="UPX3" s="89"/>
      <c r="UPY3" s="89"/>
      <c r="UPZ3" s="89"/>
      <c r="UQA3" s="89"/>
      <c r="UQB3" s="89"/>
      <c r="UQC3" s="89"/>
      <c r="UQD3" s="89"/>
      <c r="UQE3" s="89"/>
      <c r="UQF3" s="89"/>
      <c r="UQG3" s="89"/>
      <c r="UQH3" s="89"/>
      <c r="UQI3" s="89"/>
      <c r="UQJ3" s="89"/>
      <c r="UQK3" s="89"/>
      <c r="UQL3" s="89"/>
      <c r="UQM3" s="89"/>
      <c r="UQN3" s="89"/>
      <c r="UQO3" s="89"/>
      <c r="UQP3" s="89"/>
      <c r="UQQ3" s="89"/>
      <c r="UQR3" s="89"/>
      <c r="UQS3" s="89"/>
      <c r="UQT3" s="89"/>
      <c r="UQU3" s="89"/>
      <c r="UQV3" s="89"/>
      <c r="UQW3" s="89"/>
      <c r="UQX3" s="89"/>
      <c r="UQY3" s="89"/>
      <c r="UQZ3" s="89"/>
      <c r="URA3" s="89"/>
      <c r="URB3" s="89"/>
      <c r="URC3" s="89"/>
      <c r="URD3" s="89"/>
      <c r="URE3" s="89"/>
      <c r="URF3" s="89"/>
      <c r="URG3" s="89"/>
      <c r="URH3" s="89"/>
      <c r="URI3" s="89"/>
      <c r="URJ3" s="89"/>
      <c r="URK3" s="89"/>
      <c r="URL3" s="89"/>
      <c r="URM3" s="89"/>
      <c r="URN3" s="89"/>
      <c r="URO3" s="89"/>
      <c r="URP3" s="89"/>
      <c r="URQ3" s="89"/>
      <c r="URR3" s="89"/>
      <c r="URS3" s="89"/>
      <c r="URT3" s="89"/>
      <c r="URU3" s="89"/>
      <c r="URV3" s="89"/>
      <c r="URW3" s="89"/>
      <c r="URX3" s="89"/>
      <c r="URY3" s="89"/>
      <c r="URZ3" s="89"/>
      <c r="USA3" s="89"/>
      <c r="USB3" s="89"/>
      <c r="USC3" s="89"/>
      <c r="USD3" s="89"/>
      <c r="USE3" s="89"/>
      <c r="USF3" s="89"/>
      <c r="USG3" s="89"/>
      <c r="USH3" s="89"/>
      <c r="USI3" s="89"/>
      <c r="USJ3" s="89"/>
      <c r="USK3" s="89"/>
      <c r="USL3" s="89"/>
      <c r="USM3" s="89"/>
      <c r="USN3" s="89"/>
      <c r="USO3" s="89"/>
      <c r="USP3" s="89"/>
      <c r="USQ3" s="89"/>
      <c r="USR3" s="89"/>
      <c r="USS3" s="89"/>
      <c r="UST3" s="89"/>
      <c r="USU3" s="89"/>
      <c r="USV3" s="89"/>
      <c r="USW3" s="89"/>
      <c r="USX3" s="89"/>
      <c r="USY3" s="89"/>
      <c r="USZ3" s="89"/>
      <c r="UTA3" s="89"/>
      <c r="UTB3" s="89"/>
      <c r="UTC3" s="89"/>
      <c r="UTD3" s="89"/>
      <c r="UTE3" s="89"/>
      <c r="UTF3" s="89"/>
      <c r="UTG3" s="89"/>
      <c r="UTH3" s="89"/>
      <c r="UTI3" s="89"/>
      <c r="UTJ3" s="89"/>
      <c r="UTK3" s="89"/>
      <c r="UTL3" s="89"/>
      <c r="UTM3" s="89"/>
      <c r="UTN3" s="89"/>
      <c r="UTO3" s="89"/>
      <c r="UTP3" s="89"/>
      <c r="UTQ3" s="89"/>
      <c r="UTR3" s="89"/>
      <c r="UTS3" s="89"/>
      <c r="UTT3" s="89"/>
      <c r="UTU3" s="89"/>
      <c r="UTV3" s="89"/>
      <c r="UTW3" s="89"/>
      <c r="UTX3" s="89"/>
      <c r="UTY3" s="89"/>
      <c r="UTZ3" s="89"/>
      <c r="UUA3" s="89"/>
      <c r="UUB3" s="89"/>
      <c r="UUC3" s="89"/>
      <c r="UUD3" s="89"/>
      <c r="UUE3" s="89"/>
      <c r="UUF3" s="89"/>
      <c r="UUG3" s="89"/>
      <c r="UUH3" s="89"/>
      <c r="UUI3" s="89"/>
      <c r="UUJ3" s="89"/>
      <c r="UUK3" s="89"/>
      <c r="UUL3" s="89"/>
      <c r="UUM3" s="89"/>
      <c r="UUN3" s="89"/>
      <c r="UUO3" s="89"/>
      <c r="UUP3" s="89"/>
      <c r="UUQ3" s="89"/>
      <c r="UUR3" s="89"/>
      <c r="UUS3" s="89"/>
      <c r="UUT3" s="89"/>
      <c r="UUU3" s="89"/>
      <c r="UUV3" s="89"/>
      <c r="UUW3" s="89"/>
      <c r="UUX3" s="89"/>
      <c r="UUY3" s="89"/>
      <c r="UUZ3" s="89"/>
      <c r="UVA3" s="89"/>
      <c r="UVB3" s="89"/>
      <c r="UVC3" s="89"/>
      <c r="UVD3" s="89"/>
      <c r="UVE3" s="89"/>
      <c r="UVF3" s="89"/>
      <c r="UVG3" s="89"/>
      <c r="UVH3" s="89"/>
      <c r="UVI3" s="89"/>
      <c r="UVJ3" s="89"/>
      <c r="UVK3" s="89"/>
      <c r="UVL3" s="89"/>
      <c r="UVM3" s="89"/>
      <c r="UVN3" s="89"/>
      <c r="UVO3" s="89"/>
      <c r="UVP3" s="89"/>
      <c r="UVQ3" s="89"/>
      <c r="UVR3" s="89"/>
      <c r="UVS3" s="89"/>
      <c r="UVT3" s="89"/>
      <c r="UVU3" s="89"/>
      <c r="UVV3" s="89"/>
      <c r="UVW3" s="89"/>
      <c r="UVX3" s="89"/>
      <c r="UVY3" s="89"/>
      <c r="UVZ3" s="89"/>
      <c r="UWA3" s="89"/>
      <c r="UWB3" s="89"/>
      <c r="UWC3" s="89"/>
      <c r="UWD3" s="89"/>
      <c r="UWE3" s="89"/>
      <c r="UWF3" s="89"/>
      <c r="UWG3" s="89"/>
      <c r="UWH3" s="89"/>
      <c r="UWI3" s="89"/>
      <c r="UWJ3" s="89"/>
      <c r="UWK3" s="89"/>
      <c r="UWL3" s="89"/>
      <c r="UWM3" s="89"/>
      <c r="UWN3" s="89"/>
      <c r="UWO3" s="89"/>
      <c r="UWP3" s="89"/>
      <c r="UWQ3" s="89"/>
      <c r="UWR3" s="89"/>
      <c r="UWS3" s="89"/>
      <c r="UWT3" s="89"/>
      <c r="UWU3" s="89"/>
      <c r="UWV3" s="89"/>
      <c r="UWW3" s="89"/>
      <c r="UWX3" s="89"/>
      <c r="UWY3" s="89"/>
      <c r="UWZ3" s="89"/>
      <c r="UXA3" s="89"/>
      <c r="UXB3" s="89"/>
      <c r="UXC3" s="89"/>
      <c r="UXD3" s="89"/>
      <c r="UXE3" s="89"/>
      <c r="UXF3" s="89"/>
      <c r="UXG3" s="89"/>
      <c r="UXH3" s="89"/>
      <c r="UXI3" s="89"/>
      <c r="UXJ3" s="89"/>
      <c r="UXK3" s="89"/>
      <c r="UXL3" s="89"/>
      <c r="UXM3" s="89"/>
      <c r="UXN3" s="89"/>
      <c r="UXO3" s="89"/>
      <c r="UXP3" s="89"/>
      <c r="UXQ3" s="89"/>
      <c r="UXR3" s="89"/>
      <c r="UXS3" s="89"/>
      <c r="UXT3" s="89"/>
      <c r="UXU3" s="89"/>
      <c r="UXV3" s="89"/>
      <c r="UXW3" s="89"/>
      <c r="UXX3" s="89"/>
      <c r="UXY3" s="89"/>
      <c r="UXZ3" s="89"/>
      <c r="UYA3" s="89"/>
      <c r="UYB3" s="89"/>
      <c r="UYC3" s="89"/>
      <c r="UYD3" s="89"/>
      <c r="UYE3" s="89"/>
      <c r="UYF3" s="89"/>
      <c r="UYG3" s="89"/>
      <c r="UYH3" s="89"/>
      <c r="UYI3" s="89"/>
      <c r="UYJ3" s="89"/>
      <c r="UYK3" s="89"/>
      <c r="UYL3" s="89"/>
      <c r="UYM3" s="89"/>
      <c r="UYN3" s="89"/>
      <c r="UYO3" s="89"/>
      <c r="UYP3" s="89"/>
      <c r="UYQ3" s="89"/>
      <c r="UYR3" s="89"/>
      <c r="UYS3" s="89"/>
      <c r="UYT3" s="89"/>
      <c r="UYU3" s="89"/>
      <c r="UYV3" s="89"/>
      <c r="UYW3" s="89"/>
      <c r="UYX3" s="89"/>
      <c r="UYY3" s="89"/>
      <c r="UYZ3" s="89"/>
      <c r="UZA3" s="89"/>
      <c r="UZB3" s="89"/>
      <c r="UZC3" s="89"/>
      <c r="UZD3" s="89"/>
      <c r="UZE3" s="89"/>
      <c r="UZF3" s="89"/>
      <c r="UZG3" s="89"/>
      <c r="UZH3" s="89"/>
      <c r="UZI3" s="89"/>
      <c r="UZJ3" s="89"/>
      <c r="UZK3" s="89"/>
      <c r="UZL3" s="89"/>
      <c r="UZM3" s="89"/>
      <c r="UZN3" s="89"/>
      <c r="UZO3" s="89"/>
      <c r="UZP3" s="89"/>
      <c r="UZQ3" s="89"/>
      <c r="UZR3" s="89"/>
      <c r="UZS3" s="89"/>
      <c r="UZT3" s="89"/>
      <c r="UZU3" s="89"/>
      <c r="UZV3" s="89"/>
      <c r="UZW3" s="89"/>
      <c r="UZX3" s="89"/>
      <c r="UZY3" s="89"/>
      <c r="UZZ3" s="89"/>
      <c r="VAA3" s="89"/>
      <c r="VAB3" s="89"/>
      <c r="VAC3" s="89"/>
      <c r="VAD3" s="89"/>
      <c r="VAE3" s="89"/>
      <c r="VAF3" s="89"/>
      <c r="VAG3" s="89"/>
      <c r="VAH3" s="89"/>
      <c r="VAI3" s="89"/>
      <c r="VAJ3" s="89"/>
      <c r="VAK3" s="89"/>
      <c r="VAL3" s="89"/>
      <c r="VAM3" s="89"/>
      <c r="VAN3" s="89"/>
      <c r="VAO3" s="89"/>
      <c r="VAP3" s="89"/>
      <c r="VAQ3" s="89"/>
      <c r="VAR3" s="89"/>
      <c r="VAS3" s="89"/>
      <c r="VAT3" s="89"/>
      <c r="VAU3" s="89"/>
      <c r="VAV3" s="89"/>
      <c r="VAW3" s="89"/>
      <c r="VAX3" s="89"/>
      <c r="VAY3" s="89"/>
      <c r="VAZ3" s="89"/>
      <c r="VBA3" s="89"/>
      <c r="VBB3" s="89"/>
      <c r="VBC3" s="89"/>
      <c r="VBD3" s="89"/>
      <c r="VBE3" s="89"/>
      <c r="VBF3" s="89"/>
      <c r="VBG3" s="89"/>
      <c r="VBH3" s="89"/>
      <c r="VBI3" s="89"/>
      <c r="VBJ3" s="89"/>
      <c r="VBK3" s="89"/>
      <c r="VBL3" s="89"/>
      <c r="VBM3" s="89"/>
      <c r="VBN3" s="89"/>
      <c r="VBO3" s="89"/>
      <c r="VBP3" s="89"/>
      <c r="VBQ3" s="89"/>
      <c r="VBR3" s="89"/>
      <c r="VBS3" s="89"/>
      <c r="VBT3" s="89"/>
      <c r="VBU3" s="89"/>
      <c r="VBV3" s="89"/>
      <c r="VBW3" s="89"/>
      <c r="VBX3" s="89"/>
      <c r="VBY3" s="89"/>
      <c r="VBZ3" s="89"/>
      <c r="VCA3" s="89"/>
      <c r="VCB3" s="89"/>
      <c r="VCC3" s="89"/>
      <c r="VCD3" s="89"/>
      <c r="VCE3" s="89"/>
      <c r="VCF3" s="89"/>
      <c r="VCG3" s="89"/>
      <c r="VCH3" s="89"/>
      <c r="VCI3" s="89"/>
      <c r="VCJ3" s="89"/>
      <c r="VCK3" s="89"/>
      <c r="VCL3" s="89"/>
      <c r="VCM3" s="89"/>
      <c r="VCN3" s="89"/>
      <c r="VCO3" s="89"/>
      <c r="VCP3" s="89"/>
      <c r="VCQ3" s="89"/>
      <c r="VCR3" s="89"/>
      <c r="VCS3" s="89"/>
      <c r="VCT3" s="89"/>
      <c r="VCU3" s="89"/>
      <c r="VCV3" s="89"/>
      <c r="VCW3" s="89"/>
      <c r="VCX3" s="89"/>
      <c r="VCY3" s="89"/>
      <c r="VCZ3" s="89"/>
      <c r="VDA3" s="89"/>
      <c r="VDB3" s="89"/>
      <c r="VDC3" s="89"/>
      <c r="VDD3" s="89"/>
      <c r="VDE3" s="89"/>
      <c r="VDF3" s="89"/>
      <c r="VDG3" s="89"/>
      <c r="VDH3" s="89"/>
      <c r="VDI3" s="89"/>
      <c r="VDJ3" s="89"/>
      <c r="VDK3" s="89"/>
      <c r="VDL3" s="89"/>
      <c r="VDM3" s="89"/>
      <c r="VDN3" s="89"/>
      <c r="VDO3" s="89"/>
      <c r="VDP3" s="89"/>
      <c r="VDQ3" s="89"/>
      <c r="VDR3" s="89"/>
      <c r="VDS3" s="89"/>
      <c r="VDT3" s="89"/>
      <c r="VDU3" s="89"/>
      <c r="VDV3" s="89"/>
      <c r="VDW3" s="89"/>
      <c r="VDX3" s="89"/>
      <c r="VDY3" s="89"/>
      <c r="VDZ3" s="89"/>
      <c r="VEA3" s="89"/>
      <c r="VEB3" s="89"/>
      <c r="VEC3" s="89"/>
      <c r="VED3" s="89"/>
      <c r="VEE3" s="89"/>
      <c r="VEF3" s="89"/>
      <c r="VEG3" s="89"/>
      <c r="VEH3" s="89"/>
      <c r="VEI3" s="89"/>
      <c r="VEJ3" s="89"/>
      <c r="VEK3" s="89"/>
      <c r="VEL3" s="89"/>
      <c r="VEM3" s="89"/>
      <c r="VEN3" s="89"/>
      <c r="VEO3" s="89"/>
      <c r="VEP3" s="89"/>
      <c r="VEQ3" s="89"/>
      <c r="VER3" s="89"/>
      <c r="VES3" s="89"/>
      <c r="VET3" s="89"/>
      <c r="VEU3" s="89"/>
      <c r="VEV3" s="89"/>
      <c r="VEW3" s="89"/>
      <c r="VEX3" s="89"/>
      <c r="VEY3" s="89"/>
      <c r="VEZ3" s="89"/>
      <c r="VFA3" s="89"/>
      <c r="VFB3" s="89"/>
      <c r="VFC3" s="89"/>
      <c r="VFD3" s="89"/>
      <c r="VFE3" s="89"/>
      <c r="VFF3" s="89"/>
      <c r="VFG3" s="89"/>
      <c r="VFH3" s="89"/>
      <c r="VFI3" s="89"/>
      <c r="VFJ3" s="89"/>
      <c r="VFK3" s="89"/>
      <c r="VFL3" s="89"/>
      <c r="VFM3" s="89"/>
      <c r="VFN3" s="89"/>
      <c r="VFO3" s="89"/>
      <c r="VFP3" s="89"/>
      <c r="VFQ3" s="89"/>
      <c r="VFR3" s="89"/>
      <c r="VFS3" s="89"/>
      <c r="VFT3" s="89"/>
      <c r="VFU3" s="89"/>
      <c r="VFV3" s="89"/>
      <c r="VFW3" s="89"/>
      <c r="VFX3" s="89"/>
      <c r="VFY3" s="89"/>
      <c r="VFZ3" s="89"/>
      <c r="VGA3" s="89"/>
      <c r="VGB3" s="89"/>
      <c r="VGC3" s="89"/>
      <c r="VGD3" s="89"/>
      <c r="VGE3" s="89"/>
      <c r="VGF3" s="89"/>
      <c r="VGG3" s="89"/>
      <c r="VGH3" s="89"/>
      <c r="VGI3" s="89"/>
      <c r="VGJ3" s="89"/>
      <c r="VGK3" s="89"/>
      <c r="VGL3" s="89"/>
      <c r="VGM3" s="89"/>
      <c r="VGN3" s="89"/>
      <c r="VGO3" s="89"/>
      <c r="VGP3" s="89"/>
      <c r="VGQ3" s="89"/>
      <c r="VGR3" s="89"/>
      <c r="VGS3" s="89"/>
      <c r="VGT3" s="89"/>
      <c r="VGU3" s="89"/>
      <c r="VGV3" s="89"/>
      <c r="VGW3" s="89"/>
      <c r="VGX3" s="89"/>
      <c r="VGY3" s="89"/>
      <c r="VGZ3" s="89"/>
      <c r="VHA3" s="89"/>
      <c r="VHB3" s="89"/>
      <c r="VHC3" s="89"/>
      <c r="VHD3" s="89"/>
      <c r="VHE3" s="89"/>
      <c r="VHF3" s="89"/>
      <c r="VHG3" s="89"/>
      <c r="VHH3" s="89"/>
      <c r="VHI3" s="89"/>
      <c r="VHJ3" s="89"/>
      <c r="VHK3" s="89"/>
      <c r="VHL3" s="89"/>
      <c r="VHM3" s="89"/>
      <c r="VHN3" s="89"/>
      <c r="VHO3" s="89"/>
      <c r="VHP3" s="89"/>
      <c r="VHQ3" s="89"/>
      <c r="VHR3" s="89"/>
      <c r="VHS3" s="89"/>
      <c r="VHT3" s="89"/>
      <c r="VHU3" s="89"/>
      <c r="VHV3" s="89"/>
      <c r="VHW3" s="89"/>
      <c r="VHX3" s="89"/>
      <c r="VHY3" s="89"/>
      <c r="VHZ3" s="89"/>
      <c r="VIA3" s="89"/>
      <c r="VIB3" s="89"/>
      <c r="VIC3" s="89"/>
      <c r="VID3" s="89"/>
      <c r="VIE3" s="89"/>
      <c r="VIF3" s="89"/>
      <c r="VIG3" s="89"/>
      <c r="VIH3" s="89"/>
      <c r="VII3" s="89"/>
      <c r="VIJ3" s="89"/>
      <c r="VIK3" s="89"/>
      <c r="VIL3" s="89"/>
      <c r="VIM3" s="89"/>
      <c r="VIN3" s="89"/>
      <c r="VIO3" s="89"/>
      <c r="VIP3" s="89"/>
      <c r="VIQ3" s="89"/>
      <c r="VIR3" s="89"/>
      <c r="VIS3" s="89"/>
      <c r="VIT3" s="89"/>
      <c r="VIU3" s="89"/>
      <c r="VIV3" s="89"/>
      <c r="VIW3" s="89"/>
      <c r="VIX3" s="89"/>
      <c r="VIY3" s="89"/>
      <c r="VIZ3" s="89"/>
      <c r="VJA3" s="89"/>
      <c r="VJB3" s="89"/>
      <c r="VJC3" s="89"/>
      <c r="VJD3" s="89"/>
      <c r="VJE3" s="89"/>
      <c r="VJF3" s="89"/>
      <c r="VJG3" s="89"/>
      <c r="VJH3" s="89"/>
      <c r="VJI3" s="89"/>
      <c r="VJJ3" s="89"/>
      <c r="VJK3" s="89"/>
      <c r="VJL3" s="89"/>
      <c r="VJM3" s="89"/>
      <c r="VJN3" s="89"/>
      <c r="VJO3" s="89"/>
      <c r="VJP3" s="89"/>
      <c r="VJQ3" s="89"/>
      <c r="VJR3" s="89"/>
      <c r="VJS3" s="89"/>
      <c r="VJT3" s="89"/>
      <c r="VJU3" s="89"/>
      <c r="VJV3" s="89"/>
      <c r="VJW3" s="89"/>
      <c r="VJX3" s="89"/>
      <c r="VJY3" s="89"/>
      <c r="VJZ3" s="89"/>
      <c r="VKA3" s="89"/>
      <c r="VKB3" s="89"/>
      <c r="VKC3" s="89"/>
      <c r="VKD3" s="89"/>
      <c r="VKE3" s="89"/>
      <c r="VKF3" s="89"/>
      <c r="VKG3" s="89"/>
      <c r="VKH3" s="89"/>
      <c r="VKI3" s="89"/>
      <c r="VKJ3" s="89"/>
      <c r="VKK3" s="89"/>
      <c r="VKL3" s="89"/>
      <c r="VKM3" s="89"/>
      <c r="VKN3" s="89"/>
      <c r="VKO3" s="89"/>
      <c r="VKP3" s="89"/>
      <c r="VKQ3" s="89"/>
      <c r="VKR3" s="89"/>
      <c r="VKS3" s="89"/>
      <c r="VKT3" s="89"/>
      <c r="VKU3" s="89"/>
      <c r="VKV3" s="89"/>
      <c r="VKW3" s="89"/>
      <c r="VKX3" s="89"/>
      <c r="VKY3" s="89"/>
      <c r="VKZ3" s="89"/>
      <c r="VLA3" s="89"/>
      <c r="VLB3" s="89"/>
      <c r="VLC3" s="89"/>
      <c r="VLD3" s="89"/>
      <c r="VLE3" s="89"/>
      <c r="VLF3" s="89"/>
      <c r="VLG3" s="89"/>
      <c r="VLH3" s="89"/>
      <c r="VLI3" s="89"/>
      <c r="VLJ3" s="89"/>
      <c r="VLK3" s="89"/>
      <c r="VLL3" s="89"/>
      <c r="VLM3" s="89"/>
      <c r="VLN3" s="89"/>
      <c r="VLO3" s="89"/>
      <c r="VLP3" s="89"/>
      <c r="VLQ3" s="89"/>
      <c r="VLR3" s="89"/>
      <c r="VLS3" s="89"/>
      <c r="VLT3" s="89"/>
      <c r="VLU3" s="89"/>
      <c r="VLV3" s="89"/>
      <c r="VLW3" s="89"/>
      <c r="VLX3" s="89"/>
      <c r="VLY3" s="89"/>
      <c r="VLZ3" s="89"/>
      <c r="VMA3" s="89"/>
      <c r="VMB3" s="89"/>
      <c r="VMC3" s="89"/>
      <c r="VMD3" s="89"/>
      <c r="VME3" s="89"/>
      <c r="VMF3" s="89"/>
      <c r="VMG3" s="89"/>
      <c r="VMH3" s="89"/>
      <c r="VMI3" s="89"/>
      <c r="VMJ3" s="89"/>
      <c r="VMK3" s="89"/>
      <c r="VML3" s="89"/>
      <c r="VMM3" s="89"/>
      <c r="VMN3" s="89"/>
      <c r="VMO3" s="89"/>
      <c r="VMP3" s="89"/>
      <c r="VMQ3" s="89"/>
      <c r="VMR3" s="89"/>
      <c r="VMS3" s="89"/>
      <c r="VMT3" s="89"/>
      <c r="VMU3" s="89"/>
      <c r="VMV3" s="89"/>
      <c r="VMW3" s="89"/>
      <c r="VMX3" s="89"/>
      <c r="VMY3" s="89"/>
      <c r="VMZ3" s="89"/>
      <c r="VNA3" s="89"/>
      <c r="VNB3" s="89"/>
      <c r="VNC3" s="89"/>
      <c r="VND3" s="89"/>
      <c r="VNE3" s="89"/>
      <c r="VNF3" s="89"/>
      <c r="VNG3" s="89"/>
      <c r="VNH3" s="89"/>
      <c r="VNI3" s="89"/>
      <c r="VNJ3" s="89"/>
      <c r="VNK3" s="89"/>
      <c r="VNL3" s="89"/>
      <c r="VNM3" s="89"/>
      <c r="VNN3" s="89"/>
      <c r="VNO3" s="89"/>
      <c r="VNP3" s="89"/>
      <c r="VNQ3" s="89"/>
      <c r="VNR3" s="89"/>
      <c r="VNS3" s="89"/>
      <c r="VNT3" s="89"/>
      <c r="VNU3" s="89"/>
      <c r="VNV3" s="89"/>
      <c r="VNW3" s="89"/>
      <c r="VNX3" s="89"/>
      <c r="VNY3" s="89"/>
      <c r="VNZ3" s="89"/>
      <c r="VOA3" s="89"/>
      <c r="VOB3" s="89"/>
      <c r="VOC3" s="89"/>
      <c r="VOD3" s="89"/>
      <c r="VOE3" s="89"/>
      <c r="VOF3" s="89"/>
      <c r="VOG3" s="89"/>
      <c r="VOH3" s="89"/>
      <c r="VOI3" s="89"/>
      <c r="VOJ3" s="89"/>
      <c r="VOK3" s="89"/>
      <c r="VOL3" s="89"/>
      <c r="VOM3" s="89"/>
      <c r="VON3" s="89"/>
      <c r="VOO3" s="89"/>
      <c r="VOP3" s="89"/>
      <c r="VOQ3" s="89"/>
      <c r="VOR3" s="89"/>
      <c r="VOS3" s="89"/>
      <c r="VOT3" s="89"/>
      <c r="VOU3" s="89"/>
      <c r="VOV3" s="89"/>
      <c r="VOW3" s="89"/>
      <c r="VOX3" s="89"/>
      <c r="VOY3" s="89"/>
      <c r="VOZ3" s="89"/>
      <c r="VPA3" s="89"/>
      <c r="VPB3" s="89"/>
      <c r="VPC3" s="89"/>
      <c r="VPD3" s="89"/>
      <c r="VPE3" s="89"/>
      <c r="VPF3" s="89"/>
      <c r="VPG3" s="89"/>
      <c r="VPH3" s="89"/>
      <c r="VPI3" s="89"/>
      <c r="VPJ3" s="89"/>
      <c r="VPK3" s="89"/>
      <c r="VPL3" s="89"/>
      <c r="VPM3" s="89"/>
      <c r="VPN3" s="89"/>
      <c r="VPO3" s="89"/>
      <c r="VPP3" s="89"/>
      <c r="VPQ3" s="89"/>
      <c r="VPR3" s="89"/>
      <c r="VPS3" s="89"/>
      <c r="VPT3" s="89"/>
      <c r="VPU3" s="89"/>
      <c r="VPV3" s="89"/>
      <c r="VPW3" s="89"/>
      <c r="VPX3" s="89"/>
      <c r="VPY3" s="89"/>
      <c r="VPZ3" s="89"/>
      <c r="VQA3" s="89"/>
      <c r="VQB3" s="89"/>
      <c r="VQC3" s="89"/>
      <c r="VQD3" s="89"/>
      <c r="VQE3" s="89"/>
      <c r="VQF3" s="89"/>
      <c r="VQG3" s="89"/>
      <c r="VQH3" s="89"/>
      <c r="VQI3" s="89"/>
      <c r="VQJ3" s="89"/>
      <c r="VQK3" s="89"/>
      <c r="VQL3" s="89"/>
      <c r="VQM3" s="89"/>
      <c r="VQN3" s="89"/>
      <c r="VQO3" s="89"/>
      <c r="VQP3" s="89"/>
      <c r="VQQ3" s="89"/>
      <c r="VQR3" s="89"/>
      <c r="VQS3" s="89"/>
      <c r="VQT3" s="89"/>
      <c r="VQU3" s="89"/>
      <c r="VQV3" s="89"/>
      <c r="VQW3" s="89"/>
      <c r="VQX3" s="89"/>
      <c r="VQY3" s="89"/>
      <c r="VQZ3" s="89"/>
      <c r="VRA3" s="89"/>
      <c r="VRB3" s="89"/>
      <c r="VRC3" s="89"/>
      <c r="VRD3" s="89"/>
      <c r="VRE3" s="89"/>
      <c r="VRF3" s="89"/>
      <c r="VRG3" s="89"/>
      <c r="VRH3" s="89"/>
      <c r="VRI3" s="89"/>
      <c r="VRJ3" s="89"/>
      <c r="VRK3" s="89"/>
      <c r="VRL3" s="89"/>
      <c r="VRM3" s="89"/>
      <c r="VRN3" s="89"/>
      <c r="VRO3" s="89"/>
      <c r="VRP3" s="89"/>
      <c r="VRQ3" s="89"/>
      <c r="VRR3" s="89"/>
      <c r="VRS3" s="89"/>
      <c r="VRT3" s="89"/>
      <c r="VRU3" s="89"/>
      <c r="VRV3" s="89"/>
      <c r="VRW3" s="89"/>
      <c r="VRX3" s="89"/>
      <c r="VRY3" s="89"/>
      <c r="VRZ3" s="89"/>
      <c r="VSA3" s="89"/>
      <c r="VSB3" s="89"/>
      <c r="VSC3" s="89"/>
      <c r="VSD3" s="89"/>
      <c r="VSE3" s="89"/>
      <c r="VSF3" s="89"/>
      <c r="VSG3" s="89"/>
      <c r="VSH3" s="89"/>
      <c r="VSI3" s="89"/>
      <c r="VSJ3" s="89"/>
      <c r="VSK3" s="89"/>
      <c r="VSL3" s="89"/>
      <c r="VSM3" s="89"/>
      <c r="VSN3" s="89"/>
      <c r="VSO3" s="89"/>
      <c r="VSP3" s="89"/>
      <c r="VSQ3" s="89"/>
      <c r="VSR3" s="89"/>
      <c r="VSS3" s="89"/>
      <c r="VST3" s="89"/>
      <c r="VSU3" s="89"/>
      <c r="VSV3" s="89"/>
      <c r="VSW3" s="89"/>
      <c r="VSX3" s="89"/>
      <c r="VSY3" s="89"/>
      <c r="VSZ3" s="89"/>
      <c r="VTA3" s="89"/>
      <c r="VTB3" s="89"/>
      <c r="VTC3" s="89"/>
      <c r="VTD3" s="89"/>
      <c r="VTE3" s="89"/>
      <c r="VTF3" s="89"/>
      <c r="VTG3" s="89"/>
      <c r="VTH3" s="89"/>
      <c r="VTI3" s="89"/>
      <c r="VTJ3" s="89"/>
      <c r="VTK3" s="89"/>
      <c r="VTL3" s="89"/>
      <c r="VTM3" s="89"/>
      <c r="VTN3" s="89"/>
      <c r="VTO3" s="89"/>
      <c r="VTP3" s="89"/>
      <c r="VTQ3" s="89"/>
      <c r="VTR3" s="89"/>
      <c r="VTS3" s="89"/>
      <c r="VTT3" s="89"/>
      <c r="VTU3" s="89"/>
      <c r="VTV3" s="89"/>
      <c r="VTW3" s="89"/>
      <c r="VTX3" s="89"/>
      <c r="VTY3" s="89"/>
      <c r="VTZ3" s="89"/>
      <c r="VUA3" s="89"/>
      <c r="VUB3" s="89"/>
      <c r="VUC3" s="89"/>
      <c r="VUD3" s="89"/>
      <c r="VUE3" s="89"/>
      <c r="VUF3" s="89"/>
      <c r="VUG3" s="89"/>
      <c r="VUH3" s="89"/>
      <c r="VUI3" s="89"/>
      <c r="VUJ3" s="89"/>
      <c r="VUK3" s="89"/>
      <c r="VUL3" s="89"/>
      <c r="VUM3" s="89"/>
      <c r="VUN3" s="89"/>
      <c r="VUO3" s="89"/>
      <c r="VUP3" s="89"/>
      <c r="VUQ3" s="89"/>
      <c r="VUR3" s="89"/>
      <c r="VUS3" s="89"/>
      <c r="VUT3" s="89"/>
      <c r="VUU3" s="89"/>
      <c r="VUV3" s="89"/>
      <c r="VUW3" s="89"/>
      <c r="VUX3" s="89"/>
      <c r="VUY3" s="89"/>
      <c r="VUZ3" s="89"/>
      <c r="VVA3" s="89"/>
      <c r="VVB3" s="89"/>
      <c r="VVC3" s="89"/>
      <c r="VVD3" s="89"/>
      <c r="VVE3" s="89"/>
      <c r="VVF3" s="89"/>
      <c r="VVG3" s="89"/>
      <c r="VVH3" s="89"/>
      <c r="VVI3" s="89"/>
      <c r="VVJ3" s="89"/>
      <c r="VVK3" s="89"/>
      <c r="VVL3" s="89"/>
      <c r="VVM3" s="89"/>
      <c r="VVN3" s="89"/>
      <c r="VVO3" s="89"/>
      <c r="VVP3" s="89"/>
      <c r="VVQ3" s="89"/>
      <c r="VVR3" s="89"/>
      <c r="VVS3" s="89"/>
      <c r="VVT3" s="89"/>
      <c r="VVU3" s="89"/>
      <c r="VVV3" s="89"/>
      <c r="VVW3" s="89"/>
      <c r="VVX3" s="89"/>
      <c r="VVY3" s="89"/>
      <c r="VVZ3" s="89"/>
      <c r="VWA3" s="89"/>
      <c r="VWB3" s="89"/>
      <c r="VWC3" s="89"/>
      <c r="VWD3" s="89"/>
      <c r="VWE3" s="89"/>
      <c r="VWF3" s="89"/>
      <c r="VWG3" s="89"/>
      <c r="VWH3" s="89"/>
      <c r="VWI3" s="89"/>
      <c r="VWJ3" s="89"/>
      <c r="VWK3" s="89"/>
      <c r="VWL3" s="89"/>
      <c r="VWM3" s="89"/>
      <c r="VWN3" s="89"/>
      <c r="VWO3" s="89"/>
      <c r="VWP3" s="89"/>
      <c r="VWQ3" s="89"/>
      <c r="VWR3" s="89"/>
      <c r="VWS3" s="89"/>
      <c r="VWT3" s="89"/>
      <c r="VWU3" s="89"/>
      <c r="VWV3" s="89"/>
      <c r="VWW3" s="89"/>
      <c r="VWX3" s="89"/>
      <c r="VWY3" s="89"/>
      <c r="VWZ3" s="89"/>
      <c r="VXA3" s="89"/>
      <c r="VXB3" s="89"/>
      <c r="VXC3" s="89"/>
      <c r="VXD3" s="89"/>
      <c r="VXE3" s="89"/>
      <c r="VXF3" s="89"/>
      <c r="VXG3" s="89"/>
      <c r="VXH3" s="89"/>
      <c r="VXI3" s="89"/>
      <c r="VXJ3" s="89"/>
      <c r="VXK3" s="89"/>
      <c r="VXL3" s="89"/>
      <c r="VXM3" s="89"/>
      <c r="VXN3" s="89"/>
      <c r="VXO3" s="89"/>
      <c r="VXP3" s="89"/>
      <c r="VXQ3" s="89"/>
      <c r="VXR3" s="89"/>
      <c r="VXS3" s="89"/>
      <c r="VXT3" s="89"/>
      <c r="VXU3" s="89"/>
      <c r="VXV3" s="89"/>
      <c r="VXW3" s="89"/>
      <c r="VXX3" s="89"/>
      <c r="VXY3" s="89"/>
      <c r="VXZ3" s="89"/>
      <c r="VYA3" s="89"/>
      <c r="VYB3" s="89"/>
      <c r="VYC3" s="89"/>
      <c r="VYD3" s="89"/>
      <c r="VYE3" s="89"/>
      <c r="VYF3" s="89"/>
      <c r="VYG3" s="89"/>
      <c r="VYH3" s="89"/>
      <c r="VYI3" s="89"/>
      <c r="VYJ3" s="89"/>
      <c r="VYK3" s="89"/>
      <c r="VYL3" s="89"/>
      <c r="VYM3" s="89"/>
      <c r="VYN3" s="89"/>
      <c r="VYO3" s="89"/>
      <c r="VYP3" s="89"/>
      <c r="VYQ3" s="89"/>
      <c r="VYR3" s="89"/>
      <c r="VYS3" s="89"/>
      <c r="VYT3" s="89"/>
      <c r="VYU3" s="89"/>
      <c r="VYV3" s="89"/>
      <c r="VYW3" s="89"/>
      <c r="VYX3" s="89"/>
      <c r="VYY3" s="89"/>
      <c r="VYZ3" s="89"/>
      <c r="VZA3" s="89"/>
      <c r="VZB3" s="89"/>
      <c r="VZC3" s="89"/>
      <c r="VZD3" s="89"/>
      <c r="VZE3" s="89"/>
      <c r="VZF3" s="89"/>
      <c r="VZG3" s="89"/>
      <c r="VZH3" s="89"/>
      <c r="VZI3" s="89"/>
      <c r="VZJ3" s="89"/>
      <c r="VZK3" s="89"/>
      <c r="VZL3" s="89"/>
      <c r="VZM3" s="89"/>
      <c r="VZN3" s="89"/>
      <c r="VZO3" s="89"/>
      <c r="VZP3" s="89"/>
      <c r="VZQ3" s="89"/>
      <c r="VZR3" s="89"/>
      <c r="VZS3" s="89"/>
      <c r="VZT3" s="89"/>
      <c r="VZU3" s="89"/>
      <c r="VZV3" s="89"/>
      <c r="VZW3" s="89"/>
      <c r="VZX3" s="89"/>
      <c r="VZY3" s="89"/>
      <c r="VZZ3" s="89"/>
      <c r="WAA3" s="89"/>
      <c r="WAB3" s="89"/>
      <c r="WAC3" s="89"/>
      <c r="WAD3" s="89"/>
      <c r="WAE3" s="89"/>
      <c r="WAF3" s="89"/>
      <c r="WAG3" s="89"/>
      <c r="WAH3" s="89"/>
      <c r="WAI3" s="89"/>
      <c r="WAJ3" s="89"/>
      <c r="WAK3" s="89"/>
      <c r="WAL3" s="89"/>
      <c r="WAM3" s="89"/>
      <c r="WAN3" s="89"/>
      <c r="WAO3" s="89"/>
      <c r="WAP3" s="89"/>
      <c r="WAQ3" s="89"/>
      <c r="WAR3" s="89"/>
      <c r="WAS3" s="89"/>
      <c r="WAT3" s="89"/>
      <c r="WAU3" s="89"/>
      <c r="WAV3" s="89"/>
      <c r="WAW3" s="89"/>
      <c r="WAX3" s="89"/>
      <c r="WAY3" s="89"/>
      <c r="WAZ3" s="89"/>
      <c r="WBA3" s="89"/>
      <c r="WBB3" s="89"/>
      <c r="WBC3" s="89"/>
      <c r="WBD3" s="89"/>
      <c r="WBE3" s="89"/>
      <c r="WBF3" s="89"/>
      <c r="WBG3" s="89"/>
      <c r="WBH3" s="89"/>
      <c r="WBI3" s="89"/>
      <c r="WBJ3" s="89"/>
      <c r="WBK3" s="89"/>
      <c r="WBL3" s="89"/>
      <c r="WBM3" s="89"/>
      <c r="WBN3" s="89"/>
      <c r="WBO3" s="89"/>
      <c r="WBP3" s="89"/>
      <c r="WBQ3" s="89"/>
      <c r="WBR3" s="89"/>
      <c r="WBS3" s="89"/>
      <c r="WBT3" s="89"/>
      <c r="WBU3" s="89"/>
      <c r="WBV3" s="89"/>
      <c r="WBW3" s="89"/>
      <c r="WBX3" s="89"/>
      <c r="WBY3" s="89"/>
      <c r="WBZ3" s="89"/>
      <c r="WCA3" s="89"/>
      <c r="WCB3" s="89"/>
      <c r="WCC3" s="89"/>
      <c r="WCD3" s="89"/>
      <c r="WCE3" s="89"/>
      <c r="WCF3" s="89"/>
      <c r="WCG3" s="89"/>
      <c r="WCH3" s="89"/>
      <c r="WCI3" s="89"/>
      <c r="WCJ3" s="89"/>
      <c r="WCK3" s="89"/>
      <c r="WCL3" s="89"/>
      <c r="WCM3" s="89"/>
      <c r="WCN3" s="89"/>
      <c r="WCO3" s="89"/>
      <c r="WCP3" s="89"/>
      <c r="WCQ3" s="89"/>
      <c r="WCR3" s="89"/>
      <c r="WCS3" s="89"/>
      <c r="WCT3" s="89"/>
      <c r="WCU3" s="89"/>
      <c r="WCV3" s="89"/>
      <c r="WCW3" s="89"/>
      <c r="WCX3" s="89"/>
      <c r="WCY3" s="89"/>
      <c r="WCZ3" s="89"/>
      <c r="WDA3" s="89"/>
      <c r="WDB3" s="89"/>
      <c r="WDC3" s="89"/>
      <c r="WDD3" s="89"/>
      <c r="WDE3" s="89"/>
      <c r="WDF3" s="89"/>
      <c r="WDG3" s="89"/>
      <c r="WDH3" s="89"/>
      <c r="WDI3" s="89"/>
      <c r="WDJ3" s="89"/>
      <c r="WDK3" s="89"/>
      <c r="WDL3" s="89"/>
      <c r="WDM3" s="89"/>
      <c r="WDN3" s="89"/>
      <c r="WDO3" s="89"/>
      <c r="WDP3" s="89"/>
      <c r="WDQ3" s="89"/>
      <c r="WDR3" s="89"/>
      <c r="WDS3" s="89"/>
      <c r="WDT3" s="89"/>
      <c r="WDU3" s="89"/>
      <c r="WDV3" s="89"/>
      <c r="WDW3" s="89"/>
      <c r="WDX3" s="89"/>
      <c r="WDY3" s="89"/>
      <c r="WDZ3" s="89"/>
      <c r="WEA3" s="89"/>
      <c r="WEB3" s="89"/>
      <c r="WEC3" s="89"/>
      <c r="WED3" s="89"/>
      <c r="WEE3" s="89"/>
      <c r="WEF3" s="89"/>
      <c r="WEG3" s="89"/>
      <c r="WEH3" s="89"/>
      <c r="WEI3" s="89"/>
      <c r="WEJ3" s="89"/>
      <c r="WEK3" s="89"/>
      <c r="WEL3" s="89"/>
      <c r="WEM3" s="89"/>
      <c r="WEN3" s="89"/>
      <c r="WEO3" s="89"/>
      <c r="WEP3" s="89"/>
      <c r="WEQ3" s="89"/>
      <c r="WER3" s="89"/>
      <c r="WES3" s="89"/>
      <c r="WET3" s="89"/>
      <c r="WEU3" s="89"/>
      <c r="WEV3" s="89"/>
      <c r="WEW3" s="89"/>
      <c r="WEX3" s="89"/>
      <c r="WEY3" s="89"/>
      <c r="WEZ3" s="89"/>
      <c r="WFA3" s="89"/>
      <c r="WFB3" s="89"/>
      <c r="WFC3" s="89"/>
      <c r="WFD3" s="89"/>
      <c r="WFE3" s="89"/>
      <c r="WFF3" s="89"/>
      <c r="WFG3" s="89"/>
      <c r="WFH3" s="89"/>
      <c r="WFI3" s="89"/>
      <c r="WFJ3" s="89"/>
      <c r="WFK3" s="89"/>
      <c r="WFL3" s="89"/>
      <c r="WFM3" s="89"/>
      <c r="WFN3" s="89"/>
      <c r="WFO3" s="89"/>
      <c r="WFP3" s="89"/>
      <c r="WFQ3" s="89"/>
      <c r="WFR3" s="89"/>
      <c r="WFS3" s="89"/>
      <c r="WFT3" s="89"/>
      <c r="WFU3" s="89"/>
      <c r="WFV3" s="89"/>
      <c r="WFW3" s="89"/>
      <c r="WFX3" s="89"/>
      <c r="WFY3" s="89"/>
      <c r="WFZ3" s="89"/>
      <c r="WGA3" s="89"/>
      <c r="WGB3" s="89"/>
      <c r="WGC3" s="89"/>
      <c r="WGD3" s="89"/>
      <c r="WGE3" s="89"/>
      <c r="WGF3" s="89"/>
      <c r="WGG3" s="89"/>
      <c r="WGH3" s="89"/>
      <c r="WGI3" s="89"/>
      <c r="WGJ3" s="89"/>
      <c r="WGK3" s="89"/>
      <c r="WGL3" s="89"/>
      <c r="WGM3" s="89"/>
      <c r="WGN3" s="89"/>
      <c r="WGO3" s="89"/>
      <c r="WGP3" s="89"/>
      <c r="WGQ3" s="89"/>
      <c r="WGR3" s="89"/>
      <c r="WGS3" s="89"/>
      <c r="WGT3" s="89"/>
      <c r="WGU3" s="89"/>
      <c r="WGV3" s="89"/>
      <c r="WGW3" s="89"/>
      <c r="WGX3" s="89"/>
      <c r="WGY3" s="89"/>
      <c r="WGZ3" s="89"/>
      <c r="WHA3" s="89"/>
      <c r="WHB3" s="89"/>
      <c r="WHC3" s="89"/>
      <c r="WHD3" s="89"/>
      <c r="WHE3" s="89"/>
      <c r="WHF3" s="89"/>
      <c r="WHG3" s="89"/>
      <c r="WHH3" s="89"/>
      <c r="WHI3" s="89"/>
      <c r="WHJ3" s="89"/>
      <c r="WHK3" s="89"/>
      <c r="WHL3" s="89"/>
      <c r="WHM3" s="89"/>
      <c r="WHN3" s="89"/>
      <c r="WHO3" s="89"/>
      <c r="WHP3" s="89"/>
      <c r="WHQ3" s="89"/>
      <c r="WHR3" s="89"/>
      <c r="WHS3" s="89"/>
      <c r="WHT3" s="89"/>
      <c r="WHU3" s="89"/>
      <c r="WHV3" s="89"/>
      <c r="WHW3" s="89"/>
      <c r="WHX3" s="89"/>
      <c r="WHY3" s="89"/>
      <c r="WHZ3" s="89"/>
      <c r="WIA3" s="89"/>
      <c r="WIB3" s="89"/>
      <c r="WIC3" s="89"/>
      <c r="WID3" s="89"/>
      <c r="WIE3" s="89"/>
      <c r="WIF3" s="89"/>
      <c r="WIG3" s="89"/>
      <c r="WIH3" s="89"/>
      <c r="WII3" s="89"/>
      <c r="WIJ3" s="89"/>
      <c r="WIK3" s="89"/>
      <c r="WIL3" s="89"/>
      <c r="WIM3" s="89"/>
      <c r="WIN3" s="89"/>
      <c r="WIO3" s="89"/>
      <c r="WIP3" s="89"/>
      <c r="WIQ3" s="89"/>
      <c r="WIR3" s="89"/>
      <c r="WIS3" s="89"/>
      <c r="WIT3" s="89"/>
      <c r="WIU3" s="89"/>
      <c r="WIV3" s="89"/>
      <c r="WIW3" s="89"/>
      <c r="WIX3" s="89"/>
      <c r="WIY3" s="89"/>
      <c r="WIZ3" s="89"/>
      <c r="WJA3" s="89"/>
      <c r="WJB3" s="89"/>
      <c r="WJC3" s="89"/>
      <c r="WJD3" s="89"/>
      <c r="WJE3" s="89"/>
      <c r="WJF3" s="89"/>
      <c r="WJG3" s="89"/>
      <c r="WJH3" s="89"/>
      <c r="WJI3" s="89"/>
      <c r="WJJ3" s="89"/>
      <c r="WJK3" s="89"/>
      <c r="WJL3" s="89"/>
      <c r="WJM3" s="89"/>
      <c r="WJN3" s="89"/>
      <c r="WJO3" s="89"/>
      <c r="WJP3" s="89"/>
      <c r="WJQ3" s="89"/>
      <c r="WJR3" s="89"/>
      <c r="WJS3" s="89"/>
      <c r="WJT3" s="89"/>
      <c r="WJU3" s="89"/>
      <c r="WJV3" s="89"/>
      <c r="WJW3" s="89"/>
      <c r="WJX3" s="89"/>
      <c r="WJY3" s="89"/>
      <c r="WJZ3" s="89"/>
      <c r="WKA3" s="89"/>
      <c r="WKB3" s="89"/>
      <c r="WKC3" s="89"/>
      <c r="WKD3" s="89"/>
      <c r="WKE3" s="89"/>
      <c r="WKF3" s="89"/>
      <c r="WKG3" s="89"/>
      <c r="WKH3" s="89"/>
      <c r="WKI3" s="89"/>
      <c r="WKJ3" s="89"/>
      <c r="WKK3" s="89"/>
      <c r="WKL3" s="89"/>
      <c r="WKM3" s="89"/>
      <c r="WKN3" s="89"/>
      <c r="WKO3" s="89"/>
      <c r="WKP3" s="89"/>
      <c r="WKQ3" s="89"/>
      <c r="WKR3" s="89"/>
      <c r="WKS3" s="89"/>
      <c r="WKT3" s="89"/>
      <c r="WKU3" s="89"/>
      <c r="WKV3" s="89"/>
      <c r="WKW3" s="89"/>
      <c r="WKX3" s="89"/>
      <c r="WKY3" s="89"/>
      <c r="WKZ3" s="89"/>
      <c r="WLA3" s="89"/>
      <c r="WLB3" s="89"/>
      <c r="WLC3" s="89"/>
      <c r="WLD3" s="89"/>
      <c r="WLE3" s="89"/>
      <c r="WLF3" s="89"/>
      <c r="WLG3" s="89"/>
      <c r="WLH3" s="89"/>
      <c r="WLI3" s="89"/>
      <c r="WLJ3" s="89"/>
      <c r="WLK3" s="89"/>
      <c r="WLL3" s="89"/>
      <c r="WLM3" s="89"/>
      <c r="WLN3" s="89"/>
      <c r="WLO3" s="89"/>
      <c r="WLP3" s="89"/>
      <c r="WLQ3" s="89"/>
      <c r="WLR3" s="89"/>
      <c r="WLS3" s="89"/>
      <c r="WLT3" s="89"/>
      <c r="WLU3" s="89"/>
      <c r="WLV3" s="89"/>
      <c r="WLW3" s="89"/>
      <c r="WLX3" s="89"/>
      <c r="WLY3" s="89"/>
      <c r="WLZ3" s="89"/>
      <c r="WMA3" s="89"/>
      <c r="WMB3" s="89"/>
      <c r="WMC3" s="89"/>
      <c r="WMD3" s="89"/>
      <c r="WME3" s="89"/>
      <c r="WMF3" s="89"/>
      <c r="WMG3" s="89"/>
      <c r="WMH3" s="89"/>
      <c r="WMI3" s="89"/>
      <c r="WMJ3" s="89"/>
      <c r="WMK3" s="89"/>
      <c r="WML3" s="89"/>
      <c r="WMM3" s="89"/>
      <c r="WMN3" s="89"/>
      <c r="WMO3" s="89"/>
      <c r="WMP3" s="89"/>
      <c r="WMQ3" s="89"/>
      <c r="WMR3" s="89"/>
      <c r="WMS3" s="89"/>
      <c r="WMT3" s="89"/>
      <c r="WMU3" s="89"/>
      <c r="WMV3" s="89"/>
      <c r="WMW3" s="89"/>
      <c r="WMX3" s="89"/>
      <c r="WMY3" s="89"/>
      <c r="WMZ3" s="89"/>
      <c r="WNA3" s="89"/>
      <c r="WNB3" s="89"/>
      <c r="WNC3" s="89"/>
      <c r="WND3" s="89"/>
      <c r="WNE3" s="89"/>
      <c r="WNF3" s="89"/>
      <c r="WNG3" s="89"/>
      <c r="WNH3" s="89"/>
      <c r="WNI3" s="89"/>
      <c r="WNJ3" s="89"/>
      <c r="WNK3" s="89"/>
      <c r="WNL3" s="89"/>
      <c r="WNM3" s="89"/>
      <c r="WNN3" s="89"/>
      <c r="WNO3" s="89"/>
      <c r="WNP3" s="89"/>
      <c r="WNQ3" s="89"/>
      <c r="WNR3" s="89"/>
      <c r="WNS3" s="89"/>
      <c r="WNT3" s="89"/>
      <c r="WNU3" s="89"/>
      <c r="WNV3" s="89"/>
      <c r="WNW3" s="89"/>
      <c r="WNX3" s="89"/>
      <c r="WNY3" s="89"/>
      <c r="WNZ3" s="89"/>
      <c r="WOA3" s="89"/>
      <c r="WOB3" s="89"/>
      <c r="WOC3" s="89"/>
      <c r="WOD3" s="89"/>
      <c r="WOE3" s="89"/>
      <c r="WOF3" s="89"/>
      <c r="WOG3" s="89"/>
      <c r="WOH3" s="89"/>
      <c r="WOI3" s="89"/>
      <c r="WOJ3" s="89"/>
      <c r="WOK3" s="89"/>
      <c r="WOL3" s="89"/>
      <c r="WOM3" s="89"/>
      <c r="WON3" s="89"/>
      <c r="WOO3" s="89"/>
      <c r="WOP3" s="89"/>
      <c r="WOQ3" s="89"/>
      <c r="WOR3" s="89"/>
      <c r="WOS3" s="89"/>
      <c r="WOT3" s="89"/>
      <c r="WOU3" s="89"/>
      <c r="WOV3" s="89"/>
      <c r="WOW3" s="89"/>
      <c r="WOX3" s="89"/>
      <c r="WOY3" s="89"/>
      <c r="WOZ3" s="89"/>
      <c r="WPA3" s="89"/>
      <c r="WPB3" s="89"/>
      <c r="WPC3" s="89"/>
      <c r="WPD3" s="89"/>
      <c r="WPE3" s="89"/>
      <c r="WPF3" s="89"/>
      <c r="WPG3" s="89"/>
      <c r="WPH3" s="89"/>
      <c r="WPI3" s="89"/>
      <c r="WPJ3" s="89"/>
      <c r="WPK3" s="89"/>
      <c r="WPL3" s="89"/>
      <c r="WPM3" s="89"/>
      <c r="WPN3" s="89"/>
      <c r="WPO3" s="89"/>
      <c r="WPP3" s="89"/>
      <c r="WPQ3" s="89"/>
      <c r="WPR3" s="89"/>
      <c r="WPS3" s="89"/>
      <c r="WPT3" s="89"/>
      <c r="WPU3" s="89"/>
      <c r="WPV3" s="89"/>
      <c r="WPW3" s="89"/>
      <c r="WPX3" s="89"/>
      <c r="WPY3" s="89"/>
      <c r="WPZ3" s="89"/>
      <c r="WQA3" s="89"/>
      <c r="WQB3" s="89"/>
      <c r="WQC3" s="89"/>
      <c r="WQD3" s="89"/>
      <c r="WQE3" s="89"/>
      <c r="WQF3" s="89"/>
      <c r="WQG3" s="89"/>
      <c r="WQH3" s="89"/>
      <c r="WQI3" s="89"/>
      <c r="WQJ3" s="89"/>
      <c r="WQK3" s="89"/>
      <c r="WQL3" s="89"/>
      <c r="WQM3" s="89"/>
      <c r="WQN3" s="89"/>
      <c r="WQO3" s="89"/>
      <c r="WQP3" s="89"/>
      <c r="WQQ3" s="89"/>
      <c r="WQR3" s="89"/>
      <c r="WQS3" s="89"/>
      <c r="WQT3" s="89"/>
      <c r="WQU3" s="89"/>
      <c r="WQV3" s="89"/>
      <c r="WQW3" s="89"/>
      <c r="WQX3" s="89"/>
      <c r="WQY3" s="89"/>
      <c r="WQZ3" s="89"/>
      <c r="WRA3" s="89"/>
      <c r="WRB3" s="89"/>
      <c r="WRC3" s="89"/>
      <c r="WRD3" s="89"/>
      <c r="WRE3" s="89"/>
      <c r="WRF3" s="89"/>
      <c r="WRG3" s="89"/>
      <c r="WRH3" s="89"/>
      <c r="WRI3" s="89"/>
      <c r="WRJ3" s="89"/>
      <c r="WRK3" s="89"/>
      <c r="WRL3" s="89"/>
      <c r="WRM3" s="89"/>
      <c r="WRN3" s="89"/>
      <c r="WRO3" s="89"/>
      <c r="WRP3" s="89"/>
      <c r="WRQ3" s="89"/>
      <c r="WRR3" s="89"/>
      <c r="WRS3" s="89"/>
      <c r="WRT3" s="89"/>
      <c r="WRU3" s="89"/>
      <c r="WRV3" s="89"/>
      <c r="WRW3" s="89"/>
      <c r="WRX3" s="89"/>
      <c r="WRY3" s="89"/>
      <c r="WRZ3" s="89"/>
      <c r="WSA3" s="89"/>
      <c r="WSB3" s="89"/>
      <c r="WSC3" s="89"/>
      <c r="WSD3" s="89"/>
      <c r="WSE3" s="89"/>
      <c r="WSF3" s="89"/>
      <c r="WSG3" s="89"/>
      <c r="WSH3" s="89"/>
      <c r="WSI3" s="89"/>
      <c r="WSJ3" s="89"/>
      <c r="WSK3" s="89"/>
      <c r="WSL3" s="89"/>
      <c r="WSM3" s="89"/>
      <c r="WSN3" s="89"/>
      <c r="WSO3" s="89"/>
      <c r="WSP3" s="89"/>
      <c r="WSQ3" s="89"/>
      <c r="WSR3" s="89"/>
      <c r="WSS3" s="89"/>
      <c r="WST3" s="89"/>
      <c r="WSU3" s="89"/>
      <c r="WSV3" s="89"/>
      <c r="WSW3" s="89"/>
      <c r="WSX3" s="89"/>
      <c r="WSY3" s="89"/>
      <c r="WSZ3" s="89"/>
      <c r="WTA3" s="89"/>
      <c r="WTB3" s="89"/>
      <c r="WTC3" s="89"/>
      <c r="WTD3" s="89"/>
      <c r="WTE3" s="89"/>
      <c r="WTF3" s="89"/>
      <c r="WTG3" s="89"/>
      <c r="WTH3" s="89"/>
      <c r="WTI3" s="89"/>
      <c r="WTJ3" s="89"/>
      <c r="WTK3" s="89"/>
      <c r="WTL3" s="89"/>
      <c r="WTM3" s="89"/>
      <c r="WTN3" s="89"/>
      <c r="WTO3" s="89"/>
      <c r="WTP3" s="89"/>
      <c r="WTQ3" s="89"/>
      <c r="WTR3" s="89"/>
      <c r="WTS3" s="89"/>
      <c r="WTT3" s="89"/>
      <c r="WTU3" s="89"/>
      <c r="WTV3" s="89"/>
      <c r="WTW3" s="89"/>
      <c r="WTX3" s="89"/>
      <c r="WTY3" s="89"/>
      <c r="WTZ3" s="89"/>
      <c r="WUA3" s="89"/>
      <c r="WUB3" s="89"/>
      <c r="WUC3" s="89"/>
      <c r="WUD3" s="89"/>
      <c r="WUE3" s="89"/>
      <c r="WUF3" s="89"/>
      <c r="WUG3" s="89"/>
      <c r="WUH3" s="89"/>
      <c r="WUI3" s="89"/>
      <c r="WUJ3" s="89"/>
      <c r="WUK3" s="89"/>
      <c r="WUL3" s="89"/>
      <c r="WUM3" s="89"/>
      <c r="WUN3" s="89"/>
      <c r="WUO3" s="89"/>
      <c r="WUP3" s="89"/>
      <c r="WUQ3" s="89"/>
      <c r="WUR3" s="89"/>
      <c r="WUS3" s="89"/>
      <c r="WUT3" s="89"/>
      <c r="WUU3" s="89"/>
      <c r="WUV3" s="89"/>
      <c r="WUW3" s="89"/>
      <c r="WUX3" s="89"/>
      <c r="WUY3" s="89"/>
      <c r="WUZ3" s="89"/>
      <c r="WVA3" s="89"/>
      <c r="WVB3" s="89"/>
      <c r="WVC3" s="89"/>
      <c r="WVD3" s="89"/>
      <c r="WVE3" s="89"/>
      <c r="WVF3" s="89"/>
      <c r="WVG3" s="89"/>
      <c r="WVH3" s="89"/>
      <c r="WVI3" s="89"/>
      <c r="WVJ3" s="89"/>
      <c r="WVK3" s="89"/>
      <c r="WVL3" s="89"/>
      <c r="WVM3" s="89"/>
      <c r="WVN3" s="89"/>
      <c r="WVO3" s="89"/>
      <c r="WVP3" s="89"/>
      <c r="WVQ3" s="89"/>
      <c r="WVR3" s="89"/>
      <c r="WVS3" s="89"/>
      <c r="WVT3" s="89"/>
      <c r="WVU3" s="89"/>
      <c r="WVV3" s="89"/>
      <c r="WVW3" s="89"/>
      <c r="WVX3" s="89"/>
      <c r="WVY3" s="89"/>
      <c r="WVZ3" s="89"/>
      <c r="WWA3" s="89"/>
      <c r="WWB3" s="89"/>
      <c r="WWC3" s="89"/>
      <c r="WWD3" s="89"/>
      <c r="WWE3" s="89"/>
      <c r="WWF3" s="89"/>
      <c r="WWG3" s="89"/>
      <c r="WWH3" s="89"/>
      <c r="WWI3" s="89"/>
      <c r="WWJ3" s="89"/>
      <c r="WWK3" s="89"/>
      <c r="WWL3" s="89"/>
      <c r="WWM3" s="89"/>
      <c r="WWN3" s="89"/>
      <c r="WWO3" s="89"/>
      <c r="WWP3" s="89"/>
      <c r="WWQ3" s="89"/>
      <c r="WWR3" s="89"/>
      <c r="WWS3" s="89"/>
      <c r="WWT3" s="89"/>
      <c r="WWU3" s="89"/>
      <c r="WWV3" s="89"/>
      <c r="WWW3" s="89"/>
      <c r="WWX3" s="89"/>
      <c r="WWY3" s="89"/>
      <c r="WWZ3" s="89"/>
      <c r="WXA3" s="89"/>
      <c r="WXB3" s="89"/>
      <c r="WXC3" s="89"/>
      <c r="WXD3" s="89"/>
      <c r="WXE3" s="89"/>
      <c r="WXF3" s="89"/>
      <c r="WXG3" s="89"/>
      <c r="WXH3" s="89"/>
      <c r="WXI3" s="89"/>
      <c r="WXJ3" s="89"/>
      <c r="WXK3" s="89"/>
      <c r="WXL3" s="89"/>
      <c r="WXM3" s="89"/>
      <c r="WXN3" s="89"/>
      <c r="WXO3" s="89"/>
      <c r="WXP3" s="89"/>
      <c r="WXQ3" s="89"/>
      <c r="WXR3" s="89"/>
      <c r="WXS3" s="89"/>
      <c r="WXT3" s="89"/>
      <c r="WXU3" s="89"/>
      <c r="WXV3" s="89"/>
      <c r="WXW3" s="89"/>
      <c r="WXX3" s="89"/>
      <c r="WXY3" s="89"/>
      <c r="WXZ3" s="89"/>
      <c r="WYA3" s="89"/>
      <c r="WYB3" s="89"/>
      <c r="WYC3" s="89"/>
      <c r="WYD3" s="89"/>
      <c r="WYE3" s="89"/>
      <c r="WYF3" s="89"/>
      <c r="WYG3" s="89"/>
      <c r="WYH3" s="89"/>
      <c r="WYI3" s="89"/>
      <c r="WYJ3" s="89"/>
      <c r="WYK3" s="89"/>
      <c r="WYL3" s="89"/>
      <c r="WYM3" s="89"/>
      <c r="WYN3" s="89"/>
      <c r="WYO3" s="89"/>
      <c r="WYP3" s="89"/>
      <c r="WYQ3" s="89"/>
      <c r="WYR3" s="89"/>
      <c r="WYS3" s="89"/>
      <c r="WYT3" s="89"/>
      <c r="WYU3" s="89"/>
      <c r="WYV3" s="89"/>
      <c r="WYW3" s="89"/>
      <c r="WYX3" s="89"/>
      <c r="WYY3" s="89"/>
      <c r="WYZ3" s="89"/>
      <c r="WZA3" s="89"/>
      <c r="WZB3" s="89"/>
      <c r="WZC3" s="89"/>
      <c r="WZD3" s="89"/>
      <c r="WZE3" s="89"/>
      <c r="WZF3" s="89"/>
      <c r="WZG3" s="89"/>
      <c r="WZH3" s="89"/>
      <c r="WZI3" s="89"/>
      <c r="WZJ3" s="89"/>
      <c r="WZK3" s="89"/>
      <c r="WZL3" s="89"/>
      <c r="WZM3" s="89"/>
      <c r="WZN3" s="89"/>
      <c r="WZO3" s="89"/>
      <c r="WZP3" s="89"/>
      <c r="WZQ3" s="89"/>
      <c r="WZR3" s="89"/>
      <c r="WZS3" s="89"/>
      <c r="WZT3" s="89"/>
      <c r="WZU3" s="89"/>
      <c r="WZV3" s="89"/>
      <c r="WZW3" s="89"/>
      <c r="WZX3" s="89"/>
      <c r="WZY3" s="89"/>
      <c r="WZZ3" s="89"/>
      <c r="XAA3" s="89"/>
      <c r="XAB3" s="89"/>
      <c r="XAC3" s="89"/>
      <c r="XAD3" s="89"/>
      <c r="XAE3" s="89"/>
      <c r="XAF3" s="89"/>
      <c r="XAG3" s="89"/>
      <c r="XAH3" s="89"/>
      <c r="XAI3" s="89"/>
      <c r="XAJ3" s="89"/>
      <c r="XAK3" s="89"/>
      <c r="XAL3" s="89"/>
      <c r="XAM3" s="89"/>
      <c r="XAN3" s="89"/>
      <c r="XAO3" s="89"/>
      <c r="XAP3" s="89"/>
      <c r="XAQ3" s="89"/>
      <c r="XAR3" s="89"/>
      <c r="XAS3" s="89"/>
      <c r="XAT3" s="89"/>
      <c r="XAU3" s="89"/>
      <c r="XAV3" s="89"/>
      <c r="XAW3" s="89"/>
      <c r="XAX3" s="89"/>
      <c r="XAY3" s="89"/>
      <c r="XAZ3" s="89"/>
      <c r="XBA3" s="89"/>
      <c r="XBB3" s="89"/>
      <c r="XBC3" s="89"/>
      <c r="XBD3" s="89"/>
      <c r="XBE3" s="89"/>
      <c r="XBF3" s="89"/>
      <c r="XBG3" s="89"/>
      <c r="XBH3" s="89"/>
      <c r="XBI3" s="89"/>
      <c r="XBJ3" s="89"/>
      <c r="XBK3" s="89"/>
      <c r="XBL3" s="89"/>
      <c r="XBM3" s="89"/>
      <c r="XBN3" s="89"/>
      <c r="XBO3" s="89"/>
      <c r="XBP3" s="89"/>
      <c r="XBQ3" s="89"/>
      <c r="XBR3" s="89"/>
      <c r="XBS3" s="89"/>
      <c r="XBT3" s="89"/>
      <c r="XBU3" s="89"/>
      <c r="XBV3" s="89"/>
      <c r="XBW3" s="89"/>
      <c r="XBX3" s="89"/>
      <c r="XBY3" s="89"/>
      <c r="XBZ3" s="89"/>
      <c r="XCA3" s="89"/>
      <c r="XCB3" s="89"/>
      <c r="XCC3" s="89"/>
      <c r="XCD3" s="89"/>
      <c r="XCE3" s="89"/>
      <c r="XCF3" s="89"/>
      <c r="XCG3" s="89"/>
      <c r="XCH3" s="89"/>
      <c r="XCI3" s="89"/>
      <c r="XCJ3" s="89"/>
      <c r="XCK3" s="89"/>
      <c r="XCL3" s="89"/>
      <c r="XCM3" s="89"/>
      <c r="XCN3" s="89"/>
      <c r="XCO3" s="89"/>
      <c r="XCP3" s="89"/>
      <c r="XCQ3" s="89"/>
      <c r="XCR3" s="89"/>
      <c r="XCS3" s="89"/>
      <c r="XCT3" s="89"/>
      <c r="XCU3" s="89"/>
      <c r="XCV3" s="89"/>
      <c r="XCW3" s="89"/>
      <c r="XCX3" s="89"/>
      <c r="XCY3" s="89"/>
      <c r="XCZ3" s="89"/>
      <c r="XDA3" s="89"/>
      <c r="XDB3" s="89"/>
      <c r="XDC3" s="89"/>
      <c r="XDD3" s="89"/>
      <c r="XDE3" s="89"/>
      <c r="XDF3" s="89"/>
      <c r="XDG3" s="89"/>
      <c r="XDH3" s="89"/>
      <c r="XDI3" s="89"/>
      <c r="XDJ3" s="89"/>
      <c r="XDK3" s="89"/>
      <c r="XDL3" s="89"/>
      <c r="XDM3" s="89"/>
      <c r="XDN3" s="89"/>
      <c r="XDO3" s="89"/>
      <c r="XDP3" s="89"/>
      <c r="XDQ3" s="89"/>
      <c r="XDR3" s="89"/>
      <c r="XDS3" s="89"/>
      <c r="XDT3" s="89"/>
      <c r="XDU3" s="89"/>
      <c r="XDV3" s="89"/>
      <c r="XDW3" s="89"/>
      <c r="XDX3" s="89"/>
      <c r="XDY3" s="89"/>
      <c r="XDZ3" s="89"/>
      <c r="XEA3" s="89"/>
      <c r="XEB3" s="89"/>
      <c r="XEC3" s="89"/>
      <c r="XED3" s="89"/>
      <c r="XEE3" s="89"/>
      <c r="XEF3" s="89"/>
      <c r="XEG3" s="89"/>
      <c r="XEH3" s="89"/>
      <c r="XEI3" s="89"/>
      <c r="XEJ3" s="89"/>
      <c r="XEK3" s="89"/>
      <c r="XEL3" s="89"/>
      <c r="XEM3" s="89"/>
      <c r="XEN3" s="89"/>
      <c r="XEO3" s="89"/>
      <c r="XEP3" s="89"/>
      <c r="XEQ3" s="89"/>
      <c r="XER3" s="89"/>
      <c r="XES3" s="89"/>
      <c r="XET3" s="89"/>
      <c r="XEU3" s="89"/>
      <c r="XEV3" s="89"/>
      <c r="XEW3" s="89"/>
      <c r="XEX3" s="89"/>
      <c r="XEY3" s="89"/>
      <c r="XEZ3" s="89"/>
      <c r="XFA3" s="89"/>
      <c r="XFB3" s="89"/>
      <c r="XFC3" s="89"/>
    </row>
    <row r="4" s="99" customFormat="1" customHeight="1" spans="1:1024 1025:16383">
      <c r="A4" s="4" t="s">
        <v>99</v>
      </c>
      <c r="B4" s="4"/>
      <c r="C4" s="6" t="s">
        <v>369</v>
      </c>
      <c r="D4" s="59">
        <f t="shared" si="0"/>
        <v>10.7</v>
      </c>
      <c r="E4" s="59">
        <v>11.9</v>
      </c>
      <c r="F4" s="16">
        <v>5</v>
      </c>
      <c r="G4" s="4" t="s">
        <v>272</v>
      </c>
      <c r="H4" s="59">
        <v>53.5</v>
      </c>
      <c r="I4" s="59">
        <f t="shared" si="1"/>
        <v>59.5</v>
      </c>
      <c r="J4" s="16"/>
      <c r="K4" s="17">
        <f t="shared" si="2"/>
        <v>6</v>
      </c>
      <c r="L4" s="4">
        <f t="shared" si="3"/>
        <v>-53.5</v>
      </c>
      <c r="M4" s="4"/>
      <c r="N4" s="4">
        <f>N3+L4+M4</f>
        <v>18731.05</v>
      </c>
      <c r="O4" s="18" t="s">
        <v>370</v>
      </c>
      <c r="P4" s="18"/>
      <c r="Q4" s="18"/>
      <c r="R4" s="169"/>
      <c r="S4" s="170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89"/>
      <c r="CG4" s="89"/>
      <c r="CH4" s="89"/>
      <c r="CI4" s="89"/>
      <c r="CJ4" s="89"/>
      <c r="CK4" s="89"/>
      <c r="CL4" s="89"/>
      <c r="CM4" s="89"/>
      <c r="CN4" s="89"/>
      <c r="CO4" s="89"/>
      <c r="CP4" s="89"/>
      <c r="CQ4" s="89"/>
      <c r="CR4" s="89"/>
      <c r="CS4" s="89"/>
      <c r="CT4" s="89"/>
      <c r="CU4" s="89"/>
      <c r="CV4" s="89"/>
      <c r="CW4" s="89"/>
      <c r="CX4" s="89"/>
      <c r="CY4" s="89"/>
      <c r="CZ4" s="89"/>
      <c r="DA4" s="89"/>
      <c r="DB4" s="89"/>
      <c r="DC4" s="89"/>
      <c r="DD4" s="89"/>
      <c r="DE4" s="89"/>
      <c r="DF4" s="89"/>
      <c r="DG4" s="89"/>
      <c r="DH4" s="89"/>
      <c r="DI4" s="89"/>
      <c r="DJ4" s="89"/>
      <c r="DK4" s="89"/>
      <c r="DL4" s="89"/>
      <c r="DM4" s="89"/>
      <c r="DN4" s="89"/>
      <c r="DO4" s="89"/>
      <c r="DP4" s="89"/>
      <c r="DQ4" s="89"/>
      <c r="DR4" s="89"/>
      <c r="DS4" s="89"/>
      <c r="DT4" s="89"/>
      <c r="DU4" s="89"/>
      <c r="DV4" s="89"/>
      <c r="DW4" s="89"/>
      <c r="DX4" s="89"/>
      <c r="DY4" s="89"/>
      <c r="DZ4" s="89"/>
      <c r="EA4" s="89"/>
      <c r="EB4" s="89"/>
      <c r="EC4" s="89"/>
      <c r="ED4" s="89"/>
      <c r="EE4" s="89"/>
      <c r="EF4" s="89"/>
      <c r="EG4" s="89"/>
      <c r="EH4" s="89"/>
      <c r="EI4" s="89"/>
      <c r="EJ4" s="89"/>
      <c r="EK4" s="89"/>
      <c r="EL4" s="89"/>
      <c r="EM4" s="89"/>
      <c r="EN4" s="89"/>
      <c r="EO4" s="89"/>
      <c r="EP4" s="89"/>
      <c r="EQ4" s="89"/>
      <c r="ER4" s="89"/>
      <c r="ES4" s="89"/>
      <c r="ET4" s="89"/>
      <c r="EU4" s="89"/>
      <c r="EV4" s="89"/>
      <c r="EW4" s="89"/>
      <c r="EX4" s="89"/>
      <c r="EY4" s="89"/>
      <c r="EZ4" s="89"/>
      <c r="FA4" s="89"/>
      <c r="FB4" s="89"/>
      <c r="FC4" s="89"/>
      <c r="FD4" s="89"/>
      <c r="FE4" s="89"/>
      <c r="FF4" s="89"/>
      <c r="FG4" s="89"/>
      <c r="FH4" s="89"/>
      <c r="FI4" s="89"/>
      <c r="FJ4" s="89"/>
      <c r="FK4" s="89"/>
      <c r="FL4" s="89"/>
      <c r="FM4" s="89"/>
      <c r="FN4" s="89"/>
      <c r="FO4" s="89"/>
      <c r="FP4" s="89"/>
      <c r="FQ4" s="89"/>
      <c r="FR4" s="89"/>
      <c r="FS4" s="89"/>
      <c r="FT4" s="89"/>
      <c r="FU4" s="89"/>
      <c r="FV4" s="89"/>
      <c r="FW4" s="89"/>
      <c r="FX4" s="89"/>
      <c r="FY4" s="89"/>
      <c r="FZ4" s="89"/>
      <c r="GA4" s="89"/>
      <c r="GB4" s="89"/>
      <c r="GC4" s="89"/>
      <c r="GD4" s="89"/>
      <c r="GE4" s="89"/>
      <c r="GF4" s="89"/>
      <c r="GG4" s="89"/>
      <c r="GH4" s="89"/>
      <c r="GI4" s="89"/>
      <c r="GJ4" s="89"/>
      <c r="GK4" s="89"/>
      <c r="GL4" s="89"/>
      <c r="GM4" s="89"/>
      <c r="GN4" s="89"/>
      <c r="GO4" s="89"/>
      <c r="GP4" s="89"/>
      <c r="GQ4" s="89"/>
      <c r="GR4" s="89"/>
      <c r="GS4" s="89"/>
      <c r="GT4" s="89"/>
      <c r="GU4" s="89"/>
      <c r="GV4" s="89"/>
      <c r="GW4" s="89"/>
      <c r="GX4" s="89"/>
      <c r="GY4" s="89"/>
      <c r="GZ4" s="89"/>
      <c r="HA4" s="89"/>
      <c r="HB4" s="89"/>
      <c r="HC4" s="89"/>
      <c r="HD4" s="89"/>
      <c r="HE4" s="89"/>
      <c r="HF4" s="89"/>
      <c r="HG4" s="89"/>
      <c r="HH4" s="89"/>
      <c r="HI4" s="89"/>
      <c r="HJ4" s="89"/>
      <c r="HK4" s="89"/>
      <c r="HL4" s="89"/>
      <c r="HM4" s="89"/>
      <c r="HN4" s="89"/>
      <c r="HO4" s="89"/>
      <c r="HP4" s="89"/>
      <c r="HQ4" s="89"/>
      <c r="HR4" s="89"/>
      <c r="HS4" s="89"/>
      <c r="HT4" s="89"/>
      <c r="HU4" s="89"/>
      <c r="HV4" s="89"/>
      <c r="HW4" s="89"/>
      <c r="HX4" s="89"/>
      <c r="HY4" s="89"/>
      <c r="HZ4" s="89"/>
      <c r="IA4" s="89"/>
      <c r="IB4" s="89"/>
      <c r="IC4" s="89"/>
      <c r="ID4" s="89"/>
      <c r="IE4" s="89"/>
      <c r="IF4" s="89"/>
      <c r="IG4" s="89"/>
      <c r="IH4" s="89"/>
      <c r="II4" s="89"/>
      <c r="IJ4" s="89"/>
      <c r="IK4" s="89"/>
      <c r="IL4" s="89"/>
      <c r="IM4" s="89"/>
      <c r="IN4" s="89"/>
      <c r="IO4" s="89"/>
      <c r="IP4" s="89"/>
      <c r="IQ4" s="89"/>
      <c r="IR4" s="89"/>
      <c r="IS4" s="89"/>
      <c r="IT4" s="89"/>
      <c r="IU4" s="89"/>
      <c r="IV4" s="89"/>
      <c r="IW4" s="89"/>
      <c r="IX4" s="89"/>
      <c r="IY4" s="89"/>
      <c r="IZ4" s="89"/>
      <c r="JA4" s="89"/>
      <c r="JB4" s="89"/>
      <c r="JC4" s="89"/>
      <c r="JD4" s="89"/>
      <c r="JE4" s="89"/>
      <c r="JF4" s="89"/>
      <c r="JG4" s="89"/>
      <c r="JH4" s="89"/>
      <c r="JI4" s="89"/>
      <c r="JJ4" s="89"/>
      <c r="JK4" s="89"/>
      <c r="JL4" s="89"/>
      <c r="JM4" s="89"/>
      <c r="JN4" s="89"/>
      <c r="JO4" s="89"/>
      <c r="JP4" s="89"/>
      <c r="JQ4" s="89"/>
      <c r="JR4" s="89"/>
      <c r="JS4" s="89"/>
      <c r="JT4" s="89"/>
      <c r="JU4" s="89"/>
      <c r="JV4" s="89"/>
      <c r="JW4" s="89"/>
      <c r="JX4" s="89"/>
      <c r="JY4" s="89"/>
      <c r="JZ4" s="89"/>
      <c r="KA4" s="89"/>
      <c r="KB4" s="89"/>
      <c r="KC4" s="89"/>
      <c r="KD4" s="89"/>
      <c r="KE4" s="89"/>
      <c r="KF4" s="89"/>
      <c r="KG4" s="89"/>
      <c r="KH4" s="89"/>
      <c r="KI4" s="89"/>
      <c r="KJ4" s="89"/>
      <c r="KK4" s="89"/>
      <c r="KL4" s="89"/>
      <c r="KM4" s="89"/>
      <c r="KN4" s="89"/>
      <c r="KO4" s="89"/>
      <c r="KP4" s="89"/>
      <c r="KQ4" s="89"/>
      <c r="KR4" s="89"/>
      <c r="KS4" s="89"/>
      <c r="KT4" s="89"/>
      <c r="KU4" s="89"/>
      <c r="KV4" s="89"/>
      <c r="KW4" s="89"/>
      <c r="KX4" s="89"/>
      <c r="KY4" s="89"/>
      <c r="KZ4" s="89"/>
      <c r="LA4" s="89"/>
      <c r="LB4" s="89"/>
      <c r="LC4" s="89"/>
      <c r="LD4" s="89"/>
      <c r="LE4" s="89"/>
      <c r="LF4" s="89"/>
      <c r="LG4" s="89"/>
      <c r="LH4" s="89"/>
      <c r="LI4" s="89"/>
      <c r="LJ4" s="89"/>
      <c r="LK4" s="89"/>
      <c r="LL4" s="89"/>
      <c r="LM4" s="89"/>
      <c r="LN4" s="89"/>
      <c r="LO4" s="89"/>
      <c r="LP4" s="89"/>
      <c r="LQ4" s="89"/>
      <c r="LR4" s="89"/>
      <c r="LS4" s="89"/>
      <c r="LT4" s="89"/>
      <c r="LU4" s="89"/>
      <c r="LV4" s="89"/>
      <c r="LW4" s="89"/>
      <c r="LX4" s="89"/>
      <c r="LY4" s="89"/>
      <c r="LZ4" s="89"/>
      <c r="MA4" s="89"/>
      <c r="MB4" s="89"/>
      <c r="MC4" s="89"/>
      <c r="MD4" s="89"/>
      <c r="ME4" s="89"/>
      <c r="MF4" s="89"/>
      <c r="MG4" s="89"/>
      <c r="MH4" s="89"/>
      <c r="MI4" s="89"/>
      <c r="MJ4" s="89"/>
      <c r="MK4" s="89"/>
      <c r="ML4" s="89"/>
      <c r="MM4" s="89"/>
      <c r="MN4" s="89"/>
      <c r="MO4" s="89"/>
      <c r="MP4" s="89"/>
      <c r="MQ4" s="89"/>
      <c r="MR4" s="89"/>
      <c r="MS4" s="89"/>
      <c r="MT4" s="89"/>
      <c r="MU4" s="89"/>
      <c r="MV4" s="89"/>
      <c r="MW4" s="89"/>
      <c r="MX4" s="89"/>
      <c r="MY4" s="89"/>
      <c r="MZ4" s="89"/>
      <c r="NA4" s="89"/>
      <c r="NB4" s="89"/>
      <c r="NC4" s="89"/>
      <c r="ND4" s="89"/>
      <c r="NE4" s="89"/>
      <c r="NF4" s="89"/>
      <c r="NG4" s="89"/>
      <c r="NH4" s="89"/>
      <c r="NI4" s="89"/>
      <c r="NJ4" s="89"/>
      <c r="NK4" s="89"/>
      <c r="NL4" s="89"/>
      <c r="NM4" s="89"/>
      <c r="NN4" s="89"/>
      <c r="NO4" s="89"/>
      <c r="NP4" s="89"/>
      <c r="NQ4" s="89"/>
      <c r="NR4" s="89"/>
      <c r="NS4" s="89"/>
      <c r="NT4" s="89"/>
      <c r="NU4" s="89"/>
      <c r="NV4" s="89"/>
      <c r="NW4" s="89"/>
      <c r="NX4" s="89"/>
      <c r="NY4" s="89"/>
      <c r="NZ4" s="89"/>
      <c r="OA4" s="89"/>
      <c r="OB4" s="89"/>
      <c r="OC4" s="89"/>
      <c r="OD4" s="89"/>
      <c r="OE4" s="89"/>
      <c r="OF4" s="89"/>
      <c r="OG4" s="89"/>
      <c r="OH4" s="89"/>
      <c r="OI4" s="89"/>
      <c r="OJ4" s="89"/>
      <c r="OK4" s="89"/>
      <c r="OL4" s="89"/>
      <c r="OM4" s="89"/>
      <c r="ON4" s="89"/>
      <c r="OO4" s="89"/>
      <c r="OP4" s="89"/>
      <c r="OQ4" s="89"/>
      <c r="OR4" s="89"/>
      <c r="OS4" s="89"/>
      <c r="OT4" s="89"/>
      <c r="OU4" s="89"/>
      <c r="OV4" s="89"/>
      <c r="OW4" s="89"/>
      <c r="OX4" s="89"/>
      <c r="OY4" s="89"/>
      <c r="OZ4" s="89"/>
      <c r="PA4" s="89"/>
      <c r="PB4" s="89"/>
      <c r="PC4" s="89"/>
      <c r="PD4" s="89"/>
      <c r="PE4" s="89"/>
      <c r="PF4" s="89"/>
      <c r="PG4" s="89"/>
      <c r="PH4" s="89"/>
      <c r="PI4" s="89"/>
      <c r="PJ4" s="89"/>
      <c r="PK4" s="89"/>
      <c r="PL4" s="89"/>
      <c r="PM4" s="89"/>
      <c r="PN4" s="89"/>
      <c r="PO4" s="89"/>
      <c r="PP4" s="89"/>
      <c r="PQ4" s="89"/>
      <c r="PR4" s="89"/>
      <c r="PS4" s="89"/>
      <c r="PT4" s="89"/>
      <c r="PU4" s="89"/>
      <c r="PV4" s="89"/>
      <c r="PW4" s="89"/>
      <c r="PX4" s="89"/>
      <c r="PY4" s="89"/>
      <c r="PZ4" s="89"/>
      <c r="QA4" s="89"/>
      <c r="QB4" s="89"/>
      <c r="QC4" s="89"/>
      <c r="QD4" s="89"/>
      <c r="QE4" s="89"/>
      <c r="QF4" s="89"/>
      <c r="QG4" s="89"/>
      <c r="QH4" s="89"/>
      <c r="QI4" s="89"/>
      <c r="QJ4" s="89"/>
      <c r="QK4" s="89"/>
      <c r="QL4" s="89"/>
      <c r="QM4" s="89"/>
      <c r="QN4" s="89"/>
      <c r="QO4" s="89"/>
      <c r="QP4" s="89"/>
      <c r="QQ4" s="89"/>
      <c r="QR4" s="89"/>
      <c r="QS4" s="89"/>
      <c r="QT4" s="89"/>
      <c r="QU4" s="89"/>
      <c r="QV4" s="89"/>
      <c r="QW4" s="89"/>
      <c r="QX4" s="89"/>
      <c r="QY4" s="89"/>
      <c r="QZ4" s="89"/>
      <c r="RA4" s="89"/>
      <c r="RB4" s="89"/>
      <c r="RC4" s="89"/>
      <c r="RD4" s="89"/>
      <c r="RE4" s="89"/>
      <c r="RF4" s="89"/>
      <c r="RG4" s="89"/>
      <c r="RH4" s="89"/>
      <c r="RI4" s="89"/>
      <c r="RJ4" s="89"/>
      <c r="RK4" s="89"/>
      <c r="RL4" s="89"/>
      <c r="RM4" s="89"/>
      <c r="RN4" s="89"/>
      <c r="RO4" s="89"/>
      <c r="RP4" s="89"/>
      <c r="RQ4" s="89"/>
      <c r="RR4" s="89"/>
      <c r="RS4" s="89"/>
      <c r="RT4" s="89"/>
      <c r="RU4" s="89"/>
      <c r="RV4" s="89"/>
      <c r="RW4" s="89"/>
      <c r="RX4" s="89"/>
      <c r="RY4" s="89"/>
      <c r="RZ4" s="89"/>
      <c r="SA4" s="89"/>
      <c r="SB4" s="89"/>
      <c r="SC4" s="89"/>
      <c r="SD4" s="89"/>
      <c r="SE4" s="89"/>
      <c r="SF4" s="89"/>
      <c r="SG4" s="89"/>
      <c r="SH4" s="89"/>
      <c r="SI4" s="89"/>
      <c r="SJ4" s="89"/>
      <c r="SK4" s="89"/>
      <c r="SL4" s="89"/>
      <c r="SM4" s="89"/>
      <c r="SN4" s="89"/>
      <c r="SO4" s="89"/>
      <c r="SP4" s="89"/>
      <c r="SQ4" s="89"/>
      <c r="SR4" s="89"/>
      <c r="SS4" s="89"/>
      <c r="ST4" s="89"/>
      <c r="SU4" s="89"/>
      <c r="SV4" s="89"/>
      <c r="SW4" s="89"/>
      <c r="SX4" s="89"/>
      <c r="SY4" s="89"/>
      <c r="SZ4" s="89"/>
      <c r="TA4" s="89"/>
      <c r="TB4" s="89"/>
      <c r="TC4" s="89"/>
      <c r="TD4" s="89"/>
      <c r="TE4" s="89"/>
      <c r="TF4" s="89"/>
      <c r="TG4" s="89"/>
      <c r="TH4" s="89"/>
      <c r="TI4" s="89"/>
      <c r="TJ4" s="89"/>
      <c r="TK4" s="89"/>
      <c r="TL4" s="89"/>
      <c r="TM4" s="89"/>
      <c r="TN4" s="89"/>
      <c r="TO4" s="89"/>
      <c r="TP4" s="89"/>
      <c r="TQ4" s="89"/>
      <c r="TR4" s="89"/>
      <c r="TS4" s="89"/>
      <c r="TT4" s="89"/>
      <c r="TU4" s="89"/>
      <c r="TV4" s="89"/>
      <c r="TW4" s="89"/>
      <c r="TX4" s="89"/>
      <c r="TY4" s="89"/>
      <c r="TZ4" s="89"/>
      <c r="UA4" s="89"/>
      <c r="UB4" s="89"/>
      <c r="UC4" s="89"/>
      <c r="UD4" s="89"/>
      <c r="UE4" s="89"/>
      <c r="UF4" s="89"/>
      <c r="UG4" s="89"/>
      <c r="UH4" s="89"/>
      <c r="UI4" s="89"/>
      <c r="UJ4" s="89"/>
      <c r="UK4" s="89"/>
      <c r="UL4" s="89"/>
      <c r="UM4" s="89"/>
      <c r="UN4" s="89"/>
      <c r="UO4" s="89"/>
      <c r="UP4" s="89"/>
      <c r="UQ4" s="89"/>
      <c r="UR4" s="89"/>
      <c r="US4" s="89"/>
      <c r="UT4" s="89"/>
      <c r="UU4" s="89"/>
      <c r="UV4" s="89"/>
      <c r="UW4" s="89"/>
      <c r="UX4" s="89"/>
      <c r="UY4" s="89"/>
      <c r="UZ4" s="89"/>
      <c r="VA4" s="89"/>
      <c r="VB4" s="89"/>
      <c r="VC4" s="89"/>
      <c r="VD4" s="89"/>
      <c r="VE4" s="89"/>
      <c r="VF4" s="89"/>
      <c r="VG4" s="89"/>
      <c r="VH4" s="89"/>
      <c r="VI4" s="89"/>
      <c r="VJ4" s="89"/>
      <c r="VK4" s="89"/>
      <c r="VL4" s="89"/>
      <c r="VM4" s="89"/>
      <c r="VN4" s="89"/>
      <c r="VO4" s="89"/>
      <c r="VP4" s="89"/>
      <c r="VQ4" s="89"/>
      <c r="VR4" s="89"/>
      <c r="VS4" s="89"/>
      <c r="VT4" s="89"/>
      <c r="VU4" s="89"/>
      <c r="VV4" s="89"/>
      <c r="VW4" s="89"/>
      <c r="VX4" s="89"/>
      <c r="VY4" s="89"/>
      <c r="VZ4" s="89"/>
      <c r="WA4" s="89"/>
      <c r="WB4" s="89"/>
      <c r="WC4" s="89"/>
      <c r="WD4" s="89"/>
      <c r="WE4" s="89"/>
      <c r="WF4" s="89"/>
      <c r="WG4" s="89"/>
      <c r="WH4" s="89"/>
      <c r="WI4" s="89"/>
      <c r="WJ4" s="89"/>
      <c r="WK4" s="89"/>
      <c r="WL4" s="89"/>
      <c r="WM4" s="89"/>
      <c r="WN4" s="89"/>
      <c r="WO4" s="89"/>
      <c r="WP4" s="89"/>
      <c r="WQ4" s="89"/>
      <c r="WR4" s="89"/>
      <c r="WS4" s="89"/>
      <c r="WT4" s="89"/>
      <c r="WU4" s="89"/>
      <c r="WV4" s="89"/>
      <c r="WW4" s="89"/>
      <c r="WX4" s="89"/>
      <c r="WY4" s="89"/>
      <c r="WZ4" s="89"/>
      <c r="XA4" s="89"/>
      <c r="XB4" s="89"/>
      <c r="XC4" s="89"/>
      <c r="XD4" s="89"/>
      <c r="XE4" s="89"/>
      <c r="XF4" s="89"/>
      <c r="XG4" s="89"/>
      <c r="XH4" s="89"/>
      <c r="XI4" s="89"/>
      <c r="XJ4" s="89"/>
      <c r="XK4" s="89"/>
      <c r="XL4" s="89"/>
      <c r="XM4" s="89"/>
      <c r="XN4" s="89"/>
      <c r="XO4" s="89"/>
      <c r="XP4" s="89"/>
      <c r="XQ4" s="89"/>
      <c r="XR4" s="89"/>
      <c r="XS4" s="89"/>
      <c r="XT4" s="89"/>
      <c r="XU4" s="89"/>
      <c r="XV4" s="89"/>
      <c r="XW4" s="89"/>
      <c r="XX4" s="89"/>
      <c r="XY4" s="89"/>
      <c r="XZ4" s="89"/>
      <c r="YA4" s="89"/>
      <c r="YB4" s="89"/>
      <c r="YC4" s="89"/>
      <c r="YD4" s="89"/>
      <c r="YE4" s="89"/>
      <c r="YF4" s="89"/>
      <c r="YG4" s="89"/>
      <c r="YH4" s="89"/>
      <c r="YI4" s="89"/>
      <c r="YJ4" s="89"/>
      <c r="YK4" s="89"/>
      <c r="YL4" s="89"/>
      <c r="YM4" s="89"/>
      <c r="YN4" s="89"/>
      <c r="YO4" s="89"/>
      <c r="YP4" s="89"/>
      <c r="YQ4" s="89"/>
      <c r="YR4" s="89"/>
      <c r="YS4" s="89"/>
      <c r="YT4" s="89"/>
      <c r="YU4" s="89"/>
      <c r="YV4" s="89"/>
      <c r="YW4" s="89"/>
      <c r="YX4" s="89"/>
      <c r="YY4" s="89"/>
      <c r="YZ4" s="89"/>
      <c r="ZA4" s="89"/>
      <c r="ZB4" s="89"/>
      <c r="ZC4" s="89"/>
      <c r="ZD4" s="89"/>
      <c r="ZE4" s="89"/>
      <c r="ZF4" s="89"/>
      <c r="ZG4" s="89"/>
      <c r="ZH4" s="89"/>
      <c r="ZI4" s="89"/>
      <c r="ZJ4" s="89"/>
      <c r="ZK4" s="89"/>
      <c r="ZL4" s="89"/>
      <c r="ZM4" s="89"/>
      <c r="ZN4" s="89"/>
      <c r="ZO4" s="89"/>
      <c r="ZP4" s="89"/>
      <c r="ZQ4" s="89"/>
      <c r="ZR4" s="89"/>
      <c r="ZS4" s="89"/>
      <c r="ZT4" s="89"/>
      <c r="ZU4" s="89"/>
      <c r="ZV4" s="89"/>
      <c r="ZW4" s="89"/>
      <c r="ZX4" s="89"/>
      <c r="ZY4" s="89"/>
      <c r="ZZ4" s="89"/>
      <c r="AAA4" s="89"/>
      <c r="AAB4" s="89"/>
      <c r="AAC4" s="89"/>
      <c r="AAD4" s="89"/>
      <c r="AAE4" s="89"/>
      <c r="AAF4" s="89"/>
      <c r="AAG4" s="89"/>
      <c r="AAH4" s="89"/>
      <c r="AAI4" s="89"/>
      <c r="AAJ4" s="89"/>
      <c r="AAK4" s="89"/>
      <c r="AAL4" s="89"/>
      <c r="AAM4" s="89"/>
      <c r="AAN4" s="89"/>
      <c r="AAO4" s="89"/>
      <c r="AAP4" s="89"/>
      <c r="AAQ4" s="89"/>
      <c r="AAR4" s="89"/>
      <c r="AAS4" s="89"/>
      <c r="AAT4" s="89"/>
      <c r="AAU4" s="89"/>
      <c r="AAV4" s="89"/>
      <c r="AAW4" s="89"/>
      <c r="AAX4" s="89"/>
      <c r="AAY4" s="89"/>
      <c r="AAZ4" s="89"/>
      <c r="ABA4" s="89"/>
      <c r="ABB4" s="89"/>
      <c r="ABC4" s="89"/>
      <c r="ABD4" s="89"/>
      <c r="ABE4" s="89"/>
      <c r="ABF4" s="89"/>
      <c r="ABG4" s="89"/>
      <c r="ABH4" s="89"/>
      <c r="ABI4" s="89"/>
      <c r="ABJ4" s="89"/>
      <c r="ABK4" s="89"/>
      <c r="ABL4" s="89"/>
      <c r="ABM4" s="89"/>
      <c r="ABN4" s="89"/>
      <c r="ABO4" s="89"/>
      <c r="ABP4" s="89"/>
      <c r="ABQ4" s="89"/>
      <c r="ABR4" s="89"/>
      <c r="ABS4" s="89"/>
      <c r="ABT4" s="89"/>
      <c r="ABU4" s="89"/>
      <c r="ABV4" s="89"/>
      <c r="ABW4" s="89"/>
      <c r="ABX4" s="89"/>
      <c r="ABY4" s="89"/>
      <c r="ABZ4" s="89"/>
      <c r="ACA4" s="89"/>
      <c r="ACB4" s="89"/>
      <c r="ACC4" s="89"/>
      <c r="ACD4" s="89"/>
      <c r="ACE4" s="89"/>
      <c r="ACF4" s="89"/>
      <c r="ACG4" s="89"/>
      <c r="ACH4" s="89"/>
      <c r="ACI4" s="89"/>
      <c r="ACJ4" s="89"/>
      <c r="ACK4" s="89"/>
      <c r="ACL4" s="89"/>
      <c r="ACM4" s="89"/>
      <c r="ACN4" s="89"/>
      <c r="ACO4" s="89"/>
      <c r="ACP4" s="89"/>
      <c r="ACQ4" s="89"/>
      <c r="ACR4" s="89"/>
      <c r="ACS4" s="89"/>
      <c r="ACT4" s="89"/>
      <c r="ACU4" s="89"/>
      <c r="ACV4" s="89"/>
      <c r="ACW4" s="89"/>
      <c r="ACX4" s="89"/>
      <c r="ACY4" s="89"/>
      <c r="ACZ4" s="89"/>
      <c r="ADA4" s="89"/>
      <c r="ADB4" s="89"/>
      <c r="ADC4" s="89"/>
      <c r="ADD4" s="89"/>
      <c r="ADE4" s="89"/>
      <c r="ADF4" s="89"/>
      <c r="ADG4" s="89"/>
      <c r="ADH4" s="89"/>
      <c r="ADI4" s="89"/>
      <c r="ADJ4" s="89"/>
      <c r="ADK4" s="89"/>
      <c r="ADL4" s="89"/>
      <c r="ADM4" s="89"/>
      <c r="ADN4" s="89"/>
      <c r="ADO4" s="89"/>
      <c r="ADP4" s="89"/>
      <c r="ADQ4" s="89"/>
      <c r="ADR4" s="89"/>
      <c r="ADS4" s="89"/>
      <c r="ADT4" s="89"/>
      <c r="ADU4" s="89"/>
      <c r="ADV4" s="89"/>
      <c r="ADW4" s="89"/>
      <c r="ADX4" s="89"/>
      <c r="ADY4" s="89"/>
      <c r="ADZ4" s="89"/>
      <c r="AEA4" s="89"/>
      <c r="AEB4" s="89"/>
      <c r="AEC4" s="89"/>
      <c r="AED4" s="89"/>
      <c r="AEE4" s="89"/>
      <c r="AEF4" s="89"/>
      <c r="AEG4" s="89"/>
      <c r="AEH4" s="89"/>
      <c r="AEI4" s="89"/>
      <c r="AEJ4" s="89"/>
      <c r="AEK4" s="89"/>
      <c r="AEL4" s="89"/>
      <c r="AEM4" s="89"/>
      <c r="AEN4" s="89"/>
      <c r="AEO4" s="89"/>
      <c r="AEP4" s="89"/>
      <c r="AEQ4" s="89"/>
      <c r="AER4" s="89"/>
      <c r="AES4" s="89"/>
      <c r="AET4" s="89"/>
      <c r="AEU4" s="89"/>
      <c r="AEV4" s="89"/>
      <c r="AEW4" s="89"/>
      <c r="AEX4" s="89"/>
      <c r="AEY4" s="89"/>
      <c r="AEZ4" s="89"/>
      <c r="AFA4" s="89"/>
      <c r="AFB4" s="89"/>
      <c r="AFC4" s="89"/>
      <c r="AFD4" s="89"/>
      <c r="AFE4" s="89"/>
      <c r="AFF4" s="89"/>
      <c r="AFG4" s="89"/>
      <c r="AFH4" s="89"/>
      <c r="AFI4" s="89"/>
      <c r="AFJ4" s="89"/>
      <c r="AFK4" s="89"/>
      <c r="AFL4" s="89"/>
      <c r="AFM4" s="89"/>
      <c r="AFN4" s="89"/>
      <c r="AFO4" s="89"/>
      <c r="AFP4" s="89"/>
      <c r="AFQ4" s="89"/>
      <c r="AFR4" s="89"/>
      <c r="AFS4" s="89"/>
      <c r="AFT4" s="89"/>
      <c r="AFU4" s="89"/>
      <c r="AFV4" s="89"/>
      <c r="AFW4" s="89"/>
      <c r="AFX4" s="89"/>
      <c r="AFY4" s="89"/>
      <c r="AFZ4" s="89"/>
      <c r="AGA4" s="89"/>
      <c r="AGB4" s="89"/>
      <c r="AGC4" s="89"/>
      <c r="AGD4" s="89"/>
      <c r="AGE4" s="89"/>
      <c r="AGF4" s="89"/>
      <c r="AGG4" s="89"/>
      <c r="AGH4" s="89"/>
      <c r="AGI4" s="89"/>
      <c r="AGJ4" s="89"/>
      <c r="AGK4" s="89"/>
      <c r="AGL4" s="89"/>
      <c r="AGM4" s="89"/>
      <c r="AGN4" s="89"/>
      <c r="AGO4" s="89"/>
      <c r="AGP4" s="89"/>
      <c r="AGQ4" s="89"/>
      <c r="AGR4" s="89"/>
      <c r="AGS4" s="89"/>
      <c r="AGT4" s="89"/>
      <c r="AGU4" s="89"/>
      <c r="AGV4" s="89"/>
      <c r="AGW4" s="89"/>
      <c r="AGX4" s="89"/>
      <c r="AGY4" s="89"/>
      <c r="AGZ4" s="89"/>
      <c r="AHA4" s="89"/>
      <c r="AHB4" s="89"/>
      <c r="AHC4" s="89"/>
      <c r="AHD4" s="89"/>
      <c r="AHE4" s="89"/>
      <c r="AHF4" s="89"/>
      <c r="AHG4" s="89"/>
      <c r="AHH4" s="89"/>
      <c r="AHI4" s="89"/>
      <c r="AHJ4" s="89"/>
      <c r="AHK4" s="89"/>
      <c r="AHL4" s="89"/>
      <c r="AHM4" s="89"/>
      <c r="AHN4" s="89"/>
      <c r="AHO4" s="89"/>
      <c r="AHP4" s="89"/>
      <c r="AHQ4" s="89"/>
      <c r="AHR4" s="89"/>
      <c r="AHS4" s="89"/>
      <c r="AHT4" s="89"/>
      <c r="AHU4" s="89"/>
      <c r="AHV4" s="89"/>
      <c r="AHW4" s="89"/>
      <c r="AHX4" s="89"/>
      <c r="AHY4" s="89"/>
      <c r="AHZ4" s="89"/>
      <c r="AIA4" s="89"/>
      <c r="AIB4" s="89"/>
      <c r="AIC4" s="89"/>
      <c r="AID4" s="89"/>
      <c r="AIE4" s="89"/>
      <c r="AIF4" s="89"/>
      <c r="AIG4" s="89"/>
      <c r="AIH4" s="89"/>
      <c r="AII4" s="89"/>
      <c r="AIJ4" s="89"/>
      <c r="AIK4" s="89"/>
      <c r="AIL4" s="89"/>
      <c r="AIM4" s="89"/>
      <c r="AIN4" s="89"/>
      <c r="AIO4" s="89"/>
      <c r="AIP4" s="89"/>
      <c r="AIQ4" s="89"/>
      <c r="AIR4" s="89"/>
      <c r="AIS4" s="89"/>
      <c r="AIT4" s="89"/>
      <c r="AIU4" s="89"/>
      <c r="AIV4" s="89"/>
      <c r="AIW4" s="89"/>
      <c r="AIX4" s="89"/>
      <c r="AIY4" s="89"/>
      <c r="AIZ4" s="89"/>
      <c r="AJA4" s="89"/>
      <c r="AJB4" s="89"/>
      <c r="AJC4" s="89"/>
      <c r="AJD4" s="89"/>
      <c r="AJE4" s="89"/>
      <c r="AJF4" s="89"/>
      <c r="AJG4" s="89"/>
      <c r="AJH4" s="89"/>
      <c r="AJI4" s="89"/>
      <c r="AJJ4" s="89"/>
      <c r="AJK4" s="89"/>
      <c r="AJL4" s="89"/>
      <c r="AJM4" s="89"/>
      <c r="AJN4" s="89"/>
      <c r="AJO4" s="89"/>
      <c r="AJP4" s="89"/>
      <c r="AJQ4" s="89"/>
      <c r="AJR4" s="89"/>
      <c r="AJS4" s="89"/>
      <c r="AJT4" s="89"/>
      <c r="AJU4" s="89"/>
      <c r="AJV4" s="89"/>
      <c r="AJW4" s="89"/>
      <c r="AJX4" s="89"/>
      <c r="AJY4" s="89"/>
      <c r="AJZ4" s="89"/>
      <c r="AKA4" s="89"/>
      <c r="AKB4" s="89"/>
      <c r="AKC4" s="89"/>
      <c r="AKD4" s="89"/>
      <c r="AKE4" s="89"/>
      <c r="AKF4" s="89"/>
      <c r="AKG4" s="89"/>
      <c r="AKH4" s="89"/>
      <c r="AKI4" s="89"/>
      <c r="AKJ4" s="89"/>
      <c r="AKK4" s="89"/>
      <c r="AKL4" s="89"/>
      <c r="AKM4" s="89"/>
      <c r="AKN4" s="89"/>
      <c r="AKO4" s="89"/>
      <c r="AKP4" s="89"/>
      <c r="AKQ4" s="89"/>
      <c r="AKR4" s="89"/>
      <c r="AKS4" s="89"/>
      <c r="AKT4" s="89"/>
      <c r="AKU4" s="89"/>
      <c r="AKV4" s="89"/>
      <c r="AKW4" s="89"/>
      <c r="AKX4" s="89"/>
      <c r="AKY4" s="89"/>
      <c r="AKZ4" s="89"/>
      <c r="ALA4" s="89"/>
      <c r="ALB4" s="89"/>
      <c r="ALC4" s="89"/>
      <c r="ALD4" s="89"/>
      <c r="ALE4" s="89"/>
      <c r="ALF4" s="89"/>
      <c r="ALG4" s="89"/>
      <c r="ALH4" s="89"/>
      <c r="ALI4" s="89"/>
      <c r="ALJ4" s="89"/>
      <c r="ALK4" s="89"/>
      <c r="ALL4" s="89"/>
      <c r="ALM4" s="89"/>
      <c r="ALN4" s="89"/>
      <c r="ALO4" s="89"/>
      <c r="ALP4" s="89"/>
      <c r="ALQ4" s="89"/>
      <c r="ALR4" s="89"/>
      <c r="ALS4" s="89"/>
      <c r="ALT4" s="89"/>
      <c r="ALU4" s="89"/>
      <c r="ALV4" s="89"/>
      <c r="ALW4" s="89"/>
      <c r="ALX4" s="89"/>
      <c r="ALY4" s="89"/>
      <c r="ALZ4" s="89"/>
      <c r="AMA4" s="89"/>
      <c r="AMB4" s="89"/>
      <c r="AMC4" s="89"/>
      <c r="AMD4" s="89"/>
      <c r="AME4" s="89"/>
      <c r="AMF4" s="89"/>
      <c r="AMG4" s="89"/>
      <c r="AMH4" s="89"/>
      <c r="AMI4" s="89"/>
      <c r="AMJ4" s="89"/>
      <c r="AMK4" s="89"/>
      <c r="AML4" s="89"/>
      <c r="AMM4" s="89"/>
      <c r="AMN4" s="89"/>
      <c r="AMO4" s="89"/>
      <c r="AMP4" s="89"/>
      <c r="AMQ4" s="89"/>
      <c r="AMR4" s="89"/>
      <c r="AMS4" s="89"/>
      <c r="AMT4" s="89"/>
      <c r="AMU4" s="89"/>
      <c r="AMV4" s="89"/>
      <c r="AMW4" s="89"/>
      <c r="AMX4" s="89"/>
      <c r="AMY4" s="89"/>
      <c r="AMZ4" s="89"/>
      <c r="ANA4" s="89"/>
      <c r="ANB4" s="89"/>
      <c r="ANC4" s="89"/>
      <c r="AND4" s="89"/>
      <c r="ANE4" s="89"/>
      <c r="ANF4" s="89"/>
      <c r="ANG4" s="89"/>
      <c r="ANH4" s="89"/>
      <c r="ANI4" s="89"/>
      <c r="ANJ4" s="89"/>
      <c r="ANK4" s="89"/>
      <c r="ANL4" s="89"/>
      <c r="ANM4" s="89"/>
      <c r="ANN4" s="89"/>
      <c r="ANO4" s="89"/>
      <c r="ANP4" s="89"/>
      <c r="ANQ4" s="89"/>
      <c r="ANR4" s="89"/>
      <c r="ANS4" s="89"/>
      <c r="ANT4" s="89"/>
      <c r="ANU4" s="89"/>
      <c r="ANV4" s="89"/>
      <c r="ANW4" s="89"/>
      <c r="ANX4" s="89"/>
      <c r="ANY4" s="89"/>
      <c r="ANZ4" s="89"/>
      <c r="AOA4" s="89"/>
      <c r="AOB4" s="89"/>
      <c r="AOC4" s="89"/>
      <c r="AOD4" s="89"/>
      <c r="AOE4" s="89"/>
      <c r="AOF4" s="89"/>
      <c r="AOG4" s="89"/>
      <c r="AOH4" s="89"/>
      <c r="AOI4" s="89"/>
      <c r="AOJ4" s="89"/>
      <c r="AOK4" s="89"/>
      <c r="AOL4" s="89"/>
      <c r="AOM4" s="89"/>
      <c r="AON4" s="89"/>
      <c r="AOO4" s="89"/>
      <c r="AOP4" s="89"/>
      <c r="AOQ4" s="89"/>
      <c r="AOR4" s="89"/>
      <c r="AOS4" s="89"/>
      <c r="AOT4" s="89"/>
      <c r="AOU4" s="89"/>
      <c r="AOV4" s="89"/>
      <c r="AOW4" s="89"/>
      <c r="AOX4" s="89"/>
      <c r="AOY4" s="89"/>
      <c r="AOZ4" s="89"/>
      <c r="APA4" s="89"/>
      <c r="APB4" s="89"/>
      <c r="APC4" s="89"/>
      <c r="APD4" s="89"/>
      <c r="APE4" s="89"/>
      <c r="APF4" s="89"/>
      <c r="APG4" s="89"/>
      <c r="APH4" s="89"/>
      <c r="API4" s="89"/>
      <c r="APJ4" s="89"/>
      <c r="APK4" s="89"/>
      <c r="APL4" s="89"/>
      <c r="APM4" s="89"/>
      <c r="APN4" s="89"/>
      <c r="APO4" s="89"/>
      <c r="APP4" s="89"/>
      <c r="APQ4" s="89"/>
      <c r="APR4" s="89"/>
      <c r="APS4" s="89"/>
      <c r="APT4" s="89"/>
      <c r="APU4" s="89"/>
      <c r="APV4" s="89"/>
      <c r="APW4" s="89"/>
      <c r="APX4" s="89"/>
      <c r="APY4" s="89"/>
      <c r="APZ4" s="89"/>
      <c r="AQA4" s="89"/>
      <c r="AQB4" s="89"/>
      <c r="AQC4" s="89"/>
      <c r="AQD4" s="89"/>
      <c r="AQE4" s="89"/>
      <c r="AQF4" s="89"/>
      <c r="AQG4" s="89"/>
      <c r="AQH4" s="89"/>
      <c r="AQI4" s="89"/>
      <c r="AQJ4" s="89"/>
      <c r="AQK4" s="89"/>
      <c r="AQL4" s="89"/>
      <c r="AQM4" s="89"/>
      <c r="AQN4" s="89"/>
      <c r="AQO4" s="89"/>
      <c r="AQP4" s="89"/>
      <c r="AQQ4" s="89"/>
      <c r="AQR4" s="89"/>
      <c r="AQS4" s="89"/>
      <c r="AQT4" s="89"/>
      <c r="AQU4" s="89"/>
      <c r="AQV4" s="89"/>
      <c r="AQW4" s="89"/>
      <c r="AQX4" s="89"/>
      <c r="AQY4" s="89"/>
      <c r="AQZ4" s="89"/>
      <c r="ARA4" s="89"/>
      <c r="ARB4" s="89"/>
      <c r="ARC4" s="89"/>
      <c r="ARD4" s="89"/>
      <c r="ARE4" s="89"/>
      <c r="ARF4" s="89"/>
      <c r="ARG4" s="89"/>
      <c r="ARH4" s="89"/>
      <c r="ARI4" s="89"/>
      <c r="ARJ4" s="89"/>
      <c r="ARK4" s="89"/>
      <c r="ARL4" s="89"/>
      <c r="ARM4" s="89"/>
      <c r="ARN4" s="89"/>
      <c r="ARO4" s="89"/>
      <c r="ARP4" s="89"/>
      <c r="ARQ4" s="89"/>
      <c r="ARR4" s="89"/>
      <c r="ARS4" s="89"/>
      <c r="ART4" s="89"/>
      <c r="ARU4" s="89"/>
      <c r="ARV4" s="89"/>
      <c r="ARW4" s="89"/>
      <c r="ARX4" s="89"/>
      <c r="ARY4" s="89"/>
      <c r="ARZ4" s="89"/>
      <c r="ASA4" s="89"/>
      <c r="ASB4" s="89"/>
      <c r="ASC4" s="89"/>
      <c r="ASD4" s="89"/>
      <c r="ASE4" s="89"/>
      <c r="ASF4" s="89"/>
      <c r="ASG4" s="89"/>
      <c r="ASH4" s="89"/>
      <c r="ASI4" s="89"/>
      <c r="ASJ4" s="89"/>
      <c r="ASK4" s="89"/>
      <c r="ASL4" s="89"/>
      <c r="ASM4" s="89"/>
      <c r="ASN4" s="89"/>
      <c r="ASO4" s="89"/>
      <c r="ASP4" s="89"/>
      <c r="ASQ4" s="89"/>
      <c r="ASR4" s="89"/>
      <c r="ASS4" s="89"/>
      <c r="AST4" s="89"/>
      <c r="ASU4" s="89"/>
      <c r="ASV4" s="89"/>
      <c r="ASW4" s="89"/>
      <c r="ASX4" s="89"/>
      <c r="ASY4" s="89"/>
      <c r="ASZ4" s="89"/>
      <c r="ATA4" s="89"/>
      <c r="ATB4" s="89"/>
      <c r="ATC4" s="89"/>
      <c r="ATD4" s="89"/>
      <c r="ATE4" s="89"/>
      <c r="ATF4" s="89"/>
      <c r="ATG4" s="89"/>
      <c r="ATH4" s="89"/>
      <c r="ATI4" s="89"/>
      <c r="ATJ4" s="89"/>
      <c r="ATK4" s="89"/>
      <c r="ATL4" s="89"/>
      <c r="ATM4" s="89"/>
      <c r="ATN4" s="89"/>
      <c r="ATO4" s="89"/>
      <c r="ATP4" s="89"/>
      <c r="ATQ4" s="89"/>
      <c r="ATR4" s="89"/>
      <c r="ATS4" s="89"/>
      <c r="ATT4" s="89"/>
      <c r="ATU4" s="89"/>
      <c r="ATV4" s="89"/>
      <c r="ATW4" s="89"/>
      <c r="ATX4" s="89"/>
      <c r="ATY4" s="89"/>
      <c r="ATZ4" s="89"/>
      <c r="AUA4" s="89"/>
      <c r="AUB4" s="89"/>
      <c r="AUC4" s="89"/>
      <c r="AUD4" s="89"/>
      <c r="AUE4" s="89"/>
      <c r="AUF4" s="89"/>
      <c r="AUG4" s="89"/>
      <c r="AUH4" s="89"/>
      <c r="AUI4" s="89"/>
      <c r="AUJ4" s="89"/>
      <c r="AUK4" s="89"/>
      <c r="AUL4" s="89"/>
      <c r="AUM4" s="89"/>
      <c r="AUN4" s="89"/>
      <c r="AUO4" s="89"/>
      <c r="AUP4" s="89"/>
      <c r="AUQ4" s="89"/>
      <c r="AUR4" s="89"/>
      <c r="AUS4" s="89"/>
      <c r="AUT4" s="89"/>
      <c r="AUU4" s="89"/>
      <c r="AUV4" s="89"/>
      <c r="AUW4" s="89"/>
      <c r="AUX4" s="89"/>
      <c r="AUY4" s="89"/>
      <c r="AUZ4" s="89"/>
      <c r="AVA4" s="89"/>
      <c r="AVB4" s="89"/>
      <c r="AVC4" s="89"/>
      <c r="AVD4" s="89"/>
      <c r="AVE4" s="89"/>
      <c r="AVF4" s="89"/>
      <c r="AVG4" s="89"/>
      <c r="AVH4" s="89"/>
      <c r="AVI4" s="89"/>
      <c r="AVJ4" s="89"/>
      <c r="AVK4" s="89"/>
      <c r="AVL4" s="89"/>
      <c r="AVM4" s="89"/>
      <c r="AVN4" s="89"/>
      <c r="AVO4" s="89"/>
      <c r="AVP4" s="89"/>
      <c r="AVQ4" s="89"/>
      <c r="AVR4" s="89"/>
      <c r="AVS4" s="89"/>
      <c r="AVT4" s="89"/>
      <c r="AVU4" s="89"/>
      <c r="AVV4" s="89"/>
      <c r="AVW4" s="89"/>
      <c r="AVX4" s="89"/>
      <c r="AVY4" s="89"/>
      <c r="AVZ4" s="89"/>
      <c r="AWA4" s="89"/>
      <c r="AWB4" s="89"/>
      <c r="AWC4" s="89"/>
      <c r="AWD4" s="89"/>
      <c r="AWE4" s="89"/>
      <c r="AWF4" s="89"/>
      <c r="AWG4" s="89"/>
      <c r="AWH4" s="89"/>
      <c r="AWI4" s="89"/>
      <c r="AWJ4" s="89"/>
      <c r="AWK4" s="89"/>
      <c r="AWL4" s="89"/>
      <c r="AWM4" s="89"/>
      <c r="AWN4" s="89"/>
      <c r="AWO4" s="89"/>
      <c r="AWP4" s="89"/>
      <c r="AWQ4" s="89"/>
      <c r="AWR4" s="89"/>
      <c r="AWS4" s="89"/>
      <c r="AWT4" s="89"/>
      <c r="AWU4" s="89"/>
      <c r="AWV4" s="89"/>
      <c r="AWW4" s="89"/>
      <c r="AWX4" s="89"/>
      <c r="AWY4" s="89"/>
      <c r="AWZ4" s="89"/>
      <c r="AXA4" s="89"/>
      <c r="AXB4" s="89"/>
      <c r="AXC4" s="89"/>
      <c r="AXD4" s="89"/>
      <c r="AXE4" s="89"/>
      <c r="AXF4" s="89"/>
      <c r="AXG4" s="89"/>
      <c r="AXH4" s="89"/>
      <c r="AXI4" s="89"/>
      <c r="AXJ4" s="89"/>
      <c r="AXK4" s="89"/>
      <c r="AXL4" s="89"/>
      <c r="AXM4" s="89"/>
      <c r="AXN4" s="89"/>
      <c r="AXO4" s="89"/>
      <c r="AXP4" s="89"/>
      <c r="AXQ4" s="89"/>
      <c r="AXR4" s="89"/>
      <c r="AXS4" s="89"/>
      <c r="AXT4" s="89"/>
      <c r="AXU4" s="89"/>
      <c r="AXV4" s="89"/>
      <c r="AXW4" s="89"/>
      <c r="AXX4" s="89"/>
      <c r="AXY4" s="89"/>
      <c r="AXZ4" s="89"/>
      <c r="AYA4" s="89"/>
      <c r="AYB4" s="89"/>
      <c r="AYC4" s="89"/>
      <c r="AYD4" s="89"/>
      <c r="AYE4" s="89"/>
      <c r="AYF4" s="89"/>
      <c r="AYG4" s="89"/>
      <c r="AYH4" s="89"/>
      <c r="AYI4" s="89"/>
      <c r="AYJ4" s="89"/>
      <c r="AYK4" s="89"/>
      <c r="AYL4" s="89"/>
      <c r="AYM4" s="89"/>
      <c r="AYN4" s="89"/>
      <c r="AYO4" s="89"/>
      <c r="AYP4" s="89"/>
      <c r="AYQ4" s="89"/>
      <c r="AYR4" s="89"/>
      <c r="AYS4" s="89"/>
      <c r="AYT4" s="89"/>
      <c r="AYU4" s="89"/>
      <c r="AYV4" s="89"/>
      <c r="AYW4" s="89"/>
      <c r="AYX4" s="89"/>
      <c r="AYY4" s="89"/>
      <c r="AYZ4" s="89"/>
      <c r="AZA4" s="89"/>
      <c r="AZB4" s="89"/>
      <c r="AZC4" s="89"/>
      <c r="AZD4" s="89"/>
      <c r="AZE4" s="89"/>
      <c r="AZF4" s="89"/>
      <c r="AZG4" s="89"/>
      <c r="AZH4" s="89"/>
      <c r="AZI4" s="89"/>
      <c r="AZJ4" s="89"/>
      <c r="AZK4" s="89"/>
      <c r="AZL4" s="89"/>
      <c r="AZM4" s="89"/>
      <c r="AZN4" s="89"/>
      <c r="AZO4" s="89"/>
      <c r="AZP4" s="89"/>
      <c r="AZQ4" s="89"/>
      <c r="AZR4" s="89"/>
      <c r="AZS4" s="89"/>
      <c r="AZT4" s="89"/>
      <c r="AZU4" s="89"/>
      <c r="AZV4" s="89"/>
      <c r="AZW4" s="89"/>
      <c r="AZX4" s="89"/>
      <c r="AZY4" s="89"/>
      <c r="AZZ4" s="89"/>
      <c r="BAA4" s="89"/>
      <c r="BAB4" s="89"/>
      <c r="BAC4" s="89"/>
      <c r="BAD4" s="89"/>
      <c r="BAE4" s="89"/>
      <c r="BAF4" s="89"/>
      <c r="BAG4" s="89"/>
      <c r="BAH4" s="89"/>
      <c r="BAI4" s="89"/>
      <c r="BAJ4" s="89"/>
      <c r="BAK4" s="89"/>
      <c r="BAL4" s="89"/>
      <c r="BAM4" s="89"/>
      <c r="BAN4" s="89"/>
      <c r="BAO4" s="89"/>
      <c r="BAP4" s="89"/>
      <c r="BAQ4" s="89"/>
      <c r="BAR4" s="89"/>
      <c r="BAS4" s="89"/>
      <c r="BAT4" s="89"/>
      <c r="BAU4" s="89"/>
      <c r="BAV4" s="89"/>
      <c r="BAW4" s="89"/>
      <c r="BAX4" s="89"/>
      <c r="BAY4" s="89"/>
      <c r="BAZ4" s="89"/>
      <c r="BBA4" s="89"/>
      <c r="BBB4" s="89"/>
      <c r="BBC4" s="89"/>
      <c r="BBD4" s="89"/>
      <c r="BBE4" s="89"/>
      <c r="BBF4" s="89"/>
      <c r="BBG4" s="89"/>
      <c r="BBH4" s="89"/>
      <c r="BBI4" s="89"/>
      <c r="BBJ4" s="89"/>
      <c r="BBK4" s="89"/>
      <c r="BBL4" s="89"/>
      <c r="BBM4" s="89"/>
      <c r="BBN4" s="89"/>
      <c r="BBO4" s="89"/>
      <c r="BBP4" s="89"/>
      <c r="BBQ4" s="89"/>
      <c r="BBR4" s="89"/>
      <c r="BBS4" s="89"/>
      <c r="BBT4" s="89"/>
      <c r="BBU4" s="89"/>
      <c r="BBV4" s="89"/>
      <c r="BBW4" s="89"/>
      <c r="BBX4" s="89"/>
      <c r="BBY4" s="89"/>
      <c r="BBZ4" s="89"/>
      <c r="BCA4" s="89"/>
      <c r="BCB4" s="89"/>
      <c r="BCC4" s="89"/>
      <c r="BCD4" s="89"/>
      <c r="BCE4" s="89"/>
      <c r="BCF4" s="89"/>
      <c r="BCG4" s="89"/>
      <c r="BCH4" s="89"/>
      <c r="BCI4" s="89"/>
      <c r="BCJ4" s="89"/>
      <c r="BCK4" s="89"/>
      <c r="BCL4" s="89"/>
      <c r="BCM4" s="89"/>
      <c r="BCN4" s="89"/>
      <c r="BCO4" s="89"/>
      <c r="BCP4" s="89"/>
      <c r="BCQ4" s="89"/>
      <c r="BCR4" s="89"/>
      <c r="BCS4" s="89"/>
      <c r="BCT4" s="89"/>
      <c r="BCU4" s="89"/>
      <c r="BCV4" s="89"/>
      <c r="BCW4" s="89"/>
      <c r="BCX4" s="89"/>
      <c r="BCY4" s="89"/>
      <c r="BCZ4" s="89"/>
      <c r="BDA4" s="89"/>
      <c r="BDB4" s="89"/>
      <c r="BDC4" s="89"/>
      <c r="BDD4" s="89"/>
      <c r="BDE4" s="89"/>
      <c r="BDF4" s="89"/>
      <c r="BDG4" s="89"/>
      <c r="BDH4" s="89"/>
      <c r="BDI4" s="89"/>
      <c r="BDJ4" s="89"/>
      <c r="BDK4" s="89"/>
      <c r="BDL4" s="89"/>
      <c r="BDM4" s="89"/>
      <c r="BDN4" s="89"/>
      <c r="BDO4" s="89"/>
      <c r="BDP4" s="89"/>
      <c r="BDQ4" s="89"/>
      <c r="BDR4" s="89"/>
      <c r="BDS4" s="89"/>
      <c r="BDT4" s="89"/>
      <c r="BDU4" s="89"/>
      <c r="BDV4" s="89"/>
      <c r="BDW4" s="89"/>
      <c r="BDX4" s="89"/>
      <c r="BDY4" s="89"/>
      <c r="BDZ4" s="89"/>
      <c r="BEA4" s="89"/>
      <c r="BEB4" s="89"/>
      <c r="BEC4" s="89"/>
      <c r="BED4" s="89"/>
      <c r="BEE4" s="89"/>
      <c r="BEF4" s="89"/>
      <c r="BEG4" s="89"/>
      <c r="BEH4" s="89"/>
      <c r="BEI4" s="89"/>
      <c r="BEJ4" s="89"/>
      <c r="BEK4" s="89"/>
      <c r="BEL4" s="89"/>
      <c r="BEM4" s="89"/>
      <c r="BEN4" s="89"/>
      <c r="BEO4" s="89"/>
      <c r="BEP4" s="89"/>
      <c r="BEQ4" s="89"/>
      <c r="BER4" s="89"/>
      <c r="BES4" s="89"/>
      <c r="BET4" s="89"/>
      <c r="BEU4" s="89"/>
      <c r="BEV4" s="89"/>
      <c r="BEW4" s="89"/>
      <c r="BEX4" s="89"/>
      <c r="BEY4" s="89"/>
      <c r="BEZ4" s="89"/>
      <c r="BFA4" s="89"/>
      <c r="BFB4" s="89"/>
      <c r="BFC4" s="89"/>
      <c r="BFD4" s="89"/>
      <c r="BFE4" s="89"/>
      <c r="BFF4" s="89"/>
      <c r="BFG4" s="89"/>
      <c r="BFH4" s="89"/>
      <c r="BFI4" s="89"/>
      <c r="BFJ4" s="89"/>
      <c r="BFK4" s="89"/>
      <c r="BFL4" s="89"/>
      <c r="BFM4" s="89"/>
      <c r="BFN4" s="89"/>
      <c r="BFO4" s="89"/>
      <c r="BFP4" s="89"/>
      <c r="BFQ4" s="89"/>
      <c r="BFR4" s="89"/>
      <c r="BFS4" s="89"/>
      <c r="BFT4" s="89"/>
      <c r="BFU4" s="89"/>
      <c r="BFV4" s="89"/>
      <c r="BFW4" s="89"/>
      <c r="BFX4" s="89"/>
      <c r="BFY4" s="89"/>
      <c r="BFZ4" s="89"/>
      <c r="BGA4" s="89"/>
      <c r="BGB4" s="89"/>
      <c r="BGC4" s="89"/>
      <c r="BGD4" s="89"/>
      <c r="BGE4" s="89"/>
      <c r="BGF4" s="89"/>
      <c r="BGG4" s="89"/>
      <c r="BGH4" s="89"/>
      <c r="BGI4" s="89"/>
      <c r="BGJ4" s="89"/>
      <c r="BGK4" s="89"/>
      <c r="BGL4" s="89"/>
      <c r="BGM4" s="89"/>
      <c r="BGN4" s="89"/>
      <c r="BGO4" s="89"/>
      <c r="BGP4" s="89"/>
      <c r="BGQ4" s="89"/>
      <c r="BGR4" s="89"/>
      <c r="BGS4" s="89"/>
      <c r="BGT4" s="89"/>
      <c r="BGU4" s="89"/>
      <c r="BGV4" s="89"/>
      <c r="BGW4" s="89"/>
      <c r="BGX4" s="89"/>
      <c r="BGY4" s="89"/>
      <c r="BGZ4" s="89"/>
      <c r="BHA4" s="89"/>
      <c r="BHB4" s="89"/>
      <c r="BHC4" s="89"/>
      <c r="BHD4" s="89"/>
      <c r="BHE4" s="89"/>
      <c r="BHF4" s="89"/>
      <c r="BHG4" s="89"/>
      <c r="BHH4" s="89"/>
      <c r="BHI4" s="89"/>
      <c r="BHJ4" s="89"/>
      <c r="BHK4" s="89"/>
      <c r="BHL4" s="89"/>
      <c r="BHM4" s="89"/>
      <c r="BHN4" s="89"/>
      <c r="BHO4" s="89"/>
      <c r="BHP4" s="89"/>
      <c r="BHQ4" s="89"/>
      <c r="BHR4" s="89"/>
      <c r="BHS4" s="89"/>
      <c r="BHT4" s="89"/>
      <c r="BHU4" s="89"/>
      <c r="BHV4" s="89"/>
      <c r="BHW4" s="89"/>
      <c r="BHX4" s="89"/>
      <c r="BHY4" s="89"/>
      <c r="BHZ4" s="89"/>
      <c r="BIA4" s="89"/>
      <c r="BIB4" s="89"/>
      <c r="BIC4" s="89"/>
      <c r="BID4" s="89"/>
      <c r="BIE4" s="89"/>
      <c r="BIF4" s="89"/>
      <c r="BIG4" s="89"/>
      <c r="BIH4" s="89"/>
      <c r="BII4" s="89"/>
      <c r="BIJ4" s="89"/>
      <c r="BIK4" s="89"/>
      <c r="BIL4" s="89"/>
      <c r="BIM4" s="89"/>
      <c r="BIN4" s="89"/>
      <c r="BIO4" s="89"/>
      <c r="BIP4" s="89"/>
      <c r="BIQ4" s="89"/>
      <c r="BIR4" s="89"/>
      <c r="BIS4" s="89"/>
      <c r="BIT4" s="89"/>
      <c r="BIU4" s="89"/>
      <c r="BIV4" s="89"/>
      <c r="BIW4" s="89"/>
      <c r="BIX4" s="89"/>
      <c r="BIY4" s="89"/>
      <c r="BIZ4" s="89"/>
      <c r="BJA4" s="89"/>
      <c r="BJB4" s="89"/>
      <c r="BJC4" s="89"/>
      <c r="BJD4" s="89"/>
      <c r="BJE4" s="89"/>
      <c r="BJF4" s="89"/>
      <c r="BJG4" s="89"/>
      <c r="BJH4" s="89"/>
      <c r="BJI4" s="89"/>
      <c r="BJJ4" s="89"/>
      <c r="BJK4" s="89"/>
      <c r="BJL4" s="89"/>
      <c r="BJM4" s="89"/>
      <c r="BJN4" s="89"/>
      <c r="BJO4" s="89"/>
      <c r="BJP4" s="89"/>
      <c r="BJQ4" s="89"/>
      <c r="BJR4" s="89"/>
      <c r="BJS4" s="89"/>
      <c r="BJT4" s="89"/>
      <c r="BJU4" s="89"/>
      <c r="BJV4" s="89"/>
      <c r="BJW4" s="89"/>
      <c r="BJX4" s="89"/>
      <c r="BJY4" s="89"/>
      <c r="BJZ4" s="89"/>
      <c r="BKA4" s="89"/>
      <c r="BKB4" s="89"/>
      <c r="BKC4" s="89"/>
      <c r="BKD4" s="89"/>
      <c r="BKE4" s="89"/>
      <c r="BKF4" s="89"/>
      <c r="BKG4" s="89"/>
      <c r="BKH4" s="89"/>
      <c r="BKI4" s="89"/>
      <c r="BKJ4" s="89"/>
      <c r="BKK4" s="89"/>
      <c r="BKL4" s="89"/>
      <c r="BKM4" s="89"/>
      <c r="BKN4" s="89"/>
      <c r="BKO4" s="89"/>
      <c r="BKP4" s="89"/>
      <c r="BKQ4" s="89"/>
      <c r="BKR4" s="89"/>
      <c r="BKS4" s="89"/>
      <c r="BKT4" s="89"/>
      <c r="BKU4" s="89"/>
      <c r="BKV4" s="89"/>
      <c r="BKW4" s="89"/>
      <c r="BKX4" s="89"/>
      <c r="BKY4" s="89"/>
      <c r="BKZ4" s="89"/>
      <c r="BLA4" s="89"/>
      <c r="BLB4" s="89"/>
      <c r="BLC4" s="89"/>
      <c r="BLD4" s="89"/>
      <c r="BLE4" s="89"/>
      <c r="BLF4" s="89"/>
      <c r="BLG4" s="89"/>
      <c r="BLH4" s="89"/>
      <c r="BLI4" s="89"/>
      <c r="BLJ4" s="89"/>
      <c r="BLK4" s="89"/>
      <c r="BLL4" s="89"/>
      <c r="BLM4" s="89"/>
      <c r="BLN4" s="89"/>
      <c r="BLO4" s="89"/>
      <c r="BLP4" s="89"/>
      <c r="BLQ4" s="89"/>
      <c r="BLR4" s="89"/>
      <c r="BLS4" s="89"/>
      <c r="BLT4" s="89"/>
      <c r="BLU4" s="89"/>
      <c r="BLV4" s="89"/>
      <c r="BLW4" s="89"/>
      <c r="BLX4" s="89"/>
      <c r="BLY4" s="89"/>
      <c r="BLZ4" s="89"/>
      <c r="BMA4" s="89"/>
      <c r="BMB4" s="89"/>
      <c r="BMC4" s="89"/>
      <c r="BMD4" s="89"/>
      <c r="BME4" s="89"/>
      <c r="BMF4" s="89"/>
      <c r="BMG4" s="89"/>
      <c r="BMH4" s="89"/>
      <c r="BMI4" s="89"/>
      <c r="BMJ4" s="89"/>
      <c r="BMK4" s="89"/>
      <c r="BML4" s="89"/>
      <c r="BMM4" s="89"/>
      <c r="BMN4" s="89"/>
      <c r="BMO4" s="89"/>
      <c r="BMP4" s="89"/>
      <c r="BMQ4" s="89"/>
      <c r="BMR4" s="89"/>
      <c r="BMS4" s="89"/>
      <c r="BMT4" s="89"/>
      <c r="BMU4" s="89"/>
      <c r="BMV4" s="89"/>
      <c r="BMW4" s="89"/>
      <c r="BMX4" s="89"/>
      <c r="BMY4" s="89"/>
      <c r="BMZ4" s="89"/>
      <c r="BNA4" s="89"/>
      <c r="BNB4" s="89"/>
      <c r="BNC4" s="89"/>
      <c r="BND4" s="89"/>
      <c r="BNE4" s="89"/>
      <c r="BNF4" s="89"/>
      <c r="BNG4" s="89"/>
      <c r="BNH4" s="89"/>
      <c r="BNI4" s="89"/>
      <c r="BNJ4" s="89"/>
      <c r="BNK4" s="89"/>
      <c r="BNL4" s="89"/>
      <c r="BNM4" s="89"/>
      <c r="BNN4" s="89"/>
      <c r="BNO4" s="89"/>
      <c r="BNP4" s="89"/>
      <c r="BNQ4" s="89"/>
      <c r="BNR4" s="89"/>
      <c r="BNS4" s="89"/>
      <c r="BNT4" s="89"/>
      <c r="BNU4" s="89"/>
      <c r="BNV4" s="89"/>
      <c r="BNW4" s="89"/>
      <c r="BNX4" s="89"/>
      <c r="BNY4" s="89"/>
      <c r="BNZ4" s="89"/>
      <c r="BOA4" s="89"/>
      <c r="BOB4" s="89"/>
      <c r="BOC4" s="89"/>
      <c r="BOD4" s="89"/>
      <c r="BOE4" s="89"/>
      <c r="BOF4" s="89"/>
      <c r="BOG4" s="89"/>
      <c r="BOH4" s="89"/>
      <c r="BOI4" s="89"/>
      <c r="BOJ4" s="89"/>
      <c r="BOK4" s="89"/>
      <c r="BOL4" s="89"/>
      <c r="BOM4" s="89"/>
      <c r="BON4" s="89"/>
      <c r="BOO4" s="89"/>
      <c r="BOP4" s="89"/>
      <c r="BOQ4" s="89"/>
      <c r="BOR4" s="89"/>
      <c r="BOS4" s="89"/>
      <c r="BOT4" s="89"/>
      <c r="BOU4" s="89"/>
      <c r="BOV4" s="89"/>
      <c r="BOW4" s="89"/>
      <c r="BOX4" s="89"/>
      <c r="BOY4" s="89"/>
      <c r="BOZ4" s="89"/>
      <c r="BPA4" s="89"/>
      <c r="BPB4" s="89"/>
      <c r="BPC4" s="89"/>
      <c r="BPD4" s="89"/>
      <c r="BPE4" s="89"/>
      <c r="BPF4" s="89"/>
      <c r="BPG4" s="89"/>
      <c r="BPH4" s="89"/>
      <c r="BPI4" s="89"/>
      <c r="BPJ4" s="89"/>
      <c r="BPK4" s="89"/>
      <c r="BPL4" s="89"/>
      <c r="BPM4" s="89"/>
      <c r="BPN4" s="89"/>
      <c r="BPO4" s="89"/>
      <c r="BPP4" s="89"/>
      <c r="BPQ4" s="89"/>
      <c r="BPR4" s="89"/>
      <c r="BPS4" s="89"/>
      <c r="BPT4" s="89"/>
      <c r="BPU4" s="89"/>
      <c r="BPV4" s="89"/>
      <c r="BPW4" s="89"/>
      <c r="BPX4" s="89"/>
      <c r="BPY4" s="89"/>
      <c r="BPZ4" s="89"/>
      <c r="BQA4" s="89"/>
      <c r="BQB4" s="89"/>
      <c r="BQC4" s="89"/>
      <c r="BQD4" s="89"/>
      <c r="BQE4" s="89"/>
      <c r="BQF4" s="89"/>
      <c r="BQG4" s="89"/>
      <c r="BQH4" s="89"/>
      <c r="BQI4" s="89"/>
      <c r="BQJ4" s="89"/>
      <c r="BQK4" s="89"/>
      <c r="BQL4" s="89"/>
      <c r="BQM4" s="89"/>
      <c r="BQN4" s="89"/>
      <c r="BQO4" s="89"/>
      <c r="BQP4" s="89"/>
      <c r="BQQ4" s="89"/>
      <c r="BQR4" s="89"/>
      <c r="BQS4" s="89"/>
      <c r="BQT4" s="89"/>
      <c r="BQU4" s="89"/>
      <c r="BQV4" s="89"/>
      <c r="BQW4" s="89"/>
      <c r="BQX4" s="89"/>
      <c r="BQY4" s="89"/>
      <c r="BQZ4" s="89"/>
      <c r="BRA4" s="89"/>
      <c r="BRB4" s="89"/>
      <c r="BRC4" s="89"/>
      <c r="BRD4" s="89"/>
      <c r="BRE4" s="89"/>
      <c r="BRF4" s="89"/>
      <c r="BRG4" s="89"/>
      <c r="BRH4" s="89"/>
      <c r="BRI4" s="89"/>
      <c r="BRJ4" s="89"/>
      <c r="BRK4" s="89"/>
      <c r="BRL4" s="89"/>
      <c r="BRM4" s="89"/>
      <c r="BRN4" s="89"/>
      <c r="BRO4" s="89"/>
      <c r="BRP4" s="89"/>
      <c r="BRQ4" s="89"/>
      <c r="BRR4" s="89"/>
      <c r="BRS4" s="89"/>
      <c r="BRT4" s="89"/>
      <c r="BRU4" s="89"/>
      <c r="BRV4" s="89"/>
      <c r="BRW4" s="89"/>
      <c r="BRX4" s="89"/>
      <c r="BRY4" s="89"/>
      <c r="BRZ4" s="89"/>
      <c r="BSA4" s="89"/>
      <c r="BSB4" s="89"/>
      <c r="BSC4" s="89"/>
      <c r="BSD4" s="89"/>
      <c r="BSE4" s="89"/>
      <c r="BSF4" s="89"/>
      <c r="BSG4" s="89"/>
      <c r="BSH4" s="89"/>
      <c r="BSI4" s="89"/>
      <c r="BSJ4" s="89"/>
      <c r="BSK4" s="89"/>
      <c r="BSL4" s="89"/>
      <c r="BSM4" s="89"/>
      <c r="BSN4" s="89"/>
      <c r="BSO4" s="89"/>
      <c r="BSP4" s="89"/>
      <c r="BSQ4" s="89"/>
      <c r="BSR4" s="89"/>
      <c r="BSS4" s="89"/>
      <c r="BST4" s="89"/>
      <c r="BSU4" s="89"/>
      <c r="BSV4" s="89"/>
      <c r="BSW4" s="89"/>
      <c r="BSX4" s="89"/>
      <c r="BSY4" s="89"/>
      <c r="BSZ4" s="89"/>
      <c r="BTA4" s="89"/>
      <c r="BTB4" s="89"/>
      <c r="BTC4" s="89"/>
      <c r="BTD4" s="89"/>
      <c r="BTE4" s="89"/>
      <c r="BTF4" s="89"/>
      <c r="BTG4" s="89"/>
      <c r="BTH4" s="89"/>
      <c r="BTI4" s="89"/>
      <c r="BTJ4" s="89"/>
      <c r="BTK4" s="89"/>
      <c r="BTL4" s="89"/>
      <c r="BTM4" s="89"/>
      <c r="BTN4" s="89"/>
      <c r="BTO4" s="89"/>
      <c r="BTP4" s="89"/>
      <c r="BTQ4" s="89"/>
      <c r="BTR4" s="89"/>
      <c r="BTS4" s="89"/>
      <c r="BTT4" s="89"/>
      <c r="BTU4" s="89"/>
      <c r="BTV4" s="89"/>
      <c r="BTW4" s="89"/>
      <c r="BTX4" s="89"/>
      <c r="BTY4" s="89"/>
      <c r="BTZ4" s="89"/>
      <c r="BUA4" s="89"/>
      <c r="BUB4" s="89"/>
      <c r="BUC4" s="89"/>
      <c r="BUD4" s="89"/>
      <c r="BUE4" s="89"/>
      <c r="BUF4" s="89"/>
      <c r="BUG4" s="89"/>
      <c r="BUH4" s="89"/>
      <c r="BUI4" s="89"/>
      <c r="BUJ4" s="89"/>
      <c r="BUK4" s="89"/>
      <c r="BUL4" s="89"/>
      <c r="BUM4" s="89"/>
      <c r="BUN4" s="89"/>
      <c r="BUO4" s="89"/>
      <c r="BUP4" s="89"/>
      <c r="BUQ4" s="89"/>
      <c r="BUR4" s="89"/>
      <c r="BUS4" s="89"/>
      <c r="BUT4" s="89"/>
      <c r="BUU4" s="89"/>
      <c r="BUV4" s="89"/>
      <c r="BUW4" s="89"/>
      <c r="BUX4" s="89"/>
      <c r="BUY4" s="89"/>
      <c r="BUZ4" s="89"/>
      <c r="BVA4" s="89"/>
      <c r="BVB4" s="89"/>
      <c r="BVC4" s="89"/>
      <c r="BVD4" s="89"/>
      <c r="BVE4" s="89"/>
      <c r="BVF4" s="89"/>
      <c r="BVG4" s="89"/>
      <c r="BVH4" s="89"/>
      <c r="BVI4" s="89"/>
      <c r="BVJ4" s="89"/>
      <c r="BVK4" s="89"/>
      <c r="BVL4" s="89"/>
      <c r="BVM4" s="89"/>
      <c r="BVN4" s="89"/>
      <c r="BVO4" s="89"/>
      <c r="BVP4" s="89"/>
      <c r="BVQ4" s="89"/>
      <c r="BVR4" s="89"/>
      <c r="BVS4" s="89"/>
      <c r="BVT4" s="89"/>
      <c r="BVU4" s="89"/>
      <c r="BVV4" s="89"/>
      <c r="BVW4" s="89"/>
      <c r="BVX4" s="89"/>
      <c r="BVY4" s="89"/>
      <c r="BVZ4" s="89"/>
      <c r="BWA4" s="89"/>
      <c r="BWB4" s="89"/>
      <c r="BWC4" s="89"/>
      <c r="BWD4" s="89"/>
      <c r="BWE4" s="89"/>
      <c r="BWF4" s="89"/>
      <c r="BWG4" s="89"/>
      <c r="BWH4" s="89"/>
      <c r="BWI4" s="89"/>
      <c r="BWJ4" s="89"/>
      <c r="BWK4" s="89"/>
      <c r="BWL4" s="89"/>
      <c r="BWM4" s="89"/>
      <c r="BWN4" s="89"/>
      <c r="BWO4" s="89"/>
      <c r="BWP4" s="89"/>
      <c r="BWQ4" s="89"/>
      <c r="BWR4" s="89"/>
      <c r="BWS4" s="89"/>
      <c r="BWT4" s="89"/>
      <c r="BWU4" s="89"/>
      <c r="BWV4" s="89"/>
      <c r="BWW4" s="89"/>
      <c r="BWX4" s="89"/>
      <c r="BWY4" s="89"/>
      <c r="BWZ4" s="89"/>
      <c r="BXA4" s="89"/>
      <c r="BXB4" s="89"/>
      <c r="BXC4" s="89"/>
      <c r="BXD4" s="89"/>
      <c r="BXE4" s="89"/>
      <c r="BXF4" s="89"/>
      <c r="BXG4" s="89"/>
      <c r="BXH4" s="89"/>
      <c r="BXI4" s="89"/>
      <c r="BXJ4" s="89"/>
      <c r="BXK4" s="89"/>
      <c r="BXL4" s="89"/>
      <c r="BXM4" s="89"/>
      <c r="BXN4" s="89"/>
      <c r="BXO4" s="89"/>
      <c r="BXP4" s="89"/>
      <c r="BXQ4" s="89"/>
      <c r="BXR4" s="89"/>
      <c r="BXS4" s="89"/>
      <c r="BXT4" s="89"/>
      <c r="BXU4" s="89"/>
      <c r="BXV4" s="89"/>
      <c r="BXW4" s="89"/>
      <c r="BXX4" s="89"/>
      <c r="BXY4" s="89"/>
      <c r="BXZ4" s="89"/>
      <c r="BYA4" s="89"/>
      <c r="BYB4" s="89"/>
      <c r="BYC4" s="89"/>
      <c r="BYD4" s="89"/>
      <c r="BYE4" s="89"/>
      <c r="BYF4" s="89"/>
      <c r="BYG4" s="89"/>
      <c r="BYH4" s="89"/>
      <c r="BYI4" s="89"/>
      <c r="BYJ4" s="89"/>
      <c r="BYK4" s="89"/>
      <c r="BYL4" s="89"/>
      <c r="BYM4" s="89"/>
      <c r="BYN4" s="89"/>
      <c r="BYO4" s="89"/>
      <c r="BYP4" s="89"/>
      <c r="BYQ4" s="89"/>
      <c r="BYR4" s="89"/>
      <c r="BYS4" s="89"/>
      <c r="BYT4" s="89"/>
      <c r="BYU4" s="89"/>
      <c r="BYV4" s="89"/>
      <c r="BYW4" s="89"/>
      <c r="BYX4" s="89"/>
      <c r="BYY4" s="89"/>
      <c r="BYZ4" s="89"/>
      <c r="BZA4" s="89"/>
      <c r="BZB4" s="89"/>
      <c r="BZC4" s="89"/>
      <c r="BZD4" s="89"/>
      <c r="BZE4" s="89"/>
      <c r="BZF4" s="89"/>
      <c r="BZG4" s="89"/>
      <c r="BZH4" s="89"/>
      <c r="BZI4" s="89"/>
      <c r="BZJ4" s="89"/>
      <c r="BZK4" s="89"/>
      <c r="BZL4" s="89"/>
      <c r="BZM4" s="89"/>
      <c r="BZN4" s="89"/>
      <c r="BZO4" s="89"/>
      <c r="BZP4" s="89"/>
      <c r="BZQ4" s="89"/>
      <c r="BZR4" s="89"/>
      <c r="BZS4" s="89"/>
      <c r="BZT4" s="89"/>
      <c r="BZU4" s="89"/>
      <c r="BZV4" s="89"/>
      <c r="BZW4" s="89"/>
      <c r="BZX4" s="89"/>
      <c r="BZY4" s="89"/>
      <c r="BZZ4" s="89"/>
      <c r="CAA4" s="89"/>
      <c r="CAB4" s="89"/>
      <c r="CAC4" s="89"/>
      <c r="CAD4" s="89"/>
      <c r="CAE4" s="89"/>
      <c r="CAF4" s="89"/>
      <c r="CAG4" s="89"/>
      <c r="CAH4" s="89"/>
      <c r="CAI4" s="89"/>
      <c r="CAJ4" s="89"/>
      <c r="CAK4" s="89"/>
      <c r="CAL4" s="89"/>
      <c r="CAM4" s="89"/>
      <c r="CAN4" s="89"/>
      <c r="CAO4" s="89"/>
      <c r="CAP4" s="89"/>
      <c r="CAQ4" s="89"/>
      <c r="CAR4" s="89"/>
      <c r="CAS4" s="89"/>
      <c r="CAT4" s="89"/>
      <c r="CAU4" s="89"/>
      <c r="CAV4" s="89"/>
      <c r="CAW4" s="89"/>
      <c r="CAX4" s="89"/>
      <c r="CAY4" s="89"/>
      <c r="CAZ4" s="89"/>
      <c r="CBA4" s="89"/>
      <c r="CBB4" s="89"/>
      <c r="CBC4" s="89"/>
      <c r="CBD4" s="89"/>
      <c r="CBE4" s="89"/>
      <c r="CBF4" s="89"/>
      <c r="CBG4" s="89"/>
      <c r="CBH4" s="89"/>
      <c r="CBI4" s="89"/>
      <c r="CBJ4" s="89"/>
      <c r="CBK4" s="89"/>
      <c r="CBL4" s="89"/>
      <c r="CBM4" s="89"/>
      <c r="CBN4" s="89"/>
      <c r="CBO4" s="89"/>
      <c r="CBP4" s="89"/>
      <c r="CBQ4" s="89"/>
      <c r="CBR4" s="89"/>
      <c r="CBS4" s="89"/>
      <c r="CBT4" s="89"/>
      <c r="CBU4" s="89"/>
      <c r="CBV4" s="89"/>
      <c r="CBW4" s="89"/>
      <c r="CBX4" s="89"/>
      <c r="CBY4" s="89"/>
      <c r="CBZ4" s="89"/>
      <c r="CCA4" s="89"/>
      <c r="CCB4" s="89"/>
      <c r="CCC4" s="89"/>
      <c r="CCD4" s="89"/>
      <c r="CCE4" s="89"/>
      <c r="CCF4" s="89"/>
      <c r="CCG4" s="89"/>
      <c r="CCH4" s="89"/>
      <c r="CCI4" s="89"/>
      <c r="CCJ4" s="89"/>
      <c r="CCK4" s="89"/>
      <c r="CCL4" s="89"/>
      <c r="CCM4" s="89"/>
      <c r="CCN4" s="89"/>
      <c r="CCO4" s="89"/>
      <c r="CCP4" s="89"/>
      <c r="CCQ4" s="89"/>
      <c r="CCR4" s="89"/>
      <c r="CCS4" s="89"/>
      <c r="CCT4" s="89"/>
      <c r="CCU4" s="89"/>
      <c r="CCV4" s="89"/>
      <c r="CCW4" s="89"/>
      <c r="CCX4" s="89"/>
      <c r="CCY4" s="89"/>
      <c r="CCZ4" s="89"/>
      <c r="CDA4" s="89"/>
      <c r="CDB4" s="89"/>
      <c r="CDC4" s="89"/>
      <c r="CDD4" s="89"/>
      <c r="CDE4" s="89"/>
      <c r="CDF4" s="89"/>
      <c r="CDG4" s="89"/>
      <c r="CDH4" s="89"/>
      <c r="CDI4" s="89"/>
      <c r="CDJ4" s="89"/>
      <c r="CDK4" s="89"/>
      <c r="CDL4" s="89"/>
      <c r="CDM4" s="89"/>
      <c r="CDN4" s="89"/>
      <c r="CDO4" s="89"/>
      <c r="CDP4" s="89"/>
      <c r="CDQ4" s="89"/>
      <c r="CDR4" s="89"/>
      <c r="CDS4" s="89"/>
      <c r="CDT4" s="89"/>
      <c r="CDU4" s="89"/>
      <c r="CDV4" s="89"/>
      <c r="CDW4" s="89"/>
      <c r="CDX4" s="89"/>
      <c r="CDY4" s="89"/>
      <c r="CDZ4" s="89"/>
      <c r="CEA4" s="89"/>
      <c r="CEB4" s="89"/>
      <c r="CEC4" s="89"/>
      <c r="CED4" s="89"/>
      <c r="CEE4" s="89"/>
      <c r="CEF4" s="89"/>
      <c r="CEG4" s="89"/>
      <c r="CEH4" s="89"/>
      <c r="CEI4" s="89"/>
      <c r="CEJ4" s="89"/>
      <c r="CEK4" s="89"/>
      <c r="CEL4" s="89"/>
      <c r="CEM4" s="89"/>
      <c r="CEN4" s="89"/>
      <c r="CEO4" s="89"/>
      <c r="CEP4" s="89"/>
      <c r="CEQ4" s="89"/>
      <c r="CER4" s="89"/>
      <c r="CES4" s="89"/>
      <c r="CET4" s="89"/>
      <c r="CEU4" s="89"/>
      <c r="CEV4" s="89"/>
      <c r="CEW4" s="89"/>
      <c r="CEX4" s="89"/>
      <c r="CEY4" s="89"/>
      <c r="CEZ4" s="89"/>
      <c r="CFA4" s="89"/>
      <c r="CFB4" s="89"/>
      <c r="CFC4" s="89"/>
      <c r="CFD4" s="89"/>
      <c r="CFE4" s="89"/>
      <c r="CFF4" s="89"/>
      <c r="CFG4" s="89"/>
      <c r="CFH4" s="89"/>
      <c r="CFI4" s="89"/>
      <c r="CFJ4" s="89"/>
      <c r="CFK4" s="89"/>
      <c r="CFL4" s="89"/>
      <c r="CFM4" s="89"/>
      <c r="CFN4" s="89"/>
      <c r="CFO4" s="89"/>
      <c r="CFP4" s="89"/>
      <c r="CFQ4" s="89"/>
      <c r="CFR4" s="89"/>
      <c r="CFS4" s="89"/>
      <c r="CFT4" s="89"/>
      <c r="CFU4" s="89"/>
      <c r="CFV4" s="89"/>
      <c r="CFW4" s="89"/>
      <c r="CFX4" s="89"/>
      <c r="CFY4" s="89"/>
      <c r="CFZ4" s="89"/>
      <c r="CGA4" s="89"/>
      <c r="CGB4" s="89"/>
      <c r="CGC4" s="89"/>
      <c r="CGD4" s="89"/>
      <c r="CGE4" s="89"/>
      <c r="CGF4" s="89"/>
      <c r="CGG4" s="89"/>
      <c r="CGH4" s="89"/>
      <c r="CGI4" s="89"/>
      <c r="CGJ4" s="89"/>
      <c r="CGK4" s="89"/>
      <c r="CGL4" s="89"/>
      <c r="CGM4" s="89"/>
      <c r="CGN4" s="89"/>
      <c r="CGO4" s="89"/>
      <c r="CGP4" s="89"/>
      <c r="CGQ4" s="89"/>
      <c r="CGR4" s="89"/>
      <c r="CGS4" s="89"/>
      <c r="CGT4" s="89"/>
      <c r="CGU4" s="89"/>
      <c r="CGV4" s="89"/>
      <c r="CGW4" s="89"/>
      <c r="CGX4" s="89"/>
      <c r="CGY4" s="89"/>
      <c r="CGZ4" s="89"/>
      <c r="CHA4" s="89"/>
      <c r="CHB4" s="89"/>
      <c r="CHC4" s="89"/>
      <c r="CHD4" s="89"/>
      <c r="CHE4" s="89"/>
      <c r="CHF4" s="89"/>
      <c r="CHG4" s="89"/>
      <c r="CHH4" s="89"/>
      <c r="CHI4" s="89"/>
      <c r="CHJ4" s="89"/>
      <c r="CHK4" s="89"/>
      <c r="CHL4" s="89"/>
      <c r="CHM4" s="89"/>
      <c r="CHN4" s="89"/>
      <c r="CHO4" s="89"/>
      <c r="CHP4" s="89"/>
      <c r="CHQ4" s="89"/>
      <c r="CHR4" s="89"/>
      <c r="CHS4" s="89"/>
      <c r="CHT4" s="89"/>
      <c r="CHU4" s="89"/>
      <c r="CHV4" s="89"/>
      <c r="CHW4" s="89"/>
      <c r="CHX4" s="89"/>
      <c r="CHY4" s="89"/>
      <c r="CHZ4" s="89"/>
      <c r="CIA4" s="89"/>
      <c r="CIB4" s="89"/>
      <c r="CIC4" s="89"/>
      <c r="CID4" s="89"/>
      <c r="CIE4" s="89"/>
      <c r="CIF4" s="89"/>
      <c r="CIG4" s="89"/>
      <c r="CIH4" s="89"/>
      <c r="CII4" s="89"/>
      <c r="CIJ4" s="89"/>
      <c r="CIK4" s="89"/>
      <c r="CIL4" s="89"/>
      <c r="CIM4" s="89"/>
      <c r="CIN4" s="89"/>
      <c r="CIO4" s="89"/>
      <c r="CIP4" s="89"/>
      <c r="CIQ4" s="89"/>
      <c r="CIR4" s="89"/>
      <c r="CIS4" s="89"/>
      <c r="CIT4" s="89"/>
      <c r="CIU4" s="89"/>
      <c r="CIV4" s="89"/>
      <c r="CIW4" s="89"/>
      <c r="CIX4" s="89"/>
      <c r="CIY4" s="89"/>
      <c r="CIZ4" s="89"/>
      <c r="CJA4" s="89"/>
      <c r="CJB4" s="89"/>
      <c r="CJC4" s="89"/>
      <c r="CJD4" s="89"/>
      <c r="CJE4" s="89"/>
      <c r="CJF4" s="89"/>
      <c r="CJG4" s="89"/>
      <c r="CJH4" s="89"/>
      <c r="CJI4" s="89"/>
      <c r="CJJ4" s="89"/>
      <c r="CJK4" s="89"/>
      <c r="CJL4" s="89"/>
      <c r="CJM4" s="89"/>
      <c r="CJN4" s="89"/>
      <c r="CJO4" s="89"/>
      <c r="CJP4" s="89"/>
      <c r="CJQ4" s="89"/>
      <c r="CJR4" s="89"/>
      <c r="CJS4" s="89"/>
      <c r="CJT4" s="89"/>
      <c r="CJU4" s="89"/>
      <c r="CJV4" s="89"/>
      <c r="CJW4" s="89"/>
      <c r="CJX4" s="89"/>
      <c r="CJY4" s="89"/>
      <c r="CJZ4" s="89"/>
      <c r="CKA4" s="89"/>
      <c r="CKB4" s="89"/>
      <c r="CKC4" s="89"/>
      <c r="CKD4" s="89"/>
      <c r="CKE4" s="89"/>
      <c r="CKF4" s="89"/>
      <c r="CKG4" s="89"/>
      <c r="CKH4" s="89"/>
      <c r="CKI4" s="89"/>
      <c r="CKJ4" s="89"/>
      <c r="CKK4" s="89"/>
      <c r="CKL4" s="89"/>
      <c r="CKM4" s="89"/>
      <c r="CKN4" s="89"/>
      <c r="CKO4" s="89"/>
      <c r="CKP4" s="89"/>
      <c r="CKQ4" s="89"/>
      <c r="CKR4" s="89"/>
      <c r="CKS4" s="89"/>
      <c r="CKT4" s="89"/>
      <c r="CKU4" s="89"/>
      <c r="CKV4" s="89"/>
      <c r="CKW4" s="89"/>
      <c r="CKX4" s="89"/>
      <c r="CKY4" s="89"/>
      <c r="CKZ4" s="89"/>
      <c r="CLA4" s="89"/>
      <c r="CLB4" s="89"/>
      <c r="CLC4" s="89"/>
      <c r="CLD4" s="89"/>
      <c r="CLE4" s="89"/>
      <c r="CLF4" s="89"/>
      <c r="CLG4" s="89"/>
      <c r="CLH4" s="89"/>
      <c r="CLI4" s="89"/>
      <c r="CLJ4" s="89"/>
      <c r="CLK4" s="89"/>
      <c r="CLL4" s="89"/>
      <c r="CLM4" s="89"/>
      <c r="CLN4" s="89"/>
      <c r="CLO4" s="89"/>
      <c r="CLP4" s="89"/>
      <c r="CLQ4" s="89"/>
      <c r="CLR4" s="89"/>
      <c r="CLS4" s="89"/>
      <c r="CLT4" s="89"/>
      <c r="CLU4" s="89"/>
      <c r="CLV4" s="89"/>
      <c r="CLW4" s="89"/>
      <c r="CLX4" s="89"/>
      <c r="CLY4" s="89"/>
      <c r="CLZ4" s="89"/>
      <c r="CMA4" s="89"/>
      <c r="CMB4" s="89"/>
      <c r="CMC4" s="89"/>
      <c r="CMD4" s="89"/>
      <c r="CME4" s="89"/>
      <c r="CMF4" s="89"/>
      <c r="CMG4" s="89"/>
      <c r="CMH4" s="89"/>
      <c r="CMI4" s="89"/>
      <c r="CMJ4" s="89"/>
      <c r="CMK4" s="89"/>
      <c r="CML4" s="89"/>
      <c r="CMM4" s="89"/>
      <c r="CMN4" s="89"/>
      <c r="CMO4" s="89"/>
      <c r="CMP4" s="89"/>
      <c r="CMQ4" s="89"/>
      <c r="CMR4" s="89"/>
      <c r="CMS4" s="89"/>
      <c r="CMT4" s="89"/>
      <c r="CMU4" s="89"/>
      <c r="CMV4" s="89"/>
      <c r="CMW4" s="89"/>
      <c r="CMX4" s="89"/>
      <c r="CMY4" s="89"/>
      <c r="CMZ4" s="89"/>
      <c r="CNA4" s="89"/>
      <c r="CNB4" s="89"/>
      <c r="CNC4" s="89"/>
      <c r="CND4" s="89"/>
      <c r="CNE4" s="89"/>
      <c r="CNF4" s="89"/>
      <c r="CNG4" s="89"/>
      <c r="CNH4" s="89"/>
      <c r="CNI4" s="89"/>
      <c r="CNJ4" s="89"/>
      <c r="CNK4" s="89"/>
      <c r="CNL4" s="89"/>
      <c r="CNM4" s="89"/>
      <c r="CNN4" s="89"/>
      <c r="CNO4" s="89"/>
      <c r="CNP4" s="89"/>
      <c r="CNQ4" s="89"/>
      <c r="CNR4" s="89"/>
      <c r="CNS4" s="89"/>
      <c r="CNT4" s="89"/>
      <c r="CNU4" s="89"/>
      <c r="CNV4" s="89"/>
      <c r="CNW4" s="89"/>
      <c r="CNX4" s="89"/>
      <c r="CNY4" s="89"/>
      <c r="CNZ4" s="89"/>
      <c r="COA4" s="89"/>
      <c r="COB4" s="89"/>
      <c r="COC4" s="89"/>
      <c r="COD4" s="89"/>
      <c r="COE4" s="89"/>
      <c r="COF4" s="89"/>
      <c r="COG4" s="89"/>
      <c r="COH4" s="89"/>
      <c r="COI4" s="89"/>
      <c r="COJ4" s="89"/>
      <c r="COK4" s="89"/>
      <c r="COL4" s="89"/>
      <c r="COM4" s="89"/>
      <c r="CON4" s="89"/>
      <c r="COO4" s="89"/>
      <c r="COP4" s="89"/>
      <c r="COQ4" s="89"/>
      <c r="COR4" s="89"/>
      <c r="COS4" s="89"/>
      <c r="COT4" s="89"/>
      <c r="COU4" s="89"/>
      <c r="COV4" s="89"/>
      <c r="COW4" s="89"/>
      <c r="COX4" s="89"/>
      <c r="COY4" s="89"/>
      <c r="COZ4" s="89"/>
      <c r="CPA4" s="89"/>
      <c r="CPB4" s="89"/>
      <c r="CPC4" s="89"/>
      <c r="CPD4" s="89"/>
      <c r="CPE4" s="89"/>
      <c r="CPF4" s="89"/>
      <c r="CPG4" s="89"/>
      <c r="CPH4" s="89"/>
      <c r="CPI4" s="89"/>
      <c r="CPJ4" s="89"/>
      <c r="CPK4" s="89"/>
      <c r="CPL4" s="89"/>
      <c r="CPM4" s="89"/>
      <c r="CPN4" s="89"/>
      <c r="CPO4" s="89"/>
      <c r="CPP4" s="89"/>
      <c r="CPQ4" s="89"/>
      <c r="CPR4" s="89"/>
      <c r="CPS4" s="89"/>
      <c r="CPT4" s="89"/>
      <c r="CPU4" s="89"/>
      <c r="CPV4" s="89"/>
      <c r="CPW4" s="89"/>
      <c r="CPX4" s="89"/>
      <c r="CPY4" s="89"/>
      <c r="CPZ4" s="89"/>
      <c r="CQA4" s="89"/>
      <c r="CQB4" s="89"/>
      <c r="CQC4" s="89"/>
      <c r="CQD4" s="89"/>
      <c r="CQE4" s="89"/>
      <c r="CQF4" s="89"/>
      <c r="CQG4" s="89"/>
      <c r="CQH4" s="89"/>
      <c r="CQI4" s="89"/>
      <c r="CQJ4" s="89"/>
      <c r="CQK4" s="89"/>
      <c r="CQL4" s="89"/>
      <c r="CQM4" s="89"/>
      <c r="CQN4" s="89"/>
      <c r="CQO4" s="89"/>
      <c r="CQP4" s="89"/>
      <c r="CQQ4" s="89"/>
      <c r="CQR4" s="89"/>
      <c r="CQS4" s="89"/>
      <c r="CQT4" s="89"/>
      <c r="CQU4" s="89"/>
      <c r="CQV4" s="89"/>
      <c r="CQW4" s="89"/>
      <c r="CQX4" s="89"/>
      <c r="CQY4" s="89"/>
      <c r="CQZ4" s="89"/>
      <c r="CRA4" s="89"/>
      <c r="CRB4" s="89"/>
      <c r="CRC4" s="89"/>
      <c r="CRD4" s="89"/>
      <c r="CRE4" s="89"/>
      <c r="CRF4" s="89"/>
      <c r="CRG4" s="89"/>
      <c r="CRH4" s="89"/>
      <c r="CRI4" s="89"/>
      <c r="CRJ4" s="89"/>
      <c r="CRK4" s="89"/>
      <c r="CRL4" s="89"/>
      <c r="CRM4" s="89"/>
      <c r="CRN4" s="89"/>
      <c r="CRO4" s="89"/>
      <c r="CRP4" s="89"/>
      <c r="CRQ4" s="89"/>
      <c r="CRR4" s="89"/>
      <c r="CRS4" s="89"/>
      <c r="CRT4" s="89"/>
      <c r="CRU4" s="89"/>
      <c r="CRV4" s="89"/>
      <c r="CRW4" s="89"/>
      <c r="CRX4" s="89"/>
      <c r="CRY4" s="89"/>
      <c r="CRZ4" s="89"/>
      <c r="CSA4" s="89"/>
      <c r="CSB4" s="89"/>
      <c r="CSC4" s="89"/>
      <c r="CSD4" s="89"/>
      <c r="CSE4" s="89"/>
      <c r="CSF4" s="89"/>
      <c r="CSG4" s="89"/>
      <c r="CSH4" s="89"/>
      <c r="CSI4" s="89"/>
      <c r="CSJ4" s="89"/>
      <c r="CSK4" s="89"/>
      <c r="CSL4" s="89"/>
      <c r="CSM4" s="89"/>
      <c r="CSN4" s="89"/>
      <c r="CSO4" s="89"/>
      <c r="CSP4" s="89"/>
      <c r="CSQ4" s="89"/>
      <c r="CSR4" s="89"/>
      <c r="CSS4" s="89"/>
      <c r="CST4" s="89"/>
      <c r="CSU4" s="89"/>
      <c r="CSV4" s="89"/>
      <c r="CSW4" s="89"/>
      <c r="CSX4" s="89"/>
      <c r="CSY4" s="89"/>
      <c r="CSZ4" s="89"/>
      <c r="CTA4" s="89"/>
      <c r="CTB4" s="89"/>
      <c r="CTC4" s="89"/>
      <c r="CTD4" s="89"/>
      <c r="CTE4" s="89"/>
      <c r="CTF4" s="89"/>
      <c r="CTG4" s="89"/>
      <c r="CTH4" s="89"/>
      <c r="CTI4" s="89"/>
      <c r="CTJ4" s="89"/>
      <c r="CTK4" s="89"/>
      <c r="CTL4" s="89"/>
      <c r="CTM4" s="89"/>
      <c r="CTN4" s="89"/>
      <c r="CTO4" s="89"/>
      <c r="CTP4" s="89"/>
      <c r="CTQ4" s="89"/>
      <c r="CTR4" s="89"/>
      <c r="CTS4" s="89"/>
      <c r="CTT4" s="89"/>
      <c r="CTU4" s="89"/>
      <c r="CTV4" s="89"/>
      <c r="CTW4" s="89"/>
      <c r="CTX4" s="89"/>
      <c r="CTY4" s="89"/>
      <c r="CTZ4" s="89"/>
      <c r="CUA4" s="89"/>
      <c r="CUB4" s="89"/>
      <c r="CUC4" s="89"/>
      <c r="CUD4" s="89"/>
      <c r="CUE4" s="89"/>
      <c r="CUF4" s="89"/>
      <c r="CUG4" s="89"/>
      <c r="CUH4" s="89"/>
      <c r="CUI4" s="89"/>
      <c r="CUJ4" s="89"/>
      <c r="CUK4" s="89"/>
      <c r="CUL4" s="89"/>
      <c r="CUM4" s="89"/>
      <c r="CUN4" s="89"/>
      <c r="CUO4" s="89"/>
      <c r="CUP4" s="89"/>
      <c r="CUQ4" s="89"/>
      <c r="CUR4" s="89"/>
      <c r="CUS4" s="89"/>
      <c r="CUT4" s="89"/>
      <c r="CUU4" s="89"/>
      <c r="CUV4" s="89"/>
      <c r="CUW4" s="89"/>
      <c r="CUX4" s="89"/>
      <c r="CUY4" s="89"/>
      <c r="CUZ4" s="89"/>
      <c r="CVA4" s="89"/>
      <c r="CVB4" s="89"/>
      <c r="CVC4" s="89"/>
      <c r="CVD4" s="89"/>
      <c r="CVE4" s="89"/>
      <c r="CVF4" s="89"/>
      <c r="CVG4" s="89"/>
      <c r="CVH4" s="89"/>
      <c r="CVI4" s="89"/>
      <c r="CVJ4" s="89"/>
      <c r="CVK4" s="89"/>
      <c r="CVL4" s="89"/>
      <c r="CVM4" s="89"/>
      <c r="CVN4" s="89"/>
      <c r="CVO4" s="89"/>
      <c r="CVP4" s="89"/>
      <c r="CVQ4" s="89"/>
      <c r="CVR4" s="89"/>
      <c r="CVS4" s="89"/>
      <c r="CVT4" s="89"/>
      <c r="CVU4" s="89"/>
      <c r="CVV4" s="89"/>
      <c r="CVW4" s="89"/>
      <c r="CVX4" s="89"/>
      <c r="CVY4" s="89"/>
      <c r="CVZ4" s="89"/>
      <c r="CWA4" s="89"/>
      <c r="CWB4" s="89"/>
      <c r="CWC4" s="89"/>
      <c r="CWD4" s="89"/>
      <c r="CWE4" s="89"/>
      <c r="CWF4" s="89"/>
      <c r="CWG4" s="89"/>
      <c r="CWH4" s="89"/>
      <c r="CWI4" s="89"/>
      <c r="CWJ4" s="89"/>
      <c r="CWK4" s="89"/>
      <c r="CWL4" s="89"/>
      <c r="CWM4" s="89"/>
      <c r="CWN4" s="89"/>
      <c r="CWO4" s="89"/>
      <c r="CWP4" s="89"/>
      <c r="CWQ4" s="89"/>
      <c r="CWR4" s="89"/>
      <c r="CWS4" s="89"/>
      <c r="CWT4" s="89"/>
      <c r="CWU4" s="89"/>
      <c r="CWV4" s="89"/>
      <c r="CWW4" s="89"/>
      <c r="CWX4" s="89"/>
      <c r="CWY4" s="89"/>
      <c r="CWZ4" s="89"/>
      <c r="CXA4" s="89"/>
      <c r="CXB4" s="89"/>
      <c r="CXC4" s="89"/>
      <c r="CXD4" s="89"/>
      <c r="CXE4" s="89"/>
      <c r="CXF4" s="89"/>
      <c r="CXG4" s="89"/>
      <c r="CXH4" s="89"/>
      <c r="CXI4" s="89"/>
      <c r="CXJ4" s="89"/>
      <c r="CXK4" s="89"/>
      <c r="CXL4" s="89"/>
      <c r="CXM4" s="89"/>
      <c r="CXN4" s="89"/>
      <c r="CXO4" s="89"/>
      <c r="CXP4" s="89"/>
      <c r="CXQ4" s="89"/>
      <c r="CXR4" s="89"/>
      <c r="CXS4" s="89"/>
      <c r="CXT4" s="89"/>
      <c r="CXU4" s="89"/>
      <c r="CXV4" s="89"/>
      <c r="CXW4" s="89"/>
      <c r="CXX4" s="89"/>
      <c r="CXY4" s="89"/>
      <c r="CXZ4" s="89"/>
      <c r="CYA4" s="89"/>
      <c r="CYB4" s="89"/>
      <c r="CYC4" s="89"/>
      <c r="CYD4" s="89"/>
      <c r="CYE4" s="89"/>
      <c r="CYF4" s="89"/>
      <c r="CYG4" s="89"/>
      <c r="CYH4" s="89"/>
      <c r="CYI4" s="89"/>
      <c r="CYJ4" s="89"/>
      <c r="CYK4" s="89"/>
      <c r="CYL4" s="89"/>
      <c r="CYM4" s="89"/>
      <c r="CYN4" s="89"/>
      <c r="CYO4" s="89"/>
      <c r="CYP4" s="89"/>
      <c r="CYQ4" s="89"/>
      <c r="CYR4" s="89"/>
      <c r="CYS4" s="89"/>
      <c r="CYT4" s="89"/>
      <c r="CYU4" s="89"/>
      <c r="CYV4" s="89"/>
      <c r="CYW4" s="89"/>
      <c r="CYX4" s="89"/>
      <c r="CYY4" s="89"/>
      <c r="CYZ4" s="89"/>
      <c r="CZA4" s="89"/>
      <c r="CZB4" s="89"/>
      <c r="CZC4" s="89"/>
      <c r="CZD4" s="89"/>
      <c r="CZE4" s="89"/>
      <c r="CZF4" s="89"/>
      <c r="CZG4" s="89"/>
      <c r="CZH4" s="89"/>
      <c r="CZI4" s="89"/>
      <c r="CZJ4" s="89"/>
      <c r="CZK4" s="89"/>
      <c r="CZL4" s="89"/>
      <c r="CZM4" s="89"/>
      <c r="CZN4" s="89"/>
      <c r="CZO4" s="89"/>
      <c r="CZP4" s="89"/>
      <c r="CZQ4" s="89"/>
      <c r="CZR4" s="89"/>
      <c r="CZS4" s="89"/>
      <c r="CZT4" s="89"/>
      <c r="CZU4" s="89"/>
      <c r="CZV4" s="89"/>
      <c r="CZW4" s="89"/>
      <c r="CZX4" s="89"/>
      <c r="CZY4" s="89"/>
      <c r="CZZ4" s="89"/>
      <c r="DAA4" s="89"/>
      <c r="DAB4" s="89"/>
      <c r="DAC4" s="89"/>
      <c r="DAD4" s="89"/>
      <c r="DAE4" s="89"/>
      <c r="DAF4" s="89"/>
      <c r="DAG4" s="89"/>
      <c r="DAH4" s="89"/>
      <c r="DAI4" s="89"/>
      <c r="DAJ4" s="89"/>
      <c r="DAK4" s="89"/>
      <c r="DAL4" s="89"/>
      <c r="DAM4" s="89"/>
      <c r="DAN4" s="89"/>
      <c r="DAO4" s="89"/>
      <c r="DAP4" s="89"/>
      <c r="DAQ4" s="89"/>
      <c r="DAR4" s="89"/>
      <c r="DAS4" s="89"/>
      <c r="DAT4" s="89"/>
      <c r="DAU4" s="89"/>
      <c r="DAV4" s="89"/>
      <c r="DAW4" s="89"/>
      <c r="DAX4" s="89"/>
      <c r="DAY4" s="89"/>
      <c r="DAZ4" s="89"/>
      <c r="DBA4" s="89"/>
      <c r="DBB4" s="89"/>
      <c r="DBC4" s="89"/>
      <c r="DBD4" s="89"/>
      <c r="DBE4" s="89"/>
      <c r="DBF4" s="89"/>
      <c r="DBG4" s="89"/>
      <c r="DBH4" s="89"/>
      <c r="DBI4" s="89"/>
      <c r="DBJ4" s="89"/>
      <c r="DBK4" s="89"/>
      <c r="DBL4" s="89"/>
      <c r="DBM4" s="89"/>
      <c r="DBN4" s="89"/>
      <c r="DBO4" s="89"/>
      <c r="DBP4" s="89"/>
      <c r="DBQ4" s="89"/>
      <c r="DBR4" s="89"/>
      <c r="DBS4" s="89"/>
      <c r="DBT4" s="89"/>
      <c r="DBU4" s="89"/>
      <c r="DBV4" s="89"/>
      <c r="DBW4" s="89"/>
      <c r="DBX4" s="89"/>
      <c r="DBY4" s="89"/>
      <c r="DBZ4" s="89"/>
      <c r="DCA4" s="89"/>
      <c r="DCB4" s="89"/>
      <c r="DCC4" s="89"/>
      <c r="DCD4" s="89"/>
      <c r="DCE4" s="89"/>
      <c r="DCF4" s="89"/>
      <c r="DCG4" s="89"/>
      <c r="DCH4" s="89"/>
      <c r="DCI4" s="89"/>
      <c r="DCJ4" s="89"/>
      <c r="DCK4" s="89"/>
      <c r="DCL4" s="89"/>
      <c r="DCM4" s="89"/>
      <c r="DCN4" s="89"/>
      <c r="DCO4" s="89"/>
      <c r="DCP4" s="89"/>
      <c r="DCQ4" s="89"/>
      <c r="DCR4" s="89"/>
      <c r="DCS4" s="89"/>
      <c r="DCT4" s="89"/>
      <c r="DCU4" s="89"/>
      <c r="DCV4" s="89"/>
      <c r="DCW4" s="89"/>
      <c r="DCX4" s="89"/>
      <c r="DCY4" s="89"/>
      <c r="DCZ4" s="89"/>
      <c r="DDA4" s="89"/>
      <c r="DDB4" s="89"/>
      <c r="DDC4" s="89"/>
      <c r="DDD4" s="89"/>
      <c r="DDE4" s="89"/>
      <c r="DDF4" s="89"/>
      <c r="DDG4" s="89"/>
      <c r="DDH4" s="89"/>
      <c r="DDI4" s="89"/>
      <c r="DDJ4" s="89"/>
      <c r="DDK4" s="89"/>
      <c r="DDL4" s="89"/>
      <c r="DDM4" s="89"/>
      <c r="DDN4" s="89"/>
      <c r="DDO4" s="89"/>
      <c r="DDP4" s="89"/>
      <c r="DDQ4" s="89"/>
      <c r="DDR4" s="89"/>
      <c r="DDS4" s="89"/>
      <c r="DDT4" s="89"/>
      <c r="DDU4" s="89"/>
      <c r="DDV4" s="89"/>
      <c r="DDW4" s="89"/>
      <c r="DDX4" s="89"/>
      <c r="DDY4" s="89"/>
      <c r="DDZ4" s="89"/>
      <c r="DEA4" s="89"/>
      <c r="DEB4" s="89"/>
      <c r="DEC4" s="89"/>
      <c r="DED4" s="89"/>
      <c r="DEE4" s="89"/>
      <c r="DEF4" s="89"/>
      <c r="DEG4" s="89"/>
      <c r="DEH4" s="89"/>
      <c r="DEI4" s="89"/>
      <c r="DEJ4" s="89"/>
      <c r="DEK4" s="89"/>
      <c r="DEL4" s="89"/>
      <c r="DEM4" s="89"/>
      <c r="DEN4" s="89"/>
      <c r="DEO4" s="89"/>
      <c r="DEP4" s="89"/>
      <c r="DEQ4" s="89"/>
      <c r="DER4" s="89"/>
      <c r="DES4" s="89"/>
      <c r="DET4" s="89"/>
      <c r="DEU4" s="89"/>
      <c r="DEV4" s="89"/>
      <c r="DEW4" s="89"/>
      <c r="DEX4" s="89"/>
      <c r="DEY4" s="89"/>
      <c r="DEZ4" s="89"/>
      <c r="DFA4" s="89"/>
      <c r="DFB4" s="89"/>
      <c r="DFC4" s="89"/>
      <c r="DFD4" s="89"/>
      <c r="DFE4" s="89"/>
      <c r="DFF4" s="89"/>
      <c r="DFG4" s="89"/>
      <c r="DFH4" s="89"/>
      <c r="DFI4" s="89"/>
      <c r="DFJ4" s="89"/>
      <c r="DFK4" s="89"/>
      <c r="DFL4" s="89"/>
      <c r="DFM4" s="89"/>
      <c r="DFN4" s="89"/>
      <c r="DFO4" s="89"/>
      <c r="DFP4" s="89"/>
      <c r="DFQ4" s="89"/>
      <c r="DFR4" s="89"/>
      <c r="DFS4" s="89"/>
      <c r="DFT4" s="89"/>
      <c r="DFU4" s="89"/>
      <c r="DFV4" s="89"/>
      <c r="DFW4" s="89"/>
      <c r="DFX4" s="89"/>
      <c r="DFY4" s="89"/>
      <c r="DFZ4" s="89"/>
      <c r="DGA4" s="89"/>
      <c r="DGB4" s="89"/>
      <c r="DGC4" s="89"/>
      <c r="DGD4" s="89"/>
      <c r="DGE4" s="89"/>
      <c r="DGF4" s="89"/>
      <c r="DGG4" s="89"/>
      <c r="DGH4" s="89"/>
      <c r="DGI4" s="89"/>
      <c r="DGJ4" s="89"/>
      <c r="DGK4" s="89"/>
      <c r="DGL4" s="89"/>
      <c r="DGM4" s="89"/>
      <c r="DGN4" s="89"/>
      <c r="DGO4" s="89"/>
      <c r="DGP4" s="89"/>
      <c r="DGQ4" s="89"/>
      <c r="DGR4" s="89"/>
      <c r="DGS4" s="89"/>
      <c r="DGT4" s="89"/>
      <c r="DGU4" s="89"/>
      <c r="DGV4" s="89"/>
      <c r="DGW4" s="89"/>
      <c r="DGX4" s="89"/>
      <c r="DGY4" s="89"/>
      <c r="DGZ4" s="89"/>
      <c r="DHA4" s="89"/>
      <c r="DHB4" s="89"/>
      <c r="DHC4" s="89"/>
      <c r="DHD4" s="89"/>
      <c r="DHE4" s="89"/>
      <c r="DHF4" s="89"/>
      <c r="DHG4" s="89"/>
      <c r="DHH4" s="89"/>
      <c r="DHI4" s="89"/>
      <c r="DHJ4" s="89"/>
      <c r="DHK4" s="89"/>
      <c r="DHL4" s="89"/>
      <c r="DHM4" s="89"/>
      <c r="DHN4" s="89"/>
      <c r="DHO4" s="89"/>
      <c r="DHP4" s="89"/>
      <c r="DHQ4" s="89"/>
      <c r="DHR4" s="89"/>
      <c r="DHS4" s="89"/>
      <c r="DHT4" s="89"/>
      <c r="DHU4" s="89"/>
      <c r="DHV4" s="89"/>
      <c r="DHW4" s="89"/>
      <c r="DHX4" s="89"/>
      <c r="DHY4" s="89"/>
      <c r="DHZ4" s="89"/>
      <c r="DIA4" s="89"/>
      <c r="DIB4" s="89"/>
      <c r="DIC4" s="89"/>
      <c r="DID4" s="89"/>
      <c r="DIE4" s="89"/>
      <c r="DIF4" s="89"/>
      <c r="DIG4" s="89"/>
      <c r="DIH4" s="89"/>
      <c r="DII4" s="89"/>
      <c r="DIJ4" s="89"/>
      <c r="DIK4" s="89"/>
      <c r="DIL4" s="89"/>
      <c r="DIM4" s="89"/>
      <c r="DIN4" s="89"/>
      <c r="DIO4" s="89"/>
      <c r="DIP4" s="89"/>
      <c r="DIQ4" s="89"/>
      <c r="DIR4" s="89"/>
      <c r="DIS4" s="89"/>
      <c r="DIT4" s="89"/>
      <c r="DIU4" s="89"/>
      <c r="DIV4" s="89"/>
      <c r="DIW4" s="89"/>
      <c r="DIX4" s="89"/>
      <c r="DIY4" s="89"/>
      <c r="DIZ4" s="89"/>
      <c r="DJA4" s="89"/>
      <c r="DJB4" s="89"/>
      <c r="DJC4" s="89"/>
      <c r="DJD4" s="89"/>
      <c r="DJE4" s="89"/>
      <c r="DJF4" s="89"/>
      <c r="DJG4" s="89"/>
      <c r="DJH4" s="89"/>
      <c r="DJI4" s="89"/>
      <c r="DJJ4" s="89"/>
      <c r="DJK4" s="89"/>
      <c r="DJL4" s="89"/>
      <c r="DJM4" s="89"/>
      <c r="DJN4" s="89"/>
      <c r="DJO4" s="89"/>
      <c r="DJP4" s="89"/>
      <c r="DJQ4" s="89"/>
      <c r="DJR4" s="89"/>
      <c r="DJS4" s="89"/>
      <c r="DJT4" s="89"/>
      <c r="DJU4" s="89"/>
      <c r="DJV4" s="89"/>
      <c r="DJW4" s="89"/>
      <c r="DJX4" s="89"/>
      <c r="DJY4" s="89"/>
      <c r="DJZ4" s="89"/>
      <c r="DKA4" s="89"/>
      <c r="DKB4" s="89"/>
      <c r="DKC4" s="89"/>
      <c r="DKD4" s="89"/>
      <c r="DKE4" s="89"/>
      <c r="DKF4" s="89"/>
      <c r="DKG4" s="89"/>
      <c r="DKH4" s="89"/>
      <c r="DKI4" s="89"/>
      <c r="DKJ4" s="89"/>
      <c r="DKK4" s="89"/>
      <c r="DKL4" s="89"/>
      <c r="DKM4" s="89"/>
      <c r="DKN4" s="89"/>
      <c r="DKO4" s="89"/>
      <c r="DKP4" s="89"/>
      <c r="DKQ4" s="89"/>
      <c r="DKR4" s="89"/>
      <c r="DKS4" s="89"/>
      <c r="DKT4" s="89"/>
      <c r="DKU4" s="89"/>
      <c r="DKV4" s="89"/>
      <c r="DKW4" s="89"/>
      <c r="DKX4" s="89"/>
      <c r="DKY4" s="89"/>
      <c r="DKZ4" s="89"/>
      <c r="DLA4" s="89"/>
      <c r="DLB4" s="89"/>
      <c r="DLC4" s="89"/>
      <c r="DLD4" s="89"/>
      <c r="DLE4" s="89"/>
      <c r="DLF4" s="89"/>
      <c r="DLG4" s="89"/>
      <c r="DLH4" s="89"/>
      <c r="DLI4" s="89"/>
      <c r="DLJ4" s="89"/>
      <c r="DLK4" s="89"/>
      <c r="DLL4" s="89"/>
      <c r="DLM4" s="89"/>
      <c r="DLN4" s="89"/>
      <c r="DLO4" s="89"/>
      <c r="DLP4" s="89"/>
      <c r="DLQ4" s="89"/>
      <c r="DLR4" s="89"/>
      <c r="DLS4" s="89"/>
      <c r="DLT4" s="89"/>
      <c r="DLU4" s="89"/>
      <c r="DLV4" s="89"/>
      <c r="DLW4" s="89"/>
      <c r="DLX4" s="89"/>
      <c r="DLY4" s="89"/>
      <c r="DLZ4" s="89"/>
      <c r="DMA4" s="89"/>
      <c r="DMB4" s="89"/>
      <c r="DMC4" s="89"/>
      <c r="DMD4" s="89"/>
      <c r="DME4" s="89"/>
      <c r="DMF4" s="89"/>
      <c r="DMG4" s="89"/>
      <c r="DMH4" s="89"/>
      <c r="DMI4" s="89"/>
      <c r="DMJ4" s="89"/>
      <c r="DMK4" s="89"/>
      <c r="DML4" s="89"/>
      <c r="DMM4" s="89"/>
      <c r="DMN4" s="89"/>
      <c r="DMO4" s="89"/>
      <c r="DMP4" s="89"/>
      <c r="DMQ4" s="89"/>
      <c r="DMR4" s="89"/>
      <c r="DMS4" s="89"/>
      <c r="DMT4" s="89"/>
      <c r="DMU4" s="89"/>
      <c r="DMV4" s="89"/>
      <c r="DMW4" s="89"/>
      <c r="DMX4" s="89"/>
      <c r="DMY4" s="89"/>
      <c r="DMZ4" s="89"/>
      <c r="DNA4" s="89"/>
      <c r="DNB4" s="89"/>
      <c r="DNC4" s="89"/>
      <c r="DND4" s="89"/>
      <c r="DNE4" s="89"/>
      <c r="DNF4" s="89"/>
      <c r="DNG4" s="89"/>
      <c r="DNH4" s="89"/>
      <c r="DNI4" s="89"/>
      <c r="DNJ4" s="89"/>
      <c r="DNK4" s="89"/>
      <c r="DNL4" s="89"/>
      <c r="DNM4" s="89"/>
      <c r="DNN4" s="89"/>
      <c r="DNO4" s="89"/>
      <c r="DNP4" s="89"/>
      <c r="DNQ4" s="89"/>
      <c r="DNR4" s="89"/>
      <c r="DNS4" s="89"/>
      <c r="DNT4" s="89"/>
      <c r="DNU4" s="89"/>
      <c r="DNV4" s="89"/>
      <c r="DNW4" s="89"/>
      <c r="DNX4" s="89"/>
      <c r="DNY4" s="89"/>
      <c r="DNZ4" s="89"/>
      <c r="DOA4" s="89"/>
      <c r="DOB4" s="89"/>
      <c r="DOC4" s="89"/>
      <c r="DOD4" s="89"/>
      <c r="DOE4" s="89"/>
      <c r="DOF4" s="89"/>
      <c r="DOG4" s="89"/>
      <c r="DOH4" s="89"/>
      <c r="DOI4" s="89"/>
      <c r="DOJ4" s="89"/>
      <c r="DOK4" s="89"/>
      <c r="DOL4" s="89"/>
      <c r="DOM4" s="89"/>
      <c r="DON4" s="89"/>
      <c r="DOO4" s="89"/>
      <c r="DOP4" s="89"/>
      <c r="DOQ4" s="89"/>
      <c r="DOR4" s="89"/>
      <c r="DOS4" s="89"/>
      <c r="DOT4" s="89"/>
      <c r="DOU4" s="89"/>
      <c r="DOV4" s="89"/>
      <c r="DOW4" s="89"/>
      <c r="DOX4" s="89"/>
      <c r="DOY4" s="89"/>
      <c r="DOZ4" s="89"/>
      <c r="DPA4" s="89"/>
      <c r="DPB4" s="89"/>
      <c r="DPC4" s="89"/>
      <c r="DPD4" s="89"/>
      <c r="DPE4" s="89"/>
      <c r="DPF4" s="89"/>
      <c r="DPG4" s="89"/>
      <c r="DPH4" s="89"/>
      <c r="DPI4" s="89"/>
      <c r="DPJ4" s="89"/>
      <c r="DPK4" s="89"/>
      <c r="DPL4" s="89"/>
      <c r="DPM4" s="89"/>
      <c r="DPN4" s="89"/>
      <c r="DPO4" s="89"/>
      <c r="DPP4" s="89"/>
      <c r="DPQ4" s="89"/>
      <c r="DPR4" s="89"/>
      <c r="DPS4" s="89"/>
      <c r="DPT4" s="89"/>
      <c r="DPU4" s="89"/>
      <c r="DPV4" s="89"/>
      <c r="DPW4" s="89"/>
      <c r="DPX4" s="89"/>
      <c r="DPY4" s="89"/>
      <c r="DPZ4" s="89"/>
      <c r="DQA4" s="89"/>
      <c r="DQB4" s="89"/>
      <c r="DQC4" s="89"/>
      <c r="DQD4" s="89"/>
      <c r="DQE4" s="89"/>
      <c r="DQF4" s="89"/>
      <c r="DQG4" s="89"/>
      <c r="DQH4" s="89"/>
      <c r="DQI4" s="89"/>
      <c r="DQJ4" s="89"/>
      <c r="DQK4" s="89"/>
      <c r="DQL4" s="89"/>
      <c r="DQM4" s="89"/>
      <c r="DQN4" s="89"/>
      <c r="DQO4" s="89"/>
      <c r="DQP4" s="89"/>
      <c r="DQQ4" s="89"/>
      <c r="DQR4" s="89"/>
      <c r="DQS4" s="89"/>
      <c r="DQT4" s="89"/>
      <c r="DQU4" s="89"/>
      <c r="DQV4" s="89"/>
      <c r="DQW4" s="89"/>
      <c r="DQX4" s="89"/>
      <c r="DQY4" s="89"/>
      <c r="DQZ4" s="89"/>
      <c r="DRA4" s="89"/>
      <c r="DRB4" s="89"/>
      <c r="DRC4" s="89"/>
      <c r="DRD4" s="89"/>
      <c r="DRE4" s="89"/>
      <c r="DRF4" s="89"/>
      <c r="DRG4" s="89"/>
      <c r="DRH4" s="89"/>
      <c r="DRI4" s="89"/>
      <c r="DRJ4" s="89"/>
      <c r="DRK4" s="89"/>
      <c r="DRL4" s="89"/>
      <c r="DRM4" s="89"/>
      <c r="DRN4" s="89"/>
      <c r="DRO4" s="89"/>
      <c r="DRP4" s="89"/>
      <c r="DRQ4" s="89"/>
      <c r="DRR4" s="89"/>
      <c r="DRS4" s="89"/>
      <c r="DRT4" s="89"/>
      <c r="DRU4" s="89"/>
      <c r="DRV4" s="89"/>
      <c r="DRW4" s="89"/>
      <c r="DRX4" s="89"/>
      <c r="DRY4" s="89"/>
      <c r="DRZ4" s="89"/>
      <c r="DSA4" s="89"/>
      <c r="DSB4" s="89"/>
      <c r="DSC4" s="89"/>
      <c r="DSD4" s="89"/>
      <c r="DSE4" s="89"/>
      <c r="DSF4" s="89"/>
      <c r="DSG4" s="89"/>
      <c r="DSH4" s="89"/>
      <c r="DSI4" s="89"/>
      <c r="DSJ4" s="89"/>
      <c r="DSK4" s="89"/>
      <c r="DSL4" s="89"/>
      <c r="DSM4" s="89"/>
      <c r="DSN4" s="89"/>
      <c r="DSO4" s="89"/>
      <c r="DSP4" s="89"/>
      <c r="DSQ4" s="89"/>
      <c r="DSR4" s="89"/>
      <c r="DSS4" s="89"/>
      <c r="DST4" s="89"/>
      <c r="DSU4" s="89"/>
      <c r="DSV4" s="89"/>
      <c r="DSW4" s="89"/>
      <c r="DSX4" s="89"/>
      <c r="DSY4" s="89"/>
      <c r="DSZ4" s="89"/>
      <c r="DTA4" s="89"/>
      <c r="DTB4" s="89"/>
      <c r="DTC4" s="89"/>
      <c r="DTD4" s="89"/>
      <c r="DTE4" s="89"/>
      <c r="DTF4" s="89"/>
      <c r="DTG4" s="89"/>
      <c r="DTH4" s="89"/>
      <c r="DTI4" s="89"/>
      <c r="DTJ4" s="89"/>
      <c r="DTK4" s="89"/>
      <c r="DTL4" s="89"/>
      <c r="DTM4" s="89"/>
      <c r="DTN4" s="89"/>
      <c r="DTO4" s="89"/>
      <c r="DTP4" s="89"/>
      <c r="DTQ4" s="89"/>
      <c r="DTR4" s="89"/>
      <c r="DTS4" s="89"/>
      <c r="DTT4" s="89"/>
      <c r="DTU4" s="89"/>
      <c r="DTV4" s="89"/>
      <c r="DTW4" s="89"/>
      <c r="DTX4" s="89"/>
      <c r="DTY4" s="89"/>
      <c r="DTZ4" s="89"/>
      <c r="DUA4" s="89"/>
      <c r="DUB4" s="89"/>
      <c r="DUC4" s="89"/>
      <c r="DUD4" s="89"/>
      <c r="DUE4" s="89"/>
      <c r="DUF4" s="89"/>
      <c r="DUG4" s="89"/>
      <c r="DUH4" s="89"/>
      <c r="DUI4" s="89"/>
      <c r="DUJ4" s="89"/>
      <c r="DUK4" s="89"/>
      <c r="DUL4" s="89"/>
      <c r="DUM4" s="89"/>
      <c r="DUN4" s="89"/>
      <c r="DUO4" s="89"/>
      <c r="DUP4" s="89"/>
      <c r="DUQ4" s="89"/>
      <c r="DUR4" s="89"/>
      <c r="DUS4" s="89"/>
      <c r="DUT4" s="89"/>
      <c r="DUU4" s="89"/>
      <c r="DUV4" s="89"/>
      <c r="DUW4" s="89"/>
      <c r="DUX4" s="89"/>
      <c r="DUY4" s="89"/>
      <c r="DUZ4" s="89"/>
      <c r="DVA4" s="89"/>
      <c r="DVB4" s="89"/>
      <c r="DVC4" s="89"/>
      <c r="DVD4" s="89"/>
      <c r="DVE4" s="89"/>
      <c r="DVF4" s="89"/>
      <c r="DVG4" s="89"/>
      <c r="DVH4" s="89"/>
      <c r="DVI4" s="89"/>
      <c r="DVJ4" s="89"/>
      <c r="DVK4" s="89"/>
      <c r="DVL4" s="89"/>
      <c r="DVM4" s="89"/>
      <c r="DVN4" s="89"/>
      <c r="DVO4" s="89"/>
      <c r="DVP4" s="89"/>
      <c r="DVQ4" s="89"/>
      <c r="DVR4" s="89"/>
      <c r="DVS4" s="89"/>
      <c r="DVT4" s="89"/>
      <c r="DVU4" s="89"/>
      <c r="DVV4" s="89"/>
      <c r="DVW4" s="89"/>
      <c r="DVX4" s="89"/>
      <c r="DVY4" s="89"/>
      <c r="DVZ4" s="89"/>
      <c r="DWA4" s="89"/>
      <c r="DWB4" s="89"/>
      <c r="DWC4" s="89"/>
      <c r="DWD4" s="89"/>
      <c r="DWE4" s="89"/>
      <c r="DWF4" s="89"/>
      <c r="DWG4" s="89"/>
      <c r="DWH4" s="89"/>
      <c r="DWI4" s="89"/>
      <c r="DWJ4" s="89"/>
      <c r="DWK4" s="89"/>
      <c r="DWL4" s="89"/>
      <c r="DWM4" s="89"/>
      <c r="DWN4" s="89"/>
      <c r="DWO4" s="89"/>
      <c r="DWP4" s="89"/>
      <c r="DWQ4" s="89"/>
      <c r="DWR4" s="89"/>
      <c r="DWS4" s="89"/>
      <c r="DWT4" s="89"/>
      <c r="DWU4" s="89"/>
      <c r="DWV4" s="89"/>
      <c r="DWW4" s="89"/>
      <c r="DWX4" s="89"/>
      <c r="DWY4" s="89"/>
      <c r="DWZ4" s="89"/>
      <c r="DXA4" s="89"/>
      <c r="DXB4" s="89"/>
      <c r="DXC4" s="89"/>
      <c r="DXD4" s="89"/>
      <c r="DXE4" s="89"/>
      <c r="DXF4" s="89"/>
      <c r="DXG4" s="89"/>
      <c r="DXH4" s="89"/>
      <c r="DXI4" s="89"/>
      <c r="DXJ4" s="89"/>
      <c r="DXK4" s="89"/>
      <c r="DXL4" s="89"/>
      <c r="DXM4" s="89"/>
      <c r="DXN4" s="89"/>
      <c r="DXO4" s="89"/>
      <c r="DXP4" s="89"/>
      <c r="DXQ4" s="89"/>
      <c r="DXR4" s="89"/>
      <c r="DXS4" s="89"/>
      <c r="DXT4" s="89"/>
      <c r="DXU4" s="89"/>
      <c r="DXV4" s="89"/>
      <c r="DXW4" s="89"/>
      <c r="DXX4" s="89"/>
      <c r="DXY4" s="89"/>
      <c r="DXZ4" s="89"/>
      <c r="DYA4" s="89"/>
      <c r="DYB4" s="89"/>
      <c r="DYC4" s="89"/>
      <c r="DYD4" s="89"/>
      <c r="DYE4" s="89"/>
      <c r="DYF4" s="89"/>
      <c r="DYG4" s="89"/>
      <c r="DYH4" s="89"/>
      <c r="DYI4" s="89"/>
      <c r="DYJ4" s="89"/>
      <c r="DYK4" s="89"/>
      <c r="DYL4" s="89"/>
      <c r="DYM4" s="89"/>
      <c r="DYN4" s="89"/>
      <c r="DYO4" s="89"/>
      <c r="DYP4" s="89"/>
      <c r="DYQ4" s="89"/>
      <c r="DYR4" s="89"/>
      <c r="DYS4" s="89"/>
      <c r="DYT4" s="89"/>
      <c r="DYU4" s="89"/>
      <c r="DYV4" s="89"/>
      <c r="DYW4" s="89"/>
      <c r="DYX4" s="89"/>
      <c r="DYY4" s="89"/>
      <c r="DYZ4" s="89"/>
      <c r="DZA4" s="89"/>
      <c r="DZB4" s="89"/>
      <c r="DZC4" s="89"/>
      <c r="DZD4" s="89"/>
      <c r="DZE4" s="89"/>
      <c r="DZF4" s="89"/>
      <c r="DZG4" s="89"/>
      <c r="DZH4" s="89"/>
      <c r="DZI4" s="89"/>
      <c r="DZJ4" s="89"/>
      <c r="DZK4" s="89"/>
      <c r="DZL4" s="89"/>
      <c r="DZM4" s="89"/>
      <c r="DZN4" s="89"/>
      <c r="DZO4" s="89"/>
      <c r="DZP4" s="89"/>
      <c r="DZQ4" s="89"/>
      <c r="DZR4" s="89"/>
      <c r="DZS4" s="89"/>
      <c r="DZT4" s="89"/>
      <c r="DZU4" s="89"/>
      <c r="DZV4" s="89"/>
      <c r="DZW4" s="89"/>
      <c r="DZX4" s="89"/>
      <c r="DZY4" s="89"/>
      <c r="DZZ4" s="89"/>
      <c r="EAA4" s="89"/>
      <c r="EAB4" s="89"/>
      <c r="EAC4" s="89"/>
      <c r="EAD4" s="89"/>
      <c r="EAE4" s="89"/>
      <c r="EAF4" s="89"/>
      <c r="EAG4" s="89"/>
      <c r="EAH4" s="89"/>
      <c r="EAI4" s="89"/>
      <c r="EAJ4" s="89"/>
      <c r="EAK4" s="89"/>
      <c r="EAL4" s="89"/>
      <c r="EAM4" s="89"/>
      <c r="EAN4" s="89"/>
      <c r="EAO4" s="89"/>
      <c r="EAP4" s="89"/>
      <c r="EAQ4" s="89"/>
      <c r="EAR4" s="89"/>
      <c r="EAS4" s="89"/>
      <c r="EAT4" s="89"/>
      <c r="EAU4" s="89"/>
      <c r="EAV4" s="89"/>
      <c r="EAW4" s="89"/>
      <c r="EAX4" s="89"/>
      <c r="EAY4" s="89"/>
      <c r="EAZ4" s="89"/>
      <c r="EBA4" s="89"/>
      <c r="EBB4" s="89"/>
      <c r="EBC4" s="89"/>
      <c r="EBD4" s="89"/>
      <c r="EBE4" s="89"/>
      <c r="EBF4" s="89"/>
      <c r="EBG4" s="89"/>
      <c r="EBH4" s="89"/>
      <c r="EBI4" s="89"/>
      <c r="EBJ4" s="89"/>
      <c r="EBK4" s="89"/>
      <c r="EBL4" s="89"/>
      <c r="EBM4" s="89"/>
      <c r="EBN4" s="89"/>
      <c r="EBO4" s="89"/>
      <c r="EBP4" s="89"/>
      <c r="EBQ4" s="89"/>
      <c r="EBR4" s="89"/>
      <c r="EBS4" s="89"/>
      <c r="EBT4" s="89"/>
      <c r="EBU4" s="89"/>
      <c r="EBV4" s="89"/>
      <c r="EBW4" s="89"/>
      <c r="EBX4" s="89"/>
      <c r="EBY4" s="89"/>
      <c r="EBZ4" s="89"/>
      <c r="ECA4" s="89"/>
      <c r="ECB4" s="89"/>
      <c r="ECC4" s="89"/>
      <c r="ECD4" s="89"/>
      <c r="ECE4" s="89"/>
      <c r="ECF4" s="89"/>
      <c r="ECG4" s="89"/>
      <c r="ECH4" s="89"/>
      <c r="ECI4" s="89"/>
      <c r="ECJ4" s="89"/>
      <c r="ECK4" s="89"/>
      <c r="ECL4" s="89"/>
      <c r="ECM4" s="89"/>
      <c r="ECN4" s="89"/>
      <c r="ECO4" s="89"/>
      <c r="ECP4" s="89"/>
      <c r="ECQ4" s="89"/>
      <c r="ECR4" s="89"/>
      <c r="ECS4" s="89"/>
      <c r="ECT4" s="89"/>
      <c r="ECU4" s="89"/>
      <c r="ECV4" s="89"/>
      <c r="ECW4" s="89"/>
      <c r="ECX4" s="89"/>
      <c r="ECY4" s="89"/>
      <c r="ECZ4" s="89"/>
      <c r="EDA4" s="89"/>
      <c r="EDB4" s="89"/>
      <c r="EDC4" s="89"/>
      <c r="EDD4" s="89"/>
      <c r="EDE4" s="89"/>
      <c r="EDF4" s="89"/>
      <c r="EDG4" s="89"/>
      <c r="EDH4" s="89"/>
      <c r="EDI4" s="89"/>
      <c r="EDJ4" s="89"/>
      <c r="EDK4" s="89"/>
      <c r="EDL4" s="89"/>
      <c r="EDM4" s="89"/>
      <c r="EDN4" s="89"/>
      <c r="EDO4" s="89"/>
      <c r="EDP4" s="89"/>
      <c r="EDQ4" s="89"/>
      <c r="EDR4" s="89"/>
      <c r="EDS4" s="89"/>
      <c r="EDT4" s="89"/>
      <c r="EDU4" s="89"/>
      <c r="EDV4" s="89"/>
      <c r="EDW4" s="89"/>
      <c r="EDX4" s="89"/>
      <c r="EDY4" s="89"/>
      <c r="EDZ4" s="89"/>
      <c r="EEA4" s="89"/>
      <c r="EEB4" s="89"/>
      <c r="EEC4" s="89"/>
      <c r="EED4" s="89"/>
      <c r="EEE4" s="89"/>
      <c r="EEF4" s="89"/>
      <c r="EEG4" s="89"/>
      <c r="EEH4" s="89"/>
      <c r="EEI4" s="89"/>
      <c r="EEJ4" s="89"/>
      <c r="EEK4" s="89"/>
      <c r="EEL4" s="89"/>
      <c r="EEM4" s="89"/>
      <c r="EEN4" s="89"/>
      <c r="EEO4" s="89"/>
      <c r="EEP4" s="89"/>
      <c r="EEQ4" s="89"/>
      <c r="EER4" s="89"/>
      <c r="EES4" s="89"/>
      <c r="EET4" s="89"/>
      <c r="EEU4" s="89"/>
      <c r="EEV4" s="89"/>
      <c r="EEW4" s="89"/>
      <c r="EEX4" s="89"/>
      <c r="EEY4" s="89"/>
      <c r="EEZ4" s="89"/>
      <c r="EFA4" s="89"/>
      <c r="EFB4" s="89"/>
      <c r="EFC4" s="89"/>
      <c r="EFD4" s="89"/>
      <c r="EFE4" s="89"/>
      <c r="EFF4" s="89"/>
      <c r="EFG4" s="89"/>
      <c r="EFH4" s="89"/>
      <c r="EFI4" s="89"/>
      <c r="EFJ4" s="89"/>
      <c r="EFK4" s="89"/>
      <c r="EFL4" s="89"/>
      <c r="EFM4" s="89"/>
      <c r="EFN4" s="89"/>
      <c r="EFO4" s="89"/>
      <c r="EFP4" s="89"/>
      <c r="EFQ4" s="89"/>
      <c r="EFR4" s="89"/>
      <c r="EFS4" s="89"/>
      <c r="EFT4" s="89"/>
      <c r="EFU4" s="89"/>
      <c r="EFV4" s="89"/>
      <c r="EFW4" s="89"/>
      <c r="EFX4" s="89"/>
      <c r="EFY4" s="89"/>
      <c r="EFZ4" s="89"/>
      <c r="EGA4" s="89"/>
      <c r="EGB4" s="89"/>
      <c r="EGC4" s="89"/>
      <c r="EGD4" s="89"/>
      <c r="EGE4" s="89"/>
      <c r="EGF4" s="89"/>
      <c r="EGG4" s="89"/>
      <c r="EGH4" s="89"/>
      <c r="EGI4" s="89"/>
      <c r="EGJ4" s="89"/>
      <c r="EGK4" s="89"/>
      <c r="EGL4" s="89"/>
      <c r="EGM4" s="89"/>
      <c r="EGN4" s="89"/>
      <c r="EGO4" s="89"/>
      <c r="EGP4" s="89"/>
      <c r="EGQ4" s="89"/>
      <c r="EGR4" s="89"/>
      <c r="EGS4" s="89"/>
      <c r="EGT4" s="89"/>
      <c r="EGU4" s="89"/>
      <c r="EGV4" s="89"/>
      <c r="EGW4" s="89"/>
      <c r="EGX4" s="89"/>
      <c r="EGY4" s="89"/>
      <c r="EGZ4" s="89"/>
      <c r="EHA4" s="89"/>
      <c r="EHB4" s="89"/>
      <c r="EHC4" s="89"/>
      <c r="EHD4" s="89"/>
      <c r="EHE4" s="89"/>
      <c r="EHF4" s="89"/>
      <c r="EHG4" s="89"/>
      <c r="EHH4" s="89"/>
      <c r="EHI4" s="89"/>
      <c r="EHJ4" s="89"/>
      <c r="EHK4" s="89"/>
      <c r="EHL4" s="89"/>
      <c r="EHM4" s="89"/>
      <c r="EHN4" s="89"/>
      <c r="EHO4" s="89"/>
      <c r="EHP4" s="89"/>
      <c r="EHQ4" s="89"/>
      <c r="EHR4" s="89"/>
      <c r="EHS4" s="89"/>
      <c r="EHT4" s="89"/>
      <c r="EHU4" s="89"/>
      <c r="EHV4" s="89"/>
      <c r="EHW4" s="89"/>
      <c r="EHX4" s="89"/>
      <c r="EHY4" s="89"/>
      <c r="EHZ4" s="89"/>
      <c r="EIA4" s="89"/>
      <c r="EIB4" s="89"/>
      <c r="EIC4" s="89"/>
      <c r="EID4" s="89"/>
      <c r="EIE4" s="89"/>
      <c r="EIF4" s="89"/>
      <c r="EIG4" s="89"/>
      <c r="EIH4" s="89"/>
      <c r="EII4" s="89"/>
      <c r="EIJ4" s="89"/>
      <c r="EIK4" s="89"/>
      <c r="EIL4" s="89"/>
      <c r="EIM4" s="89"/>
      <c r="EIN4" s="89"/>
      <c r="EIO4" s="89"/>
      <c r="EIP4" s="89"/>
      <c r="EIQ4" s="89"/>
      <c r="EIR4" s="89"/>
      <c r="EIS4" s="89"/>
      <c r="EIT4" s="89"/>
      <c r="EIU4" s="89"/>
      <c r="EIV4" s="89"/>
      <c r="EIW4" s="89"/>
      <c r="EIX4" s="89"/>
      <c r="EIY4" s="89"/>
      <c r="EIZ4" s="89"/>
      <c r="EJA4" s="89"/>
      <c r="EJB4" s="89"/>
      <c r="EJC4" s="89"/>
      <c r="EJD4" s="89"/>
      <c r="EJE4" s="89"/>
      <c r="EJF4" s="89"/>
      <c r="EJG4" s="89"/>
      <c r="EJH4" s="89"/>
      <c r="EJI4" s="89"/>
      <c r="EJJ4" s="89"/>
      <c r="EJK4" s="89"/>
      <c r="EJL4" s="89"/>
      <c r="EJM4" s="89"/>
      <c r="EJN4" s="89"/>
      <c r="EJO4" s="89"/>
      <c r="EJP4" s="89"/>
      <c r="EJQ4" s="89"/>
      <c r="EJR4" s="89"/>
      <c r="EJS4" s="89"/>
      <c r="EJT4" s="89"/>
      <c r="EJU4" s="89"/>
      <c r="EJV4" s="89"/>
      <c r="EJW4" s="89"/>
      <c r="EJX4" s="89"/>
      <c r="EJY4" s="89"/>
      <c r="EJZ4" s="89"/>
      <c r="EKA4" s="89"/>
      <c r="EKB4" s="89"/>
      <c r="EKC4" s="89"/>
      <c r="EKD4" s="89"/>
      <c r="EKE4" s="89"/>
      <c r="EKF4" s="89"/>
      <c r="EKG4" s="89"/>
      <c r="EKH4" s="89"/>
      <c r="EKI4" s="89"/>
      <c r="EKJ4" s="89"/>
      <c r="EKK4" s="89"/>
      <c r="EKL4" s="89"/>
      <c r="EKM4" s="89"/>
      <c r="EKN4" s="89"/>
      <c r="EKO4" s="89"/>
      <c r="EKP4" s="89"/>
      <c r="EKQ4" s="89"/>
      <c r="EKR4" s="89"/>
      <c r="EKS4" s="89"/>
      <c r="EKT4" s="89"/>
      <c r="EKU4" s="89"/>
      <c r="EKV4" s="89"/>
      <c r="EKW4" s="89"/>
      <c r="EKX4" s="89"/>
      <c r="EKY4" s="89"/>
      <c r="EKZ4" s="89"/>
      <c r="ELA4" s="89"/>
      <c r="ELB4" s="89"/>
      <c r="ELC4" s="89"/>
      <c r="ELD4" s="89"/>
      <c r="ELE4" s="89"/>
      <c r="ELF4" s="89"/>
      <c r="ELG4" s="89"/>
      <c r="ELH4" s="89"/>
      <c r="ELI4" s="89"/>
      <c r="ELJ4" s="89"/>
      <c r="ELK4" s="89"/>
      <c r="ELL4" s="89"/>
      <c r="ELM4" s="89"/>
      <c r="ELN4" s="89"/>
      <c r="ELO4" s="89"/>
      <c r="ELP4" s="89"/>
      <c r="ELQ4" s="89"/>
      <c r="ELR4" s="89"/>
      <c r="ELS4" s="89"/>
      <c r="ELT4" s="89"/>
      <c r="ELU4" s="89"/>
      <c r="ELV4" s="89"/>
      <c r="ELW4" s="89"/>
      <c r="ELX4" s="89"/>
      <c r="ELY4" s="89"/>
      <c r="ELZ4" s="89"/>
      <c r="EMA4" s="89"/>
      <c r="EMB4" s="89"/>
      <c r="EMC4" s="89"/>
      <c r="EMD4" s="89"/>
      <c r="EME4" s="89"/>
      <c r="EMF4" s="89"/>
      <c r="EMG4" s="89"/>
      <c r="EMH4" s="89"/>
      <c r="EMI4" s="89"/>
      <c r="EMJ4" s="89"/>
      <c r="EMK4" s="89"/>
      <c r="EML4" s="89"/>
      <c r="EMM4" s="89"/>
      <c r="EMN4" s="89"/>
      <c r="EMO4" s="89"/>
      <c r="EMP4" s="89"/>
      <c r="EMQ4" s="89"/>
      <c r="EMR4" s="89"/>
      <c r="EMS4" s="89"/>
      <c r="EMT4" s="89"/>
      <c r="EMU4" s="89"/>
      <c r="EMV4" s="89"/>
      <c r="EMW4" s="89"/>
      <c r="EMX4" s="89"/>
      <c r="EMY4" s="89"/>
      <c r="EMZ4" s="89"/>
      <c r="ENA4" s="89"/>
      <c r="ENB4" s="89"/>
      <c r="ENC4" s="89"/>
      <c r="END4" s="89"/>
      <c r="ENE4" s="89"/>
      <c r="ENF4" s="89"/>
      <c r="ENG4" s="89"/>
      <c r="ENH4" s="89"/>
      <c r="ENI4" s="89"/>
      <c r="ENJ4" s="89"/>
      <c r="ENK4" s="89"/>
      <c r="ENL4" s="89"/>
      <c r="ENM4" s="89"/>
      <c r="ENN4" s="89"/>
      <c r="ENO4" s="89"/>
      <c r="ENP4" s="89"/>
      <c r="ENQ4" s="89"/>
      <c r="ENR4" s="89"/>
      <c r="ENS4" s="89"/>
      <c r="ENT4" s="89"/>
      <c r="ENU4" s="89"/>
      <c r="ENV4" s="89"/>
      <c r="ENW4" s="89"/>
      <c r="ENX4" s="89"/>
      <c r="ENY4" s="89"/>
      <c r="ENZ4" s="89"/>
      <c r="EOA4" s="89"/>
      <c r="EOB4" s="89"/>
      <c r="EOC4" s="89"/>
      <c r="EOD4" s="89"/>
      <c r="EOE4" s="89"/>
      <c r="EOF4" s="89"/>
      <c r="EOG4" s="89"/>
      <c r="EOH4" s="89"/>
      <c r="EOI4" s="89"/>
      <c r="EOJ4" s="89"/>
      <c r="EOK4" s="89"/>
      <c r="EOL4" s="89"/>
      <c r="EOM4" s="89"/>
      <c r="EON4" s="89"/>
      <c r="EOO4" s="89"/>
      <c r="EOP4" s="89"/>
      <c r="EOQ4" s="89"/>
      <c r="EOR4" s="89"/>
      <c r="EOS4" s="89"/>
      <c r="EOT4" s="89"/>
      <c r="EOU4" s="89"/>
      <c r="EOV4" s="89"/>
      <c r="EOW4" s="89"/>
      <c r="EOX4" s="89"/>
      <c r="EOY4" s="89"/>
      <c r="EOZ4" s="89"/>
      <c r="EPA4" s="89"/>
      <c r="EPB4" s="89"/>
      <c r="EPC4" s="89"/>
      <c r="EPD4" s="89"/>
      <c r="EPE4" s="89"/>
      <c r="EPF4" s="89"/>
      <c r="EPG4" s="89"/>
      <c r="EPH4" s="89"/>
      <c r="EPI4" s="89"/>
      <c r="EPJ4" s="89"/>
      <c r="EPK4" s="89"/>
      <c r="EPL4" s="89"/>
      <c r="EPM4" s="89"/>
      <c r="EPN4" s="89"/>
      <c r="EPO4" s="89"/>
      <c r="EPP4" s="89"/>
      <c r="EPQ4" s="89"/>
      <c r="EPR4" s="89"/>
      <c r="EPS4" s="89"/>
      <c r="EPT4" s="89"/>
      <c r="EPU4" s="89"/>
      <c r="EPV4" s="89"/>
      <c r="EPW4" s="89"/>
      <c r="EPX4" s="89"/>
      <c r="EPY4" s="89"/>
      <c r="EPZ4" s="89"/>
      <c r="EQA4" s="89"/>
      <c r="EQB4" s="89"/>
      <c r="EQC4" s="89"/>
      <c r="EQD4" s="89"/>
      <c r="EQE4" s="89"/>
      <c r="EQF4" s="89"/>
      <c r="EQG4" s="89"/>
      <c r="EQH4" s="89"/>
      <c r="EQI4" s="89"/>
      <c r="EQJ4" s="89"/>
      <c r="EQK4" s="89"/>
      <c r="EQL4" s="89"/>
      <c r="EQM4" s="89"/>
      <c r="EQN4" s="89"/>
      <c r="EQO4" s="89"/>
      <c r="EQP4" s="89"/>
      <c r="EQQ4" s="89"/>
      <c r="EQR4" s="89"/>
      <c r="EQS4" s="89"/>
      <c r="EQT4" s="89"/>
      <c r="EQU4" s="89"/>
      <c r="EQV4" s="89"/>
      <c r="EQW4" s="89"/>
      <c r="EQX4" s="89"/>
      <c r="EQY4" s="89"/>
      <c r="EQZ4" s="89"/>
      <c r="ERA4" s="89"/>
      <c r="ERB4" s="89"/>
      <c r="ERC4" s="89"/>
      <c r="ERD4" s="89"/>
      <c r="ERE4" s="89"/>
      <c r="ERF4" s="89"/>
      <c r="ERG4" s="89"/>
      <c r="ERH4" s="89"/>
      <c r="ERI4" s="89"/>
      <c r="ERJ4" s="89"/>
      <c r="ERK4" s="89"/>
      <c r="ERL4" s="89"/>
      <c r="ERM4" s="89"/>
      <c r="ERN4" s="89"/>
      <c r="ERO4" s="89"/>
      <c r="ERP4" s="89"/>
      <c r="ERQ4" s="89"/>
      <c r="ERR4" s="89"/>
      <c r="ERS4" s="89"/>
      <c r="ERT4" s="89"/>
      <c r="ERU4" s="89"/>
      <c r="ERV4" s="89"/>
      <c r="ERW4" s="89"/>
      <c r="ERX4" s="89"/>
      <c r="ERY4" s="89"/>
      <c r="ERZ4" s="89"/>
      <c r="ESA4" s="89"/>
      <c r="ESB4" s="89"/>
      <c r="ESC4" s="89"/>
      <c r="ESD4" s="89"/>
      <c r="ESE4" s="89"/>
      <c r="ESF4" s="89"/>
      <c r="ESG4" s="89"/>
      <c r="ESH4" s="89"/>
      <c r="ESI4" s="89"/>
      <c r="ESJ4" s="89"/>
      <c r="ESK4" s="89"/>
      <c r="ESL4" s="89"/>
      <c r="ESM4" s="89"/>
      <c r="ESN4" s="89"/>
      <c r="ESO4" s="89"/>
      <c r="ESP4" s="89"/>
      <c r="ESQ4" s="89"/>
      <c r="ESR4" s="89"/>
      <c r="ESS4" s="89"/>
      <c r="EST4" s="89"/>
      <c r="ESU4" s="89"/>
      <c r="ESV4" s="89"/>
      <c r="ESW4" s="89"/>
      <c r="ESX4" s="89"/>
      <c r="ESY4" s="89"/>
      <c r="ESZ4" s="89"/>
      <c r="ETA4" s="89"/>
      <c r="ETB4" s="89"/>
      <c r="ETC4" s="89"/>
      <c r="ETD4" s="89"/>
      <c r="ETE4" s="89"/>
      <c r="ETF4" s="89"/>
      <c r="ETG4" s="89"/>
      <c r="ETH4" s="89"/>
      <c r="ETI4" s="89"/>
      <c r="ETJ4" s="89"/>
      <c r="ETK4" s="89"/>
      <c r="ETL4" s="89"/>
      <c r="ETM4" s="89"/>
      <c r="ETN4" s="89"/>
      <c r="ETO4" s="89"/>
      <c r="ETP4" s="89"/>
      <c r="ETQ4" s="89"/>
      <c r="ETR4" s="89"/>
      <c r="ETS4" s="89"/>
      <c r="ETT4" s="89"/>
      <c r="ETU4" s="89"/>
      <c r="ETV4" s="89"/>
      <c r="ETW4" s="89"/>
      <c r="ETX4" s="89"/>
      <c r="ETY4" s="89"/>
      <c r="ETZ4" s="89"/>
      <c r="EUA4" s="89"/>
      <c r="EUB4" s="89"/>
      <c r="EUC4" s="89"/>
      <c r="EUD4" s="89"/>
      <c r="EUE4" s="89"/>
      <c r="EUF4" s="89"/>
      <c r="EUG4" s="89"/>
      <c r="EUH4" s="89"/>
      <c r="EUI4" s="89"/>
      <c r="EUJ4" s="89"/>
      <c r="EUK4" s="89"/>
      <c r="EUL4" s="89"/>
      <c r="EUM4" s="89"/>
      <c r="EUN4" s="89"/>
      <c r="EUO4" s="89"/>
      <c r="EUP4" s="89"/>
      <c r="EUQ4" s="89"/>
      <c r="EUR4" s="89"/>
      <c r="EUS4" s="89"/>
      <c r="EUT4" s="89"/>
      <c r="EUU4" s="89"/>
      <c r="EUV4" s="89"/>
      <c r="EUW4" s="89"/>
      <c r="EUX4" s="89"/>
      <c r="EUY4" s="89"/>
      <c r="EUZ4" s="89"/>
      <c r="EVA4" s="89"/>
      <c r="EVB4" s="89"/>
      <c r="EVC4" s="89"/>
      <c r="EVD4" s="89"/>
      <c r="EVE4" s="89"/>
      <c r="EVF4" s="89"/>
      <c r="EVG4" s="89"/>
      <c r="EVH4" s="89"/>
      <c r="EVI4" s="89"/>
      <c r="EVJ4" s="89"/>
      <c r="EVK4" s="89"/>
      <c r="EVL4" s="89"/>
      <c r="EVM4" s="89"/>
      <c r="EVN4" s="89"/>
      <c r="EVO4" s="89"/>
      <c r="EVP4" s="89"/>
      <c r="EVQ4" s="89"/>
      <c r="EVR4" s="89"/>
      <c r="EVS4" s="89"/>
      <c r="EVT4" s="89"/>
      <c r="EVU4" s="89"/>
      <c r="EVV4" s="89"/>
      <c r="EVW4" s="89"/>
      <c r="EVX4" s="89"/>
      <c r="EVY4" s="89"/>
      <c r="EVZ4" s="89"/>
      <c r="EWA4" s="89"/>
      <c r="EWB4" s="89"/>
      <c r="EWC4" s="89"/>
      <c r="EWD4" s="89"/>
      <c r="EWE4" s="89"/>
      <c r="EWF4" s="89"/>
      <c r="EWG4" s="89"/>
      <c r="EWH4" s="89"/>
      <c r="EWI4" s="89"/>
      <c r="EWJ4" s="89"/>
      <c r="EWK4" s="89"/>
      <c r="EWL4" s="89"/>
      <c r="EWM4" s="89"/>
      <c r="EWN4" s="89"/>
      <c r="EWO4" s="89"/>
      <c r="EWP4" s="89"/>
      <c r="EWQ4" s="89"/>
      <c r="EWR4" s="89"/>
      <c r="EWS4" s="89"/>
      <c r="EWT4" s="89"/>
      <c r="EWU4" s="89"/>
      <c r="EWV4" s="89"/>
      <c r="EWW4" s="89"/>
      <c r="EWX4" s="89"/>
      <c r="EWY4" s="89"/>
      <c r="EWZ4" s="89"/>
      <c r="EXA4" s="89"/>
      <c r="EXB4" s="89"/>
      <c r="EXC4" s="89"/>
      <c r="EXD4" s="89"/>
      <c r="EXE4" s="89"/>
      <c r="EXF4" s="89"/>
      <c r="EXG4" s="89"/>
      <c r="EXH4" s="89"/>
      <c r="EXI4" s="89"/>
      <c r="EXJ4" s="89"/>
      <c r="EXK4" s="89"/>
      <c r="EXL4" s="89"/>
      <c r="EXM4" s="89"/>
      <c r="EXN4" s="89"/>
      <c r="EXO4" s="89"/>
      <c r="EXP4" s="89"/>
      <c r="EXQ4" s="89"/>
      <c r="EXR4" s="89"/>
      <c r="EXS4" s="89"/>
      <c r="EXT4" s="89"/>
      <c r="EXU4" s="89"/>
      <c r="EXV4" s="89"/>
      <c r="EXW4" s="89"/>
      <c r="EXX4" s="89"/>
      <c r="EXY4" s="89"/>
      <c r="EXZ4" s="89"/>
      <c r="EYA4" s="89"/>
      <c r="EYB4" s="89"/>
      <c r="EYC4" s="89"/>
      <c r="EYD4" s="89"/>
      <c r="EYE4" s="89"/>
      <c r="EYF4" s="89"/>
      <c r="EYG4" s="89"/>
      <c r="EYH4" s="89"/>
      <c r="EYI4" s="89"/>
      <c r="EYJ4" s="89"/>
      <c r="EYK4" s="89"/>
      <c r="EYL4" s="89"/>
      <c r="EYM4" s="89"/>
      <c r="EYN4" s="89"/>
      <c r="EYO4" s="89"/>
      <c r="EYP4" s="89"/>
      <c r="EYQ4" s="89"/>
      <c r="EYR4" s="89"/>
      <c r="EYS4" s="89"/>
      <c r="EYT4" s="89"/>
      <c r="EYU4" s="89"/>
      <c r="EYV4" s="89"/>
      <c r="EYW4" s="89"/>
      <c r="EYX4" s="89"/>
      <c r="EYY4" s="89"/>
      <c r="EYZ4" s="89"/>
      <c r="EZA4" s="89"/>
      <c r="EZB4" s="89"/>
      <c r="EZC4" s="89"/>
      <c r="EZD4" s="89"/>
      <c r="EZE4" s="89"/>
      <c r="EZF4" s="89"/>
      <c r="EZG4" s="89"/>
      <c r="EZH4" s="89"/>
      <c r="EZI4" s="89"/>
      <c r="EZJ4" s="89"/>
      <c r="EZK4" s="89"/>
      <c r="EZL4" s="89"/>
      <c r="EZM4" s="89"/>
      <c r="EZN4" s="89"/>
      <c r="EZO4" s="89"/>
      <c r="EZP4" s="89"/>
      <c r="EZQ4" s="89"/>
      <c r="EZR4" s="89"/>
      <c r="EZS4" s="89"/>
      <c r="EZT4" s="89"/>
      <c r="EZU4" s="89"/>
      <c r="EZV4" s="89"/>
      <c r="EZW4" s="89"/>
      <c r="EZX4" s="89"/>
      <c r="EZY4" s="89"/>
      <c r="EZZ4" s="89"/>
      <c r="FAA4" s="89"/>
      <c r="FAB4" s="89"/>
      <c r="FAC4" s="89"/>
      <c r="FAD4" s="89"/>
      <c r="FAE4" s="89"/>
      <c r="FAF4" s="89"/>
      <c r="FAG4" s="89"/>
      <c r="FAH4" s="89"/>
      <c r="FAI4" s="89"/>
      <c r="FAJ4" s="89"/>
      <c r="FAK4" s="89"/>
      <c r="FAL4" s="89"/>
      <c r="FAM4" s="89"/>
      <c r="FAN4" s="89"/>
      <c r="FAO4" s="89"/>
      <c r="FAP4" s="89"/>
      <c r="FAQ4" s="89"/>
      <c r="FAR4" s="89"/>
      <c r="FAS4" s="89"/>
      <c r="FAT4" s="89"/>
      <c r="FAU4" s="89"/>
      <c r="FAV4" s="89"/>
      <c r="FAW4" s="89"/>
      <c r="FAX4" s="89"/>
      <c r="FAY4" s="89"/>
      <c r="FAZ4" s="89"/>
      <c r="FBA4" s="89"/>
      <c r="FBB4" s="89"/>
      <c r="FBC4" s="89"/>
      <c r="FBD4" s="89"/>
      <c r="FBE4" s="89"/>
      <c r="FBF4" s="89"/>
      <c r="FBG4" s="89"/>
      <c r="FBH4" s="89"/>
      <c r="FBI4" s="89"/>
      <c r="FBJ4" s="89"/>
      <c r="FBK4" s="89"/>
      <c r="FBL4" s="89"/>
      <c r="FBM4" s="89"/>
      <c r="FBN4" s="89"/>
      <c r="FBO4" s="89"/>
      <c r="FBP4" s="89"/>
      <c r="FBQ4" s="89"/>
      <c r="FBR4" s="89"/>
      <c r="FBS4" s="89"/>
      <c r="FBT4" s="89"/>
      <c r="FBU4" s="89"/>
      <c r="FBV4" s="89"/>
      <c r="FBW4" s="89"/>
      <c r="FBX4" s="89"/>
      <c r="FBY4" s="89"/>
      <c r="FBZ4" s="89"/>
      <c r="FCA4" s="89"/>
      <c r="FCB4" s="89"/>
      <c r="FCC4" s="89"/>
      <c r="FCD4" s="89"/>
      <c r="FCE4" s="89"/>
      <c r="FCF4" s="89"/>
      <c r="FCG4" s="89"/>
      <c r="FCH4" s="89"/>
      <c r="FCI4" s="89"/>
      <c r="FCJ4" s="89"/>
      <c r="FCK4" s="89"/>
      <c r="FCL4" s="89"/>
      <c r="FCM4" s="89"/>
      <c r="FCN4" s="89"/>
      <c r="FCO4" s="89"/>
      <c r="FCP4" s="89"/>
      <c r="FCQ4" s="89"/>
      <c r="FCR4" s="89"/>
      <c r="FCS4" s="89"/>
      <c r="FCT4" s="89"/>
      <c r="FCU4" s="89"/>
      <c r="FCV4" s="89"/>
      <c r="FCW4" s="89"/>
      <c r="FCX4" s="89"/>
      <c r="FCY4" s="89"/>
      <c r="FCZ4" s="89"/>
      <c r="FDA4" s="89"/>
      <c r="FDB4" s="89"/>
      <c r="FDC4" s="89"/>
      <c r="FDD4" s="89"/>
      <c r="FDE4" s="89"/>
      <c r="FDF4" s="89"/>
      <c r="FDG4" s="89"/>
      <c r="FDH4" s="89"/>
      <c r="FDI4" s="89"/>
      <c r="FDJ4" s="89"/>
      <c r="FDK4" s="89"/>
      <c r="FDL4" s="89"/>
      <c r="FDM4" s="89"/>
      <c r="FDN4" s="89"/>
      <c r="FDO4" s="89"/>
      <c r="FDP4" s="89"/>
      <c r="FDQ4" s="89"/>
      <c r="FDR4" s="89"/>
      <c r="FDS4" s="89"/>
      <c r="FDT4" s="89"/>
      <c r="FDU4" s="89"/>
      <c r="FDV4" s="89"/>
      <c r="FDW4" s="89"/>
      <c r="FDX4" s="89"/>
      <c r="FDY4" s="89"/>
      <c r="FDZ4" s="89"/>
      <c r="FEA4" s="89"/>
      <c r="FEB4" s="89"/>
      <c r="FEC4" s="89"/>
      <c r="FED4" s="89"/>
      <c r="FEE4" s="89"/>
      <c r="FEF4" s="89"/>
      <c r="FEG4" s="89"/>
      <c r="FEH4" s="89"/>
      <c r="FEI4" s="89"/>
      <c r="FEJ4" s="89"/>
      <c r="FEK4" s="89"/>
      <c r="FEL4" s="89"/>
      <c r="FEM4" s="89"/>
      <c r="FEN4" s="89"/>
      <c r="FEO4" s="89"/>
      <c r="FEP4" s="89"/>
      <c r="FEQ4" s="89"/>
      <c r="FER4" s="89"/>
      <c r="FES4" s="89"/>
      <c r="FET4" s="89"/>
      <c r="FEU4" s="89"/>
      <c r="FEV4" s="89"/>
      <c r="FEW4" s="89"/>
      <c r="FEX4" s="89"/>
      <c r="FEY4" s="89"/>
      <c r="FEZ4" s="89"/>
      <c r="FFA4" s="89"/>
      <c r="FFB4" s="89"/>
      <c r="FFC4" s="89"/>
      <c r="FFD4" s="89"/>
      <c r="FFE4" s="89"/>
      <c r="FFF4" s="89"/>
      <c r="FFG4" s="89"/>
      <c r="FFH4" s="89"/>
      <c r="FFI4" s="89"/>
      <c r="FFJ4" s="89"/>
      <c r="FFK4" s="89"/>
      <c r="FFL4" s="89"/>
      <c r="FFM4" s="89"/>
      <c r="FFN4" s="89"/>
      <c r="FFO4" s="89"/>
      <c r="FFP4" s="89"/>
      <c r="FFQ4" s="89"/>
      <c r="FFR4" s="89"/>
      <c r="FFS4" s="89"/>
      <c r="FFT4" s="89"/>
      <c r="FFU4" s="89"/>
      <c r="FFV4" s="89"/>
      <c r="FFW4" s="89"/>
      <c r="FFX4" s="89"/>
      <c r="FFY4" s="89"/>
      <c r="FFZ4" s="89"/>
      <c r="FGA4" s="89"/>
      <c r="FGB4" s="89"/>
      <c r="FGC4" s="89"/>
      <c r="FGD4" s="89"/>
      <c r="FGE4" s="89"/>
      <c r="FGF4" s="89"/>
      <c r="FGG4" s="89"/>
      <c r="FGH4" s="89"/>
      <c r="FGI4" s="89"/>
      <c r="FGJ4" s="89"/>
      <c r="FGK4" s="89"/>
      <c r="FGL4" s="89"/>
      <c r="FGM4" s="89"/>
      <c r="FGN4" s="89"/>
      <c r="FGO4" s="89"/>
      <c r="FGP4" s="89"/>
      <c r="FGQ4" s="89"/>
      <c r="FGR4" s="89"/>
      <c r="FGS4" s="89"/>
      <c r="FGT4" s="89"/>
      <c r="FGU4" s="89"/>
      <c r="FGV4" s="89"/>
      <c r="FGW4" s="89"/>
      <c r="FGX4" s="89"/>
      <c r="FGY4" s="89"/>
      <c r="FGZ4" s="89"/>
      <c r="FHA4" s="89"/>
      <c r="FHB4" s="89"/>
      <c r="FHC4" s="89"/>
      <c r="FHD4" s="89"/>
      <c r="FHE4" s="89"/>
      <c r="FHF4" s="89"/>
      <c r="FHG4" s="89"/>
      <c r="FHH4" s="89"/>
      <c r="FHI4" s="89"/>
      <c r="FHJ4" s="89"/>
      <c r="FHK4" s="89"/>
      <c r="FHL4" s="89"/>
      <c r="FHM4" s="89"/>
      <c r="FHN4" s="89"/>
      <c r="FHO4" s="89"/>
      <c r="FHP4" s="89"/>
      <c r="FHQ4" s="89"/>
      <c r="FHR4" s="89"/>
      <c r="FHS4" s="89"/>
      <c r="FHT4" s="89"/>
      <c r="FHU4" s="89"/>
      <c r="FHV4" s="89"/>
      <c r="FHW4" s="89"/>
      <c r="FHX4" s="89"/>
      <c r="FHY4" s="89"/>
      <c r="FHZ4" s="89"/>
      <c r="FIA4" s="89"/>
      <c r="FIB4" s="89"/>
      <c r="FIC4" s="89"/>
      <c r="FID4" s="89"/>
      <c r="FIE4" s="89"/>
      <c r="FIF4" s="89"/>
      <c r="FIG4" s="89"/>
      <c r="FIH4" s="89"/>
      <c r="FII4" s="89"/>
      <c r="FIJ4" s="89"/>
      <c r="FIK4" s="89"/>
      <c r="FIL4" s="89"/>
      <c r="FIM4" s="89"/>
      <c r="FIN4" s="89"/>
      <c r="FIO4" s="89"/>
      <c r="FIP4" s="89"/>
      <c r="FIQ4" s="89"/>
      <c r="FIR4" s="89"/>
      <c r="FIS4" s="89"/>
      <c r="FIT4" s="89"/>
      <c r="FIU4" s="89"/>
      <c r="FIV4" s="89"/>
      <c r="FIW4" s="89"/>
      <c r="FIX4" s="89"/>
      <c r="FIY4" s="89"/>
      <c r="FIZ4" s="89"/>
      <c r="FJA4" s="89"/>
      <c r="FJB4" s="89"/>
      <c r="FJC4" s="89"/>
      <c r="FJD4" s="89"/>
      <c r="FJE4" s="89"/>
      <c r="FJF4" s="89"/>
      <c r="FJG4" s="89"/>
      <c r="FJH4" s="89"/>
      <c r="FJI4" s="89"/>
      <c r="FJJ4" s="89"/>
      <c r="FJK4" s="89"/>
      <c r="FJL4" s="89"/>
      <c r="FJM4" s="89"/>
      <c r="FJN4" s="89"/>
      <c r="FJO4" s="89"/>
      <c r="FJP4" s="89"/>
      <c r="FJQ4" s="89"/>
      <c r="FJR4" s="89"/>
      <c r="FJS4" s="89"/>
      <c r="FJT4" s="89"/>
      <c r="FJU4" s="89"/>
      <c r="FJV4" s="89"/>
      <c r="FJW4" s="89"/>
      <c r="FJX4" s="89"/>
      <c r="FJY4" s="89"/>
      <c r="FJZ4" s="89"/>
      <c r="FKA4" s="89"/>
      <c r="FKB4" s="89"/>
      <c r="FKC4" s="89"/>
      <c r="FKD4" s="89"/>
      <c r="FKE4" s="89"/>
      <c r="FKF4" s="89"/>
      <c r="FKG4" s="89"/>
      <c r="FKH4" s="89"/>
      <c r="FKI4" s="89"/>
      <c r="FKJ4" s="89"/>
      <c r="FKK4" s="89"/>
      <c r="FKL4" s="89"/>
      <c r="FKM4" s="89"/>
      <c r="FKN4" s="89"/>
      <c r="FKO4" s="89"/>
      <c r="FKP4" s="89"/>
      <c r="FKQ4" s="89"/>
      <c r="FKR4" s="89"/>
      <c r="FKS4" s="89"/>
      <c r="FKT4" s="89"/>
      <c r="FKU4" s="89"/>
      <c r="FKV4" s="89"/>
      <c r="FKW4" s="89"/>
      <c r="FKX4" s="89"/>
      <c r="FKY4" s="89"/>
      <c r="FKZ4" s="89"/>
      <c r="FLA4" s="89"/>
      <c r="FLB4" s="89"/>
      <c r="FLC4" s="89"/>
      <c r="FLD4" s="89"/>
      <c r="FLE4" s="89"/>
      <c r="FLF4" s="89"/>
      <c r="FLG4" s="89"/>
      <c r="FLH4" s="89"/>
      <c r="FLI4" s="89"/>
      <c r="FLJ4" s="89"/>
      <c r="FLK4" s="89"/>
      <c r="FLL4" s="89"/>
      <c r="FLM4" s="89"/>
      <c r="FLN4" s="89"/>
      <c r="FLO4" s="89"/>
      <c r="FLP4" s="89"/>
      <c r="FLQ4" s="89"/>
      <c r="FLR4" s="89"/>
      <c r="FLS4" s="89"/>
      <c r="FLT4" s="89"/>
      <c r="FLU4" s="89"/>
      <c r="FLV4" s="89"/>
      <c r="FLW4" s="89"/>
      <c r="FLX4" s="89"/>
      <c r="FLY4" s="89"/>
      <c r="FLZ4" s="89"/>
      <c r="FMA4" s="89"/>
      <c r="FMB4" s="89"/>
      <c r="FMC4" s="89"/>
      <c r="FMD4" s="89"/>
      <c r="FME4" s="89"/>
      <c r="FMF4" s="89"/>
      <c r="FMG4" s="89"/>
      <c r="FMH4" s="89"/>
      <c r="FMI4" s="89"/>
      <c r="FMJ4" s="89"/>
      <c r="FMK4" s="89"/>
      <c r="FML4" s="89"/>
      <c r="FMM4" s="89"/>
      <c r="FMN4" s="89"/>
      <c r="FMO4" s="89"/>
      <c r="FMP4" s="89"/>
      <c r="FMQ4" s="89"/>
      <c r="FMR4" s="89"/>
      <c r="FMS4" s="89"/>
      <c r="FMT4" s="89"/>
      <c r="FMU4" s="89"/>
      <c r="FMV4" s="89"/>
      <c r="FMW4" s="89"/>
      <c r="FMX4" s="89"/>
      <c r="FMY4" s="89"/>
      <c r="FMZ4" s="89"/>
      <c r="FNA4" s="89"/>
      <c r="FNB4" s="89"/>
      <c r="FNC4" s="89"/>
      <c r="FND4" s="89"/>
      <c r="FNE4" s="89"/>
      <c r="FNF4" s="89"/>
      <c r="FNG4" s="89"/>
      <c r="FNH4" s="89"/>
      <c r="FNI4" s="89"/>
      <c r="FNJ4" s="89"/>
      <c r="FNK4" s="89"/>
      <c r="FNL4" s="89"/>
      <c r="FNM4" s="89"/>
      <c r="FNN4" s="89"/>
      <c r="FNO4" s="89"/>
      <c r="FNP4" s="89"/>
      <c r="FNQ4" s="89"/>
      <c r="FNR4" s="89"/>
      <c r="FNS4" s="89"/>
      <c r="FNT4" s="89"/>
      <c r="FNU4" s="89"/>
      <c r="FNV4" s="89"/>
      <c r="FNW4" s="89"/>
      <c r="FNX4" s="89"/>
      <c r="FNY4" s="89"/>
      <c r="FNZ4" s="89"/>
      <c r="FOA4" s="89"/>
      <c r="FOB4" s="89"/>
      <c r="FOC4" s="89"/>
      <c r="FOD4" s="89"/>
      <c r="FOE4" s="89"/>
      <c r="FOF4" s="89"/>
      <c r="FOG4" s="89"/>
      <c r="FOH4" s="89"/>
      <c r="FOI4" s="89"/>
      <c r="FOJ4" s="89"/>
      <c r="FOK4" s="89"/>
      <c r="FOL4" s="89"/>
      <c r="FOM4" s="89"/>
      <c r="FON4" s="89"/>
      <c r="FOO4" s="89"/>
      <c r="FOP4" s="89"/>
      <c r="FOQ4" s="89"/>
      <c r="FOR4" s="89"/>
      <c r="FOS4" s="89"/>
      <c r="FOT4" s="89"/>
      <c r="FOU4" s="89"/>
      <c r="FOV4" s="89"/>
      <c r="FOW4" s="89"/>
      <c r="FOX4" s="89"/>
      <c r="FOY4" s="89"/>
      <c r="FOZ4" s="89"/>
      <c r="FPA4" s="89"/>
      <c r="FPB4" s="89"/>
      <c r="FPC4" s="89"/>
      <c r="FPD4" s="89"/>
      <c r="FPE4" s="89"/>
      <c r="FPF4" s="89"/>
      <c r="FPG4" s="89"/>
      <c r="FPH4" s="89"/>
      <c r="FPI4" s="89"/>
      <c r="FPJ4" s="89"/>
      <c r="FPK4" s="89"/>
      <c r="FPL4" s="89"/>
      <c r="FPM4" s="89"/>
      <c r="FPN4" s="89"/>
      <c r="FPO4" s="89"/>
      <c r="FPP4" s="89"/>
      <c r="FPQ4" s="89"/>
      <c r="FPR4" s="89"/>
      <c r="FPS4" s="89"/>
      <c r="FPT4" s="89"/>
      <c r="FPU4" s="89"/>
      <c r="FPV4" s="89"/>
      <c r="FPW4" s="89"/>
      <c r="FPX4" s="89"/>
      <c r="FPY4" s="89"/>
      <c r="FPZ4" s="89"/>
      <c r="FQA4" s="89"/>
      <c r="FQB4" s="89"/>
      <c r="FQC4" s="89"/>
      <c r="FQD4" s="89"/>
      <c r="FQE4" s="89"/>
      <c r="FQF4" s="89"/>
      <c r="FQG4" s="89"/>
      <c r="FQH4" s="89"/>
      <c r="FQI4" s="89"/>
      <c r="FQJ4" s="89"/>
      <c r="FQK4" s="89"/>
      <c r="FQL4" s="89"/>
      <c r="FQM4" s="89"/>
      <c r="FQN4" s="89"/>
      <c r="FQO4" s="89"/>
      <c r="FQP4" s="89"/>
      <c r="FQQ4" s="89"/>
      <c r="FQR4" s="89"/>
      <c r="FQS4" s="89"/>
      <c r="FQT4" s="89"/>
      <c r="FQU4" s="89"/>
      <c r="FQV4" s="89"/>
      <c r="FQW4" s="89"/>
      <c r="FQX4" s="89"/>
      <c r="FQY4" s="89"/>
      <c r="FQZ4" s="89"/>
      <c r="FRA4" s="89"/>
      <c r="FRB4" s="89"/>
      <c r="FRC4" s="89"/>
      <c r="FRD4" s="89"/>
      <c r="FRE4" s="89"/>
      <c r="FRF4" s="89"/>
      <c r="FRG4" s="89"/>
      <c r="FRH4" s="89"/>
      <c r="FRI4" s="89"/>
      <c r="FRJ4" s="89"/>
      <c r="FRK4" s="89"/>
      <c r="FRL4" s="89"/>
      <c r="FRM4" s="89"/>
      <c r="FRN4" s="89"/>
      <c r="FRO4" s="89"/>
      <c r="FRP4" s="89"/>
      <c r="FRQ4" s="89"/>
      <c r="FRR4" s="89"/>
      <c r="FRS4" s="89"/>
      <c r="FRT4" s="89"/>
      <c r="FRU4" s="89"/>
      <c r="FRV4" s="89"/>
      <c r="FRW4" s="89"/>
      <c r="FRX4" s="89"/>
      <c r="FRY4" s="89"/>
      <c r="FRZ4" s="89"/>
      <c r="FSA4" s="89"/>
      <c r="FSB4" s="89"/>
      <c r="FSC4" s="89"/>
      <c r="FSD4" s="89"/>
      <c r="FSE4" s="89"/>
      <c r="FSF4" s="89"/>
      <c r="FSG4" s="89"/>
      <c r="FSH4" s="89"/>
      <c r="FSI4" s="89"/>
      <c r="FSJ4" s="89"/>
      <c r="FSK4" s="89"/>
      <c r="FSL4" s="89"/>
      <c r="FSM4" s="89"/>
      <c r="FSN4" s="89"/>
      <c r="FSO4" s="89"/>
      <c r="FSP4" s="89"/>
      <c r="FSQ4" s="89"/>
      <c r="FSR4" s="89"/>
      <c r="FSS4" s="89"/>
      <c r="FST4" s="89"/>
      <c r="FSU4" s="89"/>
      <c r="FSV4" s="89"/>
      <c r="FSW4" s="89"/>
      <c r="FSX4" s="89"/>
      <c r="FSY4" s="89"/>
      <c r="FSZ4" s="89"/>
      <c r="FTA4" s="89"/>
      <c r="FTB4" s="89"/>
      <c r="FTC4" s="89"/>
      <c r="FTD4" s="89"/>
      <c r="FTE4" s="89"/>
      <c r="FTF4" s="89"/>
      <c r="FTG4" s="89"/>
      <c r="FTH4" s="89"/>
      <c r="FTI4" s="89"/>
      <c r="FTJ4" s="89"/>
      <c r="FTK4" s="89"/>
      <c r="FTL4" s="89"/>
      <c r="FTM4" s="89"/>
      <c r="FTN4" s="89"/>
      <c r="FTO4" s="89"/>
      <c r="FTP4" s="89"/>
      <c r="FTQ4" s="89"/>
      <c r="FTR4" s="89"/>
      <c r="FTS4" s="89"/>
      <c r="FTT4" s="89"/>
      <c r="FTU4" s="89"/>
      <c r="FTV4" s="89"/>
      <c r="FTW4" s="89"/>
      <c r="FTX4" s="89"/>
      <c r="FTY4" s="89"/>
      <c r="FTZ4" s="89"/>
      <c r="FUA4" s="89"/>
      <c r="FUB4" s="89"/>
      <c r="FUC4" s="89"/>
      <c r="FUD4" s="89"/>
      <c r="FUE4" s="89"/>
      <c r="FUF4" s="89"/>
      <c r="FUG4" s="89"/>
      <c r="FUH4" s="89"/>
      <c r="FUI4" s="89"/>
      <c r="FUJ4" s="89"/>
      <c r="FUK4" s="89"/>
      <c r="FUL4" s="89"/>
      <c r="FUM4" s="89"/>
      <c r="FUN4" s="89"/>
      <c r="FUO4" s="89"/>
      <c r="FUP4" s="89"/>
      <c r="FUQ4" s="89"/>
      <c r="FUR4" s="89"/>
      <c r="FUS4" s="89"/>
      <c r="FUT4" s="89"/>
      <c r="FUU4" s="89"/>
      <c r="FUV4" s="89"/>
      <c r="FUW4" s="89"/>
      <c r="FUX4" s="89"/>
      <c r="FUY4" s="89"/>
      <c r="FUZ4" s="89"/>
      <c r="FVA4" s="89"/>
      <c r="FVB4" s="89"/>
      <c r="FVC4" s="89"/>
      <c r="FVD4" s="89"/>
      <c r="FVE4" s="89"/>
      <c r="FVF4" s="89"/>
      <c r="FVG4" s="89"/>
      <c r="FVH4" s="89"/>
      <c r="FVI4" s="89"/>
      <c r="FVJ4" s="89"/>
      <c r="FVK4" s="89"/>
      <c r="FVL4" s="89"/>
      <c r="FVM4" s="89"/>
      <c r="FVN4" s="89"/>
      <c r="FVO4" s="89"/>
      <c r="FVP4" s="89"/>
      <c r="FVQ4" s="89"/>
      <c r="FVR4" s="89"/>
      <c r="FVS4" s="89"/>
      <c r="FVT4" s="89"/>
      <c r="FVU4" s="89"/>
      <c r="FVV4" s="89"/>
      <c r="FVW4" s="89"/>
      <c r="FVX4" s="89"/>
      <c r="FVY4" s="89"/>
      <c r="FVZ4" s="89"/>
      <c r="FWA4" s="89"/>
      <c r="FWB4" s="89"/>
      <c r="FWC4" s="89"/>
      <c r="FWD4" s="89"/>
      <c r="FWE4" s="89"/>
      <c r="FWF4" s="89"/>
      <c r="FWG4" s="89"/>
      <c r="FWH4" s="89"/>
      <c r="FWI4" s="89"/>
      <c r="FWJ4" s="89"/>
      <c r="FWK4" s="89"/>
      <c r="FWL4" s="89"/>
      <c r="FWM4" s="89"/>
      <c r="FWN4" s="89"/>
      <c r="FWO4" s="89"/>
      <c r="FWP4" s="89"/>
      <c r="FWQ4" s="89"/>
      <c r="FWR4" s="89"/>
      <c r="FWS4" s="89"/>
      <c r="FWT4" s="89"/>
      <c r="FWU4" s="89"/>
      <c r="FWV4" s="89"/>
      <c r="FWW4" s="89"/>
      <c r="FWX4" s="89"/>
      <c r="FWY4" s="89"/>
      <c r="FWZ4" s="89"/>
      <c r="FXA4" s="89"/>
      <c r="FXB4" s="89"/>
      <c r="FXC4" s="89"/>
      <c r="FXD4" s="89"/>
      <c r="FXE4" s="89"/>
      <c r="FXF4" s="89"/>
      <c r="FXG4" s="89"/>
      <c r="FXH4" s="89"/>
      <c r="FXI4" s="89"/>
      <c r="FXJ4" s="89"/>
      <c r="FXK4" s="89"/>
      <c r="FXL4" s="89"/>
      <c r="FXM4" s="89"/>
      <c r="FXN4" s="89"/>
      <c r="FXO4" s="89"/>
      <c r="FXP4" s="89"/>
      <c r="FXQ4" s="89"/>
      <c r="FXR4" s="89"/>
      <c r="FXS4" s="89"/>
      <c r="FXT4" s="89"/>
      <c r="FXU4" s="89"/>
      <c r="FXV4" s="89"/>
      <c r="FXW4" s="89"/>
      <c r="FXX4" s="89"/>
      <c r="FXY4" s="89"/>
      <c r="FXZ4" s="89"/>
      <c r="FYA4" s="89"/>
      <c r="FYB4" s="89"/>
      <c r="FYC4" s="89"/>
      <c r="FYD4" s="89"/>
      <c r="FYE4" s="89"/>
      <c r="FYF4" s="89"/>
      <c r="FYG4" s="89"/>
      <c r="FYH4" s="89"/>
      <c r="FYI4" s="89"/>
      <c r="FYJ4" s="89"/>
      <c r="FYK4" s="89"/>
      <c r="FYL4" s="89"/>
      <c r="FYM4" s="89"/>
      <c r="FYN4" s="89"/>
      <c r="FYO4" s="89"/>
      <c r="FYP4" s="89"/>
      <c r="FYQ4" s="89"/>
      <c r="FYR4" s="89"/>
      <c r="FYS4" s="89"/>
      <c r="FYT4" s="89"/>
      <c r="FYU4" s="89"/>
      <c r="FYV4" s="89"/>
      <c r="FYW4" s="89"/>
      <c r="FYX4" s="89"/>
      <c r="FYY4" s="89"/>
      <c r="FYZ4" s="89"/>
      <c r="FZA4" s="89"/>
      <c r="FZB4" s="89"/>
      <c r="FZC4" s="89"/>
      <c r="FZD4" s="89"/>
      <c r="FZE4" s="89"/>
      <c r="FZF4" s="89"/>
      <c r="FZG4" s="89"/>
      <c r="FZH4" s="89"/>
      <c r="FZI4" s="89"/>
      <c r="FZJ4" s="89"/>
      <c r="FZK4" s="89"/>
      <c r="FZL4" s="89"/>
      <c r="FZM4" s="89"/>
      <c r="FZN4" s="89"/>
      <c r="FZO4" s="89"/>
      <c r="FZP4" s="89"/>
      <c r="FZQ4" s="89"/>
      <c r="FZR4" s="89"/>
      <c r="FZS4" s="89"/>
      <c r="FZT4" s="89"/>
      <c r="FZU4" s="89"/>
      <c r="FZV4" s="89"/>
      <c r="FZW4" s="89"/>
      <c r="FZX4" s="89"/>
      <c r="FZY4" s="89"/>
      <c r="FZZ4" s="89"/>
      <c r="GAA4" s="89"/>
      <c r="GAB4" s="89"/>
      <c r="GAC4" s="89"/>
      <c r="GAD4" s="89"/>
      <c r="GAE4" s="89"/>
      <c r="GAF4" s="89"/>
      <c r="GAG4" s="89"/>
      <c r="GAH4" s="89"/>
      <c r="GAI4" s="89"/>
      <c r="GAJ4" s="89"/>
      <c r="GAK4" s="89"/>
      <c r="GAL4" s="89"/>
      <c r="GAM4" s="89"/>
      <c r="GAN4" s="89"/>
      <c r="GAO4" s="89"/>
      <c r="GAP4" s="89"/>
      <c r="GAQ4" s="89"/>
      <c r="GAR4" s="89"/>
      <c r="GAS4" s="89"/>
      <c r="GAT4" s="89"/>
      <c r="GAU4" s="89"/>
      <c r="GAV4" s="89"/>
      <c r="GAW4" s="89"/>
      <c r="GAX4" s="89"/>
      <c r="GAY4" s="89"/>
      <c r="GAZ4" s="89"/>
      <c r="GBA4" s="89"/>
      <c r="GBB4" s="89"/>
      <c r="GBC4" s="89"/>
      <c r="GBD4" s="89"/>
      <c r="GBE4" s="89"/>
      <c r="GBF4" s="89"/>
      <c r="GBG4" s="89"/>
      <c r="GBH4" s="89"/>
      <c r="GBI4" s="89"/>
      <c r="GBJ4" s="89"/>
      <c r="GBK4" s="89"/>
      <c r="GBL4" s="89"/>
      <c r="GBM4" s="89"/>
      <c r="GBN4" s="89"/>
      <c r="GBO4" s="89"/>
      <c r="GBP4" s="89"/>
      <c r="GBQ4" s="89"/>
      <c r="GBR4" s="89"/>
      <c r="GBS4" s="89"/>
      <c r="GBT4" s="89"/>
      <c r="GBU4" s="89"/>
      <c r="GBV4" s="89"/>
      <c r="GBW4" s="89"/>
      <c r="GBX4" s="89"/>
      <c r="GBY4" s="89"/>
      <c r="GBZ4" s="89"/>
      <c r="GCA4" s="89"/>
      <c r="GCB4" s="89"/>
      <c r="GCC4" s="89"/>
      <c r="GCD4" s="89"/>
      <c r="GCE4" s="89"/>
      <c r="GCF4" s="89"/>
      <c r="GCG4" s="89"/>
      <c r="GCH4" s="89"/>
      <c r="GCI4" s="89"/>
      <c r="GCJ4" s="89"/>
      <c r="GCK4" s="89"/>
      <c r="GCL4" s="89"/>
      <c r="GCM4" s="89"/>
      <c r="GCN4" s="89"/>
      <c r="GCO4" s="89"/>
      <c r="GCP4" s="89"/>
      <c r="GCQ4" s="89"/>
      <c r="GCR4" s="89"/>
      <c r="GCS4" s="89"/>
      <c r="GCT4" s="89"/>
      <c r="GCU4" s="89"/>
      <c r="GCV4" s="89"/>
      <c r="GCW4" s="89"/>
      <c r="GCX4" s="89"/>
      <c r="GCY4" s="89"/>
      <c r="GCZ4" s="89"/>
      <c r="GDA4" s="89"/>
      <c r="GDB4" s="89"/>
      <c r="GDC4" s="89"/>
      <c r="GDD4" s="89"/>
      <c r="GDE4" s="89"/>
      <c r="GDF4" s="89"/>
      <c r="GDG4" s="89"/>
      <c r="GDH4" s="89"/>
      <c r="GDI4" s="89"/>
      <c r="GDJ4" s="89"/>
      <c r="GDK4" s="89"/>
      <c r="GDL4" s="89"/>
      <c r="GDM4" s="89"/>
      <c r="GDN4" s="89"/>
      <c r="GDO4" s="89"/>
      <c r="GDP4" s="89"/>
      <c r="GDQ4" s="89"/>
      <c r="GDR4" s="89"/>
      <c r="GDS4" s="89"/>
      <c r="GDT4" s="89"/>
      <c r="GDU4" s="89"/>
      <c r="GDV4" s="89"/>
      <c r="GDW4" s="89"/>
      <c r="GDX4" s="89"/>
      <c r="GDY4" s="89"/>
      <c r="GDZ4" s="89"/>
      <c r="GEA4" s="89"/>
      <c r="GEB4" s="89"/>
      <c r="GEC4" s="89"/>
      <c r="GED4" s="89"/>
      <c r="GEE4" s="89"/>
      <c r="GEF4" s="89"/>
      <c r="GEG4" s="89"/>
      <c r="GEH4" s="89"/>
      <c r="GEI4" s="89"/>
      <c r="GEJ4" s="89"/>
      <c r="GEK4" s="89"/>
      <c r="GEL4" s="89"/>
      <c r="GEM4" s="89"/>
      <c r="GEN4" s="89"/>
      <c r="GEO4" s="89"/>
      <c r="GEP4" s="89"/>
      <c r="GEQ4" s="89"/>
      <c r="GER4" s="89"/>
      <c r="GES4" s="89"/>
      <c r="GET4" s="89"/>
      <c r="GEU4" s="89"/>
      <c r="GEV4" s="89"/>
      <c r="GEW4" s="89"/>
      <c r="GEX4" s="89"/>
      <c r="GEY4" s="89"/>
      <c r="GEZ4" s="89"/>
      <c r="GFA4" s="89"/>
      <c r="GFB4" s="89"/>
      <c r="GFC4" s="89"/>
      <c r="GFD4" s="89"/>
      <c r="GFE4" s="89"/>
      <c r="GFF4" s="89"/>
      <c r="GFG4" s="89"/>
      <c r="GFH4" s="89"/>
      <c r="GFI4" s="89"/>
      <c r="GFJ4" s="89"/>
      <c r="GFK4" s="89"/>
      <c r="GFL4" s="89"/>
      <c r="GFM4" s="89"/>
      <c r="GFN4" s="89"/>
      <c r="GFO4" s="89"/>
      <c r="GFP4" s="89"/>
      <c r="GFQ4" s="89"/>
      <c r="GFR4" s="89"/>
      <c r="GFS4" s="89"/>
      <c r="GFT4" s="89"/>
      <c r="GFU4" s="89"/>
      <c r="GFV4" s="89"/>
      <c r="GFW4" s="89"/>
      <c r="GFX4" s="89"/>
      <c r="GFY4" s="89"/>
      <c r="GFZ4" s="89"/>
      <c r="GGA4" s="89"/>
      <c r="GGB4" s="89"/>
      <c r="GGC4" s="89"/>
      <c r="GGD4" s="89"/>
      <c r="GGE4" s="89"/>
      <c r="GGF4" s="89"/>
      <c r="GGG4" s="89"/>
      <c r="GGH4" s="89"/>
      <c r="GGI4" s="89"/>
      <c r="GGJ4" s="89"/>
      <c r="GGK4" s="89"/>
      <c r="GGL4" s="89"/>
      <c r="GGM4" s="89"/>
      <c r="GGN4" s="89"/>
      <c r="GGO4" s="89"/>
      <c r="GGP4" s="89"/>
      <c r="GGQ4" s="89"/>
      <c r="GGR4" s="89"/>
      <c r="GGS4" s="89"/>
      <c r="GGT4" s="89"/>
      <c r="GGU4" s="89"/>
      <c r="GGV4" s="89"/>
      <c r="GGW4" s="89"/>
      <c r="GGX4" s="89"/>
      <c r="GGY4" s="89"/>
      <c r="GGZ4" s="89"/>
      <c r="GHA4" s="89"/>
      <c r="GHB4" s="89"/>
      <c r="GHC4" s="89"/>
      <c r="GHD4" s="89"/>
      <c r="GHE4" s="89"/>
      <c r="GHF4" s="89"/>
      <c r="GHG4" s="89"/>
      <c r="GHH4" s="89"/>
      <c r="GHI4" s="89"/>
      <c r="GHJ4" s="89"/>
      <c r="GHK4" s="89"/>
      <c r="GHL4" s="89"/>
      <c r="GHM4" s="89"/>
      <c r="GHN4" s="89"/>
      <c r="GHO4" s="89"/>
      <c r="GHP4" s="89"/>
      <c r="GHQ4" s="89"/>
      <c r="GHR4" s="89"/>
      <c r="GHS4" s="89"/>
      <c r="GHT4" s="89"/>
      <c r="GHU4" s="89"/>
      <c r="GHV4" s="89"/>
      <c r="GHW4" s="89"/>
      <c r="GHX4" s="89"/>
      <c r="GHY4" s="89"/>
      <c r="GHZ4" s="89"/>
      <c r="GIA4" s="89"/>
      <c r="GIB4" s="89"/>
      <c r="GIC4" s="89"/>
      <c r="GID4" s="89"/>
      <c r="GIE4" s="89"/>
      <c r="GIF4" s="89"/>
      <c r="GIG4" s="89"/>
      <c r="GIH4" s="89"/>
      <c r="GII4" s="89"/>
      <c r="GIJ4" s="89"/>
      <c r="GIK4" s="89"/>
      <c r="GIL4" s="89"/>
      <c r="GIM4" s="89"/>
      <c r="GIN4" s="89"/>
      <c r="GIO4" s="89"/>
      <c r="GIP4" s="89"/>
      <c r="GIQ4" s="89"/>
      <c r="GIR4" s="89"/>
      <c r="GIS4" s="89"/>
      <c r="GIT4" s="89"/>
      <c r="GIU4" s="89"/>
      <c r="GIV4" s="89"/>
      <c r="GIW4" s="89"/>
      <c r="GIX4" s="89"/>
      <c r="GIY4" s="89"/>
      <c r="GIZ4" s="89"/>
      <c r="GJA4" s="89"/>
      <c r="GJB4" s="89"/>
      <c r="GJC4" s="89"/>
      <c r="GJD4" s="89"/>
      <c r="GJE4" s="89"/>
      <c r="GJF4" s="89"/>
      <c r="GJG4" s="89"/>
      <c r="GJH4" s="89"/>
      <c r="GJI4" s="89"/>
      <c r="GJJ4" s="89"/>
      <c r="GJK4" s="89"/>
      <c r="GJL4" s="89"/>
      <c r="GJM4" s="89"/>
      <c r="GJN4" s="89"/>
      <c r="GJO4" s="89"/>
      <c r="GJP4" s="89"/>
      <c r="GJQ4" s="89"/>
      <c r="GJR4" s="89"/>
      <c r="GJS4" s="89"/>
      <c r="GJT4" s="89"/>
      <c r="GJU4" s="89"/>
      <c r="GJV4" s="89"/>
      <c r="GJW4" s="89"/>
      <c r="GJX4" s="89"/>
      <c r="GJY4" s="89"/>
      <c r="GJZ4" s="89"/>
      <c r="GKA4" s="89"/>
      <c r="GKB4" s="89"/>
      <c r="GKC4" s="89"/>
      <c r="GKD4" s="89"/>
      <c r="GKE4" s="89"/>
      <c r="GKF4" s="89"/>
      <c r="GKG4" s="89"/>
      <c r="GKH4" s="89"/>
      <c r="GKI4" s="89"/>
      <c r="GKJ4" s="89"/>
      <c r="GKK4" s="89"/>
      <c r="GKL4" s="89"/>
      <c r="GKM4" s="89"/>
      <c r="GKN4" s="89"/>
      <c r="GKO4" s="89"/>
      <c r="GKP4" s="89"/>
      <c r="GKQ4" s="89"/>
      <c r="GKR4" s="89"/>
      <c r="GKS4" s="89"/>
      <c r="GKT4" s="89"/>
      <c r="GKU4" s="89"/>
      <c r="GKV4" s="89"/>
      <c r="GKW4" s="89"/>
      <c r="GKX4" s="89"/>
      <c r="GKY4" s="89"/>
      <c r="GKZ4" s="89"/>
      <c r="GLA4" s="89"/>
      <c r="GLB4" s="89"/>
      <c r="GLC4" s="89"/>
      <c r="GLD4" s="89"/>
      <c r="GLE4" s="89"/>
      <c r="GLF4" s="89"/>
      <c r="GLG4" s="89"/>
      <c r="GLH4" s="89"/>
      <c r="GLI4" s="89"/>
      <c r="GLJ4" s="89"/>
      <c r="GLK4" s="89"/>
      <c r="GLL4" s="89"/>
      <c r="GLM4" s="89"/>
      <c r="GLN4" s="89"/>
      <c r="GLO4" s="89"/>
      <c r="GLP4" s="89"/>
      <c r="GLQ4" s="89"/>
      <c r="GLR4" s="89"/>
      <c r="GLS4" s="89"/>
      <c r="GLT4" s="89"/>
      <c r="GLU4" s="89"/>
      <c r="GLV4" s="89"/>
      <c r="GLW4" s="89"/>
      <c r="GLX4" s="89"/>
      <c r="GLY4" s="89"/>
      <c r="GLZ4" s="89"/>
      <c r="GMA4" s="89"/>
      <c r="GMB4" s="89"/>
      <c r="GMC4" s="89"/>
      <c r="GMD4" s="89"/>
      <c r="GME4" s="89"/>
      <c r="GMF4" s="89"/>
      <c r="GMG4" s="89"/>
      <c r="GMH4" s="89"/>
      <c r="GMI4" s="89"/>
      <c r="GMJ4" s="89"/>
      <c r="GMK4" s="89"/>
      <c r="GML4" s="89"/>
      <c r="GMM4" s="89"/>
      <c r="GMN4" s="89"/>
      <c r="GMO4" s="89"/>
      <c r="GMP4" s="89"/>
      <c r="GMQ4" s="89"/>
      <c r="GMR4" s="89"/>
      <c r="GMS4" s="89"/>
      <c r="GMT4" s="89"/>
      <c r="GMU4" s="89"/>
      <c r="GMV4" s="89"/>
      <c r="GMW4" s="89"/>
      <c r="GMX4" s="89"/>
      <c r="GMY4" s="89"/>
      <c r="GMZ4" s="89"/>
      <c r="GNA4" s="89"/>
      <c r="GNB4" s="89"/>
      <c r="GNC4" s="89"/>
      <c r="GND4" s="89"/>
      <c r="GNE4" s="89"/>
      <c r="GNF4" s="89"/>
      <c r="GNG4" s="89"/>
      <c r="GNH4" s="89"/>
      <c r="GNI4" s="89"/>
      <c r="GNJ4" s="89"/>
      <c r="GNK4" s="89"/>
      <c r="GNL4" s="89"/>
      <c r="GNM4" s="89"/>
      <c r="GNN4" s="89"/>
      <c r="GNO4" s="89"/>
      <c r="GNP4" s="89"/>
      <c r="GNQ4" s="89"/>
      <c r="GNR4" s="89"/>
      <c r="GNS4" s="89"/>
      <c r="GNT4" s="89"/>
      <c r="GNU4" s="89"/>
      <c r="GNV4" s="89"/>
      <c r="GNW4" s="89"/>
      <c r="GNX4" s="89"/>
      <c r="GNY4" s="89"/>
      <c r="GNZ4" s="89"/>
      <c r="GOA4" s="89"/>
      <c r="GOB4" s="89"/>
      <c r="GOC4" s="89"/>
      <c r="GOD4" s="89"/>
      <c r="GOE4" s="89"/>
      <c r="GOF4" s="89"/>
      <c r="GOG4" s="89"/>
      <c r="GOH4" s="89"/>
      <c r="GOI4" s="89"/>
      <c r="GOJ4" s="89"/>
      <c r="GOK4" s="89"/>
      <c r="GOL4" s="89"/>
      <c r="GOM4" s="89"/>
      <c r="GON4" s="89"/>
      <c r="GOO4" s="89"/>
      <c r="GOP4" s="89"/>
      <c r="GOQ4" s="89"/>
      <c r="GOR4" s="89"/>
      <c r="GOS4" s="89"/>
      <c r="GOT4" s="89"/>
      <c r="GOU4" s="89"/>
      <c r="GOV4" s="89"/>
      <c r="GOW4" s="89"/>
      <c r="GOX4" s="89"/>
      <c r="GOY4" s="89"/>
      <c r="GOZ4" s="89"/>
      <c r="GPA4" s="89"/>
      <c r="GPB4" s="89"/>
      <c r="GPC4" s="89"/>
      <c r="GPD4" s="89"/>
      <c r="GPE4" s="89"/>
      <c r="GPF4" s="89"/>
      <c r="GPG4" s="89"/>
      <c r="GPH4" s="89"/>
      <c r="GPI4" s="89"/>
      <c r="GPJ4" s="89"/>
      <c r="GPK4" s="89"/>
      <c r="GPL4" s="89"/>
      <c r="GPM4" s="89"/>
      <c r="GPN4" s="89"/>
      <c r="GPO4" s="89"/>
      <c r="GPP4" s="89"/>
      <c r="GPQ4" s="89"/>
      <c r="GPR4" s="89"/>
      <c r="GPS4" s="89"/>
      <c r="GPT4" s="89"/>
      <c r="GPU4" s="89"/>
      <c r="GPV4" s="89"/>
      <c r="GPW4" s="89"/>
      <c r="GPX4" s="89"/>
      <c r="GPY4" s="89"/>
      <c r="GPZ4" s="89"/>
      <c r="GQA4" s="89"/>
      <c r="GQB4" s="89"/>
      <c r="GQC4" s="89"/>
      <c r="GQD4" s="89"/>
      <c r="GQE4" s="89"/>
      <c r="GQF4" s="89"/>
      <c r="GQG4" s="89"/>
      <c r="GQH4" s="89"/>
      <c r="GQI4" s="89"/>
      <c r="GQJ4" s="89"/>
      <c r="GQK4" s="89"/>
      <c r="GQL4" s="89"/>
      <c r="GQM4" s="89"/>
      <c r="GQN4" s="89"/>
      <c r="GQO4" s="89"/>
      <c r="GQP4" s="89"/>
      <c r="GQQ4" s="89"/>
      <c r="GQR4" s="89"/>
      <c r="GQS4" s="89"/>
      <c r="GQT4" s="89"/>
      <c r="GQU4" s="89"/>
      <c r="GQV4" s="89"/>
      <c r="GQW4" s="89"/>
      <c r="GQX4" s="89"/>
      <c r="GQY4" s="89"/>
      <c r="GQZ4" s="89"/>
      <c r="GRA4" s="89"/>
      <c r="GRB4" s="89"/>
      <c r="GRC4" s="89"/>
      <c r="GRD4" s="89"/>
      <c r="GRE4" s="89"/>
      <c r="GRF4" s="89"/>
      <c r="GRG4" s="89"/>
      <c r="GRH4" s="89"/>
      <c r="GRI4" s="89"/>
      <c r="GRJ4" s="89"/>
      <c r="GRK4" s="89"/>
      <c r="GRL4" s="89"/>
      <c r="GRM4" s="89"/>
      <c r="GRN4" s="89"/>
      <c r="GRO4" s="89"/>
      <c r="GRP4" s="89"/>
      <c r="GRQ4" s="89"/>
      <c r="GRR4" s="89"/>
      <c r="GRS4" s="89"/>
      <c r="GRT4" s="89"/>
      <c r="GRU4" s="89"/>
      <c r="GRV4" s="89"/>
      <c r="GRW4" s="89"/>
      <c r="GRX4" s="89"/>
      <c r="GRY4" s="89"/>
      <c r="GRZ4" s="89"/>
      <c r="GSA4" s="89"/>
      <c r="GSB4" s="89"/>
      <c r="GSC4" s="89"/>
      <c r="GSD4" s="89"/>
      <c r="GSE4" s="89"/>
      <c r="GSF4" s="89"/>
      <c r="GSG4" s="89"/>
      <c r="GSH4" s="89"/>
      <c r="GSI4" s="89"/>
      <c r="GSJ4" s="89"/>
      <c r="GSK4" s="89"/>
      <c r="GSL4" s="89"/>
      <c r="GSM4" s="89"/>
      <c r="GSN4" s="89"/>
      <c r="GSO4" s="89"/>
      <c r="GSP4" s="89"/>
      <c r="GSQ4" s="89"/>
      <c r="GSR4" s="89"/>
      <c r="GSS4" s="89"/>
      <c r="GST4" s="89"/>
      <c r="GSU4" s="89"/>
      <c r="GSV4" s="89"/>
      <c r="GSW4" s="89"/>
      <c r="GSX4" s="89"/>
      <c r="GSY4" s="89"/>
      <c r="GSZ4" s="89"/>
      <c r="GTA4" s="89"/>
      <c r="GTB4" s="89"/>
      <c r="GTC4" s="89"/>
      <c r="GTD4" s="89"/>
      <c r="GTE4" s="89"/>
      <c r="GTF4" s="89"/>
      <c r="GTG4" s="89"/>
      <c r="GTH4" s="89"/>
      <c r="GTI4" s="89"/>
      <c r="GTJ4" s="89"/>
      <c r="GTK4" s="89"/>
      <c r="GTL4" s="89"/>
      <c r="GTM4" s="89"/>
      <c r="GTN4" s="89"/>
      <c r="GTO4" s="89"/>
      <c r="GTP4" s="89"/>
      <c r="GTQ4" s="89"/>
      <c r="GTR4" s="89"/>
      <c r="GTS4" s="89"/>
      <c r="GTT4" s="89"/>
      <c r="GTU4" s="89"/>
      <c r="GTV4" s="89"/>
      <c r="GTW4" s="89"/>
      <c r="GTX4" s="89"/>
      <c r="GTY4" s="89"/>
      <c r="GTZ4" s="89"/>
      <c r="GUA4" s="89"/>
      <c r="GUB4" s="89"/>
      <c r="GUC4" s="89"/>
      <c r="GUD4" s="89"/>
      <c r="GUE4" s="89"/>
      <c r="GUF4" s="89"/>
      <c r="GUG4" s="89"/>
      <c r="GUH4" s="89"/>
      <c r="GUI4" s="89"/>
      <c r="GUJ4" s="89"/>
      <c r="GUK4" s="89"/>
      <c r="GUL4" s="89"/>
      <c r="GUM4" s="89"/>
      <c r="GUN4" s="89"/>
      <c r="GUO4" s="89"/>
      <c r="GUP4" s="89"/>
      <c r="GUQ4" s="89"/>
      <c r="GUR4" s="89"/>
      <c r="GUS4" s="89"/>
      <c r="GUT4" s="89"/>
      <c r="GUU4" s="89"/>
      <c r="GUV4" s="89"/>
      <c r="GUW4" s="89"/>
      <c r="GUX4" s="89"/>
      <c r="GUY4" s="89"/>
      <c r="GUZ4" s="89"/>
      <c r="GVA4" s="89"/>
      <c r="GVB4" s="89"/>
      <c r="GVC4" s="89"/>
      <c r="GVD4" s="89"/>
      <c r="GVE4" s="89"/>
      <c r="GVF4" s="89"/>
      <c r="GVG4" s="89"/>
      <c r="GVH4" s="89"/>
      <c r="GVI4" s="89"/>
      <c r="GVJ4" s="89"/>
      <c r="GVK4" s="89"/>
      <c r="GVL4" s="89"/>
      <c r="GVM4" s="89"/>
      <c r="GVN4" s="89"/>
      <c r="GVO4" s="89"/>
      <c r="GVP4" s="89"/>
      <c r="GVQ4" s="89"/>
      <c r="GVR4" s="89"/>
      <c r="GVS4" s="89"/>
      <c r="GVT4" s="89"/>
      <c r="GVU4" s="89"/>
      <c r="GVV4" s="89"/>
      <c r="GVW4" s="89"/>
      <c r="GVX4" s="89"/>
      <c r="GVY4" s="89"/>
      <c r="GVZ4" s="89"/>
      <c r="GWA4" s="89"/>
      <c r="GWB4" s="89"/>
      <c r="GWC4" s="89"/>
      <c r="GWD4" s="89"/>
      <c r="GWE4" s="89"/>
      <c r="GWF4" s="89"/>
      <c r="GWG4" s="89"/>
      <c r="GWH4" s="89"/>
      <c r="GWI4" s="89"/>
      <c r="GWJ4" s="89"/>
      <c r="GWK4" s="89"/>
      <c r="GWL4" s="89"/>
      <c r="GWM4" s="89"/>
      <c r="GWN4" s="89"/>
      <c r="GWO4" s="89"/>
      <c r="GWP4" s="89"/>
      <c r="GWQ4" s="89"/>
      <c r="GWR4" s="89"/>
      <c r="GWS4" s="89"/>
      <c r="GWT4" s="89"/>
      <c r="GWU4" s="89"/>
      <c r="GWV4" s="89"/>
      <c r="GWW4" s="89"/>
      <c r="GWX4" s="89"/>
      <c r="GWY4" s="89"/>
      <c r="GWZ4" s="89"/>
      <c r="GXA4" s="89"/>
      <c r="GXB4" s="89"/>
      <c r="GXC4" s="89"/>
      <c r="GXD4" s="89"/>
      <c r="GXE4" s="89"/>
      <c r="GXF4" s="89"/>
      <c r="GXG4" s="89"/>
      <c r="GXH4" s="89"/>
      <c r="GXI4" s="89"/>
      <c r="GXJ4" s="89"/>
      <c r="GXK4" s="89"/>
      <c r="GXL4" s="89"/>
      <c r="GXM4" s="89"/>
      <c r="GXN4" s="89"/>
      <c r="GXO4" s="89"/>
      <c r="GXP4" s="89"/>
      <c r="GXQ4" s="89"/>
      <c r="GXR4" s="89"/>
      <c r="GXS4" s="89"/>
      <c r="GXT4" s="89"/>
      <c r="GXU4" s="89"/>
      <c r="GXV4" s="89"/>
      <c r="GXW4" s="89"/>
      <c r="GXX4" s="89"/>
      <c r="GXY4" s="89"/>
      <c r="GXZ4" s="89"/>
      <c r="GYA4" s="89"/>
      <c r="GYB4" s="89"/>
      <c r="GYC4" s="89"/>
      <c r="GYD4" s="89"/>
      <c r="GYE4" s="89"/>
      <c r="GYF4" s="89"/>
      <c r="GYG4" s="89"/>
      <c r="GYH4" s="89"/>
      <c r="GYI4" s="89"/>
      <c r="GYJ4" s="89"/>
      <c r="GYK4" s="89"/>
      <c r="GYL4" s="89"/>
      <c r="GYM4" s="89"/>
      <c r="GYN4" s="89"/>
      <c r="GYO4" s="89"/>
      <c r="GYP4" s="89"/>
      <c r="GYQ4" s="89"/>
      <c r="GYR4" s="89"/>
      <c r="GYS4" s="89"/>
      <c r="GYT4" s="89"/>
      <c r="GYU4" s="89"/>
      <c r="GYV4" s="89"/>
      <c r="GYW4" s="89"/>
      <c r="GYX4" s="89"/>
      <c r="GYY4" s="89"/>
      <c r="GYZ4" s="89"/>
      <c r="GZA4" s="89"/>
      <c r="GZB4" s="89"/>
      <c r="GZC4" s="89"/>
      <c r="GZD4" s="89"/>
      <c r="GZE4" s="89"/>
      <c r="GZF4" s="89"/>
      <c r="GZG4" s="89"/>
      <c r="GZH4" s="89"/>
      <c r="GZI4" s="89"/>
      <c r="GZJ4" s="89"/>
      <c r="GZK4" s="89"/>
      <c r="GZL4" s="89"/>
      <c r="GZM4" s="89"/>
      <c r="GZN4" s="89"/>
      <c r="GZO4" s="89"/>
      <c r="GZP4" s="89"/>
      <c r="GZQ4" s="89"/>
      <c r="GZR4" s="89"/>
      <c r="GZS4" s="89"/>
      <c r="GZT4" s="89"/>
      <c r="GZU4" s="89"/>
      <c r="GZV4" s="89"/>
      <c r="GZW4" s="89"/>
      <c r="GZX4" s="89"/>
      <c r="GZY4" s="89"/>
      <c r="GZZ4" s="89"/>
      <c r="HAA4" s="89"/>
      <c r="HAB4" s="89"/>
      <c r="HAC4" s="89"/>
      <c r="HAD4" s="89"/>
      <c r="HAE4" s="89"/>
      <c r="HAF4" s="89"/>
      <c r="HAG4" s="89"/>
      <c r="HAH4" s="89"/>
      <c r="HAI4" s="89"/>
      <c r="HAJ4" s="89"/>
      <c r="HAK4" s="89"/>
      <c r="HAL4" s="89"/>
      <c r="HAM4" s="89"/>
      <c r="HAN4" s="89"/>
      <c r="HAO4" s="89"/>
      <c r="HAP4" s="89"/>
      <c r="HAQ4" s="89"/>
      <c r="HAR4" s="89"/>
      <c r="HAS4" s="89"/>
      <c r="HAT4" s="89"/>
      <c r="HAU4" s="89"/>
      <c r="HAV4" s="89"/>
      <c r="HAW4" s="89"/>
      <c r="HAX4" s="89"/>
      <c r="HAY4" s="89"/>
      <c r="HAZ4" s="89"/>
      <c r="HBA4" s="89"/>
      <c r="HBB4" s="89"/>
      <c r="HBC4" s="89"/>
      <c r="HBD4" s="89"/>
      <c r="HBE4" s="89"/>
      <c r="HBF4" s="89"/>
      <c r="HBG4" s="89"/>
      <c r="HBH4" s="89"/>
      <c r="HBI4" s="89"/>
      <c r="HBJ4" s="89"/>
      <c r="HBK4" s="89"/>
      <c r="HBL4" s="89"/>
      <c r="HBM4" s="89"/>
      <c r="HBN4" s="89"/>
      <c r="HBO4" s="89"/>
      <c r="HBP4" s="89"/>
      <c r="HBQ4" s="89"/>
      <c r="HBR4" s="89"/>
      <c r="HBS4" s="89"/>
      <c r="HBT4" s="89"/>
      <c r="HBU4" s="89"/>
      <c r="HBV4" s="89"/>
      <c r="HBW4" s="89"/>
      <c r="HBX4" s="89"/>
      <c r="HBY4" s="89"/>
      <c r="HBZ4" s="89"/>
      <c r="HCA4" s="89"/>
      <c r="HCB4" s="89"/>
      <c r="HCC4" s="89"/>
      <c r="HCD4" s="89"/>
      <c r="HCE4" s="89"/>
      <c r="HCF4" s="89"/>
      <c r="HCG4" s="89"/>
      <c r="HCH4" s="89"/>
      <c r="HCI4" s="89"/>
      <c r="HCJ4" s="89"/>
      <c r="HCK4" s="89"/>
      <c r="HCL4" s="89"/>
      <c r="HCM4" s="89"/>
      <c r="HCN4" s="89"/>
      <c r="HCO4" s="89"/>
      <c r="HCP4" s="89"/>
      <c r="HCQ4" s="89"/>
      <c r="HCR4" s="89"/>
      <c r="HCS4" s="89"/>
      <c r="HCT4" s="89"/>
      <c r="HCU4" s="89"/>
      <c r="HCV4" s="89"/>
      <c r="HCW4" s="89"/>
      <c r="HCX4" s="89"/>
      <c r="HCY4" s="89"/>
      <c r="HCZ4" s="89"/>
      <c r="HDA4" s="89"/>
      <c r="HDB4" s="89"/>
      <c r="HDC4" s="89"/>
      <c r="HDD4" s="89"/>
      <c r="HDE4" s="89"/>
      <c r="HDF4" s="89"/>
      <c r="HDG4" s="89"/>
      <c r="HDH4" s="89"/>
      <c r="HDI4" s="89"/>
      <c r="HDJ4" s="89"/>
      <c r="HDK4" s="89"/>
      <c r="HDL4" s="89"/>
      <c r="HDM4" s="89"/>
      <c r="HDN4" s="89"/>
      <c r="HDO4" s="89"/>
      <c r="HDP4" s="89"/>
      <c r="HDQ4" s="89"/>
      <c r="HDR4" s="89"/>
      <c r="HDS4" s="89"/>
      <c r="HDT4" s="89"/>
      <c r="HDU4" s="89"/>
      <c r="HDV4" s="89"/>
      <c r="HDW4" s="89"/>
      <c r="HDX4" s="89"/>
      <c r="HDY4" s="89"/>
      <c r="HDZ4" s="89"/>
      <c r="HEA4" s="89"/>
      <c r="HEB4" s="89"/>
      <c r="HEC4" s="89"/>
      <c r="HED4" s="89"/>
      <c r="HEE4" s="89"/>
      <c r="HEF4" s="89"/>
      <c r="HEG4" s="89"/>
      <c r="HEH4" s="89"/>
      <c r="HEI4" s="89"/>
      <c r="HEJ4" s="89"/>
      <c r="HEK4" s="89"/>
      <c r="HEL4" s="89"/>
      <c r="HEM4" s="89"/>
      <c r="HEN4" s="89"/>
      <c r="HEO4" s="89"/>
      <c r="HEP4" s="89"/>
      <c r="HEQ4" s="89"/>
      <c r="HER4" s="89"/>
      <c r="HES4" s="89"/>
      <c r="HET4" s="89"/>
      <c r="HEU4" s="89"/>
      <c r="HEV4" s="89"/>
      <c r="HEW4" s="89"/>
      <c r="HEX4" s="89"/>
      <c r="HEY4" s="89"/>
      <c r="HEZ4" s="89"/>
      <c r="HFA4" s="89"/>
      <c r="HFB4" s="89"/>
      <c r="HFC4" s="89"/>
      <c r="HFD4" s="89"/>
      <c r="HFE4" s="89"/>
      <c r="HFF4" s="89"/>
      <c r="HFG4" s="89"/>
      <c r="HFH4" s="89"/>
      <c r="HFI4" s="89"/>
      <c r="HFJ4" s="89"/>
      <c r="HFK4" s="89"/>
      <c r="HFL4" s="89"/>
      <c r="HFM4" s="89"/>
      <c r="HFN4" s="89"/>
      <c r="HFO4" s="89"/>
      <c r="HFP4" s="89"/>
      <c r="HFQ4" s="89"/>
      <c r="HFR4" s="89"/>
      <c r="HFS4" s="89"/>
      <c r="HFT4" s="89"/>
      <c r="HFU4" s="89"/>
      <c r="HFV4" s="89"/>
      <c r="HFW4" s="89"/>
      <c r="HFX4" s="89"/>
      <c r="HFY4" s="89"/>
      <c r="HFZ4" s="89"/>
      <c r="HGA4" s="89"/>
      <c r="HGB4" s="89"/>
      <c r="HGC4" s="89"/>
      <c r="HGD4" s="89"/>
      <c r="HGE4" s="89"/>
      <c r="HGF4" s="89"/>
      <c r="HGG4" s="89"/>
      <c r="HGH4" s="89"/>
      <c r="HGI4" s="89"/>
      <c r="HGJ4" s="89"/>
      <c r="HGK4" s="89"/>
      <c r="HGL4" s="89"/>
      <c r="HGM4" s="89"/>
      <c r="HGN4" s="89"/>
      <c r="HGO4" s="89"/>
      <c r="HGP4" s="89"/>
      <c r="HGQ4" s="89"/>
      <c r="HGR4" s="89"/>
      <c r="HGS4" s="89"/>
      <c r="HGT4" s="89"/>
      <c r="HGU4" s="89"/>
      <c r="HGV4" s="89"/>
      <c r="HGW4" s="89"/>
      <c r="HGX4" s="89"/>
      <c r="HGY4" s="89"/>
      <c r="HGZ4" s="89"/>
      <c r="HHA4" s="89"/>
      <c r="HHB4" s="89"/>
      <c r="HHC4" s="89"/>
      <c r="HHD4" s="89"/>
      <c r="HHE4" s="89"/>
      <c r="HHF4" s="89"/>
      <c r="HHG4" s="89"/>
      <c r="HHH4" s="89"/>
      <c r="HHI4" s="89"/>
      <c r="HHJ4" s="89"/>
      <c r="HHK4" s="89"/>
      <c r="HHL4" s="89"/>
      <c r="HHM4" s="89"/>
      <c r="HHN4" s="89"/>
      <c r="HHO4" s="89"/>
      <c r="HHP4" s="89"/>
      <c r="HHQ4" s="89"/>
      <c r="HHR4" s="89"/>
      <c r="HHS4" s="89"/>
      <c r="HHT4" s="89"/>
      <c r="HHU4" s="89"/>
      <c r="HHV4" s="89"/>
      <c r="HHW4" s="89"/>
      <c r="HHX4" s="89"/>
      <c r="HHY4" s="89"/>
      <c r="HHZ4" s="89"/>
      <c r="HIA4" s="89"/>
      <c r="HIB4" s="89"/>
      <c r="HIC4" s="89"/>
      <c r="HID4" s="89"/>
      <c r="HIE4" s="89"/>
      <c r="HIF4" s="89"/>
      <c r="HIG4" s="89"/>
      <c r="HIH4" s="89"/>
      <c r="HII4" s="89"/>
      <c r="HIJ4" s="89"/>
      <c r="HIK4" s="89"/>
      <c r="HIL4" s="89"/>
      <c r="HIM4" s="89"/>
      <c r="HIN4" s="89"/>
      <c r="HIO4" s="89"/>
      <c r="HIP4" s="89"/>
      <c r="HIQ4" s="89"/>
      <c r="HIR4" s="89"/>
      <c r="HIS4" s="89"/>
      <c r="HIT4" s="89"/>
      <c r="HIU4" s="89"/>
      <c r="HIV4" s="89"/>
      <c r="HIW4" s="89"/>
      <c r="HIX4" s="89"/>
      <c r="HIY4" s="89"/>
      <c r="HIZ4" s="89"/>
      <c r="HJA4" s="89"/>
      <c r="HJB4" s="89"/>
      <c r="HJC4" s="89"/>
      <c r="HJD4" s="89"/>
      <c r="HJE4" s="89"/>
      <c r="HJF4" s="89"/>
      <c r="HJG4" s="89"/>
      <c r="HJH4" s="89"/>
      <c r="HJI4" s="89"/>
      <c r="HJJ4" s="89"/>
      <c r="HJK4" s="89"/>
      <c r="HJL4" s="89"/>
      <c r="HJM4" s="89"/>
      <c r="HJN4" s="89"/>
      <c r="HJO4" s="89"/>
      <c r="HJP4" s="89"/>
      <c r="HJQ4" s="89"/>
      <c r="HJR4" s="89"/>
      <c r="HJS4" s="89"/>
      <c r="HJT4" s="89"/>
      <c r="HJU4" s="89"/>
      <c r="HJV4" s="89"/>
      <c r="HJW4" s="89"/>
      <c r="HJX4" s="89"/>
      <c r="HJY4" s="89"/>
      <c r="HJZ4" s="89"/>
      <c r="HKA4" s="89"/>
      <c r="HKB4" s="89"/>
      <c r="HKC4" s="89"/>
      <c r="HKD4" s="89"/>
      <c r="HKE4" s="89"/>
      <c r="HKF4" s="89"/>
      <c r="HKG4" s="89"/>
      <c r="HKH4" s="89"/>
      <c r="HKI4" s="89"/>
      <c r="HKJ4" s="89"/>
      <c r="HKK4" s="89"/>
      <c r="HKL4" s="89"/>
      <c r="HKM4" s="89"/>
      <c r="HKN4" s="89"/>
      <c r="HKO4" s="89"/>
      <c r="HKP4" s="89"/>
      <c r="HKQ4" s="89"/>
      <c r="HKR4" s="89"/>
      <c r="HKS4" s="89"/>
      <c r="HKT4" s="89"/>
      <c r="HKU4" s="89"/>
      <c r="HKV4" s="89"/>
      <c r="HKW4" s="89"/>
      <c r="HKX4" s="89"/>
      <c r="HKY4" s="89"/>
      <c r="HKZ4" s="89"/>
      <c r="HLA4" s="89"/>
      <c r="HLB4" s="89"/>
      <c r="HLC4" s="89"/>
      <c r="HLD4" s="89"/>
      <c r="HLE4" s="89"/>
      <c r="HLF4" s="89"/>
      <c r="HLG4" s="89"/>
      <c r="HLH4" s="89"/>
      <c r="HLI4" s="89"/>
      <c r="HLJ4" s="89"/>
      <c r="HLK4" s="89"/>
      <c r="HLL4" s="89"/>
      <c r="HLM4" s="89"/>
      <c r="HLN4" s="89"/>
      <c r="HLO4" s="89"/>
      <c r="HLP4" s="89"/>
      <c r="HLQ4" s="89"/>
      <c r="HLR4" s="89"/>
      <c r="HLS4" s="89"/>
      <c r="HLT4" s="89"/>
      <c r="HLU4" s="89"/>
      <c r="HLV4" s="89"/>
      <c r="HLW4" s="89"/>
      <c r="HLX4" s="89"/>
      <c r="HLY4" s="89"/>
      <c r="HLZ4" s="89"/>
      <c r="HMA4" s="89"/>
      <c r="HMB4" s="89"/>
      <c r="HMC4" s="89"/>
      <c r="HMD4" s="89"/>
      <c r="HME4" s="89"/>
      <c r="HMF4" s="89"/>
      <c r="HMG4" s="89"/>
      <c r="HMH4" s="89"/>
      <c r="HMI4" s="89"/>
      <c r="HMJ4" s="89"/>
      <c r="HMK4" s="89"/>
      <c r="HML4" s="89"/>
      <c r="HMM4" s="89"/>
      <c r="HMN4" s="89"/>
      <c r="HMO4" s="89"/>
      <c r="HMP4" s="89"/>
      <c r="HMQ4" s="89"/>
      <c r="HMR4" s="89"/>
      <c r="HMS4" s="89"/>
      <c r="HMT4" s="89"/>
      <c r="HMU4" s="89"/>
      <c r="HMV4" s="89"/>
      <c r="HMW4" s="89"/>
      <c r="HMX4" s="89"/>
      <c r="HMY4" s="89"/>
      <c r="HMZ4" s="89"/>
      <c r="HNA4" s="89"/>
      <c r="HNB4" s="89"/>
      <c r="HNC4" s="89"/>
      <c r="HND4" s="89"/>
      <c r="HNE4" s="89"/>
      <c r="HNF4" s="89"/>
      <c r="HNG4" s="89"/>
      <c r="HNH4" s="89"/>
      <c r="HNI4" s="89"/>
      <c r="HNJ4" s="89"/>
      <c r="HNK4" s="89"/>
      <c r="HNL4" s="89"/>
      <c r="HNM4" s="89"/>
      <c r="HNN4" s="89"/>
      <c r="HNO4" s="89"/>
      <c r="HNP4" s="89"/>
      <c r="HNQ4" s="89"/>
      <c r="HNR4" s="89"/>
      <c r="HNS4" s="89"/>
      <c r="HNT4" s="89"/>
      <c r="HNU4" s="89"/>
      <c r="HNV4" s="89"/>
      <c r="HNW4" s="89"/>
      <c r="HNX4" s="89"/>
      <c r="HNY4" s="89"/>
      <c r="HNZ4" s="89"/>
      <c r="HOA4" s="89"/>
      <c r="HOB4" s="89"/>
      <c r="HOC4" s="89"/>
      <c r="HOD4" s="89"/>
      <c r="HOE4" s="89"/>
      <c r="HOF4" s="89"/>
      <c r="HOG4" s="89"/>
      <c r="HOH4" s="89"/>
      <c r="HOI4" s="89"/>
      <c r="HOJ4" s="89"/>
      <c r="HOK4" s="89"/>
      <c r="HOL4" s="89"/>
      <c r="HOM4" s="89"/>
      <c r="HON4" s="89"/>
      <c r="HOO4" s="89"/>
      <c r="HOP4" s="89"/>
      <c r="HOQ4" s="89"/>
      <c r="HOR4" s="89"/>
      <c r="HOS4" s="89"/>
      <c r="HOT4" s="89"/>
      <c r="HOU4" s="89"/>
      <c r="HOV4" s="89"/>
      <c r="HOW4" s="89"/>
      <c r="HOX4" s="89"/>
      <c r="HOY4" s="89"/>
      <c r="HOZ4" s="89"/>
      <c r="HPA4" s="89"/>
      <c r="HPB4" s="89"/>
      <c r="HPC4" s="89"/>
      <c r="HPD4" s="89"/>
      <c r="HPE4" s="89"/>
      <c r="HPF4" s="89"/>
      <c r="HPG4" s="89"/>
      <c r="HPH4" s="89"/>
      <c r="HPI4" s="89"/>
      <c r="HPJ4" s="89"/>
      <c r="HPK4" s="89"/>
      <c r="HPL4" s="89"/>
      <c r="HPM4" s="89"/>
      <c r="HPN4" s="89"/>
      <c r="HPO4" s="89"/>
      <c r="HPP4" s="89"/>
      <c r="HPQ4" s="89"/>
      <c r="HPR4" s="89"/>
      <c r="HPS4" s="89"/>
      <c r="HPT4" s="89"/>
      <c r="HPU4" s="89"/>
      <c r="HPV4" s="89"/>
      <c r="HPW4" s="89"/>
      <c r="HPX4" s="89"/>
      <c r="HPY4" s="89"/>
      <c r="HPZ4" s="89"/>
      <c r="HQA4" s="89"/>
      <c r="HQB4" s="89"/>
      <c r="HQC4" s="89"/>
      <c r="HQD4" s="89"/>
      <c r="HQE4" s="89"/>
      <c r="HQF4" s="89"/>
      <c r="HQG4" s="89"/>
      <c r="HQH4" s="89"/>
      <c r="HQI4" s="89"/>
      <c r="HQJ4" s="89"/>
      <c r="HQK4" s="89"/>
      <c r="HQL4" s="89"/>
      <c r="HQM4" s="89"/>
      <c r="HQN4" s="89"/>
      <c r="HQO4" s="89"/>
      <c r="HQP4" s="89"/>
      <c r="HQQ4" s="89"/>
      <c r="HQR4" s="89"/>
      <c r="HQS4" s="89"/>
      <c r="HQT4" s="89"/>
      <c r="HQU4" s="89"/>
      <c r="HQV4" s="89"/>
      <c r="HQW4" s="89"/>
      <c r="HQX4" s="89"/>
      <c r="HQY4" s="89"/>
      <c r="HQZ4" s="89"/>
      <c r="HRA4" s="89"/>
      <c r="HRB4" s="89"/>
      <c r="HRC4" s="89"/>
      <c r="HRD4" s="89"/>
      <c r="HRE4" s="89"/>
      <c r="HRF4" s="89"/>
      <c r="HRG4" s="89"/>
      <c r="HRH4" s="89"/>
      <c r="HRI4" s="89"/>
      <c r="HRJ4" s="89"/>
      <c r="HRK4" s="89"/>
      <c r="HRL4" s="89"/>
      <c r="HRM4" s="89"/>
      <c r="HRN4" s="89"/>
      <c r="HRO4" s="89"/>
      <c r="HRP4" s="89"/>
      <c r="HRQ4" s="89"/>
      <c r="HRR4" s="89"/>
      <c r="HRS4" s="89"/>
      <c r="HRT4" s="89"/>
      <c r="HRU4" s="89"/>
      <c r="HRV4" s="89"/>
      <c r="HRW4" s="89"/>
      <c r="HRX4" s="89"/>
      <c r="HRY4" s="89"/>
      <c r="HRZ4" s="89"/>
      <c r="HSA4" s="89"/>
      <c r="HSB4" s="89"/>
      <c r="HSC4" s="89"/>
      <c r="HSD4" s="89"/>
      <c r="HSE4" s="89"/>
      <c r="HSF4" s="89"/>
      <c r="HSG4" s="89"/>
      <c r="HSH4" s="89"/>
      <c r="HSI4" s="89"/>
      <c r="HSJ4" s="89"/>
      <c r="HSK4" s="89"/>
      <c r="HSL4" s="89"/>
      <c r="HSM4" s="89"/>
      <c r="HSN4" s="89"/>
      <c r="HSO4" s="89"/>
      <c r="HSP4" s="89"/>
      <c r="HSQ4" s="89"/>
      <c r="HSR4" s="89"/>
      <c r="HSS4" s="89"/>
      <c r="HST4" s="89"/>
      <c r="HSU4" s="89"/>
      <c r="HSV4" s="89"/>
      <c r="HSW4" s="89"/>
      <c r="HSX4" s="89"/>
      <c r="HSY4" s="89"/>
      <c r="HSZ4" s="89"/>
      <c r="HTA4" s="89"/>
      <c r="HTB4" s="89"/>
      <c r="HTC4" s="89"/>
      <c r="HTD4" s="89"/>
      <c r="HTE4" s="89"/>
      <c r="HTF4" s="89"/>
      <c r="HTG4" s="89"/>
      <c r="HTH4" s="89"/>
      <c r="HTI4" s="89"/>
      <c r="HTJ4" s="89"/>
      <c r="HTK4" s="89"/>
      <c r="HTL4" s="89"/>
      <c r="HTM4" s="89"/>
      <c r="HTN4" s="89"/>
      <c r="HTO4" s="89"/>
      <c r="HTP4" s="89"/>
      <c r="HTQ4" s="89"/>
      <c r="HTR4" s="89"/>
      <c r="HTS4" s="89"/>
      <c r="HTT4" s="89"/>
      <c r="HTU4" s="89"/>
      <c r="HTV4" s="89"/>
      <c r="HTW4" s="89"/>
      <c r="HTX4" s="89"/>
      <c r="HTY4" s="89"/>
      <c r="HTZ4" s="89"/>
      <c r="HUA4" s="89"/>
      <c r="HUB4" s="89"/>
      <c r="HUC4" s="89"/>
      <c r="HUD4" s="89"/>
      <c r="HUE4" s="89"/>
      <c r="HUF4" s="89"/>
      <c r="HUG4" s="89"/>
      <c r="HUH4" s="89"/>
      <c r="HUI4" s="89"/>
      <c r="HUJ4" s="89"/>
      <c r="HUK4" s="89"/>
      <c r="HUL4" s="89"/>
      <c r="HUM4" s="89"/>
      <c r="HUN4" s="89"/>
      <c r="HUO4" s="89"/>
      <c r="HUP4" s="89"/>
      <c r="HUQ4" s="89"/>
      <c r="HUR4" s="89"/>
      <c r="HUS4" s="89"/>
      <c r="HUT4" s="89"/>
      <c r="HUU4" s="89"/>
      <c r="HUV4" s="89"/>
      <c r="HUW4" s="89"/>
      <c r="HUX4" s="89"/>
      <c r="HUY4" s="89"/>
      <c r="HUZ4" s="89"/>
      <c r="HVA4" s="89"/>
      <c r="HVB4" s="89"/>
      <c r="HVC4" s="89"/>
      <c r="HVD4" s="89"/>
      <c r="HVE4" s="89"/>
      <c r="HVF4" s="89"/>
      <c r="HVG4" s="89"/>
      <c r="HVH4" s="89"/>
      <c r="HVI4" s="89"/>
      <c r="HVJ4" s="89"/>
      <c r="HVK4" s="89"/>
      <c r="HVL4" s="89"/>
      <c r="HVM4" s="89"/>
      <c r="HVN4" s="89"/>
      <c r="HVO4" s="89"/>
      <c r="HVP4" s="89"/>
      <c r="HVQ4" s="89"/>
      <c r="HVR4" s="89"/>
      <c r="HVS4" s="89"/>
      <c r="HVT4" s="89"/>
      <c r="HVU4" s="89"/>
      <c r="HVV4" s="89"/>
      <c r="HVW4" s="89"/>
      <c r="HVX4" s="89"/>
      <c r="HVY4" s="89"/>
      <c r="HVZ4" s="89"/>
      <c r="HWA4" s="89"/>
      <c r="HWB4" s="89"/>
      <c r="HWC4" s="89"/>
      <c r="HWD4" s="89"/>
      <c r="HWE4" s="89"/>
      <c r="HWF4" s="89"/>
      <c r="HWG4" s="89"/>
      <c r="HWH4" s="89"/>
      <c r="HWI4" s="89"/>
      <c r="HWJ4" s="89"/>
      <c r="HWK4" s="89"/>
      <c r="HWL4" s="89"/>
      <c r="HWM4" s="89"/>
      <c r="HWN4" s="89"/>
      <c r="HWO4" s="89"/>
      <c r="HWP4" s="89"/>
      <c r="HWQ4" s="89"/>
      <c r="HWR4" s="89"/>
      <c r="HWS4" s="89"/>
      <c r="HWT4" s="89"/>
      <c r="HWU4" s="89"/>
      <c r="HWV4" s="89"/>
      <c r="HWW4" s="89"/>
      <c r="HWX4" s="89"/>
      <c r="HWY4" s="89"/>
      <c r="HWZ4" s="89"/>
      <c r="HXA4" s="89"/>
      <c r="HXB4" s="89"/>
      <c r="HXC4" s="89"/>
      <c r="HXD4" s="89"/>
      <c r="HXE4" s="89"/>
      <c r="HXF4" s="89"/>
      <c r="HXG4" s="89"/>
      <c r="HXH4" s="89"/>
      <c r="HXI4" s="89"/>
      <c r="HXJ4" s="89"/>
      <c r="HXK4" s="89"/>
      <c r="HXL4" s="89"/>
      <c r="HXM4" s="89"/>
      <c r="HXN4" s="89"/>
      <c r="HXO4" s="89"/>
      <c r="HXP4" s="89"/>
      <c r="HXQ4" s="89"/>
      <c r="HXR4" s="89"/>
      <c r="HXS4" s="89"/>
      <c r="HXT4" s="89"/>
      <c r="HXU4" s="89"/>
      <c r="HXV4" s="89"/>
      <c r="HXW4" s="89"/>
      <c r="HXX4" s="89"/>
      <c r="HXY4" s="89"/>
      <c r="HXZ4" s="89"/>
      <c r="HYA4" s="89"/>
      <c r="HYB4" s="89"/>
      <c r="HYC4" s="89"/>
      <c r="HYD4" s="89"/>
      <c r="HYE4" s="89"/>
      <c r="HYF4" s="89"/>
      <c r="HYG4" s="89"/>
      <c r="HYH4" s="89"/>
      <c r="HYI4" s="89"/>
      <c r="HYJ4" s="89"/>
      <c r="HYK4" s="89"/>
      <c r="HYL4" s="89"/>
      <c r="HYM4" s="89"/>
      <c r="HYN4" s="89"/>
      <c r="HYO4" s="89"/>
      <c r="HYP4" s="89"/>
      <c r="HYQ4" s="89"/>
      <c r="HYR4" s="89"/>
      <c r="HYS4" s="89"/>
      <c r="HYT4" s="89"/>
      <c r="HYU4" s="89"/>
      <c r="HYV4" s="89"/>
      <c r="HYW4" s="89"/>
      <c r="HYX4" s="89"/>
      <c r="HYY4" s="89"/>
      <c r="HYZ4" s="89"/>
      <c r="HZA4" s="89"/>
      <c r="HZB4" s="89"/>
      <c r="HZC4" s="89"/>
      <c r="HZD4" s="89"/>
      <c r="HZE4" s="89"/>
      <c r="HZF4" s="89"/>
      <c r="HZG4" s="89"/>
      <c r="HZH4" s="89"/>
      <c r="HZI4" s="89"/>
      <c r="HZJ4" s="89"/>
      <c r="HZK4" s="89"/>
      <c r="HZL4" s="89"/>
      <c r="HZM4" s="89"/>
      <c r="HZN4" s="89"/>
      <c r="HZO4" s="89"/>
      <c r="HZP4" s="89"/>
      <c r="HZQ4" s="89"/>
      <c r="HZR4" s="89"/>
      <c r="HZS4" s="89"/>
      <c r="HZT4" s="89"/>
      <c r="HZU4" s="89"/>
      <c r="HZV4" s="89"/>
      <c r="HZW4" s="89"/>
      <c r="HZX4" s="89"/>
      <c r="HZY4" s="89"/>
      <c r="HZZ4" s="89"/>
      <c r="IAA4" s="89"/>
      <c r="IAB4" s="89"/>
      <c r="IAC4" s="89"/>
      <c r="IAD4" s="89"/>
      <c r="IAE4" s="89"/>
      <c r="IAF4" s="89"/>
      <c r="IAG4" s="89"/>
      <c r="IAH4" s="89"/>
      <c r="IAI4" s="89"/>
      <c r="IAJ4" s="89"/>
      <c r="IAK4" s="89"/>
      <c r="IAL4" s="89"/>
      <c r="IAM4" s="89"/>
      <c r="IAN4" s="89"/>
      <c r="IAO4" s="89"/>
      <c r="IAP4" s="89"/>
      <c r="IAQ4" s="89"/>
      <c r="IAR4" s="89"/>
      <c r="IAS4" s="89"/>
      <c r="IAT4" s="89"/>
      <c r="IAU4" s="89"/>
      <c r="IAV4" s="89"/>
      <c r="IAW4" s="89"/>
      <c r="IAX4" s="89"/>
      <c r="IAY4" s="89"/>
      <c r="IAZ4" s="89"/>
      <c r="IBA4" s="89"/>
      <c r="IBB4" s="89"/>
      <c r="IBC4" s="89"/>
      <c r="IBD4" s="89"/>
      <c r="IBE4" s="89"/>
      <c r="IBF4" s="89"/>
      <c r="IBG4" s="89"/>
      <c r="IBH4" s="89"/>
      <c r="IBI4" s="89"/>
      <c r="IBJ4" s="89"/>
      <c r="IBK4" s="89"/>
      <c r="IBL4" s="89"/>
      <c r="IBM4" s="89"/>
      <c r="IBN4" s="89"/>
      <c r="IBO4" s="89"/>
      <c r="IBP4" s="89"/>
      <c r="IBQ4" s="89"/>
      <c r="IBR4" s="89"/>
      <c r="IBS4" s="89"/>
      <c r="IBT4" s="89"/>
      <c r="IBU4" s="89"/>
      <c r="IBV4" s="89"/>
      <c r="IBW4" s="89"/>
      <c r="IBX4" s="89"/>
      <c r="IBY4" s="89"/>
      <c r="IBZ4" s="89"/>
      <c r="ICA4" s="89"/>
      <c r="ICB4" s="89"/>
      <c r="ICC4" s="89"/>
      <c r="ICD4" s="89"/>
      <c r="ICE4" s="89"/>
      <c r="ICF4" s="89"/>
      <c r="ICG4" s="89"/>
      <c r="ICH4" s="89"/>
      <c r="ICI4" s="89"/>
      <c r="ICJ4" s="89"/>
      <c r="ICK4" s="89"/>
      <c r="ICL4" s="89"/>
      <c r="ICM4" s="89"/>
      <c r="ICN4" s="89"/>
      <c r="ICO4" s="89"/>
      <c r="ICP4" s="89"/>
      <c r="ICQ4" s="89"/>
      <c r="ICR4" s="89"/>
      <c r="ICS4" s="89"/>
      <c r="ICT4" s="89"/>
      <c r="ICU4" s="89"/>
      <c r="ICV4" s="89"/>
      <c r="ICW4" s="89"/>
      <c r="ICX4" s="89"/>
      <c r="ICY4" s="89"/>
      <c r="ICZ4" s="89"/>
      <c r="IDA4" s="89"/>
      <c r="IDB4" s="89"/>
      <c r="IDC4" s="89"/>
      <c r="IDD4" s="89"/>
      <c r="IDE4" s="89"/>
      <c r="IDF4" s="89"/>
      <c r="IDG4" s="89"/>
      <c r="IDH4" s="89"/>
      <c r="IDI4" s="89"/>
      <c r="IDJ4" s="89"/>
      <c r="IDK4" s="89"/>
      <c r="IDL4" s="89"/>
      <c r="IDM4" s="89"/>
      <c r="IDN4" s="89"/>
      <c r="IDO4" s="89"/>
      <c r="IDP4" s="89"/>
      <c r="IDQ4" s="89"/>
      <c r="IDR4" s="89"/>
      <c r="IDS4" s="89"/>
      <c r="IDT4" s="89"/>
      <c r="IDU4" s="89"/>
      <c r="IDV4" s="89"/>
      <c r="IDW4" s="89"/>
      <c r="IDX4" s="89"/>
      <c r="IDY4" s="89"/>
      <c r="IDZ4" s="89"/>
      <c r="IEA4" s="89"/>
      <c r="IEB4" s="89"/>
      <c r="IEC4" s="89"/>
      <c r="IED4" s="89"/>
      <c r="IEE4" s="89"/>
      <c r="IEF4" s="89"/>
      <c r="IEG4" s="89"/>
      <c r="IEH4" s="89"/>
      <c r="IEI4" s="89"/>
      <c r="IEJ4" s="89"/>
      <c r="IEK4" s="89"/>
      <c r="IEL4" s="89"/>
      <c r="IEM4" s="89"/>
      <c r="IEN4" s="89"/>
      <c r="IEO4" s="89"/>
      <c r="IEP4" s="89"/>
      <c r="IEQ4" s="89"/>
      <c r="IER4" s="89"/>
      <c r="IES4" s="89"/>
      <c r="IET4" s="89"/>
      <c r="IEU4" s="89"/>
      <c r="IEV4" s="89"/>
      <c r="IEW4" s="89"/>
      <c r="IEX4" s="89"/>
      <c r="IEY4" s="89"/>
      <c r="IEZ4" s="89"/>
      <c r="IFA4" s="89"/>
      <c r="IFB4" s="89"/>
      <c r="IFC4" s="89"/>
      <c r="IFD4" s="89"/>
      <c r="IFE4" s="89"/>
      <c r="IFF4" s="89"/>
      <c r="IFG4" s="89"/>
      <c r="IFH4" s="89"/>
      <c r="IFI4" s="89"/>
      <c r="IFJ4" s="89"/>
      <c r="IFK4" s="89"/>
      <c r="IFL4" s="89"/>
      <c r="IFM4" s="89"/>
      <c r="IFN4" s="89"/>
      <c r="IFO4" s="89"/>
      <c r="IFP4" s="89"/>
      <c r="IFQ4" s="89"/>
      <c r="IFR4" s="89"/>
      <c r="IFS4" s="89"/>
      <c r="IFT4" s="89"/>
      <c r="IFU4" s="89"/>
      <c r="IFV4" s="89"/>
      <c r="IFW4" s="89"/>
      <c r="IFX4" s="89"/>
      <c r="IFY4" s="89"/>
      <c r="IFZ4" s="89"/>
      <c r="IGA4" s="89"/>
      <c r="IGB4" s="89"/>
      <c r="IGC4" s="89"/>
      <c r="IGD4" s="89"/>
      <c r="IGE4" s="89"/>
      <c r="IGF4" s="89"/>
      <c r="IGG4" s="89"/>
      <c r="IGH4" s="89"/>
      <c r="IGI4" s="89"/>
      <c r="IGJ4" s="89"/>
      <c r="IGK4" s="89"/>
      <c r="IGL4" s="89"/>
      <c r="IGM4" s="89"/>
      <c r="IGN4" s="89"/>
      <c r="IGO4" s="89"/>
      <c r="IGP4" s="89"/>
      <c r="IGQ4" s="89"/>
      <c r="IGR4" s="89"/>
      <c r="IGS4" s="89"/>
      <c r="IGT4" s="89"/>
      <c r="IGU4" s="89"/>
      <c r="IGV4" s="89"/>
      <c r="IGW4" s="89"/>
      <c r="IGX4" s="89"/>
      <c r="IGY4" s="89"/>
      <c r="IGZ4" s="89"/>
      <c r="IHA4" s="89"/>
      <c r="IHB4" s="89"/>
      <c r="IHC4" s="89"/>
      <c r="IHD4" s="89"/>
      <c r="IHE4" s="89"/>
      <c r="IHF4" s="89"/>
      <c r="IHG4" s="89"/>
      <c r="IHH4" s="89"/>
      <c r="IHI4" s="89"/>
      <c r="IHJ4" s="89"/>
      <c r="IHK4" s="89"/>
      <c r="IHL4" s="89"/>
      <c r="IHM4" s="89"/>
      <c r="IHN4" s="89"/>
      <c r="IHO4" s="89"/>
      <c r="IHP4" s="89"/>
      <c r="IHQ4" s="89"/>
      <c r="IHR4" s="89"/>
      <c r="IHS4" s="89"/>
      <c r="IHT4" s="89"/>
      <c r="IHU4" s="89"/>
      <c r="IHV4" s="89"/>
      <c r="IHW4" s="89"/>
      <c r="IHX4" s="89"/>
      <c r="IHY4" s="89"/>
      <c r="IHZ4" s="89"/>
      <c r="IIA4" s="89"/>
      <c r="IIB4" s="89"/>
      <c r="IIC4" s="89"/>
      <c r="IID4" s="89"/>
      <c r="IIE4" s="89"/>
      <c r="IIF4" s="89"/>
      <c r="IIG4" s="89"/>
      <c r="IIH4" s="89"/>
      <c r="III4" s="89"/>
      <c r="IIJ4" s="89"/>
      <c r="IIK4" s="89"/>
      <c r="IIL4" s="89"/>
      <c r="IIM4" s="89"/>
      <c r="IIN4" s="89"/>
      <c r="IIO4" s="89"/>
      <c r="IIP4" s="89"/>
      <c r="IIQ4" s="89"/>
      <c r="IIR4" s="89"/>
      <c r="IIS4" s="89"/>
      <c r="IIT4" s="89"/>
      <c r="IIU4" s="89"/>
      <c r="IIV4" s="89"/>
      <c r="IIW4" s="89"/>
      <c r="IIX4" s="89"/>
      <c r="IIY4" s="89"/>
      <c r="IIZ4" s="89"/>
      <c r="IJA4" s="89"/>
      <c r="IJB4" s="89"/>
      <c r="IJC4" s="89"/>
      <c r="IJD4" s="89"/>
      <c r="IJE4" s="89"/>
      <c r="IJF4" s="89"/>
      <c r="IJG4" s="89"/>
      <c r="IJH4" s="89"/>
      <c r="IJI4" s="89"/>
      <c r="IJJ4" s="89"/>
      <c r="IJK4" s="89"/>
      <c r="IJL4" s="89"/>
      <c r="IJM4" s="89"/>
      <c r="IJN4" s="89"/>
      <c r="IJO4" s="89"/>
      <c r="IJP4" s="89"/>
      <c r="IJQ4" s="89"/>
      <c r="IJR4" s="89"/>
      <c r="IJS4" s="89"/>
      <c r="IJT4" s="89"/>
      <c r="IJU4" s="89"/>
      <c r="IJV4" s="89"/>
      <c r="IJW4" s="89"/>
      <c r="IJX4" s="89"/>
      <c r="IJY4" s="89"/>
      <c r="IJZ4" s="89"/>
      <c r="IKA4" s="89"/>
      <c r="IKB4" s="89"/>
      <c r="IKC4" s="89"/>
      <c r="IKD4" s="89"/>
      <c r="IKE4" s="89"/>
      <c r="IKF4" s="89"/>
      <c r="IKG4" s="89"/>
      <c r="IKH4" s="89"/>
      <c r="IKI4" s="89"/>
      <c r="IKJ4" s="89"/>
      <c r="IKK4" s="89"/>
      <c r="IKL4" s="89"/>
      <c r="IKM4" s="89"/>
      <c r="IKN4" s="89"/>
      <c r="IKO4" s="89"/>
      <c r="IKP4" s="89"/>
      <c r="IKQ4" s="89"/>
      <c r="IKR4" s="89"/>
      <c r="IKS4" s="89"/>
      <c r="IKT4" s="89"/>
      <c r="IKU4" s="89"/>
      <c r="IKV4" s="89"/>
      <c r="IKW4" s="89"/>
      <c r="IKX4" s="89"/>
      <c r="IKY4" s="89"/>
      <c r="IKZ4" s="89"/>
      <c r="ILA4" s="89"/>
      <c r="ILB4" s="89"/>
      <c r="ILC4" s="89"/>
      <c r="ILD4" s="89"/>
      <c r="ILE4" s="89"/>
      <c r="ILF4" s="89"/>
      <c r="ILG4" s="89"/>
      <c r="ILH4" s="89"/>
      <c r="ILI4" s="89"/>
      <c r="ILJ4" s="89"/>
      <c r="ILK4" s="89"/>
      <c r="ILL4" s="89"/>
      <c r="ILM4" s="89"/>
      <c r="ILN4" s="89"/>
      <c r="ILO4" s="89"/>
      <c r="ILP4" s="89"/>
      <c r="ILQ4" s="89"/>
      <c r="ILR4" s="89"/>
      <c r="ILS4" s="89"/>
      <c r="ILT4" s="89"/>
      <c r="ILU4" s="89"/>
      <c r="ILV4" s="89"/>
      <c r="ILW4" s="89"/>
      <c r="ILX4" s="89"/>
      <c r="ILY4" s="89"/>
      <c r="ILZ4" s="89"/>
      <c r="IMA4" s="89"/>
      <c r="IMB4" s="89"/>
      <c r="IMC4" s="89"/>
      <c r="IMD4" s="89"/>
      <c r="IME4" s="89"/>
      <c r="IMF4" s="89"/>
      <c r="IMG4" s="89"/>
      <c r="IMH4" s="89"/>
      <c r="IMI4" s="89"/>
      <c r="IMJ4" s="89"/>
      <c r="IMK4" s="89"/>
      <c r="IML4" s="89"/>
      <c r="IMM4" s="89"/>
      <c r="IMN4" s="89"/>
      <c r="IMO4" s="89"/>
      <c r="IMP4" s="89"/>
      <c r="IMQ4" s="89"/>
      <c r="IMR4" s="89"/>
      <c r="IMS4" s="89"/>
      <c r="IMT4" s="89"/>
      <c r="IMU4" s="89"/>
      <c r="IMV4" s="89"/>
      <c r="IMW4" s="89"/>
      <c r="IMX4" s="89"/>
      <c r="IMY4" s="89"/>
      <c r="IMZ4" s="89"/>
      <c r="INA4" s="89"/>
      <c r="INB4" s="89"/>
      <c r="INC4" s="89"/>
      <c r="IND4" s="89"/>
      <c r="INE4" s="89"/>
      <c r="INF4" s="89"/>
      <c r="ING4" s="89"/>
      <c r="INH4" s="89"/>
      <c r="INI4" s="89"/>
      <c r="INJ4" s="89"/>
      <c r="INK4" s="89"/>
      <c r="INL4" s="89"/>
      <c r="INM4" s="89"/>
      <c r="INN4" s="89"/>
      <c r="INO4" s="89"/>
      <c r="INP4" s="89"/>
      <c r="INQ4" s="89"/>
      <c r="INR4" s="89"/>
      <c r="INS4" s="89"/>
      <c r="INT4" s="89"/>
      <c r="INU4" s="89"/>
      <c r="INV4" s="89"/>
      <c r="INW4" s="89"/>
      <c r="INX4" s="89"/>
      <c r="INY4" s="89"/>
      <c r="INZ4" s="89"/>
      <c r="IOA4" s="89"/>
      <c r="IOB4" s="89"/>
      <c r="IOC4" s="89"/>
      <c r="IOD4" s="89"/>
      <c r="IOE4" s="89"/>
      <c r="IOF4" s="89"/>
      <c r="IOG4" s="89"/>
      <c r="IOH4" s="89"/>
      <c r="IOI4" s="89"/>
      <c r="IOJ4" s="89"/>
      <c r="IOK4" s="89"/>
      <c r="IOL4" s="89"/>
      <c r="IOM4" s="89"/>
      <c r="ION4" s="89"/>
      <c r="IOO4" s="89"/>
      <c r="IOP4" s="89"/>
      <c r="IOQ4" s="89"/>
      <c r="IOR4" s="89"/>
      <c r="IOS4" s="89"/>
      <c r="IOT4" s="89"/>
      <c r="IOU4" s="89"/>
      <c r="IOV4" s="89"/>
      <c r="IOW4" s="89"/>
      <c r="IOX4" s="89"/>
      <c r="IOY4" s="89"/>
      <c r="IOZ4" s="89"/>
      <c r="IPA4" s="89"/>
      <c r="IPB4" s="89"/>
      <c r="IPC4" s="89"/>
      <c r="IPD4" s="89"/>
      <c r="IPE4" s="89"/>
      <c r="IPF4" s="89"/>
      <c r="IPG4" s="89"/>
      <c r="IPH4" s="89"/>
      <c r="IPI4" s="89"/>
      <c r="IPJ4" s="89"/>
      <c r="IPK4" s="89"/>
      <c r="IPL4" s="89"/>
      <c r="IPM4" s="89"/>
      <c r="IPN4" s="89"/>
      <c r="IPO4" s="89"/>
      <c r="IPP4" s="89"/>
      <c r="IPQ4" s="89"/>
      <c r="IPR4" s="89"/>
      <c r="IPS4" s="89"/>
      <c r="IPT4" s="89"/>
      <c r="IPU4" s="89"/>
      <c r="IPV4" s="89"/>
      <c r="IPW4" s="89"/>
      <c r="IPX4" s="89"/>
      <c r="IPY4" s="89"/>
      <c r="IPZ4" s="89"/>
      <c r="IQA4" s="89"/>
      <c r="IQB4" s="89"/>
      <c r="IQC4" s="89"/>
      <c r="IQD4" s="89"/>
      <c r="IQE4" s="89"/>
      <c r="IQF4" s="89"/>
      <c r="IQG4" s="89"/>
      <c r="IQH4" s="89"/>
      <c r="IQI4" s="89"/>
      <c r="IQJ4" s="89"/>
      <c r="IQK4" s="89"/>
      <c r="IQL4" s="89"/>
      <c r="IQM4" s="89"/>
      <c r="IQN4" s="89"/>
      <c r="IQO4" s="89"/>
      <c r="IQP4" s="89"/>
      <c r="IQQ4" s="89"/>
      <c r="IQR4" s="89"/>
      <c r="IQS4" s="89"/>
      <c r="IQT4" s="89"/>
      <c r="IQU4" s="89"/>
      <c r="IQV4" s="89"/>
      <c r="IQW4" s="89"/>
      <c r="IQX4" s="89"/>
      <c r="IQY4" s="89"/>
      <c r="IQZ4" s="89"/>
      <c r="IRA4" s="89"/>
      <c r="IRB4" s="89"/>
      <c r="IRC4" s="89"/>
      <c r="IRD4" s="89"/>
      <c r="IRE4" s="89"/>
      <c r="IRF4" s="89"/>
      <c r="IRG4" s="89"/>
      <c r="IRH4" s="89"/>
      <c r="IRI4" s="89"/>
      <c r="IRJ4" s="89"/>
      <c r="IRK4" s="89"/>
      <c r="IRL4" s="89"/>
      <c r="IRM4" s="89"/>
      <c r="IRN4" s="89"/>
      <c r="IRO4" s="89"/>
      <c r="IRP4" s="89"/>
      <c r="IRQ4" s="89"/>
      <c r="IRR4" s="89"/>
      <c r="IRS4" s="89"/>
      <c r="IRT4" s="89"/>
      <c r="IRU4" s="89"/>
      <c r="IRV4" s="89"/>
      <c r="IRW4" s="89"/>
      <c r="IRX4" s="89"/>
      <c r="IRY4" s="89"/>
      <c r="IRZ4" s="89"/>
      <c r="ISA4" s="89"/>
      <c r="ISB4" s="89"/>
      <c r="ISC4" s="89"/>
      <c r="ISD4" s="89"/>
      <c r="ISE4" s="89"/>
      <c r="ISF4" s="89"/>
      <c r="ISG4" s="89"/>
      <c r="ISH4" s="89"/>
      <c r="ISI4" s="89"/>
      <c r="ISJ4" s="89"/>
      <c r="ISK4" s="89"/>
      <c r="ISL4" s="89"/>
      <c r="ISM4" s="89"/>
      <c r="ISN4" s="89"/>
      <c r="ISO4" s="89"/>
      <c r="ISP4" s="89"/>
      <c r="ISQ4" s="89"/>
      <c r="ISR4" s="89"/>
      <c r="ISS4" s="89"/>
      <c r="IST4" s="89"/>
      <c r="ISU4" s="89"/>
      <c r="ISV4" s="89"/>
      <c r="ISW4" s="89"/>
      <c r="ISX4" s="89"/>
      <c r="ISY4" s="89"/>
      <c r="ISZ4" s="89"/>
      <c r="ITA4" s="89"/>
      <c r="ITB4" s="89"/>
      <c r="ITC4" s="89"/>
      <c r="ITD4" s="89"/>
      <c r="ITE4" s="89"/>
      <c r="ITF4" s="89"/>
      <c r="ITG4" s="89"/>
      <c r="ITH4" s="89"/>
      <c r="ITI4" s="89"/>
      <c r="ITJ4" s="89"/>
      <c r="ITK4" s="89"/>
      <c r="ITL4" s="89"/>
      <c r="ITM4" s="89"/>
      <c r="ITN4" s="89"/>
      <c r="ITO4" s="89"/>
      <c r="ITP4" s="89"/>
      <c r="ITQ4" s="89"/>
      <c r="ITR4" s="89"/>
      <c r="ITS4" s="89"/>
      <c r="ITT4" s="89"/>
      <c r="ITU4" s="89"/>
      <c r="ITV4" s="89"/>
      <c r="ITW4" s="89"/>
      <c r="ITX4" s="89"/>
      <c r="ITY4" s="89"/>
      <c r="ITZ4" s="89"/>
      <c r="IUA4" s="89"/>
      <c r="IUB4" s="89"/>
      <c r="IUC4" s="89"/>
      <c r="IUD4" s="89"/>
      <c r="IUE4" s="89"/>
      <c r="IUF4" s="89"/>
      <c r="IUG4" s="89"/>
      <c r="IUH4" s="89"/>
      <c r="IUI4" s="89"/>
      <c r="IUJ4" s="89"/>
      <c r="IUK4" s="89"/>
      <c r="IUL4" s="89"/>
      <c r="IUM4" s="89"/>
      <c r="IUN4" s="89"/>
      <c r="IUO4" s="89"/>
      <c r="IUP4" s="89"/>
      <c r="IUQ4" s="89"/>
      <c r="IUR4" s="89"/>
      <c r="IUS4" s="89"/>
      <c r="IUT4" s="89"/>
      <c r="IUU4" s="89"/>
      <c r="IUV4" s="89"/>
      <c r="IUW4" s="89"/>
      <c r="IUX4" s="89"/>
      <c r="IUY4" s="89"/>
      <c r="IUZ4" s="89"/>
      <c r="IVA4" s="89"/>
      <c r="IVB4" s="89"/>
      <c r="IVC4" s="89"/>
      <c r="IVD4" s="89"/>
      <c r="IVE4" s="89"/>
      <c r="IVF4" s="89"/>
      <c r="IVG4" s="89"/>
      <c r="IVH4" s="89"/>
      <c r="IVI4" s="89"/>
      <c r="IVJ4" s="89"/>
      <c r="IVK4" s="89"/>
      <c r="IVL4" s="89"/>
      <c r="IVM4" s="89"/>
      <c r="IVN4" s="89"/>
      <c r="IVO4" s="89"/>
      <c r="IVP4" s="89"/>
      <c r="IVQ4" s="89"/>
      <c r="IVR4" s="89"/>
      <c r="IVS4" s="89"/>
      <c r="IVT4" s="89"/>
      <c r="IVU4" s="89"/>
      <c r="IVV4" s="89"/>
      <c r="IVW4" s="89"/>
      <c r="IVX4" s="89"/>
      <c r="IVY4" s="89"/>
      <c r="IVZ4" s="89"/>
      <c r="IWA4" s="89"/>
      <c r="IWB4" s="89"/>
      <c r="IWC4" s="89"/>
      <c r="IWD4" s="89"/>
      <c r="IWE4" s="89"/>
      <c r="IWF4" s="89"/>
      <c r="IWG4" s="89"/>
      <c r="IWH4" s="89"/>
      <c r="IWI4" s="89"/>
      <c r="IWJ4" s="89"/>
      <c r="IWK4" s="89"/>
      <c r="IWL4" s="89"/>
      <c r="IWM4" s="89"/>
      <c r="IWN4" s="89"/>
      <c r="IWO4" s="89"/>
      <c r="IWP4" s="89"/>
      <c r="IWQ4" s="89"/>
      <c r="IWR4" s="89"/>
      <c r="IWS4" s="89"/>
      <c r="IWT4" s="89"/>
      <c r="IWU4" s="89"/>
      <c r="IWV4" s="89"/>
      <c r="IWW4" s="89"/>
      <c r="IWX4" s="89"/>
      <c r="IWY4" s="89"/>
      <c r="IWZ4" s="89"/>
      <c r="IXA4" s="89"/>
      <c r="IXB4" s="89"/>
      <c r="IXC4" s="89"/>
      <c r="IXD4" s="89"/>
      <c r="IXE4" s="89"/>
      <c r="IXF4" s="89"/>
      <c r="IXG4" s="89"/>
      <c r="IXH4" s="89"/>
      <c r="IXI4" s="89"/>
      <c r="IXJ4" s="89"/>
      <c r="IXK4" s="89"/>
      <c r="IXL4" s="89"/>
      <c r="IXM4" s="89"/>
      <c r="IXN4" s="89"/>
      <c r="IXO4" s="89"/>
      <c r="IXP4" s="89"/>
      <c r="IXQ4" s="89"/>
      <c r="IXR4" s="89"/>
      <c r="IXS4" s="89"/>
      <c r="IXT4" s="89"/>
      <c r="IXU4" s="89"/>
      <c r="IXV4" s="89"/>
      <c r="IXW4" s="89"/>
      <c r="IXX4" s="89"/>
      <c r="IXY4" s="89"/>
      <c r="IXZ4" s="89"/>
      <c r="IYA4" s="89"/>
      <c r="IYB4" s="89"/>
      <c r="IYC4" s="89"/>
      <c r="IYD4" s="89"/>
      <c r="IYE4" s="89"/>
      <c r="IYF4" s="89"/>
      <c r="IYG4" s="89"/>
      <c r="IYH4" s="89"/>
      <c r="IYI4" s="89"/>
      <c r="IYJ4" s="89"/>
      <c r="IYK4" s="89"/>
      <c r="IYL4" s="89"/>
      <c r="IYM4" s="89"/>
      <c r="IYN4" s="89"/>
      <c r="IYO4" s="89"/>
      <c r="IYP4" s="89"/>
      <c r="IYQ4" s="89"/>
      <c r="IYR4" s="89"/>
      <c r="IYS4" s="89"/>
      <c r="IYT4" s="89"/>
      <c r="IYU4" s="89"/>
      <c r="IYV4" s="89"/>
      <c r="IYW4" s="89"/>
      <c r="IYX4" s="89"/>
      <c r="IYY4" s="89"/>
      <c r="IYZ4" s="89"/>
      <c r="IZA4" s="89"/>
      <c r="IZB4" s="89"/>
      <c r="IZC4" s="89"/>
      <c r="IZD4" s="89"/>
      <c r="IZE4" s="89"/>
      <c r="IZF4" s="89"/>
      <c r="IZG4" s="89"/>
      <c r="IZH4" s="89"/>
      <c r="IZI4" s="89"/>
      <c r="IZJ4" s="89"/>
      <c r="IZK4" s="89"/>
      <c r="IZL4" s="89"/>
      <c r="IZM4" s="89"/>
      <c r="IZN4" s="89"/>
      <c r="IZO4" s="89"/>
      <c r="IZP4" s="89"/>
      <c r="IZQ4" s="89"/>
      <c r="IZR4" s="89"/>
      <c r="IZS4" s="89"/>
      <c r="IZT4" s="89"/>
      <c r="IZU4" s="89"/>
      <c r="IZV4" s="89"/>
      <c r="IZW4" s="89"/>
      <c r="IZX4" s="89"/>
      <c r="IZY4" s="89"/>
      <c r="IZZ4" s="89"/>
      <c r="JAA4" s="89"/>
      <c r="JAB4" s="89"/>
      <c r="JAC4" s="89"/>
      <c r="JAD4" s="89"/>
      <c r="JAE4" s="89"/>
      <c r="JAF4" s="89"/>
      <c r="JAG4" s="89"/>
      <c r="JAH4" s="89"/>
      <c r="JAI4" s="89"/>
      <c r="JAJ4" s="89"/>
      <c r="JAK4" s="89"/>
      <c r="JAL4" s="89"/>
      <c r="JAM4" s="89"/>
      <c r="JAN4" s="89"/>
      <c r="JAO4" s="89"/>
      <c r="JAP4" s="89"/>
      <c r="JAQ4" s="89"/>
      <c r="JAR4" s="89"/>
      <c r="JAS4" s="89"/>
      <c r="JAT4" s="89"/>
      <c r="JAU4" s="89"/>
      <c r="JAV4" s="89"/>
      <c r="JAW4" s="89"/>
      <c r="JAX4" s="89"/>
      <c r="JAY4" s="89"/>
      <c r="JAZ4" s="89"/>
      <c r="JBA4" s="89"/>
      <c r="JBB4" s="89"/>
      <c r="JBC4" s="89"/>
      <c r="JBD4" s="89"/>
      <c r="JBE4" s="89"/>
      <c r="JBF4" s="89"/>
      <c r="JBG4" s="89"/>
      <c r="JBH4" s="89"/>
      <c r="JBI4" s="89"/>
      <c r="JBJ4" s="89"/>
      <c r="JBK4" s="89"/>
      <c r="JBL4" s="89"/>
      <c r="JBM4" s="89"/>
      <c r="JBN4" s="89"/>
      <c r="JBO4" s="89"/>
      <c r="JBP4" s="89"/>
      <c r="JBQ4" s="89"/>
      <c r="JBR4" s="89"/>
      <c r="JBS4" s="89"/>
      <c r="JBT4" s="89"/>
      <c r="JBU4" s="89"/>
      <c r="JBV4" s="89"/>
      <c r="JBW4" s="89"/>
      <c r="JBX4" s="89"/>
      <c r="JBY4" s="89"/>
      <c r="JBZ4" s="89"/>
      <c r="JCA4" s="89"/>
      <c r="JCB4" s="89"/>
      <c r="JCC4" s="89"/>
      <c r="JCD4" s="89"/>
      <c r="JCE4" s="89"/>
      <c r="JCF4" s="89"/>
      <c r="JCG4" s="89"/>
      <c r="JCH4" s="89"/>
      <c r="JCI4" s="89"/>
      <c r="JCJ4" s="89"/>
      <c r="JCK4" s="89"/>
      <c r="JCL4" s="89"/>
      <c r="JCM4" s="89"/>
      <c r="JCN4" s="89"/>
      <c r="JCO4" s="89"/>
      <c r="JCP4" s="89"/>
      <c r="JCQ4" s="89"/>
      <c r="JCR4" s="89"/>
      <c r="JCS4" s="89"/>
      <c r="JCT4" s="89"/>
      <c r="JCU4" s="89"/>
      <c r="JCV4" s="89"/>
      <c r="JCW4" s="89"/>
      <c r="JCX4" s="89"/>
      <c r="JCY4" s="89"/>
      <c r="JCZ4" s="89"/>
      <c r="JDA4" s="89"/>
      <c r="JDB4" s="89"/>
      <c r="JDC4" s="89"/>
      <c r="JDD4" s="89"/>
      <c r="JDE4" s="89"/>
      <c r="JDF4" s="89"/>
      <c r="JDG4" s="89"/>
      <c r="JDH4" s="89"/>
      <c r="JDI4" s="89"/>
      <c r="JDJ4" s="89"/>
      <c r="JDK4" s="89"/>
      <c r="JDL4" s="89"/>
      <c r="JDM4" s="89"/>
      <c r="JDN4" s="89"/>
      <c r="JDO4" s="89"/>
      <c r="JDP4" s="89"/>
      <c r="JDQ4" s="89"/>
      <c r="JDR4" s="89"/>
      <c r="JDS4" s="89"/>
      <c r="JDT4" s="89"/>
      <c r="JDU4" s="89"/>
      <c r="JDV4" s="89"/>
      <c r="JDW4" s="89"/>
      <c r="JDX4" s="89"/>
      <c r="JDY4" s="89"/>
      <c r="JDZ4" s="89"/>
      <c r="JEA4" s="89"/>
      <c r="JEB4" s="89"/>
      <c r="JEC4" s="89"/>
      <c r="JED4" s="89"/>
      <c r="JEE4" s="89"/>
      <c r="JEF4" s="89"/>
      <c r="JEG4" s="89"/>
      <c r="JEH4" s="89"/>
      <c r="JEI4" s="89"/>
      <c r="JEJ4" s="89"/>
      <c r="JEK4" s="89"/>
      <c r="JEL4" s="89"/>
      <c r="JEM4" s="89"/>
      <c r="JEN4" s="89"/>
      <c r="JEO4" s="89"/>
      <c r="JEP4" s="89"/>
      <c r="JEQ4" s="89"/>
      <c r="JER4" s="89"/>
      <c r="JES4" s="89"/>
      <c r="JET4" s="89"/>
      <c r="JEU4" s="89"/>
      <c r="JEV4" s="89"/>
      <c r="JEW4" s="89"/>
      <c r="JEX4" s="89"/>
      <c r="JEY4" s="89"/>
      <c r="JEZ4" s="89"/>
      <c r="JFA4" s="89"/>
      <c r="JFB4" s="89"/>
      <c r="JFC4" s="89"/>
      <c r="JFD4" s="89"/>
      <c r="JFE4" s="89"/>
      <c r="JFF4" s="89"/>
      <c r="JFG4" s="89"/>
      <c r="JFH4" s="89"/>
      <c r="JFI4" s="89"/>
      <c r="JFJ4" s="89"/>
      <c r="JFK4" s="89"/>
      <c r="JFL4" s="89"/>
      <c r="JFM4" s="89"/>
      <c r="JFN4" s="89"/>
      <c r="JFO4" s="89"/>
      <c r="JFP4" s="89"/>
      <c r="JFQ4" s="89"/>
      <c r="JFR4" s="89"/>
      <c r="JFS4" s="89"/>
      <c r="JFT4" s="89"/>
      <c r="JFU4" s="89"/>
      <c r="JFV4" s="89"/>
      <c r="JFW4" s="89"/>
      <c r="JFX4" s="89"/>
      <c r="JFY4" s="89"/>
      <c r="JFZ4" s="89"/>
      <c r="JGA4" s="89"/>
      <c r="JGB4" s="89"/>
      <c r="JGC4" s="89"/>
      <c r="JGD4" s="89"/>
      <c r="JGE4" s="89"/>
      <c r="JGF4" s="89"/>
      <c r="JGG4" s="89"/>
      <c r="JGH4" s="89"/>
      <c r="JGI4" s="89"/>
      <c r="JGJ4" s="89"/>
      <c r="JGK4" s="89"/>
      <c r="JGL4" s="89"/>
      <c r="JGM4" s="89"/>
      <c r="JGN4" s="89"/>
      <c r="JGO4" s="89"/>
      <c r="JGP4" s="89"/>
      <c r="JGQ4" s="89"/>
      <c r="JGR4" s="89"/>
      <c r="JGS4" s="89"/>
      <c r="JGT4" s="89"/>
      <c r="JGU4" s="89"/>
      <c r="JGV4" s="89"/>
      <c r="JGW4" s="89"/>
      <c r="JGX4" s="89"/>
      <c r="JGY4" s="89"/>
      <c r="JGZ4" s="89"/>
      <c r="JHA4" s="89"/>
      <c r="JHB4" s="89"/>
      <c r="JHC4" s="89"/>
      <c r="JHD4" s="89"/>
      <c r="JHE4" s="89"/>
      <c r="JHF4" s="89"/>
      <c r="JHG4" s="89"/>
      <c r="JHH4" s="89"/>
      <c r="JHI4" s="89"/>
      <c r="JHJ4" s="89"/>
      <c r="JHK4" s="89"/>
      <c r="JHL4" s="89"/>
      <c r="JHM4" s="89"/>
      <c r="JHN4" s="89"/>
      <c r="JHO4" s="89"/>
      <c r="JHP4" s="89"/>
      <c r="JHQ4" s="89"/>
      <c r="JHR4" s="89"/>
      <c r="JHS4" s="89"/>
      <c r="JHT4" s="89"/>
      <c r="JHU4" s="89"/>
      <c r="JHV4" s="89"/>
      <c r="JHW4" s="89"/>
      <c r="JHX4" s="89"/>
      <c r="JHY4" s="89"/>
      <c r="JHZ4" s="89"/>
      <c r="JIA4" s="89"/>
      <c r="JIB4" s="89"/>
      <c r="JIC4" s="89"/>
      <c r="JID4" s="89"/>
      <c r="JIE4" s="89"/>
      <c r="JIF4" s="89"/>
      <c r="JIG4" s="89"/>
      <c r="JIH4" s="89"/>
      <c r="JII4" s="89"/>
      <c r="JIJ4" s="89"/>
      <c r="JIK4" s="89"/>
      <c r="JIL4" s="89"/>
      <c r="JIM4" s="89"/>
      <c r="JIN4" s="89"/>
      <c r="JIO4" s="89"/>
      <c r="JIP4" s="89"/>
      <c r="JIQ4" s="89"/>
      <c r="JIR4" s="89"/>
      <c r="JIS4" s="89"/>
      <c r="JIT4" s="89"/>
      <c r="JIU4" s="89"/>
      <c r="JIV4" s="89"/>
      <c r="JIW4" s="89"/>
      <c r="JIX4" s="89"/>
      <c r="JIY4" s="89"/>
      <c r="JIZ4" s="89"/>
      <c r="JJA4" s="89"/>
      <c r="JJB4" s="89"/>
      <c r="JJC4" s="89"/>
      <c r="JJD4" s="89"/>
      <c r="JJE4" s="89"/>
      <c r="JJF4" s="89"/>
      <c r="JJG4" s="89"/>
      <c r="JJH4" s="89"/>
      <c r="JJI4" s="89"/>
      <c r="JJJ4" s="89"/>
      <c r="JJK4" s="89"/>
      <c r="JJL4" s="89"/>
      <c r="JJM4" s="89"/>
      <c r="JJN4" s="89"/>
      <c r="JJO4" s="89"/>
      <c r="JJP4" s="89"/>
      <c r="JJQ4" s="89"/>
      <c r="JJR4" s="89"/>
      <c r="JJS4" s="89"/>
      <c r="JJT4" s="89"/>
      <c r="JJU4" s="89"/>
      <c r="JJV4" s="89"/>
      <c r="JJW4" s="89"/>
      <c r="JJX4" s="89"/>
      <c r="JJY4" s="89"/>
      <c r="JJZ4" s="89"/>
      <c r="JKA4" s="89"/>
      <c r="JKB4" s="89"/>
      <c r="JKC4" s="89"/>
      <c r="JKD4" s="89"/>
      <c r="JKE4" s="89"/>
      <c r="JKF4" s="89"/>
      <c r="JKG4" s="89"/>
      <c r="JKH4" s="89"/>
      <c r="JKI4" s="89"/>
      <c r="JKJ4" s="89"/>
      <c r="JKK4" s="89"/>
      <c r="JKL4" s="89"/>
      <c r="JKM4" s="89"/>
      <c r="JKN4" s="89"/>
      <c r="JKO4" s="89"/>
      <c r="JKP4" s="89"/>
      <c r="JKQ4" s="89"/>
      <c r="JKR4" s="89"/>
      <c r="JKS4" s="89"/>
      <c r="JKT4" s="89"/>
      <c r="JKU4" s="89"/>
      <c r="JKV4" s="89"/>
      <c r="JKW4" s="89"/>
      <c r="JKX4" s="89"/>
      <c r="JKY4" s="89"/>
      <c r="JKZ4" s="89"/>
      <c r="JLA4" s="89"/>
      <c r="JLB4" s="89"/>
      <c r="JLC4" s="89"/>
      <c r="JLD4" s="89"/>
      <c r="JLE4" s="89"/>
      <c r="JLF4" s="89"/>
      <c r="JLG4" s="89"/>
      <c r="JLH4" s="89"/>
      <c r="JLI4" s="89"/>
      <c r="JLJ4" s="89"/>
      <c r="JLK4" s="89"/>
      <c r="JLL4" s="89"/>
      <c r="JLM4" s="89"/>
      <c r="JLN4" s="89"/>
      <c r="JLO4" s="89"/>
      <c r="JLP4" s="89"/>
      <c r="JLQ4" s="89"/>
      <c r="JLR4" s="89"/>
      <c r="JLS4" s="89"/>
      <c r="JLT4" s="89"/>
      <c r="JLU4" s="89"/>
      <c r="JLV4" s="89"/>
      <c r="JLW4" s="89"/>
      <c r="JLX4" s="89"/>
      <c r="JLY4" s="89"/>
      <c r="JLZ4" s="89"/>
      <c r="JMA4" s="89"/>
      <c r="JMB4" s="89"/>
      <c r="JMC4" s="89"/>
      <c r="JMD4" s="89"/>
      <c r="JME4" s="89"/>
      <c r="JMF4" s="89"/>
      <c r="JMG4" s="89"/>
      <c r="JMH4" s="89"/>
      <c r="JMI4" s="89"/>
      <c r="JMJ4" s="89"/>
      <c r="JMK4" s="89"/>
      <c r="JML4" s="89"/>
      <c r="JMM4" s="89"/>
      <c r="JMN4" s="89"/>
      <c r="JMO4" s="89"/>
      <c r="JMP4" s="89"/>
      <c r="JMQ4" s="89"/>
      <c r="JMR4" s="89"/>
      <c r="JMS4" s="89"/>
      <c r="JMT4" s="89"/>
      <c r="JMU4" s="89"/>
      <c r="JMV4" s="89"/>
      <c r="JMW4" s="89"/>
      <c r="JMX4" s="89"/>
      <c r="JMY4" s="89"/>
      <c r="JMZ4" s="89"/>
      <c r="JNA4" s="89"/>
      <c r="JNB4" s="89"/>
      <c r="JNC4" s="89"/>
      <c r="JND4" s="89"/>
      <c r="JNE4" s="89"/>
      <c r="JNF4" s="89"/>
      <c r="JNG4" s="89"/>
      <c r="JNH4" s="89"/>
      <c r="JNI4" s="89"/>
      <c r="JNJ4" s="89"/>
      <c r="JNK4" s="89"/>
      <c r="JNL4" s="89"/>
      <c r="JNM4" s="89"/>
      <c r="JNN4" s="89"/>
      <c r="JNO4" s="89"/>
      <c r="JNP4" s="89"/>
      <c r="JNQ4" s="89"/>
      <c r="JNR4" s="89"/>
      <c r="JNS4" s="89"/>
      <c r="JNT4" s="89"/>
      <c r="JNU4" s="89"/>
      <c r="JNV4" s="89"/>
      <c r="JNW4" s="89"/>
      <c r="JNX4" s="89"/>
      <c r="JNY4" s="89"/>
      <c r="JNZ4" s="89"/>
      <c r="JOA4" s="89"/>
      <c r="JOB4" s="89"/>
      <c r="JOC4" s="89"/>
      <c r="JOD4" s="89"/>
      <c r="JOE4" s="89"/>
      <c r="JOF4" s="89"/>
      <c r="JOG4" s="89"/>
      <c r="JOH4" s="89"/>
      <c r="JOI4" s="89"/>
      <c r="JOJ4" s="89"/>
      <c r="JOK4" s="89"/>
      <c r="JOL4" s="89"/>
      <c r="JOM4" s="89"/>
      <c r="JON4" s="89"/>
      <c r="JOO4" s="89"/>
      <c r="JOP4" s="89"/>
      <c r="JOQ4" s="89"/>
      <c r="JOR4" s="89"/>
      <c r="JOS4" s="89"/>
      <c r="JOT4" s="89"/>
      <c r="JOU4" s="89"/>
      <c r="JOV4" s="89"/>
      <c r="JOW4" s="89"/>
      <c r="JOX4" s="89"/>
      <c r="JOY4" s="89"/>
      <c r="JOZ4" s="89"/>
      <c r="JPA4" s="89"/>
      <c r="JPB4" s="89"/>
      <c r="JPC4" s="89"/>
      <c r="JPD4" s="89"/>
      <c r="JPE4" s="89"/>
      <c r="JPF4" s="89"/>
      <c r="JPG4" s="89"/>
      <c r="JPH4" s="89"/>
      <c r="JPI4" s="89"/>
      <c r="JPJ4" s="89"/>
      <c r="JPK4" s="89"/>
      <c r="JPL4" s="89"/>
      <c r="JPM4" s="89"/>
      <c r="JPN4" s="89"/>
      <c r="JPO4" s="89"/>
      <c r="JPP4" s="89"/>
      <c r="JPQ4" s="89"/>
      <c r="JPR4" s="89"/>
      <c r="JPS4" s="89"/>
      <c r="JPT4" s="89"/>
      <c r="JPU4" s="89"/>
      <c r="JPV4" s="89"/>
      <c r="JPW4" s="89"/>
      <c r="JPX4" s="89"/>
      <c r="JPY4" s="89"/>
      <c r="JPZ4" s="89"/>
      <c r="JQA4" s="89"/>
      <c r="JQB4" s="89"/>
      <c r="JQC4" s="89"/>
      <c r="JQD4" s="89"/>
      <c r="JQE4" s="89"/>
      <c r="JQF4" s="89"/>
      <c r="JQG4" s="89"/>
      <c r="JQH4" s="89"/>
      <c r="JQI4" s="89"/>
      <c r="JQJ4" s="89"/>
      <c r="JQK4" s="89"/>
      <c r="JQL4" s="89"/>
      <c r="JQM4" s="89"/>
      <c r="JQN4" s="89"/>
      <c r="JQO4" s="89"/>
      <c r="JQP4" s="89"/>
      <c r="JQQ4" s="89"/>
      <c r="JQR4" s="89"/>
      <c r="JQS4" s="89"/>
      <c r="JQT4" s="89"/>
      <c r="JQU4" s="89"/>
      <c r="JQV4" s="89"/>
      <c r="JQW4" s="89"/>
      <c r="JQX4" s="89"/>
      <c r="JQY4" s="89"/>
      <c r="JQZ4" s="89"/>
      <c r="JRA4" s="89"/>
      <c r="JRB4" s="89"/>
      <c r="JRC4" s="89"/>
      <c r="JRD4" s="89"/>
      <c r="JRE4" s="89"/>
      <c r="JRF4" s="89"/>
      <c r="JRG4" s="89"/>
      <c r="JRH4" s="89"/>
      <c r="JRI4" s="89"/>
      <c r="JRJ4" s="89"/>
      <c r="JRK4" s="89"/>
      <c r="JRL4" s="89"/>
      <c r="JRM4" s="89"/>
      <c r="JRN4" s="89"/>
      <c r="JRO4" s="89"/>
      <c r="JRP4" s="89"/>
      <c r="JRQ4" s="89"/>
      <c r="JRR4" s="89"/>
      <c r="JRS4" s="89"/>
      <c r="JRT4" s="89"/>
      <c r="JRU4" s="89"/>
      <c r="JRV4" s="89"/>
      <c r="JRW4" s="89"/>
      <c r="JRX4" s="89"/>
      <c r="JRY4" s="89"/>
      <c r="JRZ4" s="89"/>
      <c r="JSA4" s="89"/>
      <c r="JSB4" s="89"/>
      <c r="JSC4" s="89"/>
      <c r="JSD4" s="89"/>
      <c r="JSE4" s="89"/>
      <c r="JSF4" s="89"/>
      <c r="JSG4" s="89"/>
      <c r="JSH4" s="89"/>
      <c r="JSI4" s="89"/>
      <c r="JSJ4" s="89"/>
      <c r="JSK4" s="89"/>
      <c r="JSL4" s="89"/>
      <c r="JSM4" s="89"/>
      <c r="JSN4" s="89"/>
      <c r="JSO4" s="89"/>
      <c r="JSP4" s="89"/>
      <c r="JSQ4" s="89"/>
      <c r="JSR4" s="89"/>
      <c r="JSS4" s="89"/>
      <c r="JST4" s="89"/>
      <c r="JSU4" s="89"/>
      <c r="JSV4" s="89"/>
      <c r="JSW4" s="89"/>
      <c r="JSX4" s="89"/>
      <c r="JSY4" s="89"/>
      <c r="JSZ4" s="89"/>
      <c r="JTA4" s="89"/>
      <c r="JTB4" s="89"/>
      <c r="JTC4" s="89"/>
      <c r="JTD4" s="89"/>
      <c r="JTE4" s="89"/>
      <c r="JTF4" s="89"/>
      <c r="JTG4" s="89"/>
      <c r="JTH4" s="89"/>
      <c r="JTI4" s="89"/>
      <c r="JTJ4" s="89"/>
      <c r="JTK4" s="89"/>
      <c r="JTL4" s="89"/>
      <c r="JTM4" s="89"/>
      <c r="JTN4" s="89"/>
      <c r="JTO4" s="89"/>
      <c r="JTP4" s="89"/>
      <c r="JTQ4" s="89"/>
      <c r="JTR4" s="89"/>
      <c r="JTS4" s="89"/>
      <c r="JTT4" s="89"/>
      <c r="JTU4" s="89"/>
      <c r="JTV4" s="89"/>
      <c r="JTW4" s="89"/>
      <c r="JTX4" s="89"/>
      <c r="JTY4" s="89"/>
      <c r="JTZ4" s="89"/>
      <c r="JUA4" s="89"/>
      <c r="JUB4" s="89"/>
      <c r="JUC4" s="89"/>
      <c r="JUD4" s="89"/>
      <c r="JUE4" s="89"/>
      <c r="JUF4" s="89"/>
      <c r="JUG4" s="89"/>
      <c r="JUH4" s="89"/>
      <c r="JUI4" s="89"/>
      <c r="JUJ4" s="89"/>
      <c r="JUK4" s="89"/>
      <c r="JUL4" s="89"/>
      <c r="JUM4" s="89"/>
      <c r="JUN4" s="89"/>
      <c r="JUO4" s="89"/>
      <c r="JUP4" s="89"/>
      <c r="JUQ4" s="89"/>
      <c r="JUR4" s="89"/>
      <c r="JUS4" s="89"/>
      <c r="JUT4" s="89"/>
      <c r="JUU4" s="89"/>
      <c r="JUV4" s="89"/>
      <c r="JUW4" s="89"/>
      <c r="JUX4" s="89"/>
      <c r="JUY4" s="89"/>
      <c r="JUZ4" s="89"/>
      <c r="JVA4" s="89"/>
      <c r="JVB4" s="89"/>
      <c r="JVC4" s="89"/>
      <c r="JVD4" s="89"/>
      <c r="JVE4" s="89"/>
      <c r="JVF4" s="89"/>
      <c r="JVG4" s="89"/>
      <c r="JVH4" s="89"/>
      <c r="JVI4" s="89"/>
      <c r="JVJ4" s="89"/>
      <c r="JVK4" s="89"/>
      <c r="JVL4" s="89"/>
      <c r="JVM4" s="89"/>
      <c r="JVN4" s="89"/>
      <c r="JVO4" s="89"/>
      <c r="JVP4" s="89"/>
      <c r="JVQ4" s="89"/>
      <c r="JVR4" s="89"/>
      <c r="JVS4" s="89"/>
      <c r="JVT4" s="89"/>
      <c r="JVU4" s="89"/>
      <c r="JVV4" s="89"/>
      <c r="JVW4" s="89"/>
      <c r="JVX4" s="89"/>
      <c r="JVY4" s="89"/>
      <c r="JVZ4" s="89"/>
      <c r="JWA4" s="89"/>
      <c r="JWB4" s="89"/>
      <c r="JWC4" s="89"/>
      <c r="JWD4" s="89"/>
      <c r="JWE4" s="89"/>
      <c r="JWF4" s="89"/>
      <c r="JWG4" s="89"/>
      <c r="JWH4" s="89"/>
      <c r="JWI4" s="89"/>
      <c r="JWJ4" s="89"/>
      <c r="JWK4" s="89"/>
      <c r="JWL4" s="89"/>
      <c r="JWM4" s="89"/>
      <c r="JWN4" s="89"/>
      <c r="JWO4" s="89"/>
      <c r="JWP4" s="89"/>
      <c r="JWQ4" s="89"/>
      <c r="JWR4" s="89"/>
      <c r="JWS4" s="89"/>
      <c r="JWT4" s="89"/>
      <c r="JWU4" s="89"/>
      <c r="JWV4" s="89"/>
      <c r="JWW4" s="89"/>
      <c r="JWX4" s="89"/>
      <c r="JWY4" s="89"/>
      <c r="JWZ4" s="89"/>
      <c r="JXA4" s="89"/>
      <c r="JXB4" s="89"/>
      <c r="JXC4" s="89"/>
      <c r="JXD4" s="89"/>
      <c r="JXE4" s="89"/>
      <c r="JXF4" s="89"/>
      <c r="JXG4" s="89"/>
      <c r="JXH4" s="89"/>
      <c r="JXI4" s="89"/>
      <c r="JXJ4" s="89"/>
      <c r="JXK4" s="89"/>
      <c r="JXL4" s="89"/>
      <c r="JXM4" s="89"/>
      <c r="JXN4" s="89"/>
      <c r="JXO4" s="89"/>
      <c r="JXP4" s="89"/>
      <c r="JXQ4" s="89"/>
      <c r="JXR4" s="89"/>
      <c r="JXS4" s="89"/>
      <c r="JXT4" s="89"/>
      <c r="JXU4" s="89"/>
      <c r="JXV4" s="89"/>
      <c r="JXW4" s="89"/>
      <c r="JXX4" s="89"/>
      <c r="JXY4" s="89"/>
      <c r="JXZ4" s="89"/>
      <c r="JYA4" s="89"/>
      <c r="JYB4" s="89"/>
      <c r="JYC4" s="89"/>
      <c r="JYD4" s="89"/>
      <c r="JYE4" s="89"/>
      <c r="JYF4" s="89"/>
      <c r="JYG4" s="89"/>
      <c r="JYH4" s="89"/>
      <c r="JYI4" s="89"/>
      <c r="JYJ4" s="89"/>
      <c r="JYK4" s="89"/>
      <c r="JYL4" s="89"/>
      <c r="JYM4" s="89"/>
      <c r="JYN4" s="89"/>
      <c r="JYO4" s="89"/>
      <c r="JYP4" s="89"/>
      <c r="JYQ4" s="89"/>
      <c r="JYR4" s="89"/>
      <c r="JYS4" s="89"/>
      <c r="JYT4" s="89"/>
      <c r="JYU4" s="89"/>
      <c r="JYV4" s="89"/>
      <c r="JYW4" s="89"/>
      <c r="JYX4" s="89"/>
      <c r="JYY4" s="89"/>
      <c r="JYZ4" s="89"/>
      <c r="JZA4" s="89"/>
      <c r="JZB4" s="89"/>
      <c r="JZC4" s="89"/>
      <c r="JZD4" s="89"/>
      <c r="JZE4" s="89"/>
      <c r="JZF4" s="89"/>
      <c r="JZG4" s="89"/>
      <c r="JZH4" s="89"/>
      <c r="JZI4" s="89"/>
      <c r="JZJ4" s="89"/>
      <c r="JZK4" s="89"/>
      <c r="JZL4" s="89"/>
      <c r="JZM4" s="89"/>
      <c r="JZN4" s="89"/>
      <c r="JZO4" s="89"/>
      <c r="JZP4" s="89"/>
      <c r="JZQ4" s="89"/>
      <c r="JZR4" s="89"/>
      <c r="JZS4" s="89"/>
      <c r="JZT4" s="89"/>
      <c r="JZU4" s="89"/>
      <c r="JZV4" s="89"/>
      <c r="JZW4" s="89"/>
      <c r="JZX4" s="89"/>
      <c r="JZY4" s="89"/>
      <c r="JZZ4" s="89"/>
      <c r="KAA4" s="89"/>
      <c r="KAB4" s="89"/>
      <c r="KAC4" s="89"/>
      <c r="KAD4" s="89"/>
      <c r="KAE4" s="89"/>
      <c r="KAF4" s="89"/>
      <c r="KAG4" s="89"/>
      <c r="KAH4" s="89"/>
      <c r="KAI4" s="89"/>
      <c r="KAJ4" s="89"/>
      <c r="KAK4" s="89"/>
      <c r="KAL4" s="89"/>
      <c r="KAM4" s="89"/>
      <c r="KAN4" s="89"/>
      <c r="KAO4" s="89"/>
      <c r="KAP4" s="89"/>
      <c r="KAQ4" s="89"/>
      <c r="KAR4" s="89"/>
      <c r="KAS4" s="89"/>
      <c r="KAT4" s="89"/>
      <c r="KAU4" s="89"/>
      <c r="KAV4" s="89"/>
      <c r="KAW4" s="89"/>
      <c r="KAX4" s="89"/>
      <c r="KAY4" s="89"/>
      <c r="KAZ4" s="89"/>
      <c r="KBA4" s="89"/>
      <c r="KBB4" s="89"/>
      <c r="KBC4" s="89"/>
      <c r="KBD4" s="89"/>
      <c r="KBE4" s="89"/>
      <c r="KBF4" s="89"/>
      <c r="KBG4" s="89"/>
      <c r="KBH4" s="89"/>
      <c r="KBI4" s="89"/>
      <c r="KBJ4" s="89"/>
      <c r="KBK4" s="89"/>
      <c r="KBL4" s="89"/>
      <c r="KBM4" s="89"/>
      <c r="KBN4" s="89"/>
      <c r="KBO4" s="89"/>
      <c r="KBP4" s="89"/>
      <c r="KBQ4" s="89"/>
      <c r="KBR4" s="89"/>
      <c r="KBS4" s="89"/>
      <c r="KBT4" s="89"/>
      <c r="KBU4" s="89"/>
      <c r="KBV4" s="89"/>
      <c r="KBW4" s="89"/>
      <c r="KBX4" s="89"/>
      <c r="KBY4" s="89"/>
      <c r="KBZ4" s="89"/>
      <c r="KCA4" s="89"/>
      <c r="KCB4" s="89"/>
      <c r="KCC4" s="89"/>
      <c r="KCD4" s="89"/>
      <c r="KCE4" s="89"/>
      <c r="KCF4" s="89"/>
      <c r="KCG4" s="89"/>
      <c r="KCH4" s="89"/>
      <c r="KCI4" s="89"/>
      <c r="KCJ4" s="89"/>
      <c r="KCK4" s="89"/>
      <c r="KCL4" s="89"/>
      <c r="KCM4" s="89"/>
      <c r="KCN4" s="89"/>
      <c r="KCO4" s="89"/>
      <c r="KCP4" s="89"/>
      <c r="KCQ4" s="89"/>
      <c r="KCR4" s="89"/>
      <c r="KCS4" s="89"/>
      <c r="KCT4" s="89"/>
      <c r="KCU4" s="89"/>
      <c r="KCV4" s="89"/>
      <c r="KCW4" s="89"/>
      <c r="KCX4" s="89"/>
      <c r="KCY4" s="89"/>
      <c r="KCZ4" s="89"/>
      <c r="KDA4" s="89"/>
      <c r="KDB4" s="89"/>
      <c r="KDC4" s="89"/>
      <c r="KDD4" s="89"/>
      <c r="KDE4" s="89"/>
      <c r="KDF4" s="89"/>
      <c r="KDG4" s="89"/>
      <c r="KDH4" s="89"/>
      <c r="KDI4" s="89"/>
      <c r="KDJ4" s="89"/>
      <c r="KDK4" s="89"/>
      <c r="KDL4" s="89"/>
      <c r="KDM4" s="89"/>
      <c r="KDN4" s="89"/>
      <c r="KDO4" s="89"/>
      <c r="KDP4" s="89"/>
      <c r="KDQ4" s="89"/>
      <c r="KDR4" s="89"/>
      <c r="KDS4" s="89"/>
      <c r="KDT4" s="89"/>
      <c r="KDU4" s="89"/>
      <c r="KDV4" s="89"/>
      <c r="KDW4" s="89"/>
      <c r="KDX4" s="89"/>
      <c r="KDY4" s="89"/>
      <c r="KDZ4" s="89"/>
      <c r="KEA4" s="89"/>
      <c r="KEB4" s="89"/>
      <c r="KEC4" s="89"/>
      <c r="KED4" s="89"/>
      <c r="KEE4" s="89"/>
      <c r="KEF4" s="89"/>
      <c r="KEG4" s="89"/>
      <c r="KEH4" s="89"/>
      <c r="KEI4" s="89"/>
      <c r="KEJ4" s="89"/>
      <c r="KEK4" s="89"/>
      <c r="KEL4" s="89"/>
      <c r="KEM4" s="89"/>
      <c r="KEN4" s="89"/>
      <c r="KEO4" s="89"/>
      <c r="KEP4" s="89"/>
      <c r="KEQ4" s="89"/>
      <c r="KER4" s="89"/>
      <c r="KES4" s="89"/>
      <c r="KET4" s="89"/>
      <c r="KEU4" s="89"/>
      <c r="KEV4" s="89"/>
      <c r="KEW4" s="89"/>
      <c r="KEX4" s="89"/>
      <c r="KEY4" s="89"/>
      <c r="KEZ4" s="89"/>
      <c r="KFA4" s="89"/>
      <c r="KFB4" s="89"/>
      <c r="KFC4" s="89"/>
      <c r="KFD4" s="89"/>
      <c r="KFE4" s="89"/>
      <c r="KFF4" s="89"/>
      <c r="KFG4" s="89"/>
      <c r="KFH4" s="89"/>
      <c r="KFI4" s="89"/>
      <c r="KFJ4" s="89"/>
      <c r="KFK4" s="89"/>
      <c r="KFL4" s="89"/>
      <c r="KFM4" s="89"/>
      <c r="KFN4" s="89"/>
      <c r="KFO4" s="89"/>
      <c r="KFP4" s="89"/>
      <c r="KFQ4" s="89"/>
      <c r="KFR4" s="89"/>
      <c r="KFS4" s="89"/>
      <c r="KFT4" s="89"/>
      <c r="KFU4" s="89"/>
      <c r="KFV4" s="89"/>
      <c r="KFW4" s="89"/>
      <c r="KFX4" s="89"/>
      <c r="KFY4" s="89"/>
      <c r="KFZ4" s="89"/>
      <c r="KGA4" s="89"/>
      <c r="KGB4" s="89"/>
      <c r="KGC4" s="89"/>
      <c r="KGD4" s="89"/>
      <c r="KGE4" s="89"/>
      <c r="KGF4" s="89"/>
      <c r="KGG4" s="89"/>
      <c r="KGH4" s="89"/>
      <c r="KGI4" s="89"/>
      <c r="KGJ4" s="89"/>
      <c r="KGK4" s="89"/>
      <c r="KGL4" s="89"/>
      <c r="KGM4" s="89"/>
      <c r="KGN4" s="89"/>
      <c r="KGO4" s="89"/>
      <c r="KGP4" s="89"/>
      <c r="KGQ4" s="89"/>
      <c r="KGR4" s="89"/>
      <c r="KGS4" s="89"/>
      <c r="KGT4" s="89"/>
      <c r="KGU4" s="89"/>
      <c r="KGV4" s="89"/>
      <c r="KGW4" s="89"/>
      <c r="KGX4" s="89"/>
      <c r="KGY4" s="89"/>
      <c r="KGZ4" s="89"/>
      <c r="KHA4" s="89"/>
      <c r="KHB4" s="89"/>
      <c r="KHC4" s="89"/>
      <c r="KHD4" s="89"/>
      <c r="KHE4" s="89"/>
      <c r="KHF4" s="89"/>
      <c r="KHG4" s="89"/>
      <c r="KHH4" s="89"/>
      <c r="KHI4" s="89"/>
      <c r="KHJ4" s="89"/>
      <c r="KHK4" s="89"/>
      <c r="KHL4" s="89"/>
      <c r="KHM4" s="89"/>
      <c r="KHN4" s="89"/>
      <c r="KHO4" s="89"/>
      <c r="KHP4" s="89"/>
      <c r="KHQ4" s="89"/>
      <c r="KHR4" s="89"/>
      <c r="KHS4" s="89"/>
      <c r="KHT4" s="89"/>
      <c r="KHU4" s="89"/>
      <c r="KHV4" s="89"/>
      <c r="KHW4" s="89"/>
      <c r="KHX4" s="89"/>
      <c r="KHY4" s="89"/>
      <c r="KHZ4" s="89"/>
      <c r="KIA4" s="89"/>
      <c r="KIB4" s="89"/>
      <c r="KIC4" s="89"/>
      <c r="KID4" s="89"/>
      <c r="KIE4" s="89"/>
      <c r="KIF4" s="89"/>
      <c r="KIG4" s="89"/>
      <c r="KIH4" s="89"/>
      <c r="KII4" s="89"/>
      <c r="KIJ4" s="89"/>
      <c r="KIK4" s="89"/>
      <c r="KIL4" s="89"/>
      <c r="KIM4" s="89"/>
      <c r="KIN4" s="89"/>
      <c r="KIO4" s="89"/>
      <c r="KIP4" s="89"/>
      <c r="KIQ4" s="89"/>
      <c r="KIR4" s="89"/>
      <c r="KIS4" s="89"/>
      <c r="KIT4" s="89"/>
      <c r="KIU4" s="89"/>
      <c r="KIV4" s="89"/>
      <c r="KIW4" s="89"/>
      <c r="KIX4" s="89"/>
      <c r="KIY4" s="89"/>
      <c r="KIZ4" s="89"/>
      <c r="KJA4" s="89"/>
      <c r="KJB4" s="89"/>
      <c r="KJC4" s="89"/>
      <c r="KJD4" s="89"/>
      <c r="KJE4" s="89"/>
      <c r="KJF4" s="89"/>
      <c r="KJG4" s="89"/>
      <c r="KJH4" s="89"/>
      <c r="KJI4" s="89"/>
      <c r="KJJ4" s="89"/>
      <c r="KJK4" s="89"/>
      <c r="KJL4" s="89"/>
      <c r="KJM4" s="89"/>
      <c r="KJN4" s="89"/>
      <c r="KJO4" s="89"/>
      <c r="KJP4" s="89"/>
      <c r="KJQ4" s="89"/>
      <c r="KJR4" s="89"/>
      <c r="KJS4" s="89"/>
      <c r="KJT4" s="89"/>
      <c r="KJU4" s="89"/>
      <c r="KJV4" s="89"/>
      <c r="KJW4" s="89"/>
      <c r="KJX4" s="89"/>
      <c r="KJY4" s="89"/>
      <c r="KJZ4" s="89"/>
      <c r="KKA4" s="89"/>
      <c r="KKB4" s="89"/>
      <c r="KKC4" s="89"/>
      <c r="KKD4" s="89"/>
      <c r="KKE4" s="89"/>
      <c r="KKF4" s="89"/>
      <c r="KKG4" s="89"/>
      <c r="KKH4" s="89"/>
      <c r="KKI4" s="89"/>
      <c r="KKJ4" s="89"/>
      <c r="KKK4" s="89"/>
      <c r="KKL4" s="89"/>
      <c r="KKM4" s="89"/>
      <c r="KKN4" s="89"/>
      <c r="KKO4" s="89"/>
      <c r="KKP4" s="89"/>
      <c r="KKQ4" s="89"/>
      <c r="KKR4" s="89"/>
      <c r="KKS4" s="89"/>
      <c r="KKT4" s="89"/>
      <c r="KKU4" s="89"/>
      <c r="KKV4" s="89"/>
      <c r="KKW4" s="89"/>
      <c r="KKX4" s="89"/>
      <c r="KKY4" s="89"/>
      <c r="KKZ4" s="89"/>
      <c r="KLA4" s="89"/>
      <c r="KLB4" s="89"/>
      <c r="KLC4" s="89"/>
      <c r="KLD4" s="89"/>
      <c r="KLE4" s="89"/>
      <c r="KLF4" s="89"/>
      <c r="KLG4" s="89"/>
      <c r="KLH4" s="89"/>
      <c r="KLI4" s="89"/>
      <c r="KLJ4" s="89"/>
      <c r="KLK4" s="89"/>
      <c r="KLL4" s="89"/>
      <c r="KLM4" s="89"/>
      <c r="KLN4" s="89"/>
      <c r="KLO4" s="89"/>
      <c r="KLP4" s="89"/>
      <c r="KLQ4" s="89"/>
      <c r="KLR4" s="89"/>
      <c r="KLS4" s="89"/>
      <c r="KLT4" s="89"/>
      <c r="KLU4" s="89"/>
      <c r="KLV4" s="89"/>
      <c r="KLW4" s="89"/>
      <c r="KLX4" s="89"/>
      <c r="KLY4" s="89"/>
      <c r="KLZ4" s="89"/>
      <c r="KMA4" s="89"/>
      <c r="KMB4" s="89"/>
      <c r="KMC4" s="89"/>
      <c r="KMD4" s="89"/>
      <c r="KME4" s="89"/>
      <c r="KMF4" s="89"/>
      <c r="KMG4" s="89"/>
      <c r="KMH4" s="89"/>
      <c r="KMI4" s="89"/>
      <c r="KMJ4" s="89"/>
      <c r="KMK4" s="89"/>
      <c r="KML4" s="89"/>
      <c r="KMM4" s="89"/>
      <c r="KMN4" s="89"/>
      <c r="KMO4" s="89"/>
      <c r="KMP4" s="89"/>
      <c r="KMQ4" s="89"/>
      <c r="KMR4" s="89"/>
      <c r="KMS4" s="89"/>
      <c r="KMT4" s="89"/>
      <c r="KMU4" s="89"/>
      <c r="KMV4" s="89"/>
      <c r="KMW4" s="89"/>
      <c r="KMX4" s="89"/>
      <c r="KMY4" s="89"/>
      <c r="KMZ4" s="89"/>
      <c r="KNA4" s="89"/>
      <c r="KNB4" s="89"/>
      <c r="KNC4" s="89"/>
      <c r="KND4" s="89"/>
      <c r="KNE4" s="89"/>
      <c r="KNF4" s="89"/>
      <c r="KNG4" s="89"/>
      <c r="KNH4" s="89"/>
      <c r="KNI4" s="89"/>
      <c r="KNJ4" s="89"/>
      <c r="KNK4" s="89"/>
      <c r="KNL4" s="89"/>
      <c r="KNM4" s="89"/>
      <c r="KNN4" s="89"/>
      <c r="KNO4" s="89"/>
      <c r="KNP4" s="89"/>
      <c r="KNQ4" s="89"/>
      <c r="KNR4" s="89"/>
      <c r="KNS4" s="89"/>
      <c r="KNT4" s="89"/>
      <c r="KNU4" s="89"/>
      <c r="KNV4" s="89"/>
      <c r="KNW4" s="89"/>
      <c r="KNX4" s="89"/>
      <c r="KNY4" s="89"/>
      <c r="KNZ4" s="89"/>
      <c r="KOA4" s="89"/>
      <c r="KOB4" s="89"/>
      <c r="KOC4" s="89"/>
      <c r="KOD4" s="89"/>
      <c r="KOE4" s="89"/>
      <c r="KOF4" s="89"/>
      <c r="KOG4" s="89"/>
      <c r="KOH4" s="89"/>
      <c r="KOI4" s="89"/>
      <c r="KOJ4" s="89"/>
      <c r="KOK4" s="89"/>
      <c r="KOL4" s="89"/>
      <c r="KOM4" s="89"/>
      <c r="KON4" s="89"/>
      <c r="KOO4" s="89"/>
      <c r="KOP4" s="89"/>
      <c r="KOQ4" s="89"/>
      <c r="KOR4" s="89"/>
      <c r="KOS4" s="89"/>
      <c r="KOT4" s="89"/>
      <c r="KOU4" s="89"/>
      <c r="KOV4" s="89"/>
      <c r="KOW4" s="89"/>
      <c r="KOX4" s="89"/>
      <c r="KOY4" s="89"/>
      <c r="KOZ4" s="89"/>
      <c r="KPA4" s="89"/>
      <c r="KPB4" s="89"/>
      <c r="KPC4" s="89"/>
      <c r="KPD4" s="89"/>
      <c r="KPE4" s="89"/>
      <c r="KPF4" s="89"/>
      <c r="KPG4" s="89"/>
      <c r="KPH4" s="89"/>
      <c r="KPI4" s="89"/>
      <c r="KPJ4" s="89"/>
      <c r="KPK4" s="89"/>
      <c r="KPL4" s="89"/>
      <c r="KPM4" s="89"/>
      <c r="KPN4" s="89"/>
      <c r="KPO4" s="89"/>
      <c r="KPP4" s="89"/>
      <c r="KPQ4" s="89"/>
      <c r="KPR4" s="89"/>
      <c r="KPS4" s="89"/>
      <c r="KPT4" s="89"/>
      <c r="KPU4" s="89"/>
      <c r="KPV4" s="89"/>
      <c r="KPW4" s="89"/>
      <c r="KPX4" s="89"/>
      <c r="KPY4" s="89"/>
      <c r="KPZ4" s="89"/>
      <c r="KQA4" s="89"/>
      <c r="KQB4" s="89"/>
      <c r="KQC4" s="89"/>
      <c r="KQD4" s="89"/>
      <c r="KQE4" s="89"/>
      <c r="KQF4" s="89"/>
      <c r="KQG4" s="89"/>
      <c r="KQH4" s="89"/>
      <c r="KQI4" s="89"/>
      <c r="KQJ4" s="89"/>
      <c r="KQK4" s="89"/>
      <c r="KQL4" s="89"/>
      <c r="KQM4" s="89"/>
      <c r="KQN4" s="89"/>
      <c r="KQO4" s="89"/>
      <c r="KQP4" s="89"/>
      <c r="KQQ4" s="89"/>
      <c r="KQR4" s="89"/>
      <c r="KQS4" s="89"/>
      <c r="KQT4" s="89"/>
      <c r="KQU4" s="89"/>
      <c r="KQV4" s="89"/>
      <c r="KQW4" s="89"/>
      <c r="KQX4" s="89"/>
      <c r="KQY4" s="89"/>
      <c r="KQZ4" s="89"/>
      <c r="KRA4" s="89"/>
      <c r="KRB4" s="89"/>
      <c r="KRC4" s="89"/>
      <c r="KRD4" s="89"/>
      <c r="KRE4" s="89"/>
      <c r="KRF4" s="89"/>
      <c r="KRG4" s="89"/>
      <c r="KRH4" s="89"/>
      <c r="KRI4" s="89"/>
      <c r="KRJ4" s="89"/>
      <c r="KRK4" s="89"/>
      <c r="KRL4" s="89"/>
      <c r="KRM4" s="89"/>
      <c r="KRN4" s="89"/>
      <c r="KRO4" s="89"/>
      <c r="KRP4" s="89"/>
      <c r="KRQ4" s="89"/>
      <c r="KRR4" s="89"/>
      <c r="KRS4" s="89"/>
      <c r="KRT4" s="89"/>
      <c r="KRU4" s="89"/>
      <c r="KRV4" s="89"/>
      <c r="KRW4" s="89"/>
      <c r="KRX4" s="89"/>
      <c r="KRY4" s="89"/>
      <c r="KRZ4" s="89"/>
      <c r="KSA4" s="89"/>
      <c r="KSB4" s="89"/>
      <c r="KSC4" s="89"/>
      <c r="KSD4" s="89"/>
      <c r="KSE4" s="89"/>
      <c r="KSF4" s="89"/>
      <c r="KSG4" s="89"/>
      <c r="KSH4" s="89"/>
      <c r="KSI4" s="89"/>
      <c r="KSJ4" s="89"/>
      <c r="KSK4" s="89"/>
      <c r="KSL4" s="89"/>
      <c r="KSM4" s="89"/>
      <c r="KSN4" s="89"/>
      <c r="KSO4" s="89"/>
      <c r="KSP4" s="89"/>
      <c r="KSQ4" s="89"/>
      <c r="KSR4" s="89"/>
      <c r="KSS4" s="89"/>
      <c r="KST4" s="89"/>
      <c r="KSU4" s="89"/>
      <c r="KSV4" s="89"/>
      <c r="KSW4" s="89"/>
      <c r="KSX4" s="89"/>
      <c r="KSY4" s="89"/>
      <c r="KSZ4" s="89"/>
      <c r="KTA4" s="89"/>
      <c r="KTB4" s="89"/>
      <c r="KTC4" s="89"/>
      <c r="KTD4" s="89"/>
      <c r="KTE4" s="89"/>
      <c r="KTF4" s="89"/>
      <c r="KTG4" s="89"/>
      <c r="KTH4" s="89"/>
      <c r="KTI4" s="89"/>
      <c r="KTJ4" s="89"/>
      <c r="KTK4" s="89"/>
      <c r="KTL4" s="89"/>
      <c r="KTM4" s="89"/>
      <c r="KTN4" s="89"/>
      <c r="KTO4" s="89"/>
      <c r="KTP4" s="89"/>
      <c r="KTQ4" s="89"/>
      <c r="KTR4" s="89"/>
      <c r="KTS4" s="89"/>
      <c r="KTT4" s="89"/>
      <c r="KTU4" s="89"/>
      <c r="KTV4" s="89"/>
      <c r="KTW4" s="89"/>
      <c r="KTX4" s="89"/>
      <c r="KTY4" s="89"/>
      <c r="KTZ4" s="89"/>
      <c r="KUA4" s="89"/>
      <c r="KUB4" s="89"/>
      <c r="KUC4" s="89"/>
      <c r="KUD4" s="89"/>
      <c r="KUE4" s="89"/>
      <c r="KUF4" s="89"/>
      <c r="KUG4" s="89"/>
      <c r="KUH4" s="89"/>
      <c r="KUI4" s="89"/>
      <c r="KUJ4" s="89"/>
      <c r="KUK4" s="89"/>
      <c r="KUL4" s="89"/>
      <c r="KUM4" s="89"/>
      <c r="KUN4" s="89"/>
      <c r="KUO4" s="89"/>
      <c r="KUP4" s="89"/>
      <c r="KUQ4" s="89"/>
      <c r="KUR4" s="89"/>
      <c r="KUS4" s="89"/>
      <c r="KUT4" s="89"/>
      <c r="KUU4" s="89"/>
      <c r="KUV4" s="89"/>
      <c r="KUW4" s="89"/>
      <c r="KUX4" s="89"/>
      <c r="KUY4" s="89"/>
      <c r="KUZ4" s="89"/>
      <c r="KVA4" s="89"/>
      <c r="KVB4" s="89"/>
      <c r="KVC4" s="89"/>
      <c r="KVD4" s="89"/>
      <c r="KVE4" s="89"/>
      <c r="KVF4" s="89"/>
      <c r="KVG4" s="89"/>
      <c r="KVH4" s="89"/>
      <c r="KVI4" s="89"/>
      <c r="KVJ4" s="89"/>
      <c r="KVK4" s="89"/>
      <c r="KVL4" s="89"/>
      <c r="KVM4" s="89"/>
      <c r="KVN4" s="89"/>
      <c r="KVO4" s="89"/>
      <c r="KVP4" s="89"/>
      <c r="KVQ4" s="89"/>
      <c r="KVR4" s="89"/>
      <c r="KVS4" s="89"/>
      <c r="KVT4" s="89"/>
      <c r="KVU4" s="89"/>
      <c r="KVV4" s="89"/>
      <c r="KVW4" s="89"/>
      <c r="KVX4" s="89"/>
      <c r="KVY4" s="89"/>
      <c r="KVZ4" s="89"/>
      <c r="KWA4" s="89"/>
      <c r="KWB4" s="89"/>
      <c r="KWC4" s="89"/>
      <c r="KWD4" s="89"/>
      <c r="KWE4" s="89"/>
      <c r="KWF4" s="89"/>
      <c r="KWG4" s="89"/>
      <c r="KWH4" s="89"/>
      <c r="KWI4" s="89"/>
      <c r="KWJ4" s="89"/>
      <c r="KWK4" s="89"/>
      <c r="KWL4" s="89"/>
      <c r="KWM4" s="89"/>
      <c r="KWN4" s="89"/>
      <c r="KWO4" s="89"/>
      <c r="KWP4" s="89"/>
      <c r="KWQ4" s="89"/>
      <c r="KWR4" s="89"/>
      <c r="KWS4" s="89"/>
      <c r="KWT4" s="89"/>
      <c r="KWU4" s="89"/>
      <c r="KWV4" s="89"/>
      <c r="KWW4" s="89"/>
      <c r="KWX4" s="89"/>
      <c r="KWY4" s="89"/>
      <c r="KWZ4" s="89"/>
      <c r="KXA4" s="89"/>
      <c r="KXB4" s="89"/>
      <c r="KXC4" s="89"/>
      <c r="KXD4" s="89"/>
      <c r="KXE4" s="89"/>
      <c r="KXF4" s="89"/>
      <c r="KXG4" s="89"/>
      <c r="KXH4" s="89"/>
      <c r="KXI4" s="89"/>
      <c r="KXJ4" s="89"/>
      <c r="KXK4" s="89"/>
      <c r="KXL4" s="89"/>
      <c r="KXM4" s="89"/>
      <c r="KXN4" s="89"/>
      <c r="KXO4" s="89"/>
      <c r="KXP4" s="89"/>
      <c r="KXQ4" s="89"/>
      <c r="KXR4" s="89"/>
      <c r="KXS4" s="89"/>
      <c r="KXT4" s="89"/>
      <c r="KXU4" s="89"/>
      <c r="KXV4" s="89"/>
      <c r="KXW4" s="89"/>
      <c r="KXX4" s="89"/>
      <c r="KXY4" s="89"/>
      <c r="KXZ4" s="89"/>
      <c r="KYA4" s="89"/>
      <c r="KYB4" s="89"/>
      <c r="KYC4" s="89"/>
      <c r="KYD4" s="89"/>
      <c r="KYE4" s="89"/>
      <c r="KYF4" s="89"/>
      <c r="KYG4" s="89"/>
      <c r="KYH4" s="89"/>
      <c r="KYI4" s="89"/>
      <c r="KYJ4" s="89"/>
      <c r="KYK4" s="89"/>
      <c r="KYL4" s="89"/>
      <c r="KYM4" s="89"/>
      <c r="KYN4" s="89"/>
      <c r="KYO4" s="89"/>
      <c r="KYP4" s="89"/>
      <c r="KYQ4" s="89"/>
      <c r="KYR4" s="89"/>
      <c r="KYS4" s="89"/>
      <c r="KYT4" s="89"/>
      <c r="KYU4" s="89"/>
      <c r="KYV4" s="89"/>
      <c r="KYW4" s="89"/>
      <c r="KYX4" s="89"/>
      <c r="KYY4" s="89"/>
      <c r="KYZ4" s="89"/>
      <c r="KZA4" s="89"/>
      <c r="KZB4" s="89"/>
      <c r="KZC4" s="89"/>
      <c r="KZD4" s="89"/>
      <c r="KZE4" s="89"/>
      <c r="KZF4" s="89"/>
      <c r="KZG4" s="89"/>
      <c r="KZH4" s="89"/>
      <c r="KZI4" s="89"/>
      <c r="KZJ4" s="89"/>
      <c r="KZK4" s="89"/>
      <c r="KZL4" s="89"/>
      <c r="KZM4" s="89"/>
      <c r="KZN4" s="89"/>
      <c r="KZO4" s="89"/>
      <c r="KZP4" s="89"/>
      <c r="KZQ4" s="89"/>
      <c r="KZR4" s="89"/>
      <c r="KZS4" s="89"/>
      <c r="KZT4" s="89"/>
      <c r="KZU4" s="89"/>
      <c r="KZV4" s="89"/>
      <c r="KZW4" s="89"/>
      <c r="KZX4" s="89"/>
      <c r="KZY4" s="89"/>
      <c r="KZZ4" s="89"/>
      <c r="LAA4" s="89"/>
      <c r="LAB4" s="89"/>
      <c r="LAC4" s="89"/>
      <c r="LAD4" s="89"/>
      <c r="LAE4" s="89"/>
      <c r="LAF4" s="89"/>
      <c r="LAG4" s="89"/>
      <c r="LAH4" s="89"/>
      <c r="LAI4" s="89"/>
      <c r="LAJ4" s="89"/>
      <c r="LAK4" s="89"/>
      <c r="LAL4" s="89"/>
      <c r="LAM4" s="89"/>
      <c r="LAN4" s="89"/>
      <c r="LAO4" s="89"/>
      <c r="LAP4" s="89"/>
      <c r="LAQ4" s="89"/>
      <c r="LAR4" s="89"/>
      <c r="LAS4" s="89"/>
      <c r="LAT4" s="89"/>
      <c r="LAU4" s="89"/>
      <c r="LAV4" s="89"/>
      <c r="LAW4" s="89"/>
      <c r="LAX4" s="89"/>
      <c r="LAY4" s="89"/>
      <c r="LAZ4" s="89"/>
      <c r="LBA4" s="89"/>
      <c r="LBB4" s="89"/>
      <c r="LBC4" s="89"/>
      <c r="LBD4" s="89"/>
      <c r="LBE4" s="89"/>
      <c r="LBF4" s="89"/>
      <c r="LBG4" s="89"/>
      <c r="LBH4" s="89"/>
      <c r="LBI4" s="89"/>
      <c r="LBJ4" s="89"/>
      <c r="LBK4" s="89"/>
      <c r="LBL4" s="89"/>
      <c r="LBM4" s="89"/>
      <c r="LBN4" s="89"/>
      <c r="LBO4" s="89"/>
      <c r="LBP4" s="89"/>
      <c r="LBQ4" s="89"/>
      <c r="LBR4" s="89"/>
      <c r="LBS4" s="89"/>
      <c r="LBT4" s="89"/>
      <c r="LBU4" s="89"/>
      <c r="LBV4" s="89"/>
      <c r="LBW4" s="89"/>
      <c r="LBX4" s="89"/>
      <c r="LBY4" s="89"/>
      <c r="LBZ4" s="89"/>
      <c r="LCA4" s="89"/>
      <c r="LCB4" s="89"/>
      <c r="LCC4" s="89"/>
      <c r="LCD4" s="89"/>
      <c r="LCE4" s="89"/>
      <c r="LCF4" s="89"/>
      <c r="LCG4" s="89"/>
      <c r="LCH4" s="89"/>
      <c r="LCI4" s="89"/>
      <c r="LCJ4" s="89"/>
      <c r="LCK4" s="89"/>
      <c r="LCL4" s="89"/>
      <c r="LCM4" s="89"/>
      <c r="LCN4" s="89"/>
      <c r="LCO4" s="89"/>
      <c r="LCP4" s="89"/>
      <c r="LCQ4" s="89"/>
      <c r="LCR4" s="89"/>
      <c r="LCS4" s="89"/>
      <c r="LCT4" s="89"/>
      <c r="LCU4" s="89"/>
      <c r="LCV4" s="89"/>
      <c r="LCW4" s="89"/>
      <c r="LCX4" s="89"/>
      <c r="LCY4" s="89"/>
      <c r="LCZ4" s="89"/>
      <c r="LDA4" s="89"/>
      <c r="LDB4" s="89"/>
      <c r="LDC4" s="89"/>
      <c r="LDD4" s="89"/>
      <c r="LDE4" s="89"/>
      <c r="LDF4" s="89"/>
      <c r="LDG4" s="89"/>
      <c r="LDH4" s="89"/>
      <c r="LDI4" s="89"/>
      <c r="LDJ4" s="89"/>
      <c r="LDK4" s="89"/>
      <c r="LDL4" s="89"/>
      <c r="LDM4" s="89"/>
      <c r="LDN4" s="89"/>
      <c r="LDO4" s="89"/>
      <c r="LDP4" s="89"/>
      <c r="LDQ4" s="89"/>
      <c r="LDR4" s="89"/>
      <c r="LDS4" s="89"/>
      <c r="LDT4" s="89"/>
      <c r="LDU4" s="89"/>
      <c r="LDV4" s="89"/>
      <c r="LDW4" s="89"/>
      <c r="LDX4" s="89"/>
      <c r="LDY4" s="89"/>
      <c r="LDZ4" s="89"/>
      <c r="LEA4" s="89"/>
      <c r="LEB4" s="89"/>
      <c r="LEC4" s="89"/>
      <c r="LED4" s="89"/>
      <c r="LEE4" s="89"/>
      <c r="LEF4" s="89"/>
      <c r="LEG4" s="89"/>
      <c r="LEH4" s="89"/>
      <c r="LEI4" s="89"/>
      <c r="LEJ4" s="89"/>
      <c r="LEK4" s="89"/>
      <c r="LEL4" s="89"/>
      <c r="LEM4" s="89"/>
      <c r="LEN4" s="89"/>
      <c r="LEO4" s="89"/>
      <c r="LEP4" s="89"/>
      <c r="LEQ4" s="89"/>
      <c r="LER4" s="89"/>
      <c r="LES4" s="89"/>
      <c r="LET4" s="89"/>
      <c r="LEU4" s="89"/>
      <c r="LEV4" s="89"/>
      <c r="LEW4" s="89"/>
      <c r="LEX4" s="89"/>
      <c r="LEY4" s="89"/>
      <c r="LEZ4" s="89"/>
      <c r="LFA4" s="89"/>
      <c r="LFB4" s="89"/>
      <c r="LFC4" s="89"/>
      <c r="LFD4" s="89"/>
      <c r="LFE4" s="89"/>
      <c r="LFF4" s="89"/>
      <c r="LFG4" s="89"/>
      <c r="LFH4" s="89"/>
      <c r="LFI4" s="89"/>
      <c r="LFJ4" s="89"/>
      <c r="LFK4" s="89"/>
      <c r="LFL4" s="89"/>
      <c r="LFM4" s="89"/>
      <c r="LFN4" s="89"/>
      <c r="LFO4" s="89"/>
      <c r="LFP4" s="89"/>
      <c r="LFQ4" s="89"/>
      <c r="LFR4" s="89"/>
      <c r="LFS4" s="89"/>
      <c r="LFT4" s="89"/>
      <c r="LFU4" s="89"/>
      <c r="LFV4" s="89"/>
      <c r="LFW4" s="89"/>
      <c r="LFX4" s="89"/>
      <c r="LFY4" s="89"/>
      <c r="LFZ4" s="89"/>
      <c r="LGA4" s="89"/>
      <c r="LGB4" s="89"/>
      <c r="LGC4" s="89"/>
      <c r="LGD4" s="89"/>
      <c r="LGE4" s="89"/>
      <c r="LGF4" s="89"/>
      <c r="LGG4" s="89"/>
      <c r="LGH4" s="89"/>
      <c r="LGI4" s="89"/>
      <c r="LGJ4" s="89"/>
      <c r="LGK4" s="89"/>
      <c r="LGL4" s="89"/>
      <c r="LGM4" s="89"/>
      <c r="LGN4" s="89"/>
      <c r="LGO4" s="89"/>
      <c r="LGP4" s="89"/>
      <c r="LGQ4" s="89"/>
      <c r="LGR4" s="89"/>
      <c r="LGS4" s="89"/>
      <c r="LGT4" s="89"/>
      <c r="LGU4" s="89"/>
      <c r="LGV4" s="89"/>
      <c r="LGW4" s="89"/>
      <c r="LGX4" s="89"/>
      <c r="LGY4" s="89"/>
      <c r="LGZ4" s="89"/>
      <c r="LHA4" s="89"/>
      <c r="LHB4" s="89"/>
      <c r="LHC4" s="89"/>
      <c r="LHD4" s="89"/>
      <c r="LHE4" s="89"/>
      <c r="LHF4" s="89"/>
      <c r="LHG4" s="89"/>
      <c r="LHH4" s="89"/>
      <c r="LHI4" s="89"/>
      <c r="LHJ4" s="89"/>
      <c r="LHK4" s="89"/>
      <c r="LHL4" s="89"/>
      <c r="LHM4" s="89"/>
      <c r="LHN4" s="89"/>
      <c r="LHO4" s="89"/>
      <c r="LHP4" s="89"/>
      <c r="LHQ4" s="89"/>
      <c r="LHR4" s="89"/>
      <c r="LHS4" s="89"/>
      <c r="LHT4" s="89"/>
      <c r="LHU4" s="89"/>
      <c r="LHV4" s="89"/>
      <c r="LHW4" s="89"/>
      <c r="LHX4" s="89"/>
      <c r="LHY4" s="89"/>
      <c r="LHZ4" s="89"/>
      <c r="LIA4" s="89"/>
      <c r="LIB4" s="89"/>
      <c r="LIC4" s="89"/>
      <c r="LID4" s="89"/>
      <c r="LIE4" s="89"/>
      <c r="LIF4" s="89"/>
      <c r="LIG4" s="89"/>
      <c r="LIH4" s="89"/>
      <c r="LII4" s="89"/>
      <c r="LIJ4" s="89"/>
      <c r="LIK4" s="89"/>
      <c r="LIL4" s="89"/>
      <c r="LIM4" s="89"/>
      <c r="LIN4" s="89"/>
      <c r="LIO4" s="89"/>
      <c r="LIP4" s="89"/>
      <c r="LIQ4" s="89"/>
      <c r="LIR4" s="89"/>
      <c r="LIS4" s="89"/>
      <c r="LIT4" s="89"/>
      <c r="LIU4" s="89"/>
      <c r="LIV4" s="89"/>
      <c r="LIW4" s="89"/>
      <c r="LIX4" s="89"/>
      <c r="LIY4" s="89"/>
      <c r="LIZ4" s="89"/>
      <c r="LJA4" s="89"/>
      <c r="LJB4" s="89"/>
      <c r="LJC4" s="89"/>
      <c r="LJD4" s="89"/>
      <c r="LJE4" s="89"/>
      <c r="LJF4" s="89"/>
      <c r="LJG4" s="89"/>
      <c r="LJH4" s="89"/>
      <c r="LJI4" s="89"/>
      <c r="LJJ4" s="89"/>
      <c r="LJK4" s="89"/>
      <c r="LJL4" s="89"/>
      <c r="LJM4" s="89"/>
      <c r="LJN4" s="89"/>
      <c r="LJO4" s="89"/>
      <c r="LJP4" s="89"/>
      <c r="LJQ4" s="89"/>
      <c r="LJR4" s="89"/>
      <c r="LJS4" s="89"/>
      <c r="LJT4" s="89"/>
      <c r="LJU4" s="89"/>
      <c r="LJV4" s="89"/>
      <c r="LJW4" s="89"/>
      <c r="LJX4" s="89"/>
      <c r="LJY4" s="89"/>
      <c r="LJZ4" s="89"/>
      <c r="LKA4" s="89"/>
      <c r="LKB4" s="89"/>
      <c r="LKC4" s="89"/>
      <c r="LKD4" s="89"/>
      <c r="LKE4" s="89"/>
      <c r="LKF4" s="89"/>
      <c r="LKG4" s="89"/>
      <c r="LKH4" s="89"/>
      <c r="LKI4" s="89"/>
      <c r="LKJ4" s="89"/>
      <c r="LKK4" s="89"/>
      <c r="LKL4" s="89"/>
      <c r="LKM4" s="89"/>
      <c r="LKN4" s="89"/>
      <c r="LKO4" s="89"/>
      <c r="LKP4" s="89"/>
      <c r="LKQ4" s="89"/>
      <c r="LKR4" s="89"/>
      <c r="LKS4" s="89"/>
      <c r="LKT4" s="89"/>
      <c r="LKU4" s="89"/>
      <c r="LKV4" s="89"/>
      <c r="LKW4" s="89"/>
      <c r="LKX4" s="89"/>
      <c r="LKY4" s="89"/>
      <c r="LKZ4" s="89"/>
      <c r="LLA4" s="89"/>
      <c r="LLB4" s="89"/>
      <c r="LLC4" s="89"/>
      <c r="LLD4" s="89"/>
      <c r="LLE4" s="89"/>
      <c r="LLF4" s="89"/>
      <c r="LLG4" s="89"/>
      <c r="LLH4" s="89"/>
      <c r="LLI4" s="89"/>
      <c r="LLJ4" s="89"/>
      <c r="LLK4" s="89"/>
      <c r="LLL4" s="89"/>
      <c r="LLM4" s="89"/>
      <c r="LLN4" s="89"/>
      <c r="LLO4" s="89"/>
      <c r="LLP4" s="89"/>
      <c r="LLQ4" s="89"/>
      <c r="LLR4" s="89"/>
      <c r="LLS4" s="89"/>
      <c r="LLT4" s="89"/>
      <c r="LLU4" s="89"/>
      <c r="LLV4" s="89"/>
      <c r="LLW4" s="89"/>
      <c r="LLX4" s="89"/>
      <c r="LLY4" s="89"/>
      <c r="LLZ4" s="89"/>
      <c r="LMA4" s="89"/>
      <c r="LMB4" s="89"/>
      <c r="LMC4" s="89"/>
      <c r="LMD4" s="89"/>
      <c r="LME4" s="89"/>
      <c r="LMF4" s="89"/>
      <c r="LMG4" s="89"/>
      <c r="LMH4" s="89"/>
      <c r="LMI4" s="89"/>
      <c r="LMJ4" s="89"/>
      <c r="LMK4" s="89"/>
      <c r="LML4" s="89"/>
      <c r="LMM4" s="89"/>
      <c r="LMN4" s="89"/>
      <c r="LMO4" s="89"/>
      <c r="LMP4" s="89"/>
      <c r="LMQ4" s="89"/>
      <c r="LMR4" s="89"/>
      <c r="LMS4" s="89"/>
      <c r="LMT4" s="89"/>
      <c r="LMU4" s="89"/>
      <c r="LMV4" s="89"/>
      <c r="LMW4" s="89"/>
      <c r="LMX4" s="89"/>
      <c r="LMY4" s="89"/>
      <c r="LMZ4" s="89"/>
      <c r="LNA4" s="89"/>
      <c r="LNB4" s="89"/>
      <c r="LNC4" s="89"/>
      <c r="LND4" s="89"/>
      <c r="LNE4" s="89"/>
      <c r="LNF4" s="89"/>
      <c r="LNG4" s="89"/>
      <c r="LNH4" s="89"/>
      <c r="LNI4" s="89"/>
      <c r="LNJ4" s="89"/>
      <c r="LNK4" s="89"/>
      <c r="LNL4" s="89"/>
      <c r="LNM4" s="89"/>
      <c r="LNN4" s="89"/>
      <c r="LNO4" s="89"/>
      <c r="LNP4" s="89"/>
      <c r="LNQ4" s="89"/>
      <c r="LNR4" s="89"/>
      <c r="LNS4" s="89"/>
      <c r="LNT4" s="89"/>
      <c r="LNU4" s="89"/>
      <c r="LNV4" s="89"/>
      <c r="LNW4" s="89"/>
      <c r="LNX4" s="89"/>
      <c r="LNY4" s="89"/>
      <c r="LNZ4" s="89"/>
      <c r="LOA4" s="89"/>
      <c r="LOB4" s="89"/>
      <c r="LOC4" s="89"/>
      <c r="LOD4" s="89"/>
      <c r="LOE4" s="89"/>
      <c r="LOF4" s="89"/>
      <c r="LOG4" s="89"/>
      <c r="LOH4" s="89"/>
      <c r="LOI4" s="89"/>
      <c r="LOJ4" s="89"/>
      <c r="LOK4" s="89"/>
      <c r="LOL4" s="89"/>
      <c r="LOM4" s="89"/>
      <c r="LON4" s="89"/>
      <c r="LOO4" s="89"/>
      <c r="LOP4" s="89"/>
      <c r="LOQ4" s="89"/>
      <c r="LOR4" s="89"/>
      <c r="LOS4" s="89"/>
      <c r="LOT4" s="89"/>
      <c r="LOU4" s="89"/>
      <c r="LOV4" s="89"/>
      <c r="LOW4" s="89"/>
      <c r="LOX4" s="89"/>
      <c r="LOY4" s="89"/>
      <c r="LOZ4" s="89"/>
      <c r="LPA4" s="89"/>
      <c r="LPB4" s="89"/>
      <c r="LPC4" s="89"/>
      <c r="LPD4" s="89"/>
      <c r="LPE4" s="89"/>
      <c r="LPF4" s="89"/>
      <c r="LPG4" s="89"/>
      <c r="LPH4" s="89"/>
      <c r="LPI4" s="89"/>
      <c r="LPJ4" s="89"/>
      <c r="LPK4" s="89"/>
      <c r="LPL4" s="89"/>
      <c r="LPM4" s="89"/>
      <c r="LPN4" s="89"/>
      <c r="LPO4" s="89"/>
      <c r="LPP4" s="89"/>
      <c r="LPQ4" s="89"/>
      <c r="LPR4" s="89"/>
      <c r="LPS4" s="89"/>
      <c r="LPT4" s="89"/>
      <c r="LPU4" s="89"/>
      <c r="LPV4" s="89"/>
      <c r="LPW4" s="89"/>
      <c r="LPX4" s="89"/>
      <c r="LPY4" s="89"/>
      <c r="LPZ4" s="89"/>
      <c r="LQA4" s="89"/>
      <c r="LQB4" s="89"/>
      <c r="LQC4" s="89"/>
      <c r="LQD4" s="89"/>
      <c r="LQE4" s="89"/>
      <c r="LQF4" s="89"/>
      <c r="LQG4" s="89"/>
      <c r="LQH4" s="89"/>
      <c r="LQI4" s="89"/>
      <c r="LQJ4" s="89"/>
      <c r="LQK4" s="89"/>
      <c r="LQL4" s="89"/>
      <c r="LQM4" s="89"/>
      <c r="LQN4" s="89"/>
      <c r="LQO4" s="89"/>
      <c r="LQP4" s="89"/>
      <c r="LQQ4" s="89"/>
      <c r="LQR4" s="89"/>
      <c r="LQS4" s="89"/>
      <c r="LQT4" s="89"/>
      <c r="LQU4" s="89"/>
      <c r="LQV4" s="89"/>
      <c r="LQW4" s="89"/>
      <c r="LQX4" s="89"/>
      <c r="LQY4" s="89"/>
      <c r="LQZ4" s="89"/>
      <c r="LRA4" s="89"/>
      <c r="LRB4" s="89"/>
      <c r="LRC4" s="89"/>
      <c r="LRD4" s="89"/>
      <c r="LRE4" s="89"/>
      <c r="LRF4" s="89"/>
      <c r="LRG4" s="89"/>
      <c r="LRH4" s="89"/>
      <c r="LRI4" s="89"/>
      <c r="LRJ4" s="89"/>
      <c r="LRK4" s="89"/>
      <c r="LRL4" s="89"/>
      <c r="LRM4" s="89"/>
      <c r="LRN4" s="89"/>
      <c r="LRO4" s="89"/>
      <c r="LRP4" s="89"/>
      <c r="LRQ4" s="89"/>
      <c r="LRR4" s="89"/>
      <c r="LRS4" s="89"/>
      <c r="LRT4" s="89"/>
      <c r="LRU4" s="89"/>
      <c r="LRV4" s="89"/>
      <c r="LRW4" s="89"/>
      <c r="LRX4" s="89"/>
      <c r="LRY4" s="89"/>
      <c r="LRZ4" s="89"/>
      <c r="LSA4" s="89"/>
      <c r="LSB4" s="89"/>
      <c r="LSC4" s="89"/>
      <c r="LSD4" s="89"/>
      <c r="LSE4" s="89"/>
      <c r="LSF4" s="89"/>
      <c r="LSG4" s="89"/>
      <c r="LSH4" s="89"/>
      <c r="LSI4" s="89"/>
      <c r="LSJ4" s="89"/>
      <c r="LSK4" s="89"/>
      <c r="LSL4" s="89"/>
      <c r="LSM4" s="89"/>
      <c r="LSN4" s="89"/>
      <c r="LSO4" s="89"/>
      <c r="LSP4" s="89"/>
      <c r="LSQ4" s="89"/>
      <c r="LSR4" s="89"/>
      <c r="LSS4" s="89"/>
      <c r="LST4" s="89"/>
      <c r="LSU4" s="89"/>
      <c r="LSV4" s="89"/>
      <c r="LSW4" s="89"/>
      <c r="LSX4" s="89"/>
      <c r="LSY4" s="89"/>
      <c r="LSZ4" s="89"/>
      <c r="LTA4" s="89"/>
      <c r="LTB4" s="89"/>
      <c r="LTC4" s="89"/>
      <c r="LTD4" s="89"/>
      <c r="LTE4" s="89"/>
      <c r="LTF4" s="89"/>
      <c r="LTG4" s="89"/>
      <c r="LTH4" s="89"/>
      <c r="LTI4" s="89"/>
      <c r="LTJ4" s="89"/>
      <c r="LTK4" s="89"/>
      <c r="LTL4" s="89"/>
      <c r="LTM4" s="89"/>
      <c r="LTN4" s="89"/>
      <c r="LTO4" s="89"/>
      <c r="LTP4" s="89"/>
      <c r="LTQ4" s="89"/>
      <c r="LTR4" s="89"/>
      <c r="LTS4" s="89"/>
      <c r="LTT4" s="89"/>
      <c r="LTU4" s="89"/>
      <c r="LTV4" s="89"/>
      <c r="LTW4" s="89"/>
      <c r="LTX4" s="89"/>
      <c r="LTY4" s="89"/>
      <c r="LTZ4" s="89"/>
      <c r="LUA4" s="89"/>
      <c r="LUB4" s="89"/>
      <c r="LUC4" s="89"/>
      <c r="LUD4" s="89"/>
      <c r="LUE4" s="89"/>
      <c r="LUF4" s="89"/>
      <c r="LUG4" s="89"/>
      <c r="LUH4" s="89"/>
      <c r="LUI4" s="89"/>
      <c r="LUJ4" s="89"/>
      <c r="LUK4" s="89"/>
      <c r="LUL4" s="89"/>
      <c r="LUM4" s="89"/>
      <c r="LUN4" s="89"/>
      <c r="LUO4" s="89"/>
      <c r="LUP4" s="89"/>
      <c r="LUQ4" s="89"/>
      <c r="LUR4" s="89"/>
      <c r="LUS4" s="89"/>
      <c r="LUT4" s="89"/>
      <c r="LUU4" s="89"/>
      <c r="LUV4" s="89"/>
      <c r="LUW4" s="89"/>
      <c r="LUX4" s="89"/>
      <c r="LUY4" s="89"/>
      <c r="LUZ4" s="89"/>
      <c r="LVA4" s="89"/>
      <c r="LVB4" s="89"/>
      <c r="LVC4" s="89"/>
      <c r="LVD4" s="89"/>
      <c r="LVE4" s="89"/>
      <c r="LVF4" s="89"/>
      <c r="LVG4" s="89"/>
      <c r="LVH4" s="89"/>
      <c r="LVI4" s="89"/>
      <c r="LVJ4" s="89"/>
      <c r="LVK4" s="89"/>
      <c r="LVL4" s="89"/>
      <c r="LVM4" s="89"/>
      <c r="LVN4" s="89"/>
      <c r="LVO4" s="89"/>
      <c r="LVP4" s="89"/>
      <c r="LVQ4" s="89"/>
      <c r="LVR4" s="89"/>
      <c r="LVS4" s="89"/>
      <c r="LVT4" s="89"/>
      <c r="LVU4" s="89"/>
      <c r="LVV4" s="89"/>
      <c r="LVW4" s="89"/>
      <c r="LVX4" s="89"/>
      <c r="LVY4" s="89"/>
      <c r="LVZ4" s="89"/>
      <c r="LWA4" s="89"/>
      <c r="LWB4" s="89"/>
      <c r="LWC4" s="89"/>
      <c r="LWD4" s="89"/>
      <c r="LWE4" s="89"/>
      <c r="LWF4" s="89"/>
      <c r="LWG4" s="89"/>
      <c r="LWH4" s="89"/>
      <c r="LWI4" s="89"/>
      <c r="LWJ4" s="89"/>
      <c r="LWK4" s="89"/>
      <c r="LWL4" s="89"/>
      <c r="LWM4" s="89"/>
      <c r="LWN4" s="89"/>
      <c r="LWO4" s="89"/>
      <c r="LWP4" s="89"/>
      <c r="LWQ4" s="89"/>
      <c r="LWR4" s="89"/>
      <c r="LWS4" s="89"/>
      <c r="LWT4" s="89"/>
      <c r="LWU4" s="89"/>
      <c r="LWV4" s="89"/>
      <c r="LWW4" s="89"/>
      <c r="LWX4" s="89"/>
      <c r="LWY4" s="89"/>
      <c r="LWZ4" s="89"/>
      <c r="LXA4" s="89"/>
      <c r="LXB4" s="89"/>
      <c r="LXC4" s="89"/>
      <c r="LXD4" s="89"/>
      <c r="LXE4" s="89"/>
      <c r="LXF4" s="89"/>
      <c r="LXG4" s="89"/>
      <c r="LXH4" s="89"/>
      <c r="LXI4" s="89"/>
      <c r="LXJ4" s="89"/>
      <c r="LXK4" s="89"/>
      <c r="LXL4" s="89"/>
      <c r="LXM4" s="89"/>
      <c r="LXN4" s="89"/>
      <c r="LXO4" s="89"/>
      <c r="LXP4" s="89"/>
      <c r="LXQ4" s="89"/>
      <c r="LXR4" s="89"/>
      <c r="LXS4" s="89"/>
      <c r="LXT4" s="89"/>
      <c r="LXU4" s="89"/>
      <c r="LXV4" s="89"/>
      <c r="LXW4" s="89"/>
      <c r="LXX4" s="89"/>
      <c r="LXY4" s="89"/>
      <c r="LXZ4" s="89"/>
      <c r="LYA4" s="89"/>
      <c r="LYB4" s="89"/>
      <c r="LYC4" s="89"/>
      <c r="LYD4" s="89"/>
      <c r="LYE4" s="89"/>
      <c r="LYF4" s="89"/>
      <c r="LYG4" s="89"/>
      <c r="LYH4" s="89"/>
      <c r="LYI4" s="89"/>
      <c r="LYJ4" s="89"/>
      <c r="LYK4" s="89"/>
      <c r="LYL4" s="89"/>
      <c r="LYM4" s="89"/>
      <c r="LYN4" s="89"/>
      <c r="LYO4" s="89"/>
      <c r="LYP4" s="89"/>
      <c r="LYQ4" s="89"/>
      <c r="LYR4" s="89"/>
      <c r="LYS4" s="89"/>
      <c r="LYT4" s="89"/>
      <c r="LYU4" s="89"/>
      <c r="LYV4" s="89"/>
      <c r="LYW4" s="89"/>
      <c r="LYX4" s="89"/>
      <c r="LYY4" s="89"/>
      <c r="LYZ4" s="89"/>
      <c r="LZA4" s="89"/>
      <c r="LZB4" s="89"/>
      <c r="LZC4" s="89"/>
      <c r="LZD4" s="89"/>
      <c r="LZE4" s="89"/>
      <c r="LZF4" s="89"/>
      <c r="LZG4" s="89"/>
      <c r="LZH4" s="89"/>
      <c r="LZI4" s="89"/>
      <c r="LZJ4" s="89"/>
      <c r="LZK4" s="89"/>
      <c r="LZL4" s="89"/>
      <c r="LZM4" s="89"/>
      <c r="LZN4" s="89"/>
      <c r="LZO4" s="89"/>
      <c r="LZP4" s="89"/>
      <c r="LZQ4" s="89"/>
      <c r="LZR4" s="89"/>
      <c r="LZS4" s="89"/>
      <c r="LZT4" s="89"/>
      <c r="LZU4" s="89"/>
      <c r="LZV4" s="89"/>
      <c r="LZW4" s="89"/>
      <c r="LZX4" s="89"/>
      <c r="LZY4" s="89"/>
      <c r="LZZ4" s="89"/>
      <c r="MAA4" s="89"/>
      <c r="MAB4" s="89"/>
      <c r="MAC4" s="89"/>
      <c r="MAD4" s="89"/>
      <c r="MAE4" s="89"/>
      <c r="MAF4" s="89"/>
      <c r="MAG4" s="89"/>
      <c r="MAH4" s="89"/>
      <c r="MAI4" s="89"/>
      <c r="MAJ4" s="89"/>
      <c r="MAK4" s="89"/>
      <c r="MAL4" s="89"/>
      <c r="MAM4" s="89"/>
      <c r="MAN4" s="89"/>
      <c r="MAO4" s="89"/>
      <c r="MAP4" s="89"/>
      <c r="MAQ4" s="89"/>
      <c r="MAR4" s="89"/>
      <c r="MAS4" s="89"/>
      <c r="MAT4" s="89"/>
      <c r="MAU4" s="89"/>
      <c r="MAV4" s="89"/>
      <c r="MAW4" s="89"/>
      <c r="MAX4" s="89"/>
      <c r="MAY4" s="89"/>
      <c r="MAZ4" s="89"/>
      <c r="MBA4" s="89"/>
      <c r="MBB4" s="89"/>
      <c r="MBC4" s="89"/>
      <c r="MBD4" s="89"/>
      <c r="MBE4" s="89"/>
      <c r="MBF4" s="89"/>
      <c r="MBG4" s="89"/>
      <c r="MBH4" s="89"/>
      <c r="MBI4" s="89"/>
      <c r="MBJ4" s="89"/>
      <c r="MBK4" s="89"/>
      <c r="MBL4" s="89"/>
      <c r="MBM4" s="89"/>
      <c r="MBN4" s="89"/>
      <c r="MBO4" s="89"/>
      <c r="MBP4" s="89"/>
      <c r="MBQ4" s="89"/>
      <c r="MBR4" s="89"/>
      <c r="MBS4" s="89"/>
      <c r="MBT4" s="89"/>
      <c r="MBU4" s="89"/>
      <c r="MBV4" s="89"/>
      <c r="MBW4" s="89"/>
      <c r="MBX4" s="89"/>
      <c r="MBY4" s="89"/>
      <c r="MBZ4" s="89"/>
      <c r="MCA4" s="89"/>
      <c r="MCB4" s="89"/>
      <c r="MCC4" s="89"/>
      <c r="MCD4" s="89"/>
      <c r="MCE4" s="89"/>
      <c r="MCF4" s="89"/>
      <c r="MCG4" s="89"/>
      <c r="MCH4" s="89"/>
      <c r="MCI4" s="89"/>
      <c r="MCJ4" s="89"/>
      <c r="MCK4" s="89"/>
      <c r="MCL4" s="89"/>
      <c r="MCM4" s="89"/>
      <c r="MCN4" s="89"/>
      <c r="MCO4" s="89"/>
      <c r="MCP4" s="89"/>
      <c r="MCQ4" s="89"/>
      <c r="MCR4" s="89"/>
      <c r="MCS4" s="89"/>
      <c r="MCT4" s="89"/>
      <c r="MCU4" s="89"/>
      <c r="MCV4" s="89"/>
      <c r="MCW4" s="89"/>
      <c r="MCX4" s="89"/>
      <c r="MCY4" s="89"/>
      <c r="MCZ4" s="89"/>
      <c r="MDA4" s="89"/>
      <c r="MDB4" s="89"/>
      <c r="MDC4" s="89"/>
      <c r="MDD4" s="89"/>
      <c r="MDE4" s="89"/>
      <c r="MDF4" s="89"/>
      <c r="MDG4" s="89"/>
      <c r="MDH4" s="89"/>
      <c r="MDI4" s="89"/>
      <c r="MDJ4" s="89"/>
      <c r="MDK4" s="89"/>
      <c r="MDL4" s="89"/>
      <c r="MDM4" s="89"/>
      <c r="MDN4" s="89"/>
      <c r="MDO4" s="89"/>
      <c r="MDP4" s="89"/>
      <c r="MDQ4" s="89"/>
      <c r="MDR4" s="89"/>
      <c r="MDS4" s="89"/>
      <c r="MDT4" s="89"/>
      <c r="MDU4" s="89"/>
      <c r="MDV4" s="89"/>
      <c r="MDW4" s="89"/>
      <c r="MDX4" s="89"/>
      <c r="MDY4" s="89"/>
      <c r="MDZ4" s="89"/>
      <c r="MEA4" s="89"/>
      <c r="MEB4" s="89"/>
      <c r="MEC4" s="89"/>
      <c r="MED4" s="89"/>
      <c r="MEE4" s="89"/>
      <c r="MEF4" s="89"/>
      <c r="MEG4" s="89"/>
      <c r="MEH4" s="89"/>
      <c r="MEI4" s="89"/>
      <c r="MEJ4" s="89"/>
      <c r="MEK4" s="89"/>
      <c r="MEL4" s="89"/>
      <c r="MEM4" s="89"/>
      <c r="MEN4" s="89"/>
      <c r="MEO4" s="89"/>
      <c r="MEP4" s="89"/>
      <c r="MEQ4" s="89"/>
      <c r="MER4" s="89"/>
      <c r="MES4" s="89"/>
      <c r="MET4" s="89"/>
      <c r="MEU4" s="89"/>
      <c r="MEV4" s="89"/>
      <c r="MEW4" s="89"/>
      <c r="MEX4" s="89"/>
      <c r="MEY4" s="89"/>
      <c r="MEZ4" s="89"/>
      <c r="MFA4" s="89"/>
      <c r="MFB4" s="89"/>
      <c r="MFC4" s="89"/>
      <c r="MFD4" s="89"/>
      <c r="MFE4" s="89"/>
      <c r="MFF4" s="89"/>
      <c r="MFG4" s="89"/>
      <c r="MFH4" s="89"/>
      <c r="MFI4" s="89"/>
      <c r="MFJ4" s="89"/>
      <c r="MFK4" s="89"/>
      <c r="MFL4" s="89"/>
      <c r="MFM4" s="89"/>
      <c r="MFN4" s="89"/>
      <c r="MFO4" s="89"/>
      <c r="MFP4" s="89"/>
      <c r="MFQ4" s="89"/>
      <c r="MFR4" s="89"/>
      <c r="MFS4" s="89"/>
      <c r="MFT4" s="89"/>
      <c r="MFU4" s="89"/>
      <c r="MFV4" s="89"/>
      <c r="MFW4" s="89"/>
      <c r="MFX4" s="89"/>
      <c r="MFY4" s="89"/>
      <c r="MFZ4" s="89"/>
      <c r="MGA4" s="89"/>
      <c r="MGB4" s="89"/>
      <c r="MGC4" s="89"/>
      <c r="MGD4" s="89"/>
      <c r="MGE4" s="89"/>
      <c r="MGF4" s="89"/>
      <c r="MGG4" s="89"/>
      <c r="MGH4" s="89"/>
      <c r="MGI4" s="89"/>
      <c r="MGJ4" s="89"/>
      <c r="MGK4" s="89"/>
      <c r="MGL4" s="89"/>
      <c r="MGM4" s="89"/>
      <c r="MGN4" s="89"/>
      <c r="MGO4" s="89"/>
      <c r="MGP4" s="89"/>
      <c r="MGQ4" s="89"/>
      <c r="MGR4" s="89"/>
      <c r="MGS4" s="89"/>
      <c r="MGT4" s="89"/>
      <c r="MGU4" s="89"/>
      <c r="MGV4" s="89"/>
      <c r="MGW4" s="89"/>
      <c r="MGX4" s="89"/>
      <c r="MGY4" s="89"/>
      <c r="MGZ4" s="89"/>
      <c r="MHA4" s="89"/>
      <c r="MHB4" s="89"/>
      <c r="MHC4" s="89"/>
      <c r="MHD4" s="89"/>
      <c r="MHE4" s="89"/>
      <c r="MHF4" s="89"/>
      <c r="MHG4" s="89"/>
      <c r="MHH4" s="89"/>
      <c r="MHI4" s="89"/>
      <c r="MHJ4" s="89"/>
      <c r="MHK4" s="89"/>
      <c r="MHL4" s="89"/>
      <c r="MHM4" s="89"/>
      <c r="MHN4" s="89"/>
      <c r="MHO4" s="89"/>
      <c r="MHP4" s="89"/>
      <c r="MHQ4" s="89"/>
      <c r="MHR4" s="89"/>
      <c r="MHS4" s="89"/>
      <c r="MHT4" s="89"/>
      <c r="MHU4" s="89"/>
      <c r="MHV4" s="89"/>
      <c r="MHW4" s="89"/>
      <c r="MHX4" s="89"/>
      <c r="MHY4" s="89"/>
      <c r="MHZ4" s="89"/>
      <c r="MIA4" s="89"/>
      <c r="MIB4" s="89"/>
      <c r="MIC4" s="89"/>
      <c r="MID4" s="89"/>
      <c r="MIE4" s="89"/>
      <c r="MIF4" s="89"/>
      <c r="MIG4" s="89"/>
      <c r="MIH4" s="89"/>
      <c r="MII4" s="89"/>
      <c r="MIJ4" s="89"/>
      <c r="MIK4" s="89"/>
      <c r="MIL4" s="89"/>
      <c r="MIM4" s="89"/>
      <c r="MIN4" s="89"/>
      <c r="MIO4" s="89"/>
      <c r="MIP4" s="89"/>
      <c r="MIQ4" s="89"/>
      <c r="MIR4" s="89"/>
      <c r="MIS4" s="89"/>
      <c r="MIT4" s="89"/>
      <c r="MIU4" s="89"/>
      <c r="MIV4" s="89"/>
      <c r="MIW4" s="89"/>
      <c r="MIX4" s="89"/>
      <c r="MIY4" s="89"/>
      <c r="MIZ4" s="89"/>
      <c r="MJA4" s="89"/>
      <c r="MJB4" s="89"/>
      <c r="MJC4" s="89"/>
      <c r="MJD4" s="89"/>
      <c r="MJE4" s="89"/>
      <c r="MJF4" s="89"/>
      <c r="MJG4" s="89"/>
      <c r="MJH4" s="89"/>
      <c r="MJI4" s="89"/>
      <c r="MJJ4" s="89"/>
      <c r="MJK4" s="89"/>
      <c r="MJL4" s="89"/>
      <c r="MJM4" s="89"/>
      <c r="MJN4" s="89"/>
      <c r="MJO4" s="89"/>
      <c r="MJP4" s="89"/>
      <c r="MJQ4" s="89"/>
      <c r="MJR4" s="89"/>
      <c r="MJS4" s="89"/>
      <c r="MJT4" s="89"/>
      <c r="MJU4" s="89"/>
      <c r="MJV4" s="89"/>
      <c r="MJW4" s="89"/>
      <c r="MJX4" s="89"/>
      <c r="MJY4" s="89"/>
      <c r="MJZ4" s="89"/>
      <c r="MKA4" s="89"/>
      <c r="MKB4" s="89"/>
      <c r="MKC4" s="89"/>
      <c r="MKD4" s="89"/>
      <c r="MKE4" s="89"/>
      <c r="MKF4" s="89"/>
      <c r="MKG4" s="89"/>
      <c r="MKH4" s="89"/>
      <c r="MKI4" s="89"/>
      <c r="MKJ4" s="89"/>
      <c r="MKK4" s="89"/>
      <c r="MKL4" s="89"/>
      <c r="MKM4" s="89"/>
      <c r="MKN4" s="89"/>
      <c r="MKO4" s="89"/>
      <c r="MKP4" s="89"/>
      <c r="MKQ4" s="89"/>
      <c r="MKR4" s="89"/>
      <c r="MKS4" s="89"/>
      <c r="MKT4" s="89"/>
      <c r="MKU4" s="89"/>
      <c r="MKV4" s="89"/>
      <c r="MKW4" s="89"/>
      <c r="MKX4" s="89"/>
      <c r="MKY4" s="89"/>
      <c r="MKZ4" s="89"/>
      <c r="MLA4" s="89"/>
      <c r="MLB4" s="89"/>
      <c r="MLC4" s="89"/>
      <c r="MLD4" s="89"/>
      <c r="MLE4" s="89"/>
      <c r="MLF4" s="89"/>
      <c r="MLG4" s="89"/>
      <c r="MLH4" s="89"/>
      <c r="MLI4" s="89"/>
      <c r="MLJ4" s="89"/>
      <c r="MLK4" s="89"/>
      <c r="MLL4" s="89"/>
      <c r="MLM4" s="89"/>
      <c r="MLN4" s="89"/>
      <c r="MLO4" s="89"/>
      <c r="MLP4" s="89"/>
      <c r="MLQ4" s="89"/>
      <c r="MLR4" s="89"/>
      <c r="MLS4" s="89"/>
      <c r="MLT4" s="89"/>
      <c r="MLU4" s="89"/>
      <c r="MLV4" s="89"/>
      <c r="MLW4" s="89"/>
      <c r="MLX4" s="89"/>
      <c r="MLY4" s="89"/>
      <c r="MLZ4" s="89"/>
      <c r="MMA4" s="89"/>
      <c r="MMB4" s="89"/>
      <c r="MMC4" s="89"/>
      <c r="MMD4" s="89"/>
      <c r="MME4" s="89"/>
      <c r="MMF4" s="89"/>
      <c r="MMG4" s="89"/>
      <c r="MMH4" s="89"/>
      <c r="MMI4" s="89"/>
      <c r="MMJ4" s="89"/>
      <c r="MMK4" s="89"/>
      <c r="MML4" s="89"/>
      <c r="MMM4" s="89"/>
      <c r="MMN4" s="89"/>
      <c r="MMO4" s="89"/>
      <c r="MMP4" s="89"/>
      <c r="MMQ4" s="89"/>
      <c r="MMR4" s="89"/>
      <c r="MMS4" s="89"/>
      <c r="MMT4" s="89"/>
      <c r="MMU4" s="89"/>
      <c r="MMV4" s="89"/>
      <c r="MMW4" s="89"/>
      <c r="MMX4" s="89"/>
      <c r="MMY4" s="89"/>
      <c r="MMZ4" s="89"/>
      <c r="MNA4" s="89"/>
      <c r="MNB4" s="89"/>
      <c r="MNC4" s="89"/>
      <c r="MND4" s="89"/>
      <c r="MNE4" s="89"/>
      <c r="MNF4" s="89"/>
      <c r="MNG4" s="89"/>
      <c r="MNH4" s="89"/>
      <c r="MNI4" s="89"/>
      <c r="MNJ4" s="89"/>
      <c r="MNK4" s="89"/>
      <c r="MNL4" s="89"/>
      <c r="MNM4" s="89"/>
      <c r="MNN4" s="89"/>
      <c r="MNO4" s="89"/>
      <c r="MNP4" s="89"/>
      <c r="MNQ4" s="89"/>
      <c r="MNR4" s="89"/>
      <c r="MNS4" s="89"/>
      <c r="MNT4" s="89"/>
      <c r="MNU4" s="89"/>
      <c r="MNV4" s="89"/>
      <c r="MNW4" s="89"/>
      <c r="MNX4" s="89"/>
      <c r="MNY4" s="89"/>
      <c r="MNZ4" s="89"/>
      <c r="MOA4" s="89"/>
      <c r="MOB4" s="89"/>
      <c r="MOC4" s="89"/>
      <c r="MOD4" s="89"/>
      <c r="MOE4" s="89"/>
      <c r="MOF4" s="89"/>
      <c r="MOG4" s="89"/>
      <c r="MOH4" s="89"/>
      <c r="MOI4" s="89"/>
      <c r="MOJ4" s="89"/>
      <c r="MOK4" s="89"/>
      <c r="MOL4" s="89"/>
      <c r="MOM4" s="89"/>
      <c r="MON4" s="89"/>
      <c r="MOO4" s="89"/>
      <c r="MOP4" s="89"/>
      <c r="MOQ4" s="89"/>
      <c r="MOR4" s="89"/>
      <c r="MOS4" s="89"/>
      <c r="MOT4" s="89"/>
      <c r="MOU4" s="89"/>
      <c r="MOV4" s="89"/>
      <c r="MOW4" s="89"/>
      <c r="MOX4" s="89"/>
      <c r="MOY4" s="89"/>
      <c r="MOZ4" s="89"/>
      <c r="MPA4" s="89"/>
      <c r="MPB4" s="89"/>
      <c r="MPC4" s="89"/>
      <c r="MPD4" s="89"/>
      <c r="MPE4" s="89"/>
      <c r="MPF4" s="89"/>
      <c r="MPG4" s="89"/>
      <c r="MPH4" s="89"/>
      <c r="MPI4" s="89"/>
      <c r="MPJ4" s="89"/>
      <c r="MPK4" s="89"/>
      <c r="MPL4" s="89"/>
      <c r="MPM4" s="89"/>
      <c r="MPN4" s="89"/>
      <c r="MPO4" s="89"/>
      <c r="MPP4" s="89"/>
      <c r="MPQ4" s="89"/>
      <c r="MPR4" s="89"/>
      <c r="MPS4" s="89"/>
      <c r="MPT4" s="89"/>
      <c r="MPU4" s="89"/>
      <c r="MPV4" s="89"/>
      <c r="MPW4" s="89"/>
      <c r="MPX4" s="89"/>
      <c r="MPY4" s="89"/>
      <c r="MPZ4" s="89"/>
      <c r="MQA4" s="89"/>
      <c r="MQB4" s="89"/>
      <c r="MQC4" s="89"/>
      <c r="MQD4" s="89"/>
      <c r="MQE4" s="89"/>
      <c r="MQF4" s="89"/>
      <c r="MQG4" s="89"/>
      <c r="MQH4" s="89"/>
      <c r="MQI4" s="89"/>
      <c r="MQJ4" s="89"/>
      <c r="MQK4" s="89"/>
      <c r="MQL4" s="89"/>
      <c r="MQM4" s="89"/>
      <c r="MQN4" s="89"/>
      <c r="MQO4" s="89"/>
      <c r="MQP4" s="89"/>
      <c r="MQQ4" s="89"/>
      <c r="MQR4" s="89"/>
      <c r="MQS4" s="89"/>
      <c r="MQT4" s="89"/>
      <c r="MQU4" s="89"/>
      <c r="MQV4" s="89"/>
      <c r="MQW4" s="89"/>
      <c r="MQX4" s="89"/>
      <c r="MQY4" s="89"/>
      <c r="MQZ4" s="89"/>
      <c r="MRA4" s="89"/>
      <c r="MRB4" s="89"/>
      <c r="MRC4" s="89"/>
      <c r="MRD4" s="89"/>
      <c r="MRE4" s="89"/>
      <c r="MRF4" s="89"/>
      <c r="MRG4" s="89"/>
      <c r="MRH4" s="89"/>
      <c r="MRI4" s="89"/>
      <c r="MRJ4" s="89"/>
      <c r="MRK4" s="89"/>
      <c r="MRL4" s="89"/>
      <c r="MRM4" s="89"/>
      <c r="MRN4" s="89"/>
      <c r="MRO4" s="89"/>
      <c r="MRP4" s="89"/>
      <c r="MRQ4" s="89"/>
      <c r="MRR4" s="89"/>
      <c r="MRS4" s="89"/>
      <c r="MRT4" s="89"/>
      <c r="MRU4" s="89"/>
      <c r="MRV4" s="89"/>
      <c r="MRW4" s="89"/>
      <c r="MRX4" s="89"/>
      <c r="MRY4" s="89"/>
      <c r="MRZ4" s="89"/>
      <c r="MSA4" s="89"/>
      <c r="MSB4" s="89"/>
      <c r="MSC4" s="89"/>
      <c r="MSD4" s="89"/>
      <c r="MSE4" s="89"/>
      <c r="MSF4" s="89"/>
      <c r="MSG4" s="89"/>
      <c r="MSH4" s="89"/>
      <c r="MSI4" s="89"/>
      <c r="MSJ4" s="89"/>
      <c r="MSK4" s="89"/>
      <c r="MSL4" s="89"/>
      <c r="MSM4" s="89"/>
      <c r="MSN4" s="89"/>
      <c r="MSO4" s="89"/>
      <c r="MSP4" s="89"/>
      <c r="MSQ4" s="89"/>
      <c r="MSR4" s="89"/>
      <c r="MSS4" s="89"/>
      <c r="MST4" s="89"/>
      <c r="MSU4" s="89"/>
      <c r="MSV4" s="89"/>
      <c r="MSW4" s="89"/>
      <c r="MSX4" s="89"/>
      <c r="MSY4" s="89"/>
      <c r="MSZ4" s="89"/>
      <c r="MTA4" s="89"/>
      <c r="MTB4" s="89"/>
      <c r="MTC4" s="89"/>
      <c r="MTD4" s="89"/>
      <c r="MTE4" s="89"/>
      <c r="MTF4" s="89"/>
      <c r="MTG4" s="89"/>
      <c r="MTH4" s="89"/>
      <c r="MTI4" s="89"/>
      <c r="MTJ4" s="89"/>
      <c r="MTK4" s="89"/>
      <c r="MTL4" s="89"/>
      <c r="MTM4" s="89"/>
      <c r="MTN4" s="89"/>
      <c r="MTO4" s="89"/>
      <c r="MTP4" s="89"/>
      <c r="MTQ4" s="89"/>
      <c r="MTR4" s="89"/>
      <c r="MTS4" s="89"/>
      <c r="MTT4" s="89"/>
      <c r="MTU4" s="89"/>
      <c r="MTV4" s="89"/>
      <c r="MTW4" s="89"/>
      <c r="MTX4" s="89"/>
      <c r="MTY4" s="89"/>
      <c r="MTZ4" s="89"/>
      <c r="MUA4" s="89"/>
      <c r="MUB4" s="89"/>
      <c r="MUC4" s="89"/>
      <c r="MUD4" s="89"/>
      <c r="MUE4" s="89"/>
      <c r="MUF4" s="89"/>
      <c r="MUG4" s="89"/>
      <c r="MUH4" s="89"/>
      <c r="MUI4" s="89"/>
      <c r="MUJ4" s="89"/>
      <c r="MUK4" s="89"/>
      <c r="MUL4" s="89"/>
      <c r="MUM4" s="89"/>
      <c r="MUN4" s="89"/>
      <c r="MUO4" s="89"/>
      <c r="MUP4" s="89"/>
      <c r="MUQ4" s="89"/>
      <c r="MUR4" s="89"/>
      <c r="MUS4" s="89"/>
      <c r="MUT4" s="89"/>
      <c r="MUU4" s="89"/>
      <c r="MUV4" s="89"/>
      <c r="MUW4" s="89"/>
      <c r="MUX4" s="89"/>
      <c r="MUY4" s="89"/>
      <c r="MUZ4" s="89"/>
      <c r="MVA4" s="89"/>
      <c r="MVB4" s="89"/>
      <c r="MVC4" s="89"/>
      <c r="MVD4" s="89"/>
      <c r="MVE4" s="89"/>
      <c r="MVF4" s="89"/>
      <c r="MVG4" s="89"/>
      <c r="MVH4" s="89"/>
      <c r="MVI4" s="89"/>
      <c r="MVJ4" s="89"/>
      <c r="MVK4" s="89"/>
      <c r="MVL4" s="89"/>
      <c r="MVM4" s="89"/>
      <c r="MVN4" s="89"/>
      <c r="MVO4" s="89"/>
      <c r="MVP4" s="89"/>
      <c r="MVQ4" s="89"/>
      <c r="MVR4" s="89"/>
      <c r="MVS4" s="89"/>
      <c r="MVT4" s="89"/>
      <c r="MVU4" s="89"/>
      <c r="MVV4" s="89"/>
      <c r="MVW4" s="89"/>
      <c r="MVX4" s="89"/>
      <c r="MVY4" s="89"/>
      <c r="MVZ4" s="89"/>
      <c r="MWA4" s="89"/>
      <c r="MWB4" s="89"/>
      <c r="MWC4" s="89"/>
      <c r="MWD4" s="89"/>
      <c r="MWE4" s="89"/>
      <c r="MWF4" s="89"/>
      <c r="MWG4" s="89"/>
      <c r="MWH4" s="89"/>
      <c r="MWI4" s="89"/>
      <c r="MWJ4" s="89"/>
      <c r="MWK4" s="89"/>
      <c r="MWL4" s="89"/>
      <c r="MWM4" s="89"/>
      <c r="MWN4" s="89"/>
      <c r="MWO4" s="89"/>
      <c r="MWP4" s="89"/>
      <c r="MWQ4" s="89"/>
      <c r="MWR4" s="89"/>
      <c r="MWS4" s="89"/>
      <c r="MWT4" s="89"/>
      <c r="MWU4" s="89"/>
      <c r="MWV4" s="89"/>
      <c r="MWW4" s="89"/>
      <c r="MWX4" s="89"/>
      <c r="MWY4" s="89"/>
      <c r="MWZ4" s="89"/>
      <c r="MXA4" s="89"/>
      <c r="MXB4" s="89"/>
      <c r="MXC4" s="89"/>
      <c r="MXD4" s="89"/>
      <c r="MXE4" s="89"/>
      <c r="MXF4" s="89"/>
      <c r="MXG4" s="89"/>
      <c r="MXH4" s="89"/>
      <c r="MXI4" s="89"/>
      <c r="MXJ4" s="89"/>
      <c r="MXK4" s="89"/>
      <c r="MXL4" s="89"/>
      <c r="MXM4" s="89"/>
      <c r="MXN4" s="89"/>
      <c r="MXO4" s="89"/>
      <c r="MXP4" s="89"/>
      <c r="MXQ4" s="89"/>
      <c r="MXR4" s="89"/>
      <c r="MXS4" s="89"/>
      <c r="MXT4" s="89"/>
      <c r="MXU4" s="89"/>
      <c r="MXV4" s="89"/>
      <c r="MXW4" s="89"/>
      <c r="MXX4" s="89"/>
      <c r="MXY4" s="89"/>
      <c r="MXZ4" s="89"/>
      <c r="MYA4" s="89"/>
      <c r="MYB4" s="89"/>
      <c r="MYC4" s="89"/>
      <c r="MYD4" s="89"/>
      <c r="MYE4" s="89"/>
      <c r="MYF4" s="89"/>
      <c r="MYG4" s="89"/>
      <c r="MYH4" s="89"/>
      <c r="MYI4" s="89"/>
      <c r="MYJ4" s="89"/>
      <c r="MYK4" s="89"/>
      <c r="MYL4" s="89"/>
      <c r="MYM4" s="89"/>
      <c r="MYN4" s="89"/>
      <c r="MYO4" s="89"/>
      <c r="MYP4" s="89"/>
      <c r="MYQ4" s="89"/>
      <c r="MYR4" s="89"/>
      <c r="MYS4" s="89"/>
      <c r="MYT4" s="89"/>
      <c r="MYU4" s="89"/>
      <c r="MYV4" s="89"/>
      <c r="MYW4" s="89"/>
      <c r="MYX4" s="89"/>
      <c r="MYY4" s="89"/>
      <c r="MYZ4" s="89"/>
      <c r="MZA4" s="89"/>
      <c r="MZB4" s="89"/>
      <c r="MZC4" s="89"/>
      <c r="MZD4" s="89"/>
      <c r="MZE4" s="89"/>
      <c r="MZF4" s="89"/>
      <c r="MZG4" s="89"/>
      <c r="MZH4" s="89"/>
      <c r="MZI4" s="89"/>
      <c r="MZJ4" s="89"/>
      <c r="MZK4" s="89"/>
      <c r="MZL4" s="89"/>
      <c r="MZM4" s="89"/>
      <c r="MZN4" s="89"/>
      <c r="MZO4" s="89"/>
      <c r="MZP4" s="89"/>
      <c r="MZQ4" s="89"/>
      <c r="MZR4" s="89"/>
      <c r="MZS4" s="89"/>
      <c r="MZT4" s="89"/>
      <c r="MZU4" s="89"/>
      <c r="MZV4" s="89"/>
      <c r="MZW4" s="89"/>
      <c r="MZX4" s="89"/>
      <c r="MZY4" s="89"/>
      <c r="MZZ4" s="89"/>
      <c r="NAA4" s="89"/>
      <c r="NAB4" s="89"/>
      <c r="NAC4" s="89"/>
      <c r="NAD4" s="89"/>
      <c r="NAE4" s="89"/>
      <c r="NAF4" s="89"/>
      <c r="NAG4" s="89"/>
      <c r="NAH4" s="89"/>
      <c r="NAI4" s="89"/>
      <c r="NAJ4" s="89"/>
      <c r="NAK4" s="89"/>
      <c r="NAL4" s="89"/>
      <c r="NAM4" s="89"/>
      <c r="NAN4" s="89"/>
      <c r="NAO4" s="89"/>
      <c r="NAP4" s="89"/>
      <c r="NAQ4" s="89"/>
      <c r="NAR4" s="89"/>
      <c r="NAS4" s="89"/>
      <c r="NAT4" s="89"/>
      <c r="NAU4" s="89"/>
      <c r="NAV4" s="89"/>
      <c r="NAW4" s="89"/>
      <c r="NAX4" s="89"/>
      <c r="NAY4" s="89"/>
      <c r="NAZ4" s="89"/>
      <c r="NBA4" s="89"/>
      <c r="NBB4" s="89"/>
      <c r="NBC4" s="89"/>
      <c r="NBD4" s="89"/>
      <c r="NBE4" s="89"/>
      <c r="NBF4" s="89"/>
      <c r="NBG4" s="89"/>
      <c r="NBH4" s="89"/>
      <c r="NBI4" s="89"/>
      <c r="NBJ4" s="89"/>
      <c r="NBK4" s="89"/>
      <c r="NBL4" s="89"/>
      <c r="NBM4" s="89"/>
      <c r="NBN4" s="89"/>
      <c r="NBO4" s="89"/>
      <c r="NBP4" s="89"/>
      <c r="NBQ4" s="89"/>
      <c r="NBR4" s="89"/>
      <c r="NBS4" s="89"/>
      <c r="NBT4" s="89"/>
      <c r="NBU4" s="89"/>
      <c r="NBV4" s="89"/>
      <c r="NBW4" s="89"/>
      <c r="NBX4" s="89"/>
      <c r="NBY4" s="89"/>
      <c r="NBZ4" s="89"/>
      <c r="NCA4" s="89"/>
      <c r="NCB4" s="89"/>
      <c r="NCC4" s="89"/>
      <c r="NCD4" s="89"/>
      <c r="NCE4" s="89"/>
      <c r="NCF4" s="89"/>
      <c r="NCG4" s="89"/>
      <c r="NCH4" s="89"/>
      <c r="NCI4" s="89"/>
      <c r="NCJ4" s="89"/>
      <c r="NCK4" s="89"/>
      <c r="NCL4" s="89"/>
      <c r="NCM4" s="89"/>
      <c r="NCN4" s="89"/>
      <c r="NCO4" s="89"/>
      <c r="NCP4" s="89"/>
      <c r="NCQ4" s="89"/>
      <c r="NCR4" s="89"/>
      <c r="NCS4" s="89"/>
      <c r="NCT4" s="89"/>
      <c r="NCU4" s="89"/>
      <c r="NCV4" s="89"/>
      <c r="NCW4" s="89"/>
      <c r="NCX4" s="89"/>
      <c r="NCY4" s="89"/>
      <c r="NCZ4" s="89"/>
      <c r="NDA4" s="89"/>
      <c r="NDB4" s="89"/>
      <c r="NDC4" s="89"/>
      <c r="NDD4" s="89"/>
      <c r="NDE4" s="89"/>
      <c r="NDF4" s="89"/>
      <c r="NDG4" s="89"/>
      <c r="NDH4" s="89"/>
      <c r="NDI4" s="89"/>
      <c r="NDJ4" s="89"/>
      <c r="NDK4" s="89"/>
      <c r="NDL4" s="89"/>
      <c r="NDM4" s="89"/>
      <c r="NDN4" s="89"/>
      <c r="NDO4" s="89"/>
      <c r="NDP4" s="89"/>
      <c r="NDQ4" s="89"/>
      <c r="NDR4" s="89"/>
      <c r="NDS4" s="89"/>
      <c r="NDT4" s="89"/>
      <c r="NDU4" s="89"/>
      <c r="NDV4" s="89"/>
      <c r="NDW4" s="89"/>
      <c r="NDX4" s="89"/>
      <c r="NDY4" s="89"/>
      <c r="NDZ4" s="89"/>
      <c r="NEA4" s="89"/>
      <c r="NEB4" s="89"/>
      <c r="NEC4" s="89"/>
      <c r="NED4" s="89"/>
      <c r="NEE4" s="89"/>
      <c r="NEF4" s="89"/>
      <c r="NEG4" s="89"/>
      <c r="NEH4" s="89"/>
      <c r="NEI4" s="89"/>
      <c r="NEJ4" s="89"/>
      <c r="NEK4" s="89"/>
      <c r="NEL4" s="89"/>
      <c r="NEM4" s="89"/>
      <c r="NEN4" s="89"/>
      <c r="NEO4" s="89"/>
      <c r="NEP4" s="89"/>
      <c r="NEQ4" s="89"/>
      <c r="NER4" s="89"/>
      <c r="NES4" s="89"/>
      <c r="NET4" s="89"/>
      <c r="NEU4" s="89"/>
      <c r="NEV4" s="89"/>
      <c r="NEW4" s="89"/>
      <c r="NEX4" s="89"/>
      <c r="NEY4" s="89"/>
      <c r="NEZ4" s="89"/>
      <c r="NFA4" s="89"/>
      <c r="NFB4" s="89"/>
      <c r="NFC4" s="89"/>
      <c r="NFD4" s="89"/>
      <c r="NFE4" s="89"/>
      <c r="NFF4" s="89"/>
      <c r="NFG4" s="89"/>
      <c r="NFH4" s="89"/>
      <c r="NFI4" s="89"/>
      <c r="NFJ4" s="89"/>
      <c r="NFK4" s="89"/>
      <c r="NFL4" s="89"/>
      <c r="NFM4" s="89"/>
      <c r="NFN4" s="89"/>
      <c r="NFO4" s="89"/>
      <c r="NFP4" s="89"/>
      <c r="NFQ4" s="89"/>
      <c r="NFR4" s="89"/>
      <c r="NFS4" s="89"/>
      <c r="NFT4" s="89"/>
      <c r="NFU4" s="89"/>
      <c r="NFV4" s="89"/>
      <c r="NFW4" s="89"/>
      <c r="NFX4" s="89"/>
      <c r="NFY4" s="89"/>
      <c r="NFZ4" s="89"/>
      <c r="NGA4" s="89"/>
      <c r="NGB4" s="89"/>
      <c r="NGC4" s="89"/>
      <c r="NGD4" s="89"/>
      <c r="NGE4" s="89"/>
      <c r="NGF4" s="89"/>
      <c r="NGG4" s="89"/>
      <c r="NGH4" s="89"/>
      <c r="NGI4" s="89"/>
      <c r="NGJ4" s="89"/>
      <c r="NGK4" s="89"/>
      <c r="NGL4" s="89"/>
      <c r="NGM4" s="89"/>
      <c r="NGN4" s="89"/>
      <c r="NGO4" s="89"/>
      <c r="NGP4" s="89"/>
      <c r="NGQ4" s="89"/>
      <c r="NGR4" s="89"/>
      <c r="NGS4" s="89"/>
      <c r="NGT4" s="89"/>
      <c r="NGU4" s="89"/>
      <c r="NGV4" s="89"/>
      <c r="NGW4" s="89"/>
      <c r="NGX4" s="89"/>
      <c r="NGY4" s="89"/>
      <c r="NGZ4" s="89"/>
      <c r="NHA4" s="89"/>
      <c r="NHB4" s="89"/>
      <c r="NHC4" s="89"/>
      <c r="NHD4" s="89"/>
      <c r="NHE4" s="89"/>
      <c r="NHF4" s="89"/>
      <c r="NHG4" s="89"/>
      <c r="NHH4" s="89"/>
      <c r="NHI4" s="89"/>
      <c r="NHJ4" s="89"/>
      <c r="NHK4" s="89"/>
      <c r="NHL4" s="89"/>
      <c r="NHM4" s="89"/>
      <c r="NHN4" s="89"/>
      <c r="NHO4" s="89"/>
      <c r="NHP4" s="89"/>
      <c r="NHQ4" s="89"/>
      <c r="NHR4" s="89"/>
      <c r="NHS4" s="89"/>
      <c r="NHT4" s="89"/>
      <c r="NHU4" s="89"/>
      <c r="NHV4" s="89"/>
      <c r="NHW4" s="89"/>
      <c r="NHX4" s="89"/>
      <c r="NHY4" s="89"/>
      <c r="NHZ4" s="89"/>
      <c r="NIA4" s="89"/>
      <c r="NIB4" s="89"/>
      <c r="NIC4" s="89"/>
      <c r="NID4" s="89"/>
      <c r="NIE4" s="89"/>
      <c r="NIF4" s="89"/>
      <c r="NIG4" s="89"/>
      <c r="NIH4" s="89"/>
      <c r="NII4" s="89"/>
      <c r="NIJ4" s="89"/>
      <c r="NIK4" s="89"/>
      <c r="NIL4" s="89"/>
      <c r="NIM4" s="89"/>
      <c r="NIN4" s="89"/>
      <c r="NIO4" s="89"/>
      <c r="NIP4" s="89"/>
      <c r="NIQ4" s="89"/>
      <c r="NIR4" s="89"/>
      <c r="NIS4" s="89"/>
      <c r="NIT4" s="89"/>
      <c r="NIU4" s="89"/>
      <c r="NIV4" s="89"/>
      <c r="NIW4" s="89"/>
      <c r="NIX4" s="89"/>
      <c r="NIY4" s="89"/>
      <c r="NIZ4" s="89"/>
      <c r="NJA4" s="89"/>
      <c r="NJB4" s="89"/>
      <c r="NJC4" s="89"/>
      <c r="NJD4" s="89"/>
      <c r="NJE4" s="89"/>
      <c r="NJF4" s="89"/>
      <c r="NJG4" s="89"/>
      <c r="NJH4" s="89"/>
      <c r="NJI4" s="89"/>
      <c r="NJJ4" s="89"/>
      <c r="NJK4" s="89"/>
      <c r="NJL4" s="89"/>
      <c r="NJM4" s="89"/>
      <c r="NJN4" s="89"/>
      <c r="NJO4" s="89"/>
      <c r="NJP4" s="89"/>
      <c r="NJQ4" s="89"/>
      <c r="NJR4" s="89"/>
      <c r="NJS4" s="89"/>
      <c r="NJT4" s="89"/>
      <c r="NJU4" s="89"/>
      <c r="NJV4" s="89"/>
      <c r="NJW4" s="89"/>
      <c r="NJX4" s="89"/>
      <c r="NJY4" s="89"/>
      <c r="NJZ4" s="89"/>
      <c r="NKA4" s="89"/>
      <c r="NKB4" s="89"/>
      <c r="NKC4" s="89"/>
      <c r="NKD4" s="89"/>
      <c r="NKE4" s="89"/>
      <c r="NKF4" s="89"/>
      <c r="NKG4" s="89"/>
      <c r="NKH4" s="89"/>
      <c r="NKI4" s="89"/>
      <c r="NKJ4" s="89"/>
      <c r="NKK4" s="89"/>
      <c r="NKL4" s="89"/>
      <c r="NKM4" s="89"/>
      <c r="NKN4" s="89"/>
      <c r="NKO4" s="89"/>
      <c r="NKP4" s="89"/>
      <c r="NKQ4" s="89"/>
      <c r="NKR4" s="89"/>
      <c r="NKS4" s="89"/>
      <c r="NKT4" s="89"/>
      <c r="NKU4" s="89"/>
      <c r="NKV4" s="89"/>
      <c r="NKW4" s="89"/>
      <c r="NKX4" s="89"/>
      <c r="NKY4" s="89"/>
      <c r="NKZ4" s="89"/>
      <c r="NLA4" s="89"/>
      <c r="NLB4" s="89"/>
      <c r="NLC4" s="89"/>
      <c r="NLD4" s="89"/>
      <c r="NLE4" s="89"/>
      <c r="NLF4" s="89"/>
      <c r="NLG4" s="89"/>
      <c r="NLH4" s="89"/>
      <c r="NLI4" s="89"/>
      <c r="NLJ4" s="89"/>
      <c r="NLK4" s="89"/>
      <c r="NLL4" s="89"/>
      <c r="NLM4" s="89"/>
      <c r="NLN4" s="89"/>
      <c r="NLO4" s="89"/>
      <c r="NLP4" s="89"/>
      <c r="NLQ4" s="89"/>
      <c r="NLR4" s="89"/>
      <c r="NLS4" s="89"/>
      <c r="NLT4" s="89"/>
      <c r="NLU4" s="89"/>
      <c r="NLV4" s="89"/>
      <c r="NLW4" s="89"/>
      <c r="NLX4" s="89"/>
      <c r="NLY4" s="89"/>
      <c r="NLZ4" s="89"/>
      <c r="NMA4" s="89"/>
      <c r="NMB4" s="89"/>
      <c r="NMC4" s="89"/>
      <c r="NMD4" s="89"/>
      <c r="NME4" s="89"/>
      <c r="NMF4" s="89"/>
      <c r="NMG4" s="89"/>
      <c r="NMH4" s="89"/>
      <c r="NMI4" s="89"/>
      <c r="NMJ4" s="89"/>
      <c r="NMK4" s="89"/>
      <c r="NML4" s="89"/>
      <c r="NMM4" s="89"/>
      <c r="NMN4" s="89"/>
      <c r="NMO4" s="89"/>
      <c r="NMP4" s="89"/>
      <c r="NMQ4" s="89"/>
      <c r="NMR4" s="89"/>
      <c r="NMS4" s="89"/>
      <c r="NMT4" s="89"/>
      <c r="NMU4" s="89"/>
      <c r="NMV4" s="89"/>
      <c r="NMW4" s="89"/>
      <c r="NMX4" s="89"/>
      <c r="NMY4" s="89"/>
      <c r="NMZ4" s="89"/>
      <c r="NNA4" s="89"/>
      <c r="NNB4" s="89"/>
      <c r="NNC4" s="89"/>
      <c r="NND4" s="89"/>
      <c r="NNE4" s="89"/>
      <c r="NNF4" s="89"/>
      <c r="NNG4" s="89"/>
      <c r="NNH4" s="89"/>
      <c r="NNI4" s="89"/>
      <c r="NNJ4" s="89"/>
      <c r="NNK4" s="89"/>
      <c r="NNL4" s="89"/>
      <c r="NNM4" s="89"/>
      <c r="NNN4" s="89"/>
      <c r="NNO4" s="89"/>
      <c r="NNP4" s="89"/>
      <c r="NNQ4" s="89"/>
      <c r="NNR4" s="89"/>
      <c r="NNS4" s="89"/>
      <c r="NNT4" s="89"/>
      <c r="NNU4" s="89"/>
      <c r="NNV4" s="89"/>
      <c r="NNW4" s="89"/>
      <c r="NNX4" s="89"/>
      <c r="NNY4" s="89"/>
      <c r="NNZ4" s="89"/>
      <c r="NOA4" s="89"/>
      <c r="NOB4" s="89"/>
      <c r="NOC4" s="89"/>
      <c r="NOD4" s="89"/>
      <c r="NOE4" s="89"/>
      <c r="NOF4" s="89"/>
      <c r="NOG4" s="89"/>
      <c r="NOH4" s="89"/>
      <c r="NOI4" s="89"/>
      <c r="NOJ4" s="89"/>
      <c r="NOK4" s="89"/>
      <c r="NOL4" s="89"/>
      <c r="NOM4" s="89"/>
      <c r="NON4" s="89"/>
      <c r="NOO4" s="89"/>
      <c r="NOP4" s="89"/>
      <c r="NOQ4" s="89"/>
      <c r="NOR4" s="89"/>
      <c r="NOS4" s="89"/>
      <c r="NOT4" s="89"/>
      <c r="NOU4" s="89"/>
      <c r="NOV4" s="89"/>
      <c r="NOW4" s="89"/>
      <c r="NOX4" s="89"/>
      <c r="NOY4" s="89"/>
      <c r="NOZ4" s="89"/>
      <c r="NPA4" s="89"/>
      <c r="NPB4" s="89"/>
      <c r="NPC4" s="89"/>
      <c r="NPD4" s="89"/>
      <c r="NPE4" s="89"/>
      <c r="NPF4" s="89"/>
      <c r="NPG4" s="89"/>
      <c r="NPH4" s="89"/>
      <c r="NPI4" s="89"/>
      <c r="NPJ4" s="89"/>
      <c r="NPK4" s="89"/>
      <c r="NPL4" s="89"/>
      <c r="NPM4" s="89"/>
      <c r="NPN4" s="89"/>
      <c r="NPO4" s="89"/>
      <c r="NPP4" s="89"/>
      <c r="NPQ4" s="89"/>
      <c r="NPR4" s="89"/>
      <c r="NPS4" s="89"/>
      <c r="NPT4" s="89"/>
      <c r="NPU4" s="89"/>
      <c r="NPV4" s="89"/>
      <c r="NPW4" s="89"/>
      <c r="NPX4" s="89"/>
      <c r="NPY4" s="89"/>
      <c r="NPZ4" s="89"/>
      <c r="NQA4" s="89"/>
      <c r="NQB4" s="89"/>
      <c r="NQC4" s="89"/>
      <c r="NQD4" s="89"/>
      <c r="NQE4" s="89"/>
      <c r="NQF4" s="89"/>
      <c r="NQG4" s="89"/>
      <c r="NQH4" s="89"/>
      <c r="NQI4" s="89"/>
      <c r="NQJ4" s="89"/>
      <c r="NQK4" s="89"/>
      <c r="NQL4" s="89"/>
      <c r="NQM4" s="89"/>
      <c r="NQN4" s="89"/>
      <c r="NQO4" s="89"/>
      <c r="NQP4" s="89"/>
      <c r="NQQ4" s="89"/>
      <c r="NQR4" s="89"/>
      <c r="NQS4" s="89"/>
      <c r="NQT4" s="89"/>
      <c r="NQU4" s="89"/>
      <c r="NQV4" s="89"/>
      <c r="NQW4" s="89"/>
      <c r="NQX4" s="89"/>
      <c r="NQY4" s="89"/>
      <c r="NQZ4" s="89"/>
      <c r="NRA4" s="89"/>
      <c r="NRB4" s="89"/>
      <c r="NRC4" s="89"/>
      <c r="NRD4" s="89"/>
      <c r="NRE4" s="89"/>
      <c r="NRF4" s="89"/>
      <c r="NRG4" s="89"/>
      <c r="NRH4" s="89"/>
      <c r="NRI4" s="89"/>
      <c r="NRJ4" s="89"/>
      <c r="NRK4" s="89"/>
      <c r="NRL4" s="89"/>
      <c r="NRM4" s="89"/>
      <c r="NRN4" s="89"/>
      <c r="NRO4" s="89"/>
      <c r="NRP4" s="89"/>
      <c r="NRQ4" s="89"/>
      <c r="NRR4" s="89"/>
      <c r="NRS4" s="89"/>
      <c r="NRT4" s="89"/>
      <c r="NRU4" s="89"/>
      <c r="NRV4" s="89"/>
      <c r="NRW4" s="89"/>
      <c r="NRX4" s="89"/>
      <c r="NRY4" s="89"/>
      <c r="NRZ4" s="89"/>
      <c r="NSA4" s="89"/>
      <c r="NSB4" s="89"/>
      <c r="NSC4" s="89"/>
      <c r="NSD4" s="89"/>
      <c r="NSE4" s="89"/>
      <c r="NSF4" s="89"/>
      <c r="NSG4" s="89"/>
      <c r="NSH4" s="89"/>
      <c r="NSI4" s="89"/>
      <c r="NSJ4" s="89"/>
      <c r="NSK4" s="89"/>
      <c r="NSL4" s="89"/>
      <c r="NSM4" s="89"/>
      <c r="NSN4" s="89"/>
      <c r="NSO4" s="89"/>
      <c r="NSP4" s="89"/>
      <c r="NSQ4" s="89"/>
      <c r="NSR4" s="89"/>
      <c r="NSS4" s="89"/>
      <c r="NST4" s="89"/>
      <c r="NSU4" s="89"/>
      <c r="NSV4" s="89"/>
      <c r="NSW4" s="89"/>
      <c r="NSX4" s="89"/>
      <c r="NSY4" s="89"/>
      <c r="NSZ4" s="89"/>
      <c r="NTA4" s="89"/>
      <c r="NTB4" s="89"/>
      <c r="NTC4" s="89"/>
      <c r="NTD4" s="89"/>
      <c r="NTE4" s="89"/>
      <c r="NTF4" s="89"/>
      <c r="NTG4" s="89"/>
      <c r="NTH4" s="89"/>
      <c r="NTI4" s="89"/>
      <c r="NTJ4" s="89"/>
      <c r="NTK4" s="89"/>
      <c r="NTL4" s="89"/>
      <c r="NTM4" s="89"/>
      <c r="NTN4" s="89"/>
      <c r="NTO4" s="89"/>
      <c r="NTP4" s="89"/>
      <c r="NTQ4" s="89"/>
      <c r="NTR4" s="89"/>
      <c r="NTS4" s="89"/>
      <c r="NTT4" s="89"/>
      <c r="NTU4" s="89"/>
      <c r="NTV4" s="89"/>
      <c r="NTW4" s="89"/>
      <c r="NTX4" s="89"/>
      <c r="NTY4" s="89"/>
      <c r="NTZ4" s="89"/>
      <c r="NUA4" s="89"/>
      <c r="NUB4" s="89"/>
      <c r="NUC4" s="89"/>
      <c r="NUD4" s="89"/>
      <c r="NUE4" s="89"/>
      <c r="NUF4" s="89"/>
      <c r="NUG4" s="89"/>
      <c r="NUH4" s="89"/>
      <c r="NUI4" s="89"/>
      <c r="NUJ4" s="89"/>
      <c r="NUK4" s="89"/>
      <c r="NUL4" s="89"/>
      <c r="NUM4" s="89"/>
      <c r="NUN4" s="89"/>
      <c r="NUO4" s="89"/>
      <c r="NUP4" s="89"/>
      <c r="NUQ4" s="89"/>
      <c r="NUR4" s="89"/>
      <c r="NUS4" s="89"/>
      <c r="NUT4" s="89"/>
      <c r="NUU4" s="89"/>
      <c r="NUV4" s="89"/>
      <c r="NUW4" s="89"/>
      <c r="NUX4" s="89"/>
      <c r="NUY4" s="89"/>
      <c r="NUZ4" s="89"/>
      <c r="NVA4" s="89"/>
      <c r="NVB4" s="89"/>
      <c r="NVC4" s="89"/>
      <c r="NVD4" s="89"/>
      <c r="NVE4" s="89"/>
      <c r="NVF4" s="89"/>
      <c r="NVG4" s="89"/>
      <c r="NVH4" s="89"/>
      <c r="NVI4" s="89"/>
      <c r="NVJ4" s="89"/>
      <c r="NVK4" s="89"/>
      <c r="NVL4" s="89"/>
      <c r="NVM4" s="89"/>
      <c r="NVN4" s="89"/>
      <c r="NVO4" s="89"/>
      <c r="NVP4" s="89"/>
      <c r="NVQ4" s="89"/>
      <c r="NVR4" s="89"/>
      <c r="NVS4" s="89"/>
      <c r="NVT4" s="89"/>
      <c r="NVU4" s="89"/>
      <c r="NVV4" s="89"/>
      <c r="NVW4" s="89"/>
      <c r="NVX4" s="89"/>
      <c r="NVY4" s="89"/>
      <c r="NVZ4" s="89"/>
      <c r="NWA4" s="89"/>
      <c r="NWB4" s="89"/>
      <c r="NWC4" s="89"/>
      <c r="NWD4" s="89"/>
      <c r="NWE4" s="89"/>
      <c r="NWF4" s="89"/>
      <c r="NWG4" s="89"/>
      <c r="NWH4" s="89"/>
      <c r="NWI4" s="89"/>
      <c r="NWJ4" s="89"/>
      <c r="NWK4" s="89"/>
      <c r="NWL4" s="89"/>
      <c r="NWM4" s="89"/>
      <c r="NWN4" s="89"/>
      <c r="NWO4" s="89"/>
      <c r="NWP4" s="89"/>
      <c r="NWQ4" s="89"/>
      <c r="NWR4" s="89"/>
      <c r="NWS4" s="89"/>
      <c r="NWT4" s="89"/>
      <c r="NWU4" s="89"/>
      <c r="NWV4" s="89"/>
      <c r="NWW4" s="89"/>
      <c r="NWX4" s="89"/>
      <c r="NWY4" s="89"/>
      <c r="NWZ4" s="89"/>
      <c r="NXA4" s="89"/>
      <c r="NXB4" s="89"/>
      <c r="NXC4" s="89"/>
      <c r="NXD4" s="89"/>
      <c r="NXE4" s="89"/>
      <c r="NXF4" s="89"/>
      <c r="NXG4" s="89"/>
      <c r="NXH4" s="89"/>
      <c r="NXI4" s="89"/>
      <c r="NXJ4" s="89"/>
      <c r="NXK4" s="89"/>
      <c r="NXL4" s="89"/>
      <c r="NXM4" s="89"/>
      <c r="NXN4" s="89"/>
      <c r="NXO4" s="89"/>
      <c r="NXP4" s="89"/>
      <c r="NXQ4" s="89"/>
      <c r="NXR4" s="89"/>
      <c r="NXS4" s="89"/>
      <c r="NXT4" s="89"/>
      <c r="NXU4" s="89"/>
      <c r="NXV4" s="89"/>
      <c r="NXW4" s="89"/>
      <c r="NXX4" s="89"/>
      <c r="NXY4" s="89"/>
      <c r="NXZ4" s="89"/>
      <c r="NYA4" s="89"/>
      <c r="NYB4" s="89"/>
      <c r="NYC4" s="89"/>
      <c r="NYD4" s="89"/>
      <c r="NYE4" s="89"/>
      <c r="NYF4" s="89"/>
      <c r="NYG4" s="89"/>
      <c r="NYH4" s="89"/>
      <c r="NYI4" s="89"/>
      <c r="NYJ4" s="89"/>
      <c r="NYK4" s="89"/>
      <c r="NYL4" s="89"/>
      <c r="NYM4" s="89"/>
      <c r="NYN4" s="89"/>
      <c r="NYO4" s="89"/>
      <c r="NYP4" s="89"/>
      <c r="NYQ4" s="89"/>
      <c r="NYR4" s="89"/>
      <c r="NYS4" s="89"/>
      <c r="NYT4" s="89"/>
      <c r="NYU4" s="89"/>
      <c r="NYV4" s="89"/>
      <c r="NYW4" s="89"/>
      <c r="NYX4" s="89"/>
      <c r="NYY4" s="89"/>
      <c r="NYZ4" s="89"/>
      <c r="NZA4" s="89"/>
      <c r="NZB4" s="89"/>
      <c r="NZC4" s="89"/>
      <c r="NZD4" s="89"/>
      <c r="NZE4" s="89"/>
      <c r="NZF4" s="89"/>
      <c r="NZG4" s="89"/>
      <c r="NZH4" s="89"/>
      <c r="NZI4" s="89"/>
      <c r="NZJ4" s="89"/>
      <c r="NZK4" s="89"/>
      <c r="NZL4" s="89"/>
      <c r="NZM4" s="89"/>
      <c r="NZN4" s="89"/>
      <c r="NZO4" s="89"/>
      <c r="NZP4" s="89"/>
      <c r="NZQ4" s="89"/>
      <c r="NZR4" s="89"/>
      <c r="NZS4" s="89"/>
      <c r="NZT4" s="89"/>
      <c r="NZU4" s="89"/>
      <c r="NZV4" s="89"/>
      <c r="NZW4" s="89"/>
      <c r="NZX4" s="89"/>
      <c r="NZY4" s="89"/>
      <c r="NZZ4" s="89"/>
      <c r="OAA4" s="89"/>
      <c r="OAB4" s="89"/>
      <c r="OAC4" s="89"/>
      <c r="OAD4" s="89"/>
      <c r="OAE4" s="89"/>
      <c r="OAF4" s="89"/>
      <c r="OAG4" s="89"/>
      <c r="OAH4" s="89"/>
      <c r="OAI4" s="89"/>
      <c r="OAJ4" s="89"/>
      <c r="OAK4" s="89"/>
      <c r="OAL4" s="89"/>
      <c r="OAM4" s="89"/>
      <c r="OAN4" s="89"/>
      <c r="OAO4" s="89"/>
      <c r="OAP4" s="89"/>
      <c r="OAQ4" s="89"/>
      <c r="OAR4" s="89"/>
      <c r="OAS4" s="89"/>
      <c r="OAT4" s="89"/>
      <c r="OAU4" s="89"/>
      <c r="OAV4" s="89"/>
      <c r="OAW4" s="89"/>
      <c r="OAX4" s="89"/>
      <c r="OAY4" s="89"/>
      <c r="OAZ4" s="89"/>
      <c r="OBA4" s="89"/>
      <c r="OBB4" s="89"/>
      <c r="OBC4" s="89"/>
      <c r="OBD4" s="89"/>
      <c r="OBE4" s="89"/>
      <c r="OBF4" s="89"/>
      <c r="OBG4" s="89"/>
      <c r="OBH4" s="89"/>
      <c r="OBI4" s="89"/>
      <c r="OBJ4" s="89"/>
      <c r="OBK4" s="89"/>
      <c r="OBL4" s="89"/>
      <c r="OBM4" s="89"/>
      <c r="OBN4" s="89"/>
      <c r="OBO4" s="89"/>
      <c r="OBP4" s="89"/>
      <c r="OBQ4" s="89"/>
      <c r="OBR4" s="89"/>
      <c r="OBS4" s="89"/>
      <c r="OBT4" s="89"/>
      <c r="OBU4" s="89"/>
      <c r="OBV4" s="89"/>
      <c r="OBW4" s="89"/>
      <c r="OBX4" s="89"/>
      <c r="OBY4" s="89"/>
      <c r="OBZ4" s="89"/>
      <c r="OCA4" s="89"/>
      <c r="OCB4" s="89"/>
      <c r="OCC4" s="89"/>
      <c r="OCD4" s="89"/>
      <c r="OCE4" s="89"/>
      <c r="OCF4" s="89"/>
      <c r="OCG4" s="89"/>
      <c r="OCH4" s="89"/>
      <c r="OCI4" s="89"/>
      <c r="OCJ4" s="89"/>
      <c r="OCK4" s="89"/>
      <c r="OCL4" s="89"/>
      <c r="OCM4" s="89"/>
      <c r="OCN4" s="89"/>
      <c r="OCO4" s="89"/>
      <c r="OCP4" s="89"/>
      <c r="OCQ4" s="89"/>
      <c r="OCR4" s="89"/>
      <c r="OCS4" s="89"/>
      <c r="OCT4" s="89"/>
      <c r="OCU4" s="89"/>
      <c r="OCV4" s="89"/>
      <c r="OCW4" s="89"/>
      <c r="OCX4" s="89"/>
      <c r="OCY4" s="89"/>
      <c r="OCZ4" s="89"/>
      <c r="ODA4" s="89"/>
      <c r="ODB4" s="89"/>
      <c r="ODC4" s="89"/>
      <c r="ODD4" s="89"/>
      <c r="ODE4" s="89"/>
      <c r="ODF4" s="89"/>
      <c r="ODG4" s="89"/>
      <c r="ODH4" s="89"/>
      <c r="ODI4" s="89"/>
      <c r="ODJ4" s="89"/>
      <c r="ODK4" s="89"/>
      <c r="ODL4" s="89"/>
      <c r="ODM4" s="89"/>
      <c r="ODN4" s="89"/>
      <c r="ODO4" s="89"/>
      <c r="ODP4" s="89"/>
      <c r="ODQ4" s="89"/>
      <c r="ODR4" s="89"/>
      <c r="ODS4" s="89"/>
      <c r="ODT4" s="89"/>
      <c r="ODU4" s="89"/>
      <c r="ODV4" s="89"/>
      <c r="ODW4" s="89"/>
      <c r="ODX4" s="89"/>
      <c r="ODY4" s="89"/>
      <c r="ODZ4" s="89"/>
      <c r="OEA4" s="89"/>
      <c r="OEB4" s="89"/>
      <c r="OEC4" s="89"/>
      <c r="OED4" s="89"/>
      <c r="OEE4" s="89"/>
      <c r="OEF4" s="89"/>
      <c r="OEG4" s="89"/>
      <c r="OEH4" s="89"/>
      <c r="OEI4" s="89"/>
      <c r="OEJ4" s="89"/>
      <c r="OEK4" s="89"/>
      <c r="OEL4" s="89"/>
      <c r="OEM4" s="89"/>
      <c r="OEN4" s="89"/>
      <c r="OEO4" s="89"/>
      <c r="OEP4" s="89"/>
      <c r="OEQ4" s="89"/>
      <c r="OER4" s="89"/>
      <c r="OES4" s="89"/>
      <c r="OET4" s="89"/>
      <c r="OEU4" s="89"/>
      <c r="OEV4" s="89"/>
      <c r="OEW4" s="89"/>
      <c r="OEX4" s="89"/>
      <c r="OEY4" s="89"/>
      <c r="OEZ4" s="89"/>
      <c r="OFA4" s="89"/>
      <c r="OFB4" s="89"/>
      <c r="OFC4" s="89"/>
      <c r="OFD4" s="89"/>
      <c r="OFE4" s="89"/>
      <c r="OFF4" s="89"/>
      <c r="OFG4" s="89"/>
      <c r="OFH4" s="89"/>
      <c r="OFI4" s="89"/>
      <c r="OFJ4" s="89"/>
      <c r="OFK4" s="89"/>
      <c r="OFL4" s="89"/>
      <c r="OFM4" s="89"/>
      <c r="OFN4" s="89"/>
      <c r="OFO4" s="89"/>
      <c r="OFP4" s="89"/>
      <c r="OFQ4" s="89"/>
      <c r="OFR4" s="89"/>
      <c r="OFS4" s="89"/>
      <c r="OFT4" s="89"/>
      <c r="OFU4" s="89"/>
      <c r="OFV4" s="89"/>
      <c r="OFW4" s="89"/>
      <c r="OFX4" s="89"/>
      <c r="OFY4" s="89"/>
      <c r="OFZ4" s="89"/>
      <c r="OGA4" s="89"/>
      <c r="OGB4" s="89"/>
      <c r="OGC4" s="89"/>
      <c r="OGD4" s="89"/>
      <c r="OGE4" s="89"/>
      <c r="OGF4" s="89"/>
      <c r="OGG4" s="89"/>
      <c r="OGH4" s="89"/>
      <c r="OGI4" s="89"/>
      <c r="OGJ4" s="89"/>
      <c r="OGK4" s="89"/>
      <c r="OGL4" s="89"/>
      <c r="OGM4" s="89"/>
      <c r="OGN4" s="89"/>
      <c r="OGO4" s="89"/>
      <c r="OGP4" s="89"/>
      <c r="OGQ4" s="89"/>
      <c r="OGR4" s="89"/>
      <c r="OGS4" s="89"/>
      <c r="OGT4" s="89"/>
      <c r="OGU4" s="89"/>
      <c r="OGV4" s="89"/>
      <c r="OGW4" s="89"/>
      <c r="OGX4" s="89"/>
      <c r="OGY4" s="89"/>
      <c r="OGZ4" s="89"/>
      <c r="OHA4" s="89"/>
      <c r="OHB4" s="89"/>
      <c r="OHC4" s="89"/>
      <c r="OHD4" s="89"/>
      <c r="OHE4" s="89"/>
      <c r="OHF4" s="89"/>
      <c r="OHG4" s="89"/>
      <c r="OHH4" s="89"/>
      <c r="OHI4" s="89"/>
      <c r="OHJ4" s="89"/>
      <c r="OHK4" s="89"/>
      <c r="OHL4" s="89"/>
      <c r="OHM4" s="89"/>
      <c r="OHN4" s="89"/>
      <c r="OHO4" s="89"/>
      <c r="OHP4" s="89"/>
      <c r="OHQ4" s="89"/>
      <c r="OHR4" s="89"/>
      <c r="OHS4" s="89"/>
      <c r="OHT4" s="89"/>
      <c r="OHU4" s="89"/>
      <c r="OHV4" s="89"/>
      <c r="OHW4" s="89"/>
      <c r="OHX4" s="89"/>
      <c r="OHY4" s="89"/>
      <c r="OHZ4" s="89"/>
      <c r="OIA4" s="89"/>
      <c r="OIB4" s="89"/>
      <c r="OIC4" s="89"/>
      <c r="OID4" s="89"/>
      <c r="OIE4" s="89"/>
      <c r="OIF4" s="89"/>
      <c r="OIG4" s="89"/>
      <c r="OIH4" s="89"/>
      <c r="OII4" s="89"/>
      <c r="OIJ4" s="89"/>
      <c r="OIK4" s="89"/>
      <c r="OIL4" s="89"/>
      <c r="OIM4" s="89"/>
      <c r="OIN4" s="89"/>
      <c r="OIO4" s="89"/>
      <c r="OIP4" s="89"/>
      <c r="OIQ4" s="89"/>
      <c r="OIR4" s="89"/>
      <c r="OIS4" s="89"/>
      <c r="OIT4" s="89"/>
      <c r="OIU4" s="89"/>
      <c r="OIV4" s="89"/>
      <c r="OIW4" s="89"/>
      <c r="OIX4" s="89"/>
      <c r="OIY4" s="89"/>
      <c r="OIZ4" s="89"/>
      <c r="OJA4" s="89"/>
      <c r="OJB4" s="89"/>
      <c r="OJC4" s="89"/>
      <c r="OJD4" s="89"/>
      <c r="OJE4" s="89"/>
      <c r="OJF4" s="89"/>
      <c r="OJG4" s="89"/>
      <c r="OJH4" s="89"/>
      <c r="OJI4" s="89"/>
      <c r="OJJ4" s="89"/>
      <c r="OJK4" s="89"/>
      <c r="OJL4" s="89"/>
      <c r="OJM4" s="89"/>
      <c r="OJN4" s="89"/>
      <c r="OJO4" s="89"/>
      <c r="OJP4" s="89"/>
      <c r="OJQ4" s="89"/>
      <c r="OJR4" s="89"/>
      <c r="OJS4" s="89"/>
      <c r="OJT4" s="89"/>
      <c r="OJU4" s="89"/>
      <c r="OJV4" s="89"/>
      <c r="OJW4" s="89"/>
      <c r="OJX4" s="89"/>
      <c r="OJY4" s="89"/>
      <c r="OJZ4" s="89"/>
      <c r="OKA4" s="89"/>
      <c r="OKB4" s="89"/>
      <c r="OKC4" s="89"/>
      <c r="OKD4" s="89"/>
      <c r="OKE4" s="89"/>
      <c r="OKF4" s="89"/>
      <c r="OKG4" s="89"/>
      <c r="OKH4" s="89"/>
      <c r="OKI4" s="89"/>
      <c r="OKJ4" s="89"/>
      <c r="OKK4" s="89"/>
      <c r="OKL4" s="89"/>
      <c r="OKM4" s="89"/>
      <c r="OKN4" s="89"/>
      <c r="OKO4" s="89"/>
      <c r="OKP4" s="89"/>
      <c r="OKQ4" s="89"/>
      <c r="OKR4" s="89"/>
      <c r="OKS4" s="89"/>
      <c r="OKT4" s="89"/>
      <c r="OKU4" s="89"/>
      <c r="OKV4" s="89"/>
      <c r="OKW4" s="89"/>
      <c r="OKX4" s="89"/>
      <c r="OKY4" s="89"/>
      <c r="OKZ4" s="89"/>
      <c r="OLA4" s="89"/>
      <c r="OLB4" s="89"/>
      <c r="OLC4" s="89"/>
      <c r="OLD4" s="89"/>
      <c r="OLE4" s="89"/>
      <c r="OLF4" s="89"/>
      <c r="OLG4" s="89"/>
      <c r="OLH4" s="89"/>
      <c r="OLI4" s="89"/>
      <c r="OLJ4" s="89"/>
      <c r="OLK4" s="89"/>
      <c r="OLL4" s="89"/>
      <c r="OLM4" s="89"/>
      <c r="OLN4" s="89"/>
      <c r="OLO4" s="89"/>
      <c r="OLP4" s="89"/>
      <c r="OLQ4" s="89"/>
      <c r="OLR4" s="89"/>
      <c r="OLS4" s="89"/>
      <c r="OLT4" s="89"/>
      <c r="OLU4" s="89"/>
      <c r="OLV4" s="89"/>
      <c r="OLW4" s="89"/>
      <c r="OLX4" s="89"/>
      <c r="OLY4" s="89"/>
      <c r="OLZ4" s="89"/>
      <c r="OMA4" s="89"/>
      <c r="OMB4" s="89"/>
      <c r="OMC4" s="89"/>
      <c r="OMD4" s="89"/>
      <c r="OME4" s="89"/>
      <c r="OMF4" s="89"/>
      <c r="OMG4" s="89"/>
      <c r="OMH4" s="89"/>
      <c r="OMI4" s="89"/>
      <c r="OMJ4" s="89"/>
      <c r="OMK4" s="89"/>
      <c r="OML4" s="89"/>
      <c r="OMM4" s="89"/>
      <c r="OMN4" s="89"/>
      <c r="OMO4" s="89"/>
      <c r="OMP4" s="89"/>
      <c r="OMQ4" s="89"/>
      <c r="OMR4" s="89"/>
      <c r="OMS4" s="89"/>
      <c r="OMT4" s="89"/>
      <c r="OMU4" s="89"/>
      <c r="OMV4" s="89"/>
      <c r="OMW4" s="89"/>
      <c r="OMX4" s="89"/>
      <c r="OMY4" s="89"/>
      <c r="OMZ4" s="89"/>
      <c r="ONA4" s="89"/>
      <c r="ONB4" s="89"/>
      <c r="ONC4" s="89"/>
      <c r="OND4" s="89"/>
      <c r="ONE4" s="89"/>
      <c r="ONF4" s="89"/>
      <c r="ONG4" s="89"/>
      <c r="ONH4" s="89"/>
      <c r="ONI4" s="89"/>
      <c r="ONJ4" s="89"/>
      <c r="ONK4" s="89"/>
      <c r="ONL4" s="89"/>
      <c r="ONM4" s="89"/>
      <c r="ONN4" s="89"/>
      <c r="ONO4" s="89"/>
      <c r="ONP4" s="89"/>
      <c r="ONQ4" s="89"/>
      <c r="ONR4" s="89"/>
      <c r="ONS4" s="89"/>
      <c r="ONT4" s="89"/>
      <c r="ONU4" s="89"/>
      <c r="ONV4" s="89"/>
      <c r="ONW4" s="89"/>
      <c r="ONX4" s="89"/>
      <c r="ONY4" s="89"/>
      <c r="ONZ4" s="89"/>
      <c r="OOA4" s="89"/>
      <c r="OOB4" s="89"/>
      <c r="OOC4" s="89"/>
      <c r="OOD4" s="89"/>
      <c r="OOE4" s="89"/>
      <c r="OOF4" s="89"/>
      <c r="OOG4" s="89"/>
      <c r="OOH4" s="89"/>
      <c r="OOI4" s="89"/>
      <c r="OOJ4" s="89"/>
      <c r="OOK4" s="89"/>
      <c r="OOL4" s="89"/>
      <c r="OOM4" s="89"/>
      <c r="OON4" s="89"/>
      <c r="OOO4" s="89"/>
      <c r="OOP4" s="89"/>
      <c r="OOQ4" s="89"/>
      <c r="OOR4" s="89"/>
      <c r="OOS4" s="89"/>
      <c r="OOT4" s="89"/>
      <c r="OOU4" s="89"/>
      <c r="OOV4" s="89"/>
      <c r="OOW4" s="89"/>
      <c r="OOX4" s="89"/>
      <c r="OOY4" s="89"/>
      <c r="OOZ4" s="89"/>
      <c r="OPA4" s="89"/>
      <c r="OPB4" s="89"/>
      <c r="OPC4" s="89"/>
      <c r="OPD4" s="89"/>
      <c r="OPE4" s="89"/>
      <c r="OPF4" s="89"/>
      <c r="OPG4" s="89"/>
      <c r="OPH4" s="89"/>
      <c r="OPI4" s="89"/>
      <c r="OPJ4" s="89"/>
      <c r="OPK4" s="89"/>
      <c r="OPL4" s="89"/>
      <c r="OPM4" s="89"/>
      <c r="OPN4" s="89"/>
      <c r="OPO4" s="89"/>
      <c r="OPP4" s="89"/>
      <c r="OPQ4" s="89"/>
      <c r="OPR4" s="89"/>
      <c r="OPS4" s="89"/>
      <c r="OPT4" s="89"/>
      <c r="OPU4" s="89"/>
      <c r="OPV4" s="89"/>
      <c r="OPW4" s="89"/>
      <c r="OPX4" s="89"/>
      <c r="OPY4" s="89"/>
      <c r="OPZ4" s="89"/>
      <c r="OQA4" s="89"/>
      <c r="OQB4" s="89"/>
      <c r="OQC4" s="89"/>
      <c r="OQD4" s="89"/>
      <c r="OQE4" s="89"/>
      <c r="OQF4" s="89"/>
      <c r="OQG4" s="89"/>
      <c r="OQH4" s="89"/>
      <c r="OQI4" s="89"/>
      <c r="OQJ4" s="89"/>
      <c r="OQK4" s="89"/>
      <c r="OQL4" s="89"/>
      <c r="OQM4" s="89"/>
      <c r="OQN4" s="89"/>
      <c r="OQO4" s="89"/>
      <c r="OQP4" s="89"/>
      <c r="OQQ4" s="89"/>
      <c r="OQR4" s="89"/>
      <c r="OQS4" s="89"/>
      <c r="OQT4" s="89"/>
      <c r="OQU4" s="89"/>
      <c r="OQV4" s="89"/>
      <c r="OQW4" s="89"/>
      <c r="OQX4" s="89"/>
      <c r="OQY4" s="89"/>
      <c r="OQZ4" s="89"/>
      <c r="ORA4" s="89"/>
      <c r="ORB4" s="89"/>
      <c r="ORC4" s="89"/>
      <c r="ORD4" s="89"/>
      <c r="ORE4" s="89"/>
      <c r="ORF4" s="89"/>
      <c r="ORG4" s="89"/>
      <c r="ORH4" s="89"/>
      <c r="ORI4" s="89"/>
      <c r="ORJ4" s="89"/>
      <c r="ORK4" s="89"/>
      <c r="ORL4" s="89"/>
      <c r="ORM4" s="89"/>
      <c r="ORN4" s="89"/>
      <c r="ORO4" s="89"/>
      <c r="ORP4" s="89"/>
      <c r="ORQ4" s="89"/>
      <c r="ORR4" s="89"/>
      <c r="ORS4" s="89"/>
      <c r="ORT4" s="89"/>
      <c r="ORU4" s="89"/>
      <c r="ORV4" s="89"/>
      <c r="ORW4" s="89"/>
      <c r="ORX4" s="89"/>
      <c r="ORY4" s="89"/>
      <c r="ORZ4" s="89"/>
      <c r="OSA4" s="89"/>
      <c r="OSB4" s="89"/>
      <c r="OSC4" s="89"/>
      <c r="OSD4" s="89"/>
      <c r="OSE4" s="89"/>
      <c r="OSF4" s="89"/>
      <c r="OSG4" s="89"/>
      <c r="OSH4" s="89"/>
      <c r="OSI4" s="89"/>
      <c r="OSJ4" s="89"/>
      <c r="OSK4" s="89"/>
      <c r="OSL4" s="89"/>
      <c r="OSM4" s="89"/>
      <c r="OSN4" s="89"/>
      <c r="OSO4" s="89"/>
      <c r="OSP4" s="89"/>
      <c r="OSQ4" s="89"/>
      <c r="OSR4" s="89"/>
      <c r="OSS4" s="89"/>
      <c r="OST4" s="89"/>
      <c r="OSU4" s="89"/>
      <c r="OSV4" s="89"/>
      <c r="OSW4" s="89"/>
      <c r="OSX4" s="89"/>
      <c r="OSY4" s="89"/>
      <c r="OSZ4" s="89"/>
      <c r="OTA4" s="89"/>
      <c r="OTB4" s="89"/>
      <c r="OTC4" s="89"/>
      <c r="OTD4" s="89"/>
      <c r="OTE4" s="89"/>
      <c r="OTF4" s="89"/>
      <c r="OTG4" s="89"/>
      <c r="OTH4" s="89"/>
      <c r="OTI4" s="89"/>
      <c r="OTJ4" s="89"/>
      <c r="OTK4" s="89"/>
      <c r="OTL4" s="89"/>
      <c r="OTM4" s="89"/>
      <c r="OTN4" s="89"/>
      <c r="OTO4" s="89"/>
      <c r="OTP4" s="89"/>
      <c r="OTQ4" s="89"/>
      <c r="OTR4" s="89"/>
      <c r="OTS4" s="89"/>
      <c r="OTT4" s="89"/>
      <c r="OTU4" s="89"/>
      <c r="OTV4" s="89"/>
      <c r="OTW4" s="89"/>
      <c r="OTX4" s="89"/>
      <c r="OTY4" s="89"/>
      <c r="OTZ4" s="89"/>
      <c r="OUA4" s="89"/>
      <c r="OUB4" s="89"/>
      <c r="OUC4" s="89"/>
      <c r="OUD4" s="89"/>
      <c r="OUE4" s="89"/>
      <c r="OUF4" s="89"/>
      <c r="OUG4" s="89"/>
      <c r="OUH4" s="89"/>
      <c r="OUI4" s="89"/>
      <c r="OUJ4" s="89"/>
      <c r="OUK4" s="89"/>
      <c r="OUL4" s="89"/>
      <c r="OUM4" s="89"/>
      <c r="OUN4" s="89"/>
      <c r="OUO4" s="89"/>
      <c r="OUP4" s="89"/>
      <c r="OUQ4" s="89"/>
      <c r="OUR4" s="89"/>
      <c r="OUS4" s="89"/>
      <c r="OUT4" s="89"/>
      <c r="OUU4" s="89"/>
      <c r="OUV4" s="89"/>
      <c r="OUW4" s="89"/>
      <c r="OUX4" s="89"/>
      <c r="OUY4" s="89"/>
      <c r="OUZ4" s="89"/>
      <c r="OVA4" s="89"/>
      <c r="OVB4" s="89"/>
      <c r="OVC4" s="89"/>
      <c r="OVD4" s="89"/>
      <c r="OVE4" s="89"/>
      <c r="OVF4" s="89"/>
      <c r="OVG4" s="89"/>
      <c r="OVH4" s="89"/>
      <c r="OVI4" s="89"/>
      <c r="OVJ4" s="89"/>
      <c r="OVK4" s="89"/>
      <c r="OVL4" s="89"/>
      <c r="OVM4" s="89"/>
      <c r="OVN4" s="89"/>
      <c r="OVO4" s="89"/>
      <c r="OVP4" s="89"/>
      <c r="OVQ4" s="89"/>
      <c r="OVR4" s="89"/>
      <c r="OVS4" s="89"/>
      <c r="OVT4" s="89"/>
      <c r="OVU4" s="89"/>
      <c r="OVV4" s="89"/>
      <c r="OVW4" s="89"/>
      <c r="OVX4" s="89"/>
      <c r="OVY4" s="89"/>
      <c r="OVZ4" s="89"/>
      <c r="OWA4" s="89"/>
      <c r="OWB4" s="89"/>
      <c r="OWC4" s="89"/>
      <c r="OWD4" s="89"/>
      <c r="OWE4" s="89"/>
      <c r="OWF4" s="89"/>
      <c r="OWG4" s="89"/>
      <c r="OWH4" s="89"/>
      <c r="OWI4" s="89"/>
      <c r="OWJ4" s="89"/>
      <c r="OWK4" s="89"/>
      <c r="OWL4" s="89"/>
      <c r="OWM4" s="89"/>
      <c r="OWN4" s="89"/>
      <c r="OWO4" s="89"/>
      <c r="OWP4" s="89"/>
      <c r="OWQ4" s="89"/>
      <c r="OWR4" s="89"/>
      <c r="OWS4" s="89"/>
      <c r="OWT4" s="89"/>
      <c r="OWU4" s="89"/>
      <c r="OWV4" s="89"/>
      <c r="OWW4" s="89"/>
      <c r="OWX4" s="89"/>
      <c r="OWY4" s="89"/>
      <c r="OWZ4" s="89"/>
      <c r="OXA4" s="89"/>
      <c r="OXB4" s="89"/>
      <c r="OXC4" s="89"/>
      <c r="OXD4" s="89"/>
      <c r="OXE4" s="89"/>
      <c r="OXF4" s="89"/>
      <c r="OXG4" s="89"/>
      <c r="OXH4" s="89"/>
      <c r="OXI4" s="89"/>
      <c r="OXJ4" s="89"/>
      <c r="OXK4" s="89"/>
      <c r="OXL4" s="89"/>
      <c r="OXM4" s="89"/>
      <c r="OXN4" s="89"/>
      <c r="OXO4" s="89"/>
      <c r="OXP4" s="89"/>
      <c r="OXQ4" s="89"/>
      <c r="OXR4" s="89"/>
      <c r="OXS4" s="89"/>
      <c r="OXT4" s="89"/>
      <c r="OXU4" s="89"/>
      <c r="OXV4" s="89"/>
      <c r="OXW4" s="89"/>
      <c r="OXX4" s="89"/>
      <c r="OXY4" s="89"/>
      <c r="OXZ4" s="89"/>
      <c r="OYA4" s="89"/>
      <c r="OYB4" s="89"/>
      <c r="OYC4" s="89"/>
      <c r="OYD4" s="89"/>
      <c r="OYE4" s="89"/>
      <c r="OYF4" s="89"/>
      <c r="OYG4" s="89"/>
      <c r="OYH4" s="89"/>
      <c r="OYI4" s="89"/>
      <c r="OYJ4" s="89"/>
      <c r="OYK4" s="89"/>
      <c r="OYL4" s="89"/>
      <c r="OYM4" s="89"/>
      <c r="OYN4" s="89"/>
      <c r="OYO4" s="89"/>
      <c r="OYP4" s="89"/>
      <c r="OYQ4" s="89"/>
      <c r="OYR4" s="89"/>
      <c r="OYS4" s="89"/>
      <c r="OYT4" s="89"/>
      <c r="OYU4" s="89"/>
      <c r="OYV4" s="89"/>
      <c r="OYW4" s="89"/>
      <c r="OYX4" s="89"/>
      <c r="OYY4" s="89"/>
      <c r="OYZ4" s="89"/>
      <c r="OZA4" s="89"/>
      <c r="OZB4" s="89"/>
      <c r="OZC4" s="89"/>
      <c r="OZD4" s="89"/>
      <c r="OZE4" s="89"/>
      <c r="OZF4" s="89"/>
      <c r="OZG4" s="89"/>
      <c r="OZH4" s="89"/>
      <c r="OZI4" s="89"/>
      <c r="OZJ4" s="89"/>
      <c r="OZK4" s="89"/>
      <c r="OZL4" s="89"/>
      <c r="OZM4" s="89"/>
      <c r="OZN4" s="89"/>
      <c r="OZO4" s="89"/>
      <c r="OZP4" s="89"/>
      <c r="OZQ4" s="89"/>
      <c r="OZR4" s="89"/>
      <c r="OZS4" s="89"/>
      <c r="OZT4" s="89"/>
      <c r="OZU4" s="89"/>
      <c r="OZV4" s="89"/>
      <c r="OZW4" s="89"/>
      <c r="OZX4" s="89"/>
      <c r="OZY4" s="89"/>
      <c r="OZZ4" s="89"/>
      <c r="PAA4" s="89"/>
      <c r="PAB4" s="89"/>
      <c r="PAC4" s="89"/>
      <c r="PAD4" s="89"/>
      <c r="PAE4" s="89"/>
      <c r="PAF4" s="89"/>
      <c r="PAG4" s="89"/>
      <c r="PAH4" s="89"/>
      <c r="PAI4" s="89"/>
      <c r="PAJ4" s="89"/>
      <c r="PAK4" s="89"/>
      <c r="PAL4" s="89"/>
      <c r="PAM4" s="89"/>
      <c r="PAN4" s="89"/>
      <c r="PAO4" s="89"/>
      <c r="PAP4" s="89"/>
      <c r="PAQ4" s="89"/>
      <c r="PAR4" s="89"/>
      <c r="PAS4" s="89"/>
      <c r="PAT4" s="89"/>
      <c r="PAU4" s="89"/>
      <c r="PAV4" s="89"/>
      <c r="PAW4" s="89"/>
      <c r="PAX4" s="89"/>
      <c r="PAY4" s="89"/>
      <c r="PAZ4" s="89"/>
      <c r="PBA4" s="89"/>
      <c r="PBB4" s="89"/>
      <c r="PBC4" s="89"/>
      <c r="PBD4" s="89"/>
      <c r="PBE4" s="89"/>
      <c r="PBF4" s="89"/>
      <c r="PBG4" s="89"/>
      <c r="PBH4" s="89"/>
      <c r="PBI4" s="89"/>
      <c r="PBJ4" s="89"/>
      <c r="PBK4" s="89"/>
      <c r="PBL4" s="89"/>
      <c r="PBM4" s="89"/>
      <c r="PBN4" s="89"/>
      <c r="PBO4" s="89"/>
      <c r="PBP4" s="89"/>
      <c r="PBQ4" s="89"/>
      <c r="PBR4" s="89"/>
      <c r="PBS4" s="89"/>
      <c r="PBT4" s="89"/>
      <c r="PBU4" s="89"/>
      <c r="PBV4" s="89"/>
      <c r="PBW4" s="89"/>
      <c r="PBX4" s="89"/>
      <c r="PBY4" s="89"/>
      <c r="PBZ4" s="89"/>
      <c r="PCA4" s="89"/>
      <c r="PCB4" s="89"/>
      <c r="PCC4" s="89"/>
      <c r="PCD4" s="89"/>
      <c r="PCE4" s="89"/>
      <c r="PCF4" s="89"/>
      <c r="PCG4" s="89"/>
      <c r="PCH4" s="89"/>
      <c r="PCI4" s="89"/>
      <c r="PCJ4" s="89"/>
      <c r="PCK4" s="89"/>
      <c r="PCL4" s="89"/>
      <c r="PCM4" s="89"/>
      <c r="PCN4" s="89"/>
      <c r="PCO4" s="89"/>
      <c r="PCP4" s="89"/>
      <c r="PCQ4" s="89"/>
      <c r="PCR4" s="89"/>
      <c r="PCS4" s="89"/>
      <c r="PCT4" s="89"/>
      <c r="PCU4" s="89"/>
      <c r="PCV4" s="89"/>
      <c r="PCW4" s="89"/>
      <c r="PCX4" s="89"/>
      <c r="PCY4" s="89"/>
      <c r="PCZ4" s="89"/>
      <c r="PDA4" s="89"/>
      <c r="PDB4" s="89"/>
      <c r="PDC4" s="89"/>
      <c r="PDD4" s="89"/>
      <c r="PDE4" s="89"/>
      <c r="PDF4" s="89"/>
      <c r="PDG4" s="89"/>
      <c r="PDH4" s="89"/>
      <c r="PDI4" s="89"/>
      <c r="PDJ4" s="89"/>
      <c r="PDK4" s="89"/>
      <c r="PDL4" s="89"/>
      <c r="PDM4" s="89"/>
      <c r="PDN4" s="89"/>
      <c r="PDO4" s="89"/>
      <c r="PDP4" s="89"/>
      <c r="PDQ4" s="89"/>
      <c r="PDR4" s="89"/>
      <c r="PDS4" s="89"/>
      <c r="PDT4" s="89"/>
      <c r="PDU4" s="89"/>
      <c r="PDV4" s="89"/>
      <c r="PDW4" s="89"/>
      <c r="PDX4" s="89"/>
      <c r="PDY4" s="89"/>
      <c r="PDZ4" s="89"/>
      <c r="PEA4" s="89"/>
      <c r="PEB4" s="89"/>
      <c r="PEC4" s="89"/>
      <c r="PED4" s="89"/>
      <c r="PEE4" s="89"/>
      <c r="PEF4" s="89"/>
      <c r="PEG4" s="89"/>
      <c r="PEH4" s="89"/>
      <c r="PEI4" s="89"/>
      <c r="PEJ4" s="89"/>
      <c r="PEK4" s="89"/>
      <c r="PEL4" s="89"/>
      <c r="PEM4" s="89"/>
      <c r="PEN4" s="89"/>
      <c r="PEO4" s="89"/>
      <c r="PEP4" s="89"/>
      <c r="PEQ4" s="89"/>
      <c r="PER4" s="89"/>
      <c r="PES4" s="89"/>
      <c r="PET4" s="89"/>
      <c r="PEU4" s="89"/>
      <c r="PEV4" s="89"/>
      <c r="PEW4" s="89"/>
      <c r="PEX4" s="89"/>
      <c r="PEY4" s="89"/>
      <c r="PEZ4" s="89"/>
      <c r="PFA4" s="89"/>
      <c r="PFB4" s="89"/>
      <c r="PFC4" s="89"/>
      <c r="PFD4" s="89"/>
      <c r="PFE4" s="89"/>
      <c r="PFF4" s="89"/>
      <c r="PFG4" s="89"/>
      <c r="PFH4" s="89"/>
      <c r="PFI4" s="89"/>
      <c r="PFJ4" s="89"/>
      <c r="PFK4" s="89"/>
      <c r="PFL4" s="89"/>
      <c r="PFM4" s="89"/>
      <c r="PFN4" s="89"/>
      <c r="PFO4" s="89"/>
      <c r="PFP4" s="89"/>
      <c r="PFQ4" s="89"/>
      <c r="PFR4" s="89"/>
      <c r="PFS4" s="89"/>
      <c r="PFT4" s="89"/>
      <c r="PFU4" s="89"/>
      <c r="PFV4" s="89"/>
      <c r="PFW4" s="89"/>
      <c r="PFX4" s="89"/>
      <c r="PFY4" s="89"/>
      <c r="PFZ4" s="89"/>
      <c r="PGA4" s="89"/>
      <c r="PGB4" s="89"/>
      <c r="PGC4" s="89"/>
      <c r="PGD4" s="89"/>
      <c r="PGE4" s="89"/>
      <c r="PGF4" s="89"/>
      <c r="PGG4" s="89"/>
      <c r="PGH4" s="89"/>
      <c r="PGI4" s="89"/>
      <c r="PGJ4" s="89"/>
      <c r="PGK4" s="89"/>
      <c r="PGL4" s="89"/>
      <c r="PGM4" s="89"/>
      <c r="PGN4" s="89"/>
      <c r="PGO4" s="89"/>
      <c r="PGP4" s="89"/>
      <c r="PGQ4" s="89"/>
      <c r="PGR4" s="89"/>
      <c r="PGS4" s="89"/>
      <c r="PGT4" s="89"/>
      <c r="PGU4" s="89"/>
      <c r="PGV4" s="89"/>
      <c r="PGW4" s="89"/>
      <c r="PGX4" s="89"/>
      <c r="PGY4" s="89"/>
      <c r="PGZ4" s="89"/>
      <c r="PHA4" s="89"/>
      <c r="PHB4" s="89"/>
      <c r="PHC4" s="89"/>
      <c r="PHD4" s="89"/>
      <c r="PHE4" s="89"/>
      <c r="PHF4" s="89"/>
      <c r="PHG4" s="89"/>
      <c r="PHH4" s="89"/>
      <c r="PHI4" s="89"/>
      <c r="PHJ4" s="89"/>
      <c r="PHK4" s="89"/>
      <c r="PHL4" s="89"/>
      <c r="PHM4" s="89"/>
      <c r="PHN4" s="89"/>
      <c r="PHO4" s="89"/>
      <c r="PHP4" s="89"/>
      <c r="PHQ4" s="89"/>
      <c r="PHR4" s="89"/>
      <c r="PHS4" s="89"/>
      <c r="PHT4" s="89"/>
      <c r="PHU4" s="89"/>
      <c r="PHV4" s="89"/>
      <c r="PHW4" s="89"/>
      <c r="PHX4" s="89"/>
      <c r="PHY4" s="89"/>
      <c r="PHZ4" s="89"/>
      <c r="PIA4" s="89"/>
      <c r="PIB4" s="89"/>
      <c r="PIC4" s="89"/>
      <c r="PID4" s="89"/>
      <c r="PIE4" s="89"/>
      <c r="PIF4" s="89"/>
      <c r="PIG4" s="89"/>
      <c r="PIH4" s="89"/>
      <c r="PII4" s="89"/>
      <c r="PIJ4" s="89"/>
      <c r="PIK4" s="89"/>
      <c r="PIL4" s="89"/>
      <c r="PIM4" s="89"/>
      <c r="PIN4" s="89"/>
      <c r="PIO4" s="89"/>
      <c r="PIP4" s="89"/>
      <c r="PIQ4" s="89"/>
      <c r="PIR4" s="89"/>
      <c r="PIS4" s="89"/>
      <c r="PIT4" s="89"/>
      <c r="PIU4" s="89"/>
      <c r="PIV4" s="89"/>
      <c r="PIW4" s="89"/>
      <c r="PIX4" s="89"/>
      <c r="PIY4" s="89"/>
      <c r="PIZ4" s="89"/>
      <c r="PJA4" s="89"/>
      <c r="PJB4" s="89"/>
      <c r="PJC4" s="89"/>
      <c r="PJD4" s="89"/>
      <c r="PJE4" s="89"/>
      <c r="PJF4" s="89"/>
      <c r="PJG4" s="89"/>
      <c r="PJH4" s="89"/>
      <c r="PJI4" s="89"/>
      <c r="PJJ4" s="89"/>
      <c r="PJK4" s="89"/>
      <c r="PJL4" s="89"/>
      <c r="PJM4" s="89"/>
      <c r="PJN4" s="89"/>
      <c r="PJO4" s="89"/>
      <c r="PJP4" s="89"/>
      <c r="PJQ4" s="89"/>
      <c r="PJR4" s="89"/>
      <c r="PJS4" s="89"/>
      <c r="PJT4" s="89"/>
      <c r="PJU4" s="89"/>
      <c r="PJV4" s="89"/>
      <c r="PJW4" s="89"/>
      <c r="PJX4" s="89"/>
      <c r="PJY4" s="89"/>
      <c r="PJZ4" s="89"/>
      <c r="PKA4" s="89"/>
      <c r="PKB4" s="89"/>
      <c r="PKC4" s="89"/>
      <c r="PKD4" s="89"/>
      <c r="PKE4" s="89"/>
      <c r="PKF4" s="89"/>
      <c r="PKG4" s="89"/>
      <c r="PKH4" s="89"/>
      <c r="PKI4" s="89"/>
      <c r="PKJ4" s="89"/>
      <c r="PKK4" s="89"/>
      <c r="PKL4" s="89"/>
      <c r="PKM4" s="89"/>
      <c r="PKN4" s="89"/>
      <c r="PKO4" s="89"/>
      <c r="PKP4" s="89"/>
      <c r="PKQ4" s="89"/>
      <c r="PKR4" s="89"/>
      <c r="PKS4" s="89"/>
      <c r="PKT4" s="89"/>
      <c r="PKU4" s="89"/>
      <c r="PKV4" s="89"/>
      <c r="PKW4" s="89"/>
      <c r="PKX4" s="89"/>
      <c r="PKY4" s="89"/>
      <c r="PKZ4" s="89"/>
      <c r="PLA4" s="89"/>
      <c r="PLB4" s="89"/>
      <c r="PLC4" s="89"/>
      <c r="PLD4" s="89"/>
      <c r="PLE4" s="89"/>
      <c r="PLF4" s="89"/>
      <c r="PLG4" s="89"/>
      <c r="PLH4" s="89"/>
      <c r="PLI4" s="89"/>
      <c r="PLJ4" s="89"/>
      <c r="PLK4" s="89"/>
      <c r="PLL4" s="89"/>
      <c r="PLM4" s="89"/>
      <c r="PLN4" s="89"/>
      <c r="PLO4" s="89"/>
      <c r="PLP4" s="89"/>
      <c r="PLQ4" s="89"/>
      <c r="PLR4" s="89"/>
      <c r="PLS4" s="89"/>
      <c r="PLT4" s="89"/>
      <c r="PLU4" s="89"/>
      <c r="PLV4" s="89"/>
      <c r="PLW4" s="89"/>
      <c r="PLX4" s="89"/>
      <c r="PLY4" s="89"/>
      <c r="PLZ4" s="89"/>
      <c r="PMA4" s="89"/>
      <c r="PMB4" s="89"/>
      <c r="PMC4" s="89"/>
      <c r="PMD4" s="89"/>
      <c r="PME4" s="89"/>
      <c r="PMF4" s="89"/>
      <c r="PMG4" s="89"/>
      <c r="PMH4" s="89"/>
      <c r="PMI4" s="89"/>
      <c r="PMJ4" s="89"/>
      <c r="PMK4" s="89"/>
      <c r="PML4" s="89"/>
      <c r="PMM4" s="89"/>
      <c r="PMN4" s="89"/>
      <c r="PMO4" s="89"/>
      <c r="PMP4" s="89"/>
      <c r="PMQ4" s="89"/>
      <c r="PMR4" s="89"/>
      <c r="PMS4" s="89"/>
      <c r="PMT4" s="89"/>
      <c r="PMU4" s="89"/>
      <c r="PMV4" s="89"/>
      <c r="PMW4" s="89"/>
      <c r="PMX4" s="89"/>
      <c r="PMY4" s="89"/>
      <c r="PMZ4" s="89"/>
      <c r="PNA4" s="89"/>
      <c r="PNB4" s="89"/>
      <c r="PNC4" s="89"/>
      <c r="PND4" s="89"/>
      <c r="PNE4" s="89"/>
      <c r="PNF4" s="89"/>
      <c r="PNG4" s="89"/>
      <c r="PNH4" s="89"/>
      <c r="PNI4" s="89"/>
      <c r="PNJ4" s="89"/>
      <c r="PNK4" s="89"/>
      <c r="PNL4" s="89"/>
      <c r="PNM4" s="89"/>
      <c r="PNN4" s="89"/>
      <c r="PNO4" s="89"/>
      <c r="PNP4" s="89"/>
      <c r="PNQ4" s="89"/>
      <c r="PNR4" s="89"/>
      <c r="PNS4" s="89"/>
      <c r="PNT4" s="89"/>
      <c r="PNU4" s="89"/>
      <c r="PNV4" s="89"/>
      <c r="PNW4" s="89"/>
      <c r="PNX4" s="89"/>
      <c r="PNY4" s="89"/>
      <c r="PNZ4" s="89"/>
      <c r="POA4" s="89"/>
      <c r="POB4" s="89"/>
      <c r="POC4" s="89"/>
      <c r="POD4" s="89"/>
      <c r="POE4" s="89"/>
      <c r="POF4" s="89"/>
      <c r="POG4" s="89"/>
      <c r="POH4" s="89"/>
      <c r="POI4" s="89"/>
      <c r="POJ4" s="89"/>
      <c r="POK4" s="89"/>
      <c r="POL4" s="89"/>
      <c r="POM4" s="89"/>
      <c r="PON4" s="89"/>
      <c r="POO4" s="89"/>
      <c r="POP4" s="89"/>
      <c r="POQ4" s="89"/>
      <c r="POR4" s="89"/>
      <c r="POS4" s="89"/>
      <c r="POT4" s="89"/>
      <c r="POU4" s="89"/>
      <c r="POV4" s="89"/>
      <c r="POW4" s="89"/>
      <c r="POX4" s="89"/>
      <c r="POY4" s="89"/>
      <c r="POZ4" s="89"/>
      <c r="PPA4" s="89"/>
      <c r="PPB4" s="89"/>
      <c r="PPC4" s="89"/>
      <c r="PPD4" s="89"/>
      <c r="PPE4" s="89"/>
      <c r="PPF4" s="89"/>
      <c r="PPG4" s="89"/>
      <c r="PPH4" s="89"/>
      <c r="PPI4" s="89"/>
      <c r="PPJ4" s="89"/>
      <c r="PPK4" s="89"/>
      <c r="PPL4" s="89"/>
      <c r="PPM4" s="89"/>
      <c r="PPN4" s="89"/>
      <c r="PPO4" s="89"/>
      <c r="PPP4" s="89"/>
      <c r="PPQ4" s="89"/>
      <c r="PPR4" s="89"/>
      <c r="PPS4" s="89"/>
      <c r="PPT4" s="89"/>
      <c r="PPU4" s="89"/>
      <c r="PPV4" s="89"/>
      <c r="PPW4" s="89"/>
      <c r="PPX4" s="89"/>
      <c r="PPY4" s="89"/>
      <c r="PPZ4" s="89"/>
      <c r="PQA4" s="89"/>
      <c r="PQB4" s="89"/>
      <c r="PQC4" s="89"/>
      <c r="PQD4" s="89"/>
      <c r="PQE4" s="89"/>
      <c r="PQF4" s="89"/>
      <c r="PQG4" s="89"/>
      <c r="PQH4" s="89"/>
      <c r="PQI4" s="89"/>
      <c r="PQJ4" s="89"/>
      <c r="PQK4" s="89"/>
      <c r="PQL4" s="89"/>
      <c r="PQM4" s="89"/>
      <c r="PQN4" s="89"/>
      <c r="PQO4" s="89"/>
      <c r="PQP4" s="89"/>
      <c r="PQQ4" s="89"/>
      <c r="PQR4" s="89"/>
      <c r="PQS4" s="89"/>
      <c r="PQT4" s="89"/>
      <c r="PQU4" s="89"/>
      <c r="PQV4" s="89"/>
      <c r="PQW4" s="89"/>
      <c r="PQX4" s="89"/>
      <c r="PQY4" s="89"/>
      <c r="PQZ4" s="89"/>
      <c r="PRA4" s="89"/>
      <c r="PRB4" s="89"/>
      <c r="PRC4" s="89"/>
      <c r="PRD4" s="89"/>
      <c r="PRE4" s="89"/>
      <c r="PRF4" s="89"/>
      <c r="PRG4" s="89"/>
      <c r="PRH4" s="89"/>
      <c r="PRI4" s="89"/>
      <c r="PRJ4" s="89"/>
      <c r="PRK4" s="89"/>
      <c r="PRL4" s="89"/>
      <c r="PRM4" s="89"/>
      <c r="PRN4" s="89"/>
      <c r="PRO4" s="89"/>
      <c r="PRP4" s="89"/>
      <c r="PRQ4" s="89"/>
      <c r="PRR4" s="89"/>
      <c r="PRS4" s="89"/>
      <c r="PRT4" s="89"/>
      <c r="PRU4" s="89"/>
      <c r="PRV4" s="89"/>
      <c r="PRW4" s="89"/>
      <c r="PRX4" s="89"/>
      <c r="PRY4" s="89"/>
      <c r="PRZ4" s="89"/>
      <c r="PSA4" s="89"/>
      <c r="PSB4" s="89"/>
      <c r="PSC4" s="89"/>
      <c r="PSD4" s="89"/>
      <c r="PSE4" s="89"/>
      <c r="PSF4" s="89"/>
      <c r="PSG4" s="89"/>
      <c r="PSH4" s="89"/>
      <c r="PSI4" s="89"/>
      <c r="PSJ4" s="89"/>
      <c r="PSK4" s="89"/>
      <c r="PSL4" s="89"/>
      <c r="PSM4" s="89"/>
      <c r="PSN4" s="89"/>
      <c r="PSO4" s="89"/>
      <c r="PSP4" s="89"/>
      <c r="PSQ4" s="89"/>
      <c r="PSR4" s="89"/>
      <c r="PSS4" s="89"/>
      <c r="PST4" s="89"/>
      <c r="PSU4" s="89"/>
      <c r="PSV4" s="89"/>
      <c r="PSW4" s="89"/>
      <c r="PSX4" s="89"/>
      <c r="PSY4" s="89"/>
      <c r="PSZ4" s="89"/>
      <c r="PTA4" s="89"/>
      <c r="PTB4" s="89"/>
      <c r="PTC4" s="89"/>
      <c r="PTD4" s="89"/>
      <c r="PTE4" s="89"/>
      <c r="PTF4" s="89"/>
      <c r="PTG4" s="89"/>
      <c r="PTH4" s="89"/>
      <c r="PTI4" s="89"/>
      <c r="PTJ4" s="89"/>
      <c r="PTK4" s="89"/>
      <c r="PTL4" s="89"/>
      <c r="PTM4" s="89"/>
      <c r="PTN4" s="89"/>
      <c r="PTO4" s="89"/>
      <c r="PTP4" s="89"/>
      <c r="PTQ4" s="89"/>
      <c r="PTR4" s="89"/>
      <c r="PTS4" s="89"/>
      <c r="PTT4" s="89"/>
      <c r="PTU4" s="89"/>
      <c r="PTV4" s="89"/>
      <c r="PTW4" s="89"/>
      <c r="PTX4" s="89"/>
      <c r="PTY4" s="89"/>
      <c r="PTZ4" s="89"/>
      <c r="PUA4" s="89"/>
      <c r="PUB4" s="89"/>
      <c r="PUC4" s="89"/>
      <c r="PUD4" s="89"/>
      <c r="PUE4" s="89"/>
      <c r="PUF4" s="89"/>
      <c r="PUG4" s="89"/>
      <c r="PUH4" s="89"/>
      <c r="PUI4" s="89"/>
      <c r="PUJ4" s="89"/>
      <c r="PUK4" s="89"/>
      <c r="PUL4" s="89"/>
      <c r="PUM4" s="89"/>
      <c r="PUN4" s="89"/>
      <c r="PUO4" s="89"/>
      <c r="PUP4" s="89"/>
      <c r="PUQ4" s="89"/>
      <c r="PUR4" s="89"/>
      <c r="PUS4" s="89"/>
      <c r="PUT4" s="89"/>
      <c r="PUU4" s="89"/>
      <c r="PUV4" s="89"/>
      <c r="PUW4" s="89"/>
      <c r="PUX4" s="89"/>
      <c r="PUY4" s="89"/>
      <c r="PUZ4" s="89"/>
      <c r="PVA4" s="89"/>
      <c r="PVB4" s="89"/>
      <c r="PVC4" s="89"/>
      <c r="PVD4" s="89"/>
      <c r="PVE4" s="89"/>
      <c r="PVF4" s="89"/>
      <c r="PVG4" s="89"/>
      <c r="PVH4" s="89"/>
      <c r="PVI4" s="89"/>
      <c r="PVJ4" s="89"/>
      <c r="PVK4" s="89"/>
      <c r="PVL4" s="89"/>
      <c r="PVM4" s="89"/>
      <c r="PVN4" s="89"/>
      <c r="PVO4" s="89"/>
      <c r="PVP4" s="89"/>
      <c r="PVQ4" s="89"/>
      <c r="PVR4" s="89"/>
      <c r="PVS4" s="89"/>
      <c r="PVT4" s="89"/>
      <c r="PVU4" s="89"/>
      <c r="PVV4" s="89"/>
      <c r="PVW4" s="89"/>
      <c r="PVX4" s="89"/>
      <c r="PVY4" s="89"/>
      <c r="PVZ4" s="89"/>
      <c r="PWA4" s="89"/>
      <c r="PWB4" s="89"/>
      <c r="PWC4" s="89"/>
      <c r="PWD4" s="89"/>
      <c r="PWE4" s="89"/>
      <c r="PWF4" s="89"/>
      <c r="PWG4" s="89"/>
      <c r="PWH4" s="89"/>
      <c r="PWI4" s="89"/>
      <c r="PWJ4" s="89"/>
      <c r="PWK4" s="89"/>
      <c r="PWL4" s="89"/>
      <c r="PWM4" s="89"/>
      <c r="PWN4" s="89"/>
      <c r="PWO4" s="89"/>
      <c r="PWP4" s="89"/>
      <c r="PWQ4" s="89"/>
      <c r="PWR4" s="89"/>
      <c r="PWS4" s="89"/>
      <c r="PWT4" s="89"/>
      <c r="PWU4" s="89"/>
      <c r="PWV4" s="89"/>
      <c r="PWW4" s="89"/>
      <c r="PWX4" s="89"/>
      <c r="PWY4" s="89"/>
      <c r="PWZ4" s="89"/>
      <c r="PXA4" s="89"/>
      <c r="PXB4" s="89"/>
      <c r="PXC4" s="89"/>
      <c r="PXD4" s="89"/>
      <c r="PXE4" s="89"/>
      <c r="PXF4" s="89"/>
      <c r="PXG4" s="89"/>
      <c r="PXH4" s="89"/>
      <c r="PXI4" s="89"/>
      <c r="PXJ4" s="89"/>
      <c r="PXK4" s="89"/>
      <c r="PXL4" s="89"/>
      <c r="PXM4" s="89"/>
      <c r="PXN4" s="89"/>
      <c r="PXO4" s="89"/>
      <c r="PXP4" s="89"/>
      <c r="PXQ4" s="89"/>
      <c r="PXR4" s="89"/>
      <c r="PXS4" s="89"/>
      <c r="PXT4" s="89"/>
      <c r="PXU4" s="89"/>
      <c r="PXV4" s="89"/>
      <c r="PXW4" s="89"/>
      <c r="PXX4" s="89"/>
      <c r="PXY4" s="89"/>
      <c r="PXZ4" s="89"/>
      <c r="PYA4" s="89"/>
      <c r="PYB4" s="89"/>
      <c r="PYC4" s="89"/>
      <c r="PYD4" s="89"/>
      <c r="PYE4" s="89"/>
      <c r="PYF4" s="89"/>
      <c r="PYG4" s="89"/>
      <c r="PYH4" s="89"/>
      <c r="PYI4" s="89"/>
      <c r="PYJ4" s="89"/>
      <c r="PYK4" s="89"/>
      <c r="PYL4" s="89"/>
      <c r="PYM4" s="89"/>
      <c r="PYN4" s="89"/>
      <c r="PYO4" s="89"/>
      <c r="PYP4" s="89"/>
      <c r="PYQ4" s="89"/>
      <c r="PYR4" s="89"/>
      <c r="PYS4" s="89"/>
      <c r="PYT4" s="89"/>
      <c r="PYU4" s="89"/>
      <c r="PYV4" s="89"/>
      <c r="PYW4" s="89"/>
      <c r="PYX4" s="89"/>
      <c r="PYY4" s="89"/>
      <c r="PYZ4" s="89"/>
      <c r="PZA4" s="89"/>
      <c r="PZB4" s="89"/>
      <c r="PZC4" s="89"/>
      <c r="PZD4" s="89"/>
      <c r="PZE4" s="89"/>
      <c r="PZF4" s="89"/>
      <c r="PZG4" s="89"/>
      <c r="PZH4" s="89"/>
      <c r="PZI4" s="89"/>
      <c r="PZJ4" s="89"/>
      <c r="PZK4" s="89"/>
      <c r="PZL4" s="89"/>
      <c r="PZM4" s="89"/>
      <c r="PZN4" s="89"/>
      <c r="PZO4" s="89"/>
      <c r="PZP4" s="89"/>
      <c r="PZQ4" s="89"/>
      <c r="PZR4" s="89"/>
      <c r="PZS4" s="89"/>
      <c r="PZT4" s="89"/>
      <c r="PZU4" s="89"/>
      <c r="PZV4" s="89"/>
      <c r="PZW4" s="89"/>
      <c r="PZX4" s="89"/>
      <c r="PZY4" s="89"/>
      <c r="PZZ4" s="89"/>
      <c r="QAA4" s="89"/>
      <c r="QAB4" s="89"/>
      <c r="QAC4" s="89"/>
      <c r="QAD4" s="89"/>
      <c r="QAE4" s="89"/>
      <c r="QAF4" s="89"/>
      <c r="QAG4" s="89"/>
      <c r="QAH4" s="89"/>
      <c r="QAI4" s="89"/>
      <c r="QAJ4" s="89"/>
      <c r="QAK4" s="89"/>
      <c r="QAL4" s="89"/>
      <c r="QAM4" s="89"/>
      <c r="QAN4" s="89"/>
      <c r="QAO4" s="89"/>
      <c r="QAP4" s="89"/>
      <c r="QAQ4" s="89"/>
      <c r="QAR4" s="89"/>
      <c r="QAS4" s="89"/>
      <c r="QAT4" s="89"/>
      <c r="QAU4" s="89"/>
      <c r="QAV4" s="89"/>
      <c r="QAW4" s="89"/>
      <c r="QAX4" s="89"/>
      <c r="QAY4" s="89"/>
      <c r="QAZ4" s="89"/>
      <c r="QBA4" s="89"/>
      <c r="QBB4" s="89"/>
      <c r="QBC4" s="89"/>
      <c r="QBD4" s="89"/>
      <c r="QBE4" s="89"/>
      <c r="QBF4" s="89"/>
      <c r="QBG4" s="89"/>
      <c r="QBH4" s="89"/>
      <c r="QBI4" s="89"/>
      <c r="QBJ4" s="89"/>
      <c r="QBK4" s="89"/>
      <c r="QBL4" s="89"/>
      <c r="QBM4" s="89"/>
      <c r="QBN4" s="89"/>
      <c r="QBO4" s="89"/>
      <c r="QBP4" s="89"/>
      <c r="QBQ4" s="89"/>
      <c r="QBR4" s="89"/>
      <c r="QBS4" s="89"/>
      <c r="QBT4" s="89"/>
      <c r="QBU4" s="89"/>
      <c r="QBV4" s="89"/>
      <c r="QBW4" s="89"/>
      <c r="QBX4" s="89"/>
      <c r="QBY4" s="89"/>
      <c r="QBZ4" s="89"/>
      <c r="QCA4" s="89"/>
      <c r="QCB4" s="89"/>
      <c r="QCC4" s="89"/>
      <c r="QCD4" s="89"/>
      <c r="QCE4" s="89"/>
      <c r="QCF4" s="89"/>
      <c r="QCG4" s="89"/>
      <c r="QCH4" s="89"/>
      <c r="QCI4" s="89"/>
      <c r="QCJ4" s="89"/>
      <c r="QCK4" s="89"/>
      <c r="QCL4" s="89"/>
      <c r="QCM4" s="89"/>
      <c r="QCN4" s="89"/>
      <c r="QCO4" s="89"/>
      <c r="QCP4" s="89"/>
      <c r="QCQ4" s="89"/>
      <c r="QCR4" s="89"/>
      <c r="QCS4" s="89"/>
      <c r="QCT4" s="89"/>
      <c r="QCU4" s="89"/>
      <c r="QCV4" s="89"/>
      <c r="QCW4" s="89"/>
      <c r="QCX4" s="89"/>
      <c r="QCY4" s="89"/>
      <c r="QCZ4" s="89"/>
      <c r="QDA4" s="89"/>
      <c r="QDB4" s="89"/>
      <c r="QDC4" s="89"/>
      <c r="QDD4" s="89"/>
      <c r="QDE4" s="89"/>
      <c r="QDF4" s="89"/>
      <c r="QDG4" s="89"/>
      <c r="QDH4" s="89"/>
      <c r="QDI4" s="89"/>
      <c r="QDJ4" s="89"/>
      <c r="QDK4" s="89"/>
      <c r="QDL4" s="89"/>
      <c r="QDM4" s="89"/>
      <c r="QDN4" s="89"/>
      <c r="QDO4" s="89"/>
      <c r="QDP4" s="89"/>
      <c r="QDQ4" s="89"/>
      <c r="QDR4" s="89"/>
      <c r="QDS4" s="89"/>
      <c r="QDT4" s="89"/>
      <c r="QDU4" s="89"/>
      <c r="QDV4" s="89"/>
      <c r="QDW4" s="89"/>
      <c r="QDX4" s="89"/>
      <c r="QDY4" s="89"/>
      <c r="QDZ4" s="89"/>
      <c r="QEA4" s="89"/>
      <c r="QEB4" s="89"/>
      <c r="QEC4" s="89"/>
      <c r="QED4" s="89"/>
      <c r="QEE4" s="89"/>
      <c r="QEF4" s="89"/>
      <c r="QEG4" s="89"/>
      <c r="QEH4" s="89"/>
      <c r="QEI4" s="89"/>
      <c r="QEJ4" s="89"/>
      <c r="QEK4" s="89"/>
      <c r="QEL4" s="89"/>
      <c r="QEM4" s="89"/>
      <c r="QEN4" s="89"/>
      <c r="QEO4" s="89"/>
      <c r="QEP4" s="89"/>
      <c r="QEQ4" s="89"/>
      <c r="QER4" s="89"/>
      <c r="QES4" s="89"/>
      <c r="QET4" s="89"/>
      <c r="QEU4" s="89"/>
      <c r="QEV4" s="89"/>
      <c r="QEW4" s="89"/>
      <c r="QEX4" s="89"/>
      <c r="QEY4" s="89"/>
      <c r="QEZ4" s="89"/>
      <c r="QFA4" s="89"/>
      <c r="QFB4" s="89"/>
      <c r="QFC4" s="89"/>
      <c r="QFD4" s="89"/>
      <c r="QFE4" s="89"/>
      <c r="QFF4" s="89"/>
      <c r="QFG4" s="89"/>
      <c r="QFH4" s="89"/>
      <c r="QFI4" s="89"/>
      <c r="QFJ4" s="89"/>
      <c r="QFK4" s="89"/>
      <c r="QFL4" s="89"/>
      <c r="QFM4" s="89"/>
      <c r="QFN4" s="89"/>
      <c r="QFO4" s="89"/>
      <c r="QFP4" s="89"/>
      <c r="QFQ4" s="89"/>
      <c r="QFR4" s="89"/>
      <c r="QFS4" s="89"/>
      <c r="QFT4" s="89"/>
      <c r="QFU4" s="89"/>
      <c r="QFV4" s="89"/>
      <c r="QFW4" s="89"/>
      <c r="QFX4" s="89"/>
      <c r="QFY4" s="89"/>
      <c r="QFZ4" s="89"/>
      <c r="QGA4" s="89"/>
      <c r="QGB4" s="89"/>
      <c r="QGC4" s="89"/>
      <c r="QGD4" s="89"/>
      <c r="QGE4" s="89"/>
      <c r="QGF4" s="89"/>
      <c r="QGG4" s="89"/>
      <c r="QGH4" s="89"/>
      <c r="QGI4" s="89"/>
      <c r="QGJ4" s="89"/>
      <c r="QGK4" s="89"/>
      <c r="QGL4" s="89"/>
      <c r="QGM4" s="89"/>
      <c r="QGN4" s="89"/>
      <c r="QGO4" s="89"/>
      <c r="QGP4" s="89"/>
      <c r="QGQ4" s="89"/>
      <c r="QGR4" s="89"/>
      <c r="QGS4" s="89"/>
      <c r="QGT4" s="89"/>
      <c r="QGU4" s="89"/>
      <c r="QGV4" s="89"/>
      <c r="QGW4" s="89"/>
      <c r="QGX4" s="89"/>
      <c r="QGY4" s="89"/>
      <c r="QGZ4" s="89"/>
      <c r="QHA4" s="89"/>
      <c r="QHB4" s="89"/>
      <c r="QHC4" s="89"/>
      <c r="QHD4" s="89"/>
      <c r="QHE4" s="89"/>
      <c r="QHF4" s="89"/>
      <c r="QHG4" s="89"/>
      <c r="QHH4" s="89"/>
      <c r="QHI4" s="89"/>
      <c r="QHJ4" s="89"/>
      <c r="QHK4" s="89"/>
      <c r="QHL4" s="89"/>
      <c r="QHM4" s="89"/>
      <c r="QHN4" s="89"/>
      <c r="QHO4" s="89"/>
      <c r="QHP4" s="89"/>
      <c r="QHQ4" s="89"/>
      <c r="QHR4" s="89"/>
      <c r="QHS4" s="89"/>
      <c r="QHT4" s="89"/>
      <c r="QHU4" s="89"/>
      <c r="QHV4" s="89"/>
      <c r="QHW4" s="89"/>
      <c r="QHX4" s="89"/>
      <c r="QHY4" s="89"/>
      <c r="QHZ4" s="89"/>
      <c r="QIA4" s="89"/>
      <c r="QIB4" s="89"/>
      <c r="QIC4" s="89"/>
      <c r="QID4" s="89"/>
      <c r="QIE4" s="89"/>
      <c r="QIF4" s="89"/>
      <c r="QIG4" s="89"/>
      <c r="QIH4" s="89"/>
      <c r="QII4" s="89"/>
      <c r="QIJ4" s="89"/>
      <c r="QIK4" s="89"/>
      <c r="QIL4" s="89"/>
      <c r="QIM4" s="89"/>
      <c r="QIN4" s="89"/>
      <c r="QIO4" s="89"/>
      <c r="QIP4" s="89"/>
      <c r="QIQ4" s="89"/>
      <c r="QIR4" s="89"/>
      <c r="QIS4" s="89"/>
      <c r="QIT4" s="89"/>
      <c r="QIU4" s="89"/>
      <c r="QIV4" s="89"/>
      <c r="QIW4" s="89"/>
      <c r="QIX4" s="89"/>
      <c r="QIY4" s="89"/>
      <c r="QIZ4" s="89"/>
      <c r="QJA4" s="89"/>
      <c r="QJB4" s="89"/>
      <c r="QJC4" s="89"/>
      <c r="QJD4" s="89"/>
      <c r="QJE4" s="89"/>
      <c r="QJF4" s="89"/>
      <c r="QJG4" s="89"/>
      <c r="QJH4" s="89"/>
      <c r="QJI4" s="89"/>
      <c r="QJJ4" s="89"/>
      <c r="QJK4" s="89"/>
      <c r="QJL4" s="89"/>
      <c r="QJM4" s="89"/>
      <c r="QJN4" s="89"/>
      <c r="QJO4" s="89"/>
      <c r="QJP4" s="89"/>
      <c r="QJQ4" s="89"/>
      <c r="QJR4" s="89"/>
      <c r="QJS4" s="89"/>
      <c r="QJT4" s="89"/>
      <c r="QJU4" s="89"/>
      <c r="QJV4" s="89"/>
      <c r="QJW4" s="89"/>
      <c r="QJX4" s="89"/>
      <c r="QJY4" s="89"/>
      <c r="QJZ4" s="89"/>
      <c r="QKA4" s="89"/>
      <c r="QKB4" s="89"/>
      <c r="QKC4" s="89"/>
      <c r="QKD4" s="89"/>
      <c r="QKE4" s="89"/>
      <c r="QKF4" s="89"/>
      <c r="QKG4" s="89"/>
      <c r="QKH4" s="89"/>
      <c r="QKI4" s="89"/>
      <c r="QKJ4" s="89"/>
      <c r="QKK4" s="89"/>
      <c r="QKL4" s="89"/>
      <c r="QKM4" s="89"/>
      <c r="QKN4" s="89"/>
      <c r="QKO4" s="89"/>
      <c r="QKP4" s="89"/>
      <c r="QKQ4" s="89"/>
      <c r="QKR4" s="89"/>
      <c r="QKS4" s="89"/>
      <c r="QKT4" s="89"/>
      <c r="QKU4" s="89"/>
      <c r="QKV4" s="89"/>
      <c r="QKW4" s="89"/>
      <c r="QKX4" s="89"/>
      <c r="QKY4" s="89"/>
      <c r="QKZ4" s="89"/>
      <c r="QLA4" s="89"/>
      <c r="QLB4" s="89"/>
      <c r="QLC4" s="89"/>
      <c r="QLD4" s="89"/>
      <c r="QLE4" s="89"/>
      <c r="QLF4" s="89"/>
      <c r="QLG4" s="89"/>
      <c r="QLH4" s="89"/>
      <c r="QLI4" s="89"/>
      <c r="QLJ4" s="89"/>
      <c r="QLK4" s="89"/>
      <c r="QLL4" s="89"/>
      <c r="QLM4" s="89"/>
      <c r="QLN4" s="89"/>
      <c r="QLO4" s="89"/>
      <c r="QLP4" s="89"/>
      <c r="QLQ4" s="89"/>
      <c r="QLR4" s="89"/>
      <c r="QLS4" s="89"/>
      <c r="QLT4" s="89"/>
      <c r="QLU4" s="89"/>
      <c r="QLV4" s="89"/>
      <c r="QLW4" s="89"/>
      <c r="QLX4" s="89"/>
      <c r="QLY4" s="89"/>
      <c r="QLZ4" s="89"/>
      <c r="QMA4" s="89"/>
      <c r="QMB4" s="89"/>
      <c r="QMC4" s="89"/>
      <c r="QMD4" s="89"/>
      <c r="QME4" s="89"/>
      <c r="QMF4" s="89"/>
      <c r="QMG4" s="89"/>
      <c r="QMH4" s="89"/>
      <c r="QMI4" s="89"/>
      <c r="QMJ4" s="89"/>
      <c r="QMK4" s="89"/>
      <c r="QML4" s="89"/>
      <c r="QMM4" s="89"/>
      <c r="QMN4" s="89"/>
      <c r="QMO4" s="89"/>
      <c r="QMP4" s="89"/>
      <c r="QMQ4" s="89"/>
      <c r="QMR4" s="89"/>
      <c r="QMS4" s="89"/>
      <c r="QMT4" s="89"/>
      <c r="QMU4" s="89"/>
      <c r="QMV4" s="89"/>
      <c r="QMW4" s="89"/>
      <c r="QMX4" s="89"/>
      <c r="QMY4" s="89"/>
      <c r="QMZ4" s="89"/>
      <c r="QNA4" s="89"/>
      <c r="QNB4" s="89"/>
      <c r="QNC4" s="89"/>
      <c r="QND4" s="89"/>
      <c r="QNE4" s="89"/>
      <c r="QNF4" s="89"/>
      <c r="QNG4" s="89"/>
      <c r="QNH4" s="89"/>
      <c r="QNI4" s="89"/>
      <c r="QNJ4" s="89"/>
      <c r="QNK4" s="89"/>
      <c r="QNL4" s="89"/>
      <c r="QNM4" s="89"/>
      <c r="QNN4" s="89"/>
      <c r="QNO4" s="89"/>
      <c r="QNP4" s="89"/>
      <c r="QNQ4" s="89"/>
      <c r="QNR4" s="89"/>
      <c r="QNS4" s="89"/>
      <c r="QNT4" s="89"/>
      <c r="QNU4" s="89"/>
      <c r="QNV4" s="89"/>
      <c r="QNW4" s="89"/>
      <c r="QNX4" s="89"/>
      <c r="QNY4" s="89"/>
      <c r="QNZ4" s="89"/>
      <c r="QOA4" s="89"/>
      <c r="QOB4" s="89"/>
      <c r="QOC4" s="89"/>
      <c r="QOD4" s="89"/>
      <c r="QOE4" s="89"/>
      <c r="QOF4" s="89"/>
      <c r="QOG4" s="89"/>
      <c r="QOH4" s="89"/>
      <c r="QOI4" s="89"/>
      <c r="QOJ4" s="89"/>
      <c r="QOK4" s="89"/>
      <c r="QOL4" s="89"/>
      <c r="QOM4" s="89"/>
      <c r="QON4" s="89"/>
      <c r="QOO4" s="89"/>
      <c r="QOP4" s="89"/>
      <c r="QOQ4" s="89"/>
      <c r="QOR4" s="89"/>
      <c r="QOS4" s="89"/>
      <c r="QOT4" s="89"/>
      <c r="QOU4" s="89"/>
      <c r="QOV4" s="89"/>
      <c r="QOW4" s="89"/>
      <c r="QOX4" s="89"/>
      <c r="QOY4" s="89"/>
      <c r="QOZ4" s="89"/>
      <c r="QPA4" s="89"/>
      <c r="QPB4" s="89"/>
      <c r="QPC4" s="89"/>
      <c r="QPD4" s="89"/>
      <c r="QPE4" s="89"/>
      <c r="QPF4" s="89"/>
      <c r="QPG4" s="89"/>
      <c r="QPH4" s="89"/>
      <c r="QPI4" s="89"/>
      <c r="QPJ4" s="89"/>
      <c r="QPK4" s="89"/>
      <c r="QPL4" s="89"/>
      <c r="QPM4" s="89"/>
      <c r="QPN4" s="89"/>
      <c r="QPO4" s="89"/>
      <c r="QPP4" s="89"/>
      <c r="QPQ4" s="89"/>
      <c r="QPR4" s="89"/>
      <c r="QPS4" s="89"/>
      <c r="QPT4" s="89"/>
      <c r="QPU4" s="89"/>
      <c r="QPV4" s="89"/>
      <c r="QPW4" s="89"/>
      <c r="QPX4" s="89"/>
      <c r="QPY4" s="89"/>
      <c r="QPZ4" s="89"/>
      <c r="QQA4" s="89"/>
      <c r="QQB4" s="89"/>
      <c r="QQC4" s="89"/>
      <c r="QQD4" s="89"/>
      <c r="QQE4" s="89"/>
      <c r="QQF4" s="89"/>
      <c r="QQG4" s="89"/>
      <c r="QQH4" s="89"/>
      <c r="QQI4" s="89"/>
      <c r="QQJ4" s="89"/>
      <c r="QQK4" s="89"/>
      <c r="QQL4" s="89"/>
      <c r="QQM4" s="89"/>
      <c r="QQN4" s="89"/>
      <c r="QQO4" s="89"/>
      <c r="QQP4" s="89"/>
      <c r="QQQ4" s="89"/>
      <c r="QQR4" s="89"/>
      <c r="QQS4" s="89"/>
      <c r="QQT4" s="89"/>
      <c r="QQU4" s="89"/>
      <c r="QQV4" s="89"/>
      <c r="QQW4" s="89"/>
      <c r="QQX4" s="89"/>
      <c r="QQY4" s="89"/>
      <c r="QQZ4" s="89"/>
      <c r="QRA4" s="89"/>
      <c r="QRB4" s="89"/>
      <c r="QRC4" s="89"/>
      <c r="QRD4" s="89"/>
      <c r="QRE4" s="89"/>
      <c r="QRF4" s="89"/>
      <c r="QRG4" s="89"/>
      <c r="QRH4" s="89"/>
      <c r="QRI4" s="89"/>
      <c r="QRJ4" s="89"/>
      <c r="QRK4" s="89"/>
      <c r="QRL4" s="89"/>
      <c r="QRM4" s="89"/>
      <c r="QRN4" s="89"/>
      <c r="QRO4" s="89"/>
      <c r="QRP4" s="89"/>
      <c r="QRQ4" s="89"/>
      <c r="QRR4" s="89"/>
      <c r="QRS4" s="89"/>
      <c r="QRT4" s="89"/>
      <c r="QRU4" s="89"/>
      <c r="QRV4" s="89"/>
      <c r="QRW4" s="89"/>
      <c r="QRX4" s="89"/>
      <c r="QRY4" s="89"/>
      <c r="QRZ4" s="89"/>
      <c r="QSA4" s="89"/>
      <c r="QSB4" s="89"/>
      <c r="QSC4" s="89"/>
      <c r="QSD4" s="89"/>
      <c r="QSE4" s="89"/>
      <c r="QSF4" s="89"/>
      <c r="QSG4" s="89"/>
      <c r="QSH4" s="89"/>
      <c r="QSI4" s="89"/>
      <c r="QSJ4" s="89"/>
      <c r="QSK4" s="89"/>
      <c r="QSL4" s="89"/>
      <c r="QSM4" s="89"/>
      <c r="QSN4" s="89"/>
      <c r="QSO4" s="89"/>
      <c r="QSP4" s="89"/>
      <c r="QSQ4" s="89"/>
      <c r="QSR4" s="89"/>
      <c r="QSS4" s="89"/>
      <c r="QST4" s="89"/>
      <c r="QSU4" s="89"/>
      <c r="QSV4" s="89"/>
      <c r="QSW4" s="89"/>
      <c r="QSX4" s="89"/>
      <c r="QSY4" s="89"/>
      <c r="QSZ4" s="89"/>
      <c r="QTA4" s="89"/>
      <c r="QTB4" s="89"/>
      <c r="QTC4" s="89"/>
      <c r="QTD4" s="89"/>
      <c r="QTE4" s="89"/>
      <c r="QTF4" s="89"/>
      <c r="QTG4" s="89"/>
      <c r="QTH4" s="89"/>
      <c r="QTI4" s="89"/>
      <c r="QTJ4" s="89"/>
      <c r="QTK4" s="89"/>
      <c r="QTL4" s="89"/>
      <c r="QTM4" s="89"/>
      <c r="QTN4" s="89"/>
      <c r="QTO4" s="89"/>
      <c r="QTP4" s="89"/>
      <c r="QTQ4" s="89"/>
      <c r="QTR4" s="89"/>
      <c r="QTS4" s="89"/>
      <c r="QTT4" s="89"/>
      <c r="QTU4" s="89"/>
      <c r="QTV4" s="89"/>
      <c r="QTW4" s="89"/>
      <c r="QTX4" s="89"/>
      <c r="QTY4" s="89"/>
      <c r="QTZ4" s="89"/>
      <c r="QUA4" s="89"/>
      <c r="QUB4" s="89"/>
      <c r="QUC4" s="89"/>
      <c r="QUD4" s="89"/>
      <c r="QUE4" s="89"/>
      <c r="QUF4" s="89"/>
      <c r="QUG4" s="89"/>
      <c r="QUH4" s="89"/>
      <c r="QUI4" s="89"/>
      <c r="QUJ4" s="89"/>
      <c r="QUK4" s="89"/>
      <c r="QUL4" s="89"/>
      <c r="QUM4" s="89"/>
      <c r="QUN4" s="89"/>
      <c r="QUO4" s="89"/>
      <c r="QUP4" s="89"/>
      <c r="QUQ4" s="89"/>
      <c r="QUR4" s="89"/>
      <c r="QUS4" s="89"/>
      <c r="QUT4" s="89"/>
      <c r="QUU4" s="89"/>
      <c r="QUV4" s="89"/>
      <c r="QUW4" s="89"/>
      <c r="QUX4" s="89"/>
      <c r="QUY4" s="89"/>
      <c r="QUZ4" s="89"/>
      <c r="QVA4" s="89"/>
      <c r="QVB4" s="89"/>
      <c r="QVC4" s="89"/>
      <c r="QVD4" s="89"/>
      <c r="QVE4" s="89"/>
      <c r="QVF4" s="89"/>
      <c r="QVG4" s="89"/>
      <c r="QVH4" s="89"/>
      <c r="QVI4" s="89"/>
      <c r="QVJ4" s="89"/>
      <c r="QVK4" s="89"/>
      <c r="QVL4" s="89"/>
      <c r="QVM4" s="89"/>
      <c r="QVN4" s="89"/>
      <c r="QVO4" s="89"/>
      <c r="QVP4" s="89"/>
      <c r="QVQ4" s="89"/>
      <c r="QVR4" s="89"/>
      <c r="QVS4" s="89"/>
      <c r="QVT4" s="89"/>
      <c r="QVU4" s="89"/>
      <c r="QVV4" s="89"/>
      <c r="QVW4" s="89"/>
      <c r="QVX4" s="89"/>
      <c r="QVY4" s="89"/>
      <c r="QVZ4" s="89"/>
      <c r="QWA4" s="89"/>
      <c r="QWB4" s="89"/>
      <c r="QWC4" s="89"/>
      <c r="QWD4" s="89"/>
      <c r="QWE4" s="89"/>
      <c r="QWF4" s="89"/>
      <c r="QWG4" s="89"/>
      <c r="QWH4" s="89"/>
      <c r="QWI4" s="89"/>
      <c r="QWJ4" s="89"/>
      <c r="QWK4" s="89"/>
      <c r="QWL4" s="89"/>
      <c r="QWM4" s="89"/>
      <c r="QWN4" s="89"/>
      <c r="QWO4" s="89"/>
      <c r="QWP4" s="89"/>
      <c r="QWQ4" s="89"/>
      <c r="QWR4" s="89"/>
      <c r="QWS4" s="89"/>
      <c r="QWT4" s="89"/>
      <c r="QWU4" s="89"/>
      <c r="QWV4" s="89"/>
      <c r="QWW4" s="89"/>
      <c r="QWX4" s="89"/>
      <c r="QWY4" s="89"/>
      <c r="QWZ4" s="89"/>
      <c r="QXA4" s="89"/>
      <c r="QXB4" s="89"/>
      <c r="QXC4" s="89"/>
      <c r="QXD4" s="89"/>
      <c r="QXE4" s="89"/>
      <c r="QXF4" s="89"/>
      <c r="QXG4" s="89"/>
      <c r="QXH4" s="89"/>
      <c r="QXI4" s="89"/>
      <c r="QXJ4" s="89"/>
      <c r="QXK4" s="89"/>
      <c r="QXL4" s="89"/>
      <c r="QXM4" s="89"/>
      <c r="QXN4" s="89"/>
      <c r="QXO4" s="89"/>
      <c r="QXP4" s="89"/>
      <c r="QXQ4" s="89"/>
      <c r="QXR4" s="89"/>
      <c r="QXS4" s="89"/>
      <c r="QXT4" s="89"/>
      <c r="QXU4" s="89"/>
      <c r="QXV4" s="89"/>
      <c r="QXW4" s="89"/>
      <c r="QXX4" s="89"/>
      <c r="QXY4" s="89"/>
      <c r="QXZ4" s="89"/>
      <c r="QYA4" s="89"/>
      <c r="QYB4" s="89"/>
      <c r="QYC4" s="89"/>
      <c r="QYD4" s="89"/>
      <c r="QYE4" s="89"/>
      <c r="QYF4" s="89"/>
      <c r="QYG4" s="89"/>
      <c r="QYH4" s="89"/>
      <c r="QYI4" s="89"/>
      <c r="QYJ4" s="89"/>
      <c r="QYK4" s="89"/>
      <c r="QYL4" s="89"/>
      <c r="QYM4" s="89"/>
      <c r="QYN4" s="89"/>
      <c r="QYO4" s="89"/>
      <c r="QYP4" s="89"/>
      <c r="QYQ4" s="89"/>
      <c r="QYR4" s="89"/>
      <c r="QYS4" s="89"/>
      <c r="QYT4" s="89"/>
      <c r="QYU4" s="89"/>
      <c r="QYV4" s="89"/>
      <c r="QYW4" s="89"/>
      <c r="QYX4" s="89"/>
      <c r="QYY4" s="89"/>
      <c r="QYZ4" s="89"/>
      <c r="QZA4" s="89"/>
      <c r="QZB4" s="89"/>
      <c r="QZC4" s="89"/>
      <c r="QZD4" s="89"/>
      <c r="QZE4" s="89"/>
      <c r="QZF4" s="89"/>
      <c r="QZG4" s="89"/>
      <c r="QZH4" s="89"/>
      <c r="QZI4" s="89"/>
      <c r="QZJ4" s="89"/>
      <c r="QZK4" s="89"/>
      <c r="QZL4" s="89"/>
      <c r="QZM4" s="89"/>
      <c r="QZN4" s="89"/>
      <c r="QZO4" s="89"/>
      <c r="QZP4" s="89"/>
      <c r="QZQ4" s="89"/>
      <c r="QZR4" s="89"/>
      <c r="QZS4" s="89"/>
      <c r="QZT4" s="89"/>
      <c r="QZU4" s="89"/>
      <c r="QZV4" s="89"/>
      <c r="QZW4" s="89"/>
      <c r="QZX4" s="89"/>
      <c r="QZY4" s="89"/>
      <c r="QZZ4" s="89"/>
      <c r="RAA4" s="89"/>
      <c r="RAB4" s="89"/>
      <c r="RAC4" s="89"/>
      <c r="RAD4" s="89"/>
      <c r="RAE4" s="89"/>
      <c r="RAF4" s="89"/>
      <c r="RAG4" s="89"/>
      <c r="RAH4" s="89"/>
      <c r="RAI4" s="89"/>
      <c r="RAJ4" s="89"/>
      <c r="RAK4" s="89"/>
      <c r="RAL4" s="89"/>
      <c r="RAM4" s="89"/>
      <c r="RAN4" s="89"/>
      <c r="RAO4" s="89"/>
      <c r="RAP4" s="89"/>
      <c r="RAQ4" s="89"/>
      <c r="RAR4" s="89"/>
      <c r="RAS4" s="89"/>
      <c r="RAT4" s="89"/>
      <c r="RAU4" s="89"/>
      <c r="RAV4" s="89"/>
      <c r="RAW4" s="89"/>
      <c r="RAX4" s="89"/>
      <c r="RAY4" s="89"/>
      <c r="RAZ4" s="89"/>
      <c r="RBA4" s="89"/>
      <c r="RBB4" s="89"/>
      <c r="RBC4" s="89"/>
      <c r="RBD4" s="89"/>
      <c r="RBE4" s="89"/>
      <c r="RBF4" s="89"/>
      <c r="RBG4" s="89"/>
      <c r="RBH4" s="89"/>
      <c r="RBI4" s="89"/>
      <c r="RBJ4" s="89"/>
      <c r="RBK4" s="89"/>
      <c r="RBL4" s="89"/>
      <c r="RBM4" s="89"/>
      <c r="RBN4" s="89"/>
      <c r="RBO4" s="89"/>
      <c r="RBP4" s="89"/>
      <c r="RBQ4" s="89"/>
      <c r="RBR4" s="89"/>
      <c r="RBS4" s="89"/>
      <c r="RBT4" s="89"/>
      <c r="RBU4" s="89"/>
      <c r="RBV4" s="89"/>
      <c r="RBW4" s="89"/>
      <c r="RBX4" s="89"/>
      <c r="RBY4" s="89"/>
      <c r="RBZ4" s="89"/>
      <c r="RCA4" s="89"/>
      <c r="RCB4" s="89"/>
      <c r="RCC4" s="89"/>
      <c r="RCD4" s="89"/>
      <c r="RCE4" s="89"/>
      <c r="RCF4" s="89"/>
      <c r="RCG4" s="89"/>
      <c r="RCH4" s="89"/>
      <c r="RCI4" s="89"/>
      <c r="RCJ4" s="89"/>
      <c r="RCK4" s="89"/>
      <c r="RCL4" s="89"/>
      <c r="RCM4" s="89"/>
      <c r="RCN4" s="89"/>
      <c r="RCO4" s="89"/>
      <c r="RCP4" s="89"/>
      <c r="RCQ4" s="89"/>
      <c r="RCR4" s="89"/>
      <c r="RCS4" s="89"/>
      <c r="RCT4" s="89"/>
      <c r="RCU4" s="89"/>
      <c r="RCV4" s="89"/>
      <c r="RCW4" s="89"/>
      <c r="RCX4" s="89"/>
      <c r="RCY4" s="89"/>
      <c r="RCZ4" s="89"/>
      <c r="RDA4" s="89"/>
      <c r="RDB4" s="89"/>
      <c r="RDC4" s="89"/>
      <c r="RDD4" s="89"/>
      <c r="RDE4" s="89"/>
      <c r="RDF4" s="89"/>
      <c r="RDG4" s="89"/>
      <c r="RDH4" s="89"/>
      <c r="RDI4" s="89"/>
      <c r="RDJ4" s="89"/>
      <c r="RDK4" s="89"/>
      <c r="RDL4" s="89"/>
      <c r="RDM4" s="89"/>
      <c r="RDN4" s="89"/>
      <c r="RDO4" s="89"/>
      <c r="RDP4" s="89"/>
      <c r="RDQ4" s="89"/>
      <c r="RDR4" s="89"/>
      <c r="RDS4" s="89"/>
      <c r="RDT4" s="89"/>
      <c r="RDU4" s="89"/>
      <c r="RDV4" s="89"/>
      <c r="RDW4" s="89"/>
      <c r="RDX4" s="89"/>
      <c r="RDY4" s="89"/>
      <c r="RDZ4" s="89"/>
      <c r="REA4" s="89"/>
      <c r="REB4" s="89"/>
      <c r="REC4" s="89"/>
      <c r="RED4" s="89"/>
      <c r="REE4" s="89"/>
      <c r="REF4" s="89"/>
      <c r="REG4" s="89"/>
      <c r="REH4" s="89"/>
      <c r="REI4" s="89"/>
      <c r="REJ4" s="89"/>
      <c r="REK4" s="89"/>
      <c r="REL4" s="89"/>
      <c r="REM4" s="89"/>
      <c r="REN4" s="89"/>
      <c r="REO4" s="89"/>
      <c r="REP4" s="89"/>
      <c r="REQ4" s="89"/>
      <c r="RER4" s="89"/>
      <c r="RES4" s="89"/>
      <c r="RET4" s="89"/>
      <c r="REU4" s="89"/>
      <c r="REV4" s="89"/>
      <c r="REW4" s="89"/>
      <c r="REX4" s="89"/>
      <c r="REY4" s="89"/>
      <c r="REZ4" s="89"/>
      <c r="RFA4" s="89"/>
      <c r="RFB4" s="89"/>
      <c r="RFC4" s="89"/>
      <c r="RFD4" s="89"/>
      <c r="RFE4" s="89"/>
      <c r="RFF4" s="89"/>
      <c r="RFG4" s="89"/>
      <c r="RFH4" s="89"/>
      <c r="RFI4" s="89"/>
      <c r="RFJ4" s="89"/>
      <c r="RFK4" s="89"/>
      <c r="RFL4" s="89"/>
      <c r="RFM4" s="89"/>
      <c r="RFN4" s="89"/>
      <c r="RFO4" s="89"/>
      <c r="RFP4" s="89"/>
      <c r="RFQ4" s="89"/>
      <c r="RFR4" s="89"/>
      <c r="RFS4" s="89"/>
      <c r="RFT4" s="89"/>
      <c r="RFU4" s="89"/>
      <c r="RFV4" s="89"/>
      <c r="RFW4" s="89"/>
      <c r="RFX4" s="89"/>
      <c r="RFY4" s="89"/>
      <c r="RFZ4" s="89"/>
      <c r="RGA4" s="89"/>
      <c r="RGB4" s="89"/>
      <c r="RGC4" s="89"/>
      <c r="RGD4" s="89"/>
      <c r="RGE4" s="89"/>
      <c r="RGF4" s="89"/>
      <c r="RGG4" s="89"/>
      <c r="RGH4" s="89"/>
      <c r="RGI4" s="89"/>
      <c r="RGJ4" s="89"/>
      <c r="RGK4" s="89"/>
      <c r="RGL4" s="89"/>
      <c r="RGM4" s="89"/>
      <c r="RGN4" s="89"/>
      <c r="RGO4" s="89"/>
      <c r="RGP4" s="89"/>
      <c r="RGQ4" s="89"/>
      <c r="RGR4" s="89"/>
      <c r="RGS4" s="89"/>
      <c r="RGT4" s="89"/>
      <c r="RGU4" s="89"/>
      <c r="RGV4" s="89"/>
      <c r="RGW4" s="89"/>
      <c r="RGX4" s="89"/>
      <c r="RGY4" s="89"/>
      <c r="RGZ4" s="89"/>
      <c r="RHA4" s="89"/>
      <c r="RHB4" s="89"/>
      <c r="RHC4" s="89"/>
      <c r="RHD4" s="89"/>
      <c r="RHE4" s="89"/>
      <c r="RHF4" s="89"/>
      <c r="RHG4" s="89"/>
      <c r="RHH4" s="89"/>
      <c r="RHI4" s="89"/>
      <c r="RHJ4" s="89"/>
      <c r="RHK4" s="89"/>
      <c r="RHL4" s="89"/>
      <c r="RHM4" s="89"/>
      <c r="RHN4" s="89"/>
      <c r="RHO4" s="89"/>
      <c r="RHP4" s="89"/>
      <c r="RHQ4" s="89"/>
      <c r="RHR4" s="89"/>
      <c r="RHS4" s="89"/>
      <c r="RHT4" s="89"/>
      <c r="RHU4" s="89"/>
      <c r="RHV4" s="89"/>
      <c r="RHW4" s="89"/>
      <c r="RHX4" s="89"/>
      <c r="RHY4" s="89"/>
      <c r="RHZ4" s="89"/>
      <c r="RIA4" s="89"/>
      <c r="RIB4" s="89"/>
      <c r="RIC4" s="89"/>
      <c r="RID4" s="89"/>
      <c r="RIE4" s="89"/>
      <c r="RIF4" s="89"/>
      <c r="RIG4" s="89"/>
      <c r="RIH4" s="89"/>
      <c r="RII4" s="89"/>
      <c r="RIJ4" s="89"/>
      <c r="RIK4" s="89"/>
      <c r="RIL4" s="89"/>
      <c r="RIM4" s="89"/>
      <c r="RIN4" s="89"/>
      <c r="RIO4" s="89"/>
      <c r="RIP4" s="89"/>
      <c r="RIQ4" s="89"/>
      <c r="RIR4" s="89"/>
      <c r="RIS4" s="89"/>
      <c r="RIT4" s="89"/>
      <c r="RIU4" s="89"/>
      <c r="RIV4" s="89"/>
      <c r="RIW4" s="89"/>
      <c r="RIX4" s="89"/>
      <c r="RIY4" s="89"/>
      <c r="RIZ4" s="89"/>
      <c r="RJA4" s="89"/>
      <c r="RJB4" s="89"/>
      <c r="RJC4" s="89"/>
      <c r="RJD4" s="89"/>
      <c r="RJE4" s="89"/>
      <c r="RJF4" s="89"/>
      <c r="RJG4" s="89"/>
      <c r="RJH4" s="89"/>
      <c r="RJI4" s="89"/>
      <c r="RJJ4" s="89"/>
      <c r="RJK4" s="89"/>
      <c r="RJL4" s="89"/>
      <c r="RJM4" s="89"/>
      <c r="RJN4" s="89"/>
      <c r="RJO4" s="89"/>
      <c r="RJP4" s="89"/>
      <c r="RJQ4" s="89"/>
      <c r="RJR4" s="89"/>
      <c r="RJS4" s="89"/>
      <c r="RJT4" s="89"/>
      <c r="RJU4" s="89"/>
      <c r="RJV4" s="89"/>
      <c r="RJW4" s="89"/>
      <c r="RJX4" s="89"/>
      <c r="RJY4" s="89"/>
      <c r="RJZ4" s="89"/>
      <c r="RKA4" s="89"/>
      <c r="RKB4" s="89"/>
      <c r="RKC4" s="89"/>
      <c r="RKD4" s="89"/>
      <c r="RKE4" s="89"/>
      <c r="RKF4" s="89"/>
      <c r="RKG4" s="89"/>
      <c r="RKH4" s="89"/>
      <c r="RKI4" s="89"/>
      <c r="RKJ4" s="89"/>
      <c r="RKK4" s="89"/>
      <c r="RKL4" s="89"/>
      <c r="RKM4" s="89"/>
      <c r="RKN4" s="89"/>
      <c r="RKO4" s="89"/>
      <c r="RKP4" s="89"/>
      <c r="RKQ4" s="89"/>
      <c r="RKR4" s="89"/>
      <c r="RKS4" s="89"/>
      <c r="RKT4" s="89"/>
      <c r="RKU4" s="89"/>
      <c r="RKV4" s="89"/>
      <c r="RKW4" s="89"/>
      <c r="RKX4" s="89"/>
      <c r="RKY4" s="89"/>
      <c r="RKZ4" s="89"/>
      <c r="RLA4" s="89"/>
      <c r="RLB4" s="89"/>
      <c r="RLC4" s="89"/>
      <c r="RLD4" s="89"/>
      <c r="RLE4" s="89"/>
      <c r="RLF4" s="89"/>
      <c r="RLG4" s="89"/>
      <c r="RLH4" s="89"/>
      <c r="RLI4" s="89"/>
      <c r="RLJ4" s="89"/>
      <c r="RLK4" s="89"/>
      <c r="RLL4" s="89"/>
      <c r="RLM4" s="89"/>
      <c r="RLN4" s="89"/>
      <c r="RLO4" s="89"/>
      <c r="RLP4" s="89"/>
      <c r="RLQ4" s="89"/>
      <c r="RLR4" s="89"/>
      <c r="RLS4" s="89"/>
      <c r="RLT4" s="89"/>
      <c r="RLU4" s="89"/>
      <c r="RLV4" s="89"/>
      <c r="RLW4" s="89"/>
      <c r="RLX4" s="89"/>
      <c r="RLY4" s="89"/>
      <c r="RLZ4" s="89"/>
      <c r="RMA4" s="89"/>
      <c r="RMB4" s="89"/>
      <c r="RMC4" s="89"/>
      <c r="RMD4" s="89"/>
      <c r="RME4" s="89"/>
      <c r="RMF4" s="89"/>
      <c r="RMG4" s="89"/>
      <c r="RMH4" s="89"/>
      <c r="RMI4" s="89"/>
      <c r="RMJ4" s="89"/>
      <c r="RMK4" s="89"/>
      <c r="RML4" s="89"/>
      <c r="RMM4" s="89"/>
      <c r="RMN4" s="89"/>
      <c r="RMO4" s="89"/>
      <c r="RMP4" s="89"/>
      <c r="RMQ4" s="89"/>
      <c r="RMR4" s="89"/>
      <c r="RMS4" s="89"/>
      <c r="RMT4" s="89"/>
      <c r="RMU4" s="89"/>
      <c r="RMV4" s="89"/>
      <c r="RMW4" s="89"/>
      <c r="RMX4" s="89"/>
      <c r="RMY4" s="89"/>
      <c r="RMZ4" s="89"/>
      <c r="RNA4" s="89"/>
      <c r="RNB4" s="89"/>
      <c r="RNC4" s="89"/>
      <c r="RND4" s="89"/>
      <c r="RNE4" s="89"/>
      <c r="RNF4" s="89"/>
      <c r="RNG4" s="89"/>
      <c r="RNH4" s="89"/>
      <c r="RNI4" s="89"/>
      <c r="RNJ4" s="89"/>
      <c r="RNK4" s="89"/>
      <c r="RNL4" s="89"/>
      <c r="RNM4" s="89"/>
      <c r="RNN4" s="89"/>
      <c r="RNO4" s="89"/>
      <c r="RNP4" s="89"/>
      <c r="RNQ4" s="89"/>
      <c r="RNR4" s="89"/>
      <c r="RNS4" s="89"/>
      <c r="RNT4" s="89"/>
      <c r="RNU4" s="89"/>
      <c r="RNV4" s="89"/>
      <c r="RNW4" s="89"/>
      <c r="RNX4" s="89"/>
      <c r="RNY4" s="89"/>
      <c r="RNZ4" s="89"/>
      <c r="ROA4" s="89"/>
      <c r="ROB4" s="89"/>
      <c r="ROC4" s="89"/>
      <c r="ROD4" s="89"/>
      <c r="ROE4" s="89"/>
      <c r="ROF4" s="89"/>
      <c r="ROG4" s="89"/>
      <c r="ROH4" s="89"/>
      <c r="ROI4" s="89"/>
      <c r="ROJ4" s="89"/>
      <c r="ROK4" s="89"/>
      <c r="ROL4" s="89"/>
      <c r="ROM4" s="89"/>
      <c r="RON4" s="89"/>
      <c r="ROO4" s="89"/>
      <c r="ROP4" s="89"/>
      <c r="ROQ4" s="89"/>
      <c r="ROR4" s="89"/>
      <c r="ROS4" s="89"/>
      <c r="ROT4" s="89"/>
      <c r="ROU4" s="89"/>
      <c r="ROV4" s="89"/>
      <c r="ROW4" s="89"/>
      <c r="ROX4" s="89"/>
      <c r="ROY4" s="89"/>
      <c r="ROZ4" s="89"/>
      <c r="RPA4" s="89"/>
      <c r="RPB4" s="89"/>
      <c r="RPC4" s="89"/>
      <c r="RPD4" s="89"/>
      <c r="RPE4" s="89"/>
      <c r="RPF4" s="89"/>
      <c r="RPG4" s="89"/>
      <c r="RPH4" s="89"/>
      <c r="RPI4" s="89"/>
      <c r="RPJ4" s="89"/>
      <c r="RPK4" s="89"/>
      <c r="RPL4" s="89"/>
      <c r="RPM4" s="89"/>
      <c r="RPN4" s="89"/>
      <c r="RPO4" s="89"/>
      <c r="RPP4" s="89"/>
      <c r="RPQ4" s="89"/>
      <c r="RPR4" s="89"/>
      <c r="RPS4" s="89"/>
      <c r="RPT4" s="89"/>
      <c r="RPU4" s="89"/>
      <c r="RPV4" s="89"/>
      <c r="RPW4" s="89"/>
      <c r="RPX4" s="89"/>
      <c r="RPY4" s="89"/>
      <c r="RPZ4" s="89"/>
      <c r="RQA4" s="89"/>
      <c r="RQB4" s="89"/>
      <c r="RQC4" s="89"/>
      <c r="RQD4" s="89"/>
      <c r="RQE4" s="89"/>
      <c r="RQF4" s="89"/>
      <c r="RQG4" s="89"/>
      <c r="RQH4" s="89"/>
      <c r="RQI4" s="89"/>
      <c r="RQJ4" s="89"/>
      <c r="RQK4" s="89"/>
      <c r="RQL4" s="89"/>
      <c r="RQM4" s="89"/>
      <c r="RQN4" s="89"/>
      <c r="RQO4" s="89"/>
      <c r="RQP4" s="89"/>
      <c r="RQQ4" s="89"/>
      <c r="RQR4" s="89"/>
      <c r="RQS4" s="89"/>
      <c r="RQT4" s="89"/>
      <c r="RQU4" s="89"/>
      <c r="RQV4" s="89"/>
      <c r="RQW4" s="89"/>
      <c r="RQX4" s="89"/>
      <c r="RQY4" s="89"/>
      <c r="RQZ4" s="89"/>
      <c r="RRA4" s="89"/>
      <c r="RRB4" s="89"/>
      <c r="RRC4" s="89"/>
      <c r="RRD4" s="89"/>
      <c r="RRE4" s="89"/>
      <c r="RRF4" s="89"/>
      <c r="RRG4" s="89"/>
      <c r="RRH4" s="89"/>
      <c r="RRI4" s="89"/>
      <c r="RRJ4" s="89"/>
      <c r="RRK4" s="89"/>
      <c r="RRL4" s="89"/>
      <c r="RRM4" s="89"/>
      <c r="RRN4" s="89"/>
      <c r="RRO4" s="89"/>
      <c r="RRP4" s="89"/>
      <c r="RRQ4" s="89"/>
      <c r="RRR4" s="89"/>
      <c r="RRS4" s="89"/>
      <c r="RRT4" s="89"/>
      <c r="RRU4" s="89"/>
      <c r="RRV4" s="89"/>
      <c r="RRW4" s="89"/>
      <c r="RRX4" s="89"/>
      <c r="RRY4" s="89"/>
      <c r="RRZ4" s="89"/>
      <c r="RSA4" s="89"/>
      <c r="RSB4" s="89"/>
      <c r="RSC4" s="89"/>
      <c r="RSD4" s="89"/>
      <c r="RSE4" s="89"/>
      <c r="RSF4" s="89"/>
      <c r="RSG4" s="89"/>
      <c r="RSH4" s="89"/>
      <c r="RSI4" s="89"/>
      <c r="RSJ4" s="89"/>
      <c r="RSK4" s="89"/>
      <c r="RSL4" s="89"/>
      <c r="RSM4" s="89"/>
      <c r="RSN4" s="89"/>
      <c r="RSO4" s="89"/>
      <c r="RSP4" s="89"/>
      <c r="RSQ4" s="89"/>
      <c r="RSR4" s="89"/>
      <c r="RSS4" s="89"/>
      <c r="RST4" s="89"/>
      <c r="RSU4" s="89"/>
      <c r="RSV4" s="89"/>
      <c r="RSW4" s="89"/>
      <c r="RSX4" s="89"/>
      <c r="RSY4" s="89"/>
      <c r="RSZ4" s="89"/>
      <c r="RTA4" s="89"/>
      <c r="RTB4" s="89"/>
      <c r="RTC4" s="89"/>
      <c r="RTD4" s="89"/>
      <c r="RTE4" s="89"/>
      <c r="RTF4" s="89"/>
      <c r="RTG4" s="89"/>
      <c r="RTH4" s="89"/>
      <c r="RTI4" s="89"/>
      <c r="RTJ4" s="89"/>
      <c r="RTK4" s="89"/>
      <c r="RTL4" s="89"/>
      <c r="RTM4" s="89"/>
      <c r="RTN4" s="89"/>
      <c r="RTO4" s="89"/>
      <c r="RTP4" s="89"/>
      <c r="RTQ4" s="89"/>
      <c r="RTR4" s="89"/>
      <c r="RTS4" s="89"/>
      <c r="RTT4" s="89"/>
      <c r="RTU4" s="89"/>
      <c r="RTV4" s="89"/>
      <c r="RTW4" s="89"/>
      <c r="RTX4" s="89"/>
      <c r="RTY4" s="89"/>
      <c r="RTZ4" s="89"/>
      <c r="RUA4" s="89"/>
      <c r="RUB4" s="89"/>
      <c r="RUC4" s="89"/>
      <c r="RUD4" s="89"/>
      <c r="RUE4" s="89"/>
      <c r="RUF4" s="89"/>
      <c r="RUG4" s="89"/>
      <c r="RUH4" s="89"/>
      <c r="RUI4" s="89"/>
      <c r="RUJ4" s="89"/>
      <c r="RUK4" s="89"/>
      <c r="RUL4" s="89"/>
      <c r="RUM4" s="89"/>
      <c r="RUN4" s="89"/>
      <c r="RUO4" s="89"/>
      <c r="RUP4" s="89"/>
      <c r="RUQ4" s="89"/>
      <c r="RUR4" s="89"/>
      <c r="RUS4" s="89"/>
      <c r="RUT4" s="89"/>
      <c r="RUU4" s="89"/>
      <c r="RUV4" s="89"/>
      <c r="RUW4" s="89"/>
      <c r="RUX4" s="89"/>
      <c r="RUY4" s="89"/>
      <c r="RUZ4" s="89"/>
      <c r="RVA4" s="89"/>
      <c r="RVB4" s="89"/>
      <c r="RVC4" s="89"/>
      <c r="RVD4" s="89"/>
      <c r="RVE4" s="89"/>
      <c r="RVF4" s="89"/>
      <c r="RVG4" s="89"/>
      <c r="RVH4" s="89"/>
      <c r="RVI4" s="89"/>
      <c r="RVJ4" s="89"/>
      <c r="RVK4" s="89"/>
      <c r="RVL4" s="89"/>
      <c r="RVM4" s="89"/>
      <c r="RVN4" s="89"/>
      <c r="RVO4" s="89"/>
      <c r="RVP4" s="89"/>
      <c r="RVQ4" s="89"/>
      <c r="RVR4" s="89"/>
      <c r="RVS4" s="89"/>
      <c r="RVT4" s="89"/>
      <c r="RVU4" s="89"/>
      <c r="RVV4" s="89"/>
      <c r="RVW4" s="89"/>
      <c r="RVX4" s="89"/>
      <c r="RVY4" s="89"/>
      <c r="RVZ4" s="89"/>
      <c r="RWA4" s="89"/>
      <c r="RWB4" s="89"/>
      <c r="RWC4" s="89"/>
      <c r="RWD4" s="89"/>
      <c r="RWE4" s="89"/>
      <c r="RWF4" s="89"/>
      <c r="RWG4" s="89"/>
      <c r="RWH4" s="89"/>
      <c r="RWI4" s="89"/>
      <c r="RWJ4" s="89"/>
      <c r="RWK4" s="89"/>
      <c r="RWL4" s="89"/>
      <c r="RWM4" s="89"/>
      <c r="RWN4" s="89"/>
      <c r="RWO4" s="89"/>
      <c r="RWP4" s="89"/>
      <c r="RWQ4" s="89"/>
      <c r="RWR4" s="89"/>
      <c r="RWS4" s="89"/>
      <c r="RWT4" s="89"/>
      <c r="RWU4" s="89"/>
      <c r="RWV4" s="89"/>
      <c r="RWW4" s="89"/>
      <c r="RWX4" s="89"/>
      <c r="RWY4" s="89"/>
      <c r="RWZ4" s="89"/>
      <c r="RXA4" s="89"/>
      <c r="RXB4" s="89"/>
      <c r="RXC4" s="89"/>
      <c r="RXD4" s="89"/>
      <c r="RXE4" s="89"/>
      <c r="RXF4" s="89"/>
      <c r="RXG4" s="89"/>
      <c r="RXH4" s="89"/>
      <c r="RXI4" s="89"/>
      <c r="RXJ4" s="89"/>
      <c r="RXK4" s="89"/>
      <c r="RXL4" s="89"/>
      <c r="RXM4" s="89"/>
      <c r="RXN4" s="89"/>
      <c r="RXO4" s="89"/>
      <c r="RXP4" s="89"/>
      <c r="RXQ4" s="89"/>
      <c r="RXR4" s="89"/>
      <c r="RXS4" s="89"/>
      <c r="RXT4" s="89"/>
      <c r="RXU4" s="89"/>
      <c r="RXV4" s="89"/>
      <c r="RXW4" s="89"/>
      <c r="RXX4" s="89"/>
      <c r="RXY4" s="89"/>
      <c r="RXZ4" s="89"/>
      <c r="RYA4" s="89"/>
      <c r="RYB4" s="89"/>
      <c r="RYC4" s="89"/>
      <c r="RYD4" s="89"/>
      <c r="RYE4" s="89"/>
      <c r="RYF4" s="89"/>
      <c r="RYG4" s="89"/>
      <c r="RYH4" s="89"/>
      <c r="RYI4" s="89"/>
      <c r="RYJ4" s="89"/>
      <c r="RYK4" s="89"/>
      <c r="RYL4" s="89"/>
      <c r="RYM4" s="89"/>
      <c r="RYN4" s="89"/>
      <c r="RYO4" s="89"/>
      <c r="RYP4" s="89"/>
      <c r="RYQ4" s="89"/>
      <c r="RYR4" s="89"/>
      <c r="RYS4" s="89"/>
      <c r="RYT4" s="89"/>
      <c r="RYU4" s="89"/>
      <c r="RYV4" s="89"/>
      <c r="RYW4" s="89"/>
      <c r="RYX4" s="89"/>
      <c r="RYY4" s="89"/>
      <c r="RYZ4" s="89"/>
      <c r="RZA4" s="89"/>
      <c r="RZB4" s="89"/>
      <c r="RZC4" s="89"/>
      <c r="RZD4" s="89"/>
      <c r="RZE4" s="89"/>
      <c r="RZF4" s="89"/>
      <c r="RZG4" s="89"/>
      <c r="RZH4" s="89"/>
      <c r="RZI4" s="89"/>
      <c r="RZJ4" s="89"/>
      <c r="RZK4" s="89"/>
      <c r="RZL4" s="89"/>
      <c r="RZM4" s="89"/>
      <c r="RZN4" s="89"/>
      <c r="RZO4" s="89"/>
      <c r="RZP4" s="89"/>
      <c r="RZQ4" s="89"/>
      <c r="RZR4" s="89"/>
      <c r="RZS4" s="89"/>
      <c r="RZT4" s="89"/>
      <c r="RZU4" s="89"/>
      <c r="RZV4" s="89"/>
      <c r="RZW4" s="89"/>
      <c r="RZX4" s="89"/>
      <c r="RZY4" s="89"/>
      <c r="RZZ4" s="89"/>
      <c r="SAA4" s="89"/>
      <c r="SAB4" s="89"/>
      <c r="SAC4" s="89"/>
      <c r="SAD4" s="89"/>
      <c r="SAE4" s="89"/>
      <c r="SAF4" s="89"/>
      <c r="SAG4" s="89"/>
      <c r="SAH4" s="89"/>
      <c r="SAI4" s="89"/>
      <c r="SAJ4" s="89"/>
      <c r="SAK4" s="89"/>
      <c r="SAL4" s="89"/>
      <c r="SAM4" s="89"/>
      <c r="SAN4" s="89"/>
      <c r="SAO4" s="89"/>
      <c r="SAP4" s="89"/>
      <c r="SAQ4" s="89"/>
      <c r="SAR4" s="89"/>
      <c r="SAS4" s="89"/>
      <c r="SAT4" s="89"/>
      <c r="SAU4" s="89"/>
      <c r="SAV4" s="89"/>
      <c r="SAW4" s="89"/>
      <c r="SAX4" s="89"/>
      <c r="SAY4" s="89"/>
      <c r="SAZ4" s="89"/>
      <c r="SBA4" s="89"/>
      <c r="SBB4" s="89"/>
      <c r="SBC4" s="89"/>
      <c r="SBD4" s="89"/>
      <c r="SBE4" s="89"/>
      <c r="SBF4" s="89"/>
      <c r="SBG4" s="89"/>
      <c r="SBH4" s="89"/>
      <c r="SBI4" s="89"/>
      <c r="SBJ4" s="89"/>
      <c r="SBK4" s="89"/>
      <c r="SBL4" s="89"/>
      <c r="SBM4" s="89"/>
      <c r="SBN4" s="89"/>
      <c r="SBO4" s="89"/>
      <c r="SBP4" s="89"/>
      <c r="SBQ4" s="89"/>
      <c r="SBR4" s="89"/>
      <c r="SBS4" s="89"/>
      <c r="SBT4" s="89"/>
      <c r="SBU4" s="89"/>
      <c r="SBV4" s="89"/>
      <c r="SBW4" s="89"/>
      <c r="SBX4" s="89"/>
      <c r="SBY4" s="89"/>
      <c r="SBZ4" s="89"/>
      <c r="SCA4" s="89"/>
      <c r="SCB4" s="89"/>
      <c r="SCC4" s="89"/>
      <c r="SCD4" s="89"/>
      <c r="SCE4" s="89"/>
      <c r="SCF4" s="89"/>
      <c r="SCG4" s="89"/>
      <c r="SCH4" s="89"/>
      <c r="SCI4" s="89"/>
      <c r="SCJ4" s="89"/>
      <c r="SCK4" s="89"/>
      <c r="SCL4" s="89"/>
      <c r="SCM4" s="89"/>
      <c r="SCN4" s="89"/>
      <c r="SCO4" s="89"/>
      <c r="SCP4" s="89"/>
      <c r="SCQ4" s="89"/>
      <c r="SCR4" s="89"/>
      <c r="SCS4" s="89"/>
      <c r="SCT4" s="89"/>
      <c r="SCU4" s="89"/>
      <c r="SCV4" s="89"/>
      <c r="SCW4" s="89"/>
      <c r="SCX4" s="89"/>
      <c r="SCY4" s="89"/>
      <c r="SCZ4" s="89"/>
      <c r="SDA4" s="89"/>
      <c r="SDB4" s="89"/>
      <c r="SDC4" s="89"/>
      <c r="SDD4" s="89"/>
      <c r="SDE4" s="89"/>
      <c r="SDF4" s="89"/>
      <c r="SDG4" s="89"/>
      <c r="SDH4" s="89"/>
      <c r="SDI4" s="89"/>
      <c r="SDJ4" s="89"/>
      <c r="SDK4" s="89"/>
      <c r="SDL4" s="89"/>
      <c r="SDM4" s="89"/>
      <c r="SDN4" s="89"/>
      <c r="SDO4" s="89"/>
      <c r="SDP4" s="89"/>
      <c r="SDQ4" s="89"/>
      <c r="SDR4" s="89"/>
      <c r="SDS4" s="89"/>
      <c r="SDT4" s="89"/>
      <c r="SDU4" s="89"/>
      <c r="SDV4" s="89"/>
      <c r="SDW4" s="89"/>
      <c r="SDX4" s="89"/>
      <c r="SDY4" s="89"/>
      <c r="SDZ4" s="89"/>
      <c r="SEA4" s="89"/>
      <c r="SEB4" s="89"/>
      <c r="SEC4" s="89"/>
      <c r="SED4" s="89"/>
      <c r="SEE4" s="89"/>
      <c r="SEF4" s="89"/>
      <c r="SEG4" s="89"/>
      <c r="SEH4" s="89"/>
      <c r="SEI4" s="89"/>
      <c r="SEJ4" s="89"/>
      <c r="SEK4" s="89"/>
      <c r="SEL4" s="89"/>
      <c r="SEM4" s="89"/>
      <c r="SEN4" s="89"/>
      <c r="SEO4" s="89"/>
      <c r="SEP4" s="89"/>
      <c r="SEQ4" s="89"/>
      <c r="SER4" s="89"/>
      <c r="SES4" s="89"/>
      <c r="SET4" s="89"/>
      <c r="SEU4" s="89"/>
      <c r="SEV4" s="89"/>
      <c r="SEW4" s="89"/>
      <c r="SEX4" s="89"/>
      <c r="SEY4" s="89"/>
      <c r="SEZ4" s="89"/>
      <c r="SFA4" s="89"/>
      <c r="SFB4" s="89"/>
      <c r="SFC4" s="89"/>
      <c r="SFD4" s="89"/>
      <c r="SFE4" s="89"/>
      <c r="SFF4" s="89"/>
      <c r="SFG4" s="89"/>
      <c r="SFH4" s="89"/>
      <c r="SFI4" s="89"/>
      <c r="SFJ4" s="89"/>
      <c r="SFK4" s="89"/>
      <c r="SFL4" s="89"/>
      <c r="SFM4" s="89"/>
      <c r="SFN4" s="89"/>
      <c r="SFO4" s="89"/>
      <c r="SFP4" s="89"/>
      <c r="SFQ4" s="89"/>
      <c r="SFR4" s="89"/>
      <c r="SFS4" s="89"/>
      <c r="SFT4" s="89"/>
      <c r="SFU4" s="89"/>
      <c r="SFV4" s="89"/>
      <c r="SFW4" s="89"/>
      <c r="SFX4" s="89"/>
      <c r="SFY4" s="89"/>
      <c r="SFZ4" s="89"/>
      <c r="SGA4" s="89"/>
      <c r="SGB4" s="89"/>
      <c r="SGC4" s="89"/>
      <c r="SGD4" s="89"/>
      <c r="SGE4" s="89"/>
      <c r="SGF4" s="89"/>
      <c r="SGG4" s="89"/>
      <c r="SGH4" s="89"/>
      <c r="SGI4" s="89"/>
      <c r="SGJ4" s="89"/>
      <c r="SGK4" s="89"/>
      <c r="SGL4" s="89"/>
      <c r="SGM4" s="89"/>
      <c r="SGN4" s="89"/>
      <c r="SGO4" s="89"/>
      <c r="SGP4" s="89"/>
      <c r="SGQ4" s="89"/>
      <c r="SGR4" s="89"/>
      <c r="SGS4" s="89"/>
      <c r="SGT4" s="89"/>
      <c r="SGU4" s="89"/>
      <c r="SGV4" s="89"/>
      <c r="SGW4" s="89"/>
      <c r="SGX4" s="89"/>
      <c r="SGY4" s="89"/>
      <c r="SGZ4" s="89"/>
      <c r="SHA4" s="89"/>
      <c r="SHB4" s="89"/>
      <c r="SHC4" s="89"/>
      <c r="SHD4" s="89"/>
      <c r="SHE4" s="89"/>
      <c r="SHF4" s="89"/>
      <c r="SHG4" s="89"/>
      <c r="SHH4" s="89"/>
      <c r="SHI4" s="89"/>
      <c r="SHJ4" s="89"/>
      <c r="SHK4" s="89"/>
      <c r="SHL4" s="89"/>
      <c r="SHM4" s="89"/>
      <c r="SHN4" s="89"/>
      <c r="SHO4" s="89"/>
      <c r="SHP4" s="89"/>
      <c r="SHQ4" s="89"/>
      <c r="SHR4" s="89"/>
      <c r="SHS4" s="89"/>
      <c r="SHT4" s="89"/>
      <c r="SHU4" s="89"/>
      <c r="SHV4" s="89"/>
      <c r="SHW4" s="89"/>
      <c r="SHX4" s="89"/>
      <c r="SHY4" s="89"/>
      <c r="SHZ4" s="89"/>
      <c r="SIA4" s="89"/>
      <c r="SIB4" s="89"/>
      <c r="SIC4" s="89"/>
      <c r="SID4" s="89"/>
      <c r="SIE4" s="89"/>
      <c r="SIF4" s="89"/>
      <c r="SIG4" s="89"/>
      <c r="SIH4" s="89"/>
      <c r="SII4" s="89"/>
      <c r="SIJ4" s="89"/>
      <c r="SIK4" s="89"/>
      <c r="SIL4" s="89"/>
      <c r="SIM4" s="89"/>
      <c r="SIN4" s="89"/>
      <c r="SIO4" s="89"/>
      <c r="SIP4" s="89"/>
      <c r="SIQ4" s="89"/>
      <c r="SIR4" s="89"/>
      <c r="SIS4" s="89"/>
      <c r="SIT4" s="89"/>
      <c r="SIU4" s="89"/>
      <c r="SIV4" s="89"/>
      <c r="SIW4" s="89"/>
      <c r="SIX4" s="89"/>
      <c r="SIY4" s="89"/>
      <c r="SIZ4" s="89"/>
      <c r="SJA4" s="89"/>
      <c r="SJB4" s="89"/>
      <c r="SJC4" s="89"/>
      <c r="SJD4" s="89"/>
      <c r="SJE4" s="89"/>
      <c r="SJF4" s="89"/>
      <c r="SJG4" s="89"/>
      <c r="SJH4" s="89"/>
      <c r="SJI4" s="89"/>
      <c r="SJJ4" s="89"/>
      <c r="SJK4" s="89"/>
      <c r="SJL4" s="89"/>
      <c r="SJM4" s="89"/>
      <c r="SJN4" s="89"/>
      <c r="SJO4" s="89"/>
      <c r="SJP4" s="89"/>
      <c r="SJQ4" s="89"/>
      <c r="SJR4" s="89"/>
      <c r="SJS4" s="89"/>
      <c r="SJT4" s="89"/>
      <c r="SJU4" s="89"/>
      <c r="SJV4" s="89"/>
      <c r="SJW4" s="89"/>
      <c r="SJX4" s="89"/>
      <c r="SJY4" s="89"/>
      <c r="SJZ4" s="89"/>
      <c r="SKA4" s="89"/>
      <c r="SKB4" s="89"/>
      <c r="SKC4" s="89"/>
      <c r="SKD4" s="89"/>
      <c r="SKE4" s="89"/>
      <c r="SKF4" s="89"/>
      <c r="SKG4" s="89"/>
      <c r="SKH4" s="89"/>
      <c r="SKI4" s="89"/>
      <c r="SKJ4" s="89"/>
      <c r="SKK4" s="89"/>
      <c r="SKL4" s="89"/>
      <c r="SKM4" s="89"/>
      <c r="SKN4" s="89"/>
      <c r="SKO4" s="89"/>
      <c r="SKP4" s="89"/>
      <c r="SKQ4" s="89"/>
      <c r="SKR4" s="89"/>
      <c r="SKS4" s="89"/>
      <c r="SKT4" s="89"/>
      <c r="SKU4" s="89"/>
      <c r="SKV4" s="89"/>
      <c r="SKW4" s="89"/>
      <c r="SKX4" s="89"/>
      <c r="SKY4" s="89"/>
      <c r="SKZ4" s="89"/>
      <c r="SLA4" s="89"/>
      <c r="SLB4" s="89"/>
      <c r="SLC4" s="89"/>
      <c r="SLD4" s="89"/>
      <c r="SLE4" s="89"/>
      <c r="SLF4" s="89"/>
      <c r="SLG4" s="89"/>
      <c r="SLH4" s="89"/>
      <c r="SLI4" s="89"/>
      <c r="SLJ4" s="89"/>
      <c r="SLK4" s="89"/>
      <c r="SLL4" s="89"/>
      <c r="SLM4" s="89"/>
      <c r="SLN4" s="89"/>
      <c r="SLO4" s="89"/>
      <c r="SLP4" s="89"/>
      <c r="SLQ4" s="89"/>
      <c r="SLR4" s="89"/>
      <c r="SLS4" s="89"/>
      <c r="SLT4" s="89"/>
      <c r="SLU4" s="89"/>
      <c r="SLV4" s="89"/>
      <c r="SLW4" s="89"/>
      <c r="SLX4" s="89"/>
      <c r="SLY4" s="89"/>
      <c r="SLZ4" s="89"/>
      <c r="SMA4" s="89"/>
      <c r="SMB4" s="89"/>
      <c r="SMC4" s="89"/>
      <c r="SMD4" s="89"/>
      <c r="SME4" s="89"/>
      <c r="SMF4" s="89"/>
      <c r="SMG4" s="89"/>
      <c r="SMH4" s="89"/>
      <c r="SMI4" s="89"/>
      <c r="SMJ4" s="89"/>
      <c r="SMK4" s="89"/>
      <c r="SML4" s="89"/>
      <c r="SMM4" s="89"/>
      <c r="SMN4" s="89"/>
      <c r="SMO4" s="89"/>
      <c r="SMP4" s="89"/>
      <c r="SMQ4" s="89"/>
      <c r="SMR4" s="89"/>
      <c r="SMS4" s="89"/>
      <c r="SMT4" s="89"/>
      <c r="SMU4" s="89"/>
      <c r="SMV4" s="89"/>
      <c r="SMW4" s="89"/>
      <c r="SMX4" s="89"/>
      <c r="SMY4" s="89"/>
      <c r="SMZ4" s="89"/>
      <c r="SNA4" s="89"/>
      <c r="SNB4" s="89"/>
      <c r="SNC4" s="89"/>
      <c r="SND4" s="89"/>
      <c r="SNE4" s="89"/>
      <c r="SNF4" s="89"/>
      <c r="SNG4" s="89"/>
      <c r="SNH4" s="89"/>
      <c r="SNI4" s="89"/>
      <c r="SNJ4" s="89"/>
      <c r="SNK4" s="89"/>
      <c r="SNL4" s="89"/>
      <c r="SNM4" s="89"/>
      <c r="SNN4" s="89"/>
      <c r="SNO4" s="89"/>
      <c r="SNP4" s="89"/>
      <c r="SNQ4" s="89"/>
      <c r="SNR4" s="89"/>
      <c r="SNS4" s="89"/>
      <c r="SNT4" s="89"/>
      <c r="SNU4" s="89"/>
      <c r="SNV4" s="89"/>
      <c r="SNW4" s="89"/>
      <c r="SNX4" s="89"/>
      <c r="SNY4" s="89"/>
      <c r="SNZ4" s="89"/>
      <c r="SOA4" s="89"/>
      <c r="SOB4" s="89"/>
      <c r="SOC4" s="89"/>
      <c r="SOD4" s="89"/>
      <c r="SOE4" s="89"/>
      <c r="SOF4" s="89"/>
      <c r="SOG4" s="89"/>
      <c r="SOH4" s="89"/>
      <c r="SOI4" s="89"/>
      <c r="SOJ4" s="89"/>
      <c r="SOK4" s="89"/>
      <c r="SOL4" s="89"/>
      <c r="SOM4" s="89"/>
      <c r="SON4" s="89"/>
      <c r="SOO4" s="89"/>
      <c r="SOP4" s="89"/>
      <c r="SOQ4" s="89"/>
      <c r="SOR4" s="89"/>
      <c r="SOS4" s="89"/>
      <c r="SOT4" s="89"/>
      <c r="SOU4" s="89"/>
      <c r="SOV4" s="89"/>
      <c r="SOW4" s="89"/>
      <c r="SOX4" s="89"/>
      <c r="SOY4" s="89"/>
      <c r="SOZ4" s="89"/>
      <c r="SPA4" s="89"/>
      <c r="SPB4" s="89"/>
      <c r="SPC4" s="89"/>
      <c r="SPD4" s="89"/>
      <c r="SPE4" s="89"/>
      <c r="SPF4" s="89"/>
      <c r="SPG4" s="89"/>
      <c r="SPH4" s="89"/>
      <c r="SPI4" s="89"/>
      <c r="SPJ4" s="89"/>
      <c r="SPK4" s="89"/>
      <c r="SPL4" s="89"/>
      <c r="SPM4" s="89"/>
      <c r="SPN4" s="89"/>
      <c r="SPO4" s="89"/>
      <c r="SPP4" s="89"/>
      <c r="SPQ4" s="89"/>
      <c r="SPR4" s="89"/>
      <c r="SPS4" s="89"/>
      <c r="SPT4" s="89"/>
      <c r="SPU4" s="89"/>
      <c r="SPV4" s="89"/>
      <c r="SPW4" s="89"/>
      <c r="SPX4" s="89"/>
      <c r="SPY4" s="89"/>
      <c r="SPZ4" s="89"/>
      <c r="SQA4" s="89"/>
      <c r="SQB4" s="89"/>
      <c r="SQC4" s="89"/>
      <c r="SQD4" s="89"/>
      <c r="SQE4" s="89"/>
      <c r="SQF4" s="89"/>
      <c r="SQG4" s="89"/>
      <c r="SQH4" s="89"/>
      <c r="SQI4" s="89"/>
      <c r="SQJ4" s="89"/>
      <c r="SQK4" s="89"/>
      <c r="SQL4" s="89"/>
      <c r="SQM4" s="89"/>
      <c r="SQN4" s="89"/>
      <c r="SQO4" s="89"/>
      <c r="SQP4" s="89"/>
      <c r="SQQ4" s="89"/>
      <c r="SQR4" s="89"/>
      <c r="SQS4" s="89"/>
      <c r="SQT4" s="89"/>
      <c r="SQU4" s="89"/>
      <c r="SQV4" s="89"/>
      <c r="SQW4" s="89"/>
      <c r="SQX4" s="89"/>
      <c r="SQY4" s="89"/>
      <c r="SQZ4" s="89"/>
      <c r="SRA4" s="89"/>
      <c r="SRB4" s="89"/>
      <c r="SRC4" s="89"/>
      <c r="SRD4" s="89"/>
      <c r="SRE4" s="89"/>
      <c r="SRF4" s="89"/>
      <c r="SRG4" s="89"/>
      <c r="SRH4" s="89"/>
      <c r="SRI4" s="89"/>
      <c r="SRJ4" s="89"/>
      <c r="SRK4" s="89"/>
      <c r="SRL4" s="89"/>
      <c r="SRM4" s="89"/>
      <c r="SRN4" s="89"/>
      <c r="SRO4" s="89"/>
      <c r="SRP4" s="89"/>
      <c r="SRQ4" s="89"/>
      <c r="SRR4" s="89"/>
      <c r="SRS4" s="89"/>
      <c r="SRT4" s="89"/>
      <c r="SRU4" s="89"/>
      <c r="SRV4" s="89"/>
      <c r="SRW4" s="89"/>
      <c r="SRX4" s="89"/>
      <c r="SRY4" s="89"/>
      <c r="SRZ4" s="89"/>
      <c r="SSA4" s="89"/>
      <c r="SSB4" s="89"/>
      <c r="SSC4" s="89"/>
      <c r="SSD4" s="89"/>
      <c r="SSE4" s="89"/>
      <c r="SSF4" s="89"/>
      <c r="SSG4" s="89"/>
      <c r="SSH4" s="89"/>
      <c r="SSI4" s="89"/>
      <c r="SSJ4" s="89"/>
      <c r="SSK4" s="89"/>
      <c r="SSL4" s="89"/>
      <c r="SSM4" s="89"/>
      <c r="SSN4" s="89"/>
      <c r="SSO4" s="89"/>
      <c r="SSP4" s="89"/>
      <c r="SSQ4" s="89"/>
      <c r="SSR4" s="89"/>
      <c r="SSS4" s="89"/>
      <c r="SST4" s="89"/>
      <c r="SSU4" s="89"/>
      <c r="SSV4" s="89"/>
      <c r="SSW4" s="89"/>
      <c r="SSX4" s="89"/>
      <c r="SSY4" s="89"/>
      <c r="SSZ4" s="89"/>
      <c r="STA4" s="89"/>
      <c r="STB4" s="89"/>
      <c r="STC4" s="89"/>
      <c r="STD4" s="89"/>
      <c r="STE4" s="89"/>
      <c r="STF4" s="89"/>
      <c r="STG4" s="89"/>
      <c r="STH4" s="89"/>
      <c r="STI4" s="89"/>
      <c r="STJ4" s="89"/>
      <c r="STK4" s="89"/>
      <c r="STL4" s="89"/>
      <c r="STM4" s="89"/>
      <c r="STN4" s="89"/>
      <c r="STO4" s="89"/>
      <c r="STP4" s="89"/>
      <c r="STQ4" s="89"/>
      <c r="STR4" s="89"/>
      <c r="STS4" s="89"/>
      <c r="STT4" s="89"/>
      <c r="STU4" s="89"/>
      <c r="STV4" s="89"/>
      <c r="STW4" s="89"/>
      <c r="STX4" s="89"/>
      <c r="STY4" s="89"/>
      <c r="STZ4" s="89"/>
      <c r="SUA4" s="89"/>
      <c r="SUB4" s="89"/>
      <c r="SUC4" s="89"/>
      <c r="SUD4" s="89"/>
      <c r="SUE4" s="89"/>
      <c r="SUF4" s="89"/>
      <c r="SUG4" s="89"/>
      <c r="SUH4" s="89"/>
      <c r="SUI4" s="89"/>
      <c r="SUJ4" s="89"/>
      <c r="SUK4" s="89"/>
      <c r="SUL4" s="89"/>
      <c r="SUM4" s="89"/>
      <c r="SUN4" s="89"/>
      <c r="SUO4" s="89"/>
      <c r="SUP4" s="89"/>
      <c r="SUQ4" s="89"/>
      <c r="SUR4" s="89"/>
      <c r="SUS4" s="89"/>
      <c r="SUT4" s="89"/>
      <c r="SUU4" s="89"/>
      <c r="SUV4" s="89"/>
      <c r="SUW4" s="89"/>
      <c r="SUX4" s="89"/>
      <c r="SUY4" s="89"/>
      <c r="SUZ4" s="89"/>
      <c r="SVA4" s="89"/>
      <c r="SVB4" s="89"/>
      <c r="SVC4" s="89"/>
      <c r="SVD4" s="89"/>
      <c r="SVE4" s="89"/>
      <c r="SVF4" s="89"/>
      <c r="SVG4" s="89"/>
      <c r="SVH4" s="89"/>
      <c r="SVI4" s="89"/>
      <c r="SVJ4" s="89"/>
      <c r="SVK4" s="89"/>
      <c r="SVL4" s="89"/>
      <c r="SVM4" s="89"/>
      <c r="SVN4" s="89"/>
      <c r="SVO4" s="89"/>
      <c r="SVP4" s="89"/>
      <c r="SVQ4" s="89"/>
      <c r="SVR4" s="89"/>
      <c r="SVS4" s="89"/>
      <c r="SVT4" s="89"/>
      <c r="SVU4" s="89"/>
      <c r="SVV4" s="89"/>
      <c r="SVW4" s="89"/>
      <c r="SVX4" s="89"/>
      <c r="SVY4" s="89"/>
      <c r="SVZ4" s="89"/>
      <c r="SWA4" s="89"/>
      <c r="SWB4" s="89"/>
      <c r="SWC4" s="89"/>
      <c r="SWD4" s="89"/>
      <c r="SWE4" s="89"/>
      <c r="SWF4" s="89"/>
      <c r="SWG4" s="89"/>
      <c r="SWH4" s="89"/>
      <c r="SWI4" s="89"/>
      <c r="SWJ4" s="89"/>
      <c r="SWK4" s="89"/>
      <c r="SWL4" s="89"/>
      <c r="SWM4" s="89"/>
      <c r="SWN4" s="89"/>
      <c r="SWO4" s="89"/>
      <c r="SWP4" s="89"/>
      <c r="SWQ4" s="89"/>
      <c r="SWR4" s="89"/>
      <c r="SWS4" s="89"/>
      <c r="SWT4" s="89"/>
      <c r="SWU4" s="89"/>
      <c r="SWV4" s="89"/>
      <c r="SWW4" s="89"/>
      <c r="SWX4" s="89"/>
      <c r="SWY4" s="89"/>
      <c r="SWZ4" s="89"/>
      <c r="SXA4" s="89"/>
      <c r="SXB4" s="89"/>
      <c r="SXC4" s="89"/>
      <c r="SXD4" s="89"/>
      <c r="SXE4" s="89"/>
      <c r="SXF4" s="89"/>
      <c r="SXG4" s="89"/>
      <c r="SXH4" s="89"/>
      <c r="SXI4" s="89"/>
      <c r="SXJ4" s="89"/>
      <c r="SXK4" s="89"/>
      <c r="SXL4" s="89"/>
      <c r="SXM4" s="89"/>
      <c r="SXN4" s="89"/>
      <c r="SXO4" s="89"/>
      <c r="SXP4" s="89"/>
      <c r="SXQ4" s="89"/>
      <c r="SXR4" s="89"/>
      <c r="SXS4" s="89"/>
      <c r="SXT4" s="89"/>
      <c r="SXU4" s="89"/>
      <c r="SXV4" s="89"/>
      <c r="SXW4" s="89"/>
      <c r="SXX4" s="89"/>
      <c r="SXY4" s="89"/>
      <c r="SXZ4" s="89"/>
      <c r="SYA4" s="89"/>
      <c r="SYB4" s="89"/>
      <c r="SYC4" s="89"/>
      <c r="SYD4" s="89"/>
      <c r="SYE4" s="89"/>
      <c r="SYF4" s="89"/>
      <c r="SYG4" s="89"/>
      <c r="SYH4" s="89"/>
      <c r="SYI4" s="89"/>
      <c r="SYJ4" s="89"/>
      <c r="SYK4" s="89"/>
      <c r="SYL4" s="89"/>
      <c r="SYM4" s="89"/>
      <c r="SYN4" s="89"/>
      <c r="SYO4" s="89"/>
      <c r="SYP4" s="89"/>
      <c r="SYQ4" s="89"/>
      <c r="SYR4" s="89"/>
      <c r="SYS4" s="89"/>
      <c r="SYT4" s="89"/>
      <c r="SYU4" s="89"/>
      <c r="SYV4" s="89"/>
      <c r="SYW4" s="89"/>
      <c r="SYX4" s="89"/>
      <c r="SYY4" s="89"/>
      <c r="SYZ4" s="89"/>
      <c r="SZA4" s="89"/>
      <c r="SZB4" s="89"/>
      <c r="SZC4" s="89"/>
      <c r="SZD4" s="89"/>
      <c r="SZE4" s="89"/>
      <c r="SZF4" s="89"/>
      <c r="SZG4" s="89"/>
      <c r="SZH4" s="89"/>
      <c r="SZI4" s="89"/>
      <c r="SZJ4" s="89"/>
      <c r="SZK4" s="89"/>
      <c r="SZL4" s="89"/>
      <c r="SZM4" s="89"/>
      <c r="SZN4" s="89"/>
      <c r="SZO4" s="89"/>
      <c r="SZP4" s="89"/>
      <c r="SZQ4" s="89"/>
      <c r="SZR4" s="89"/>
      <c r="SZS4" s="89"/>
      <c r="SZT4" s="89"/>
      <c r="SZU4" s="89"/>
      <c r="SZV4" s="89"/>
      <c r="SZW4" s="89"/>
      <c r="SZX4" s="89"/>
      <c r="SZY4" s="89"/>
      <c r="SZZ4" s="89"/>
      <c r="TAA4" s="89"/>
      <c r="TAB4" s="89"/>
      <c r="TAC4" s="89"/>
      <c r="TAD4" s="89"/>
      <c r="TAE4" s="89"/>
      <c r="TAF4" s="89"/>
      <c r="TAG4" s="89"/>
      <c r="TAH4" s="89"/>
      <c r="TAI4" s="89"/>
      <c r="TAJ4" s="89"/>
      <c r="TAK4" s="89"/>
      <c r="TAL4" s="89"/>
      <c r="TAM4" s="89"/>
      <c r="TAN4" s="89"/>
      <c r="TAO4" s="89"/>
      <c r="TAP4" s="89"/>
      <c r="TAQ4" s="89"/>
      <c r="TAR4" s="89"/>
      <c r="TAS4" s="89"/>
      <c r="TAT4" s="89"/>
      <c r="TAU4" s="89"/>
      <c r="TAV4" s="89"/>
      <c r="TAW4" s="89"/>
      <c r="TAX4" s="89"/>
      <c r="TAY4" s="89"/>
      <c r="TAZ4" s="89"/>
      <c r="TBA4" s="89"/>
      <c r="TBB4" s="89"/>
      <c r="TBC4" s="89"/>
      <c r="TBD4" s="89"/>
      <c r="TBE4" s="89"/>
      <c r="TBF4" s="89"/>
      <c r="TBG4" s="89"/>
      <c r="TBH4" s="89"/>
      <c r="TBI4" s="89"/>
      <c r="TBJ4" s="89"/>
      <c r="TBK4" s="89"/>
      <c r="TBL4" s="89"/>
      <c r="TBM4" s="89"/>
      <c r="TBN4" s="89"/>
      <c r="TBO4" s="89"/>
      <c r="TBP4" s="89"/>
      <c r="TBQ4" s="89"/>
      <c r="TBR4" s="89"/>
      <c r="TBS4" s="89"/>
      <c r="TBT4" s="89"/>
      <c r="TBU4" s="89"/>
      <c r="TBV4" s="89"/>
      <c r="TBW4" s="89"/>
      <c r="TBX4" s="89"/>
      <c r="TBY4" s="89"/>
      <c r="TBZ4" s="89"/>
      <c r="TCA4" s="89"/>
      <c r="TCB4" s="89"/>
      <c r="TCC4" s="89"/>
      <c r="TCD4" s="89"/>
      <c r="TCE4" s="89"/>
      <c r="TCF4" s="89"/>
      <c r="TCG4" s="89"/>
      <c r="TCH4" s="89"/>
      <c r="TCI4" s="89"/>
      <c r="TCJ4" s="89"/>
      <c r="TCK4" s="89"/>
      <c r="TCL4" s="89"/>
      <c r="TCM4" s="89"/>
      <c r="TCN4" s="89"/>
      <c r="TCO4" s="89"/>
      <c r="TCP4" s="89"/>
      <c r="TCQ4" s="89"/>
      <c r="TCR4" s="89"/>
      <c r="TCS4" s="89"/>
      <c r="TCT4" s="89"/>
      <c r="TCU4" s="89"/>
      <c r="TCV4" s="89"/>
      <c r="TCW4" s="89"/>
      <c r="TCX4" s="89"/>
      <c r="TCY4" s="89"/>
      <c r="TCZ4" s="89"/>
      <c r="TDA4" s="89"/>
      <c r="TDB4" s="89"/>
      <c r="TDC4" s="89"/>
      <c r="TDD4" s="89"/>
      <c r="TDE4" s="89"/>
      <c r="TDF4" s="89"/>
      <c r="TDG4" s="89"/>
      <c r="TDH4" s="89"/>
      <c r="TDI4" s="89"/>
      <c r="TDJ4" s="89"/>
      <c r="TDK4" s="89"/>
      <c r="TDL4" s="89"/>
      <c r="TDM4" s="89"/>
      <c r="TDN4" s="89"/>
      <c r="TDO4" s="89"/>
      <c r="TDP4" s="89"/>
      <c r="TDQ4" s="89"/>
      <c r="TDR4" s="89"/>
      <c r="TDS4" s="89"/>
      <c r="TDT4" s="89"/>
      <c r="TDU4" s="89"/>
      <c r="TDV4" s="89"/>
      <c r="TDW4" s="89"/>
      <c r="TDX4" s="89"/>
      <c r="TDY4" s="89"/>
      <c r="TDZ4" s="89"/>
      <c r="TEA4" s="89"/>
      <c r="TEB4" s="89"/>
      <c r="TEC4" s="89"/>
      <c r="TED4" s="89"/>
      <c r="TEE4" s="89"/>
      <c r="TEF4" s="89"/>
      <c r="TEG4" s="89"/>
      <c r="TEH4" s="89"/>
      <c r="TEI4" s="89"/>
      <c r="TEJ4" s="89"/>
      <c r="TEK4" s="89"/>
      <c r="TEL4" s="89"/>
      <c r="TEM4" s="89"/>
      <c r="TEN4" s="89"/>
      <c r="TEO4" s="89"/>
      <c r="TEP4" s="89"/>
      <c r="TEQ4" s="89"/>
      <c r="TER4" s="89"/>
      <c r="TES4" s="89"/>
      <c r="TET4" s="89"/>
      <c r="TEU4" s="89"/>
      <c r="TEV4" s="89"/>
      <c r="TEW4" s="89"/>
      <c r="TEX4" s="89"/>
      <c r="TEY4" s="89"/>
      <c r="TEZ4" s="89"/>
      <c r="TFA4" s="89"/>
      <c r="TFB4" s="89"/>
      <c r="TFC4" s="89"/>
      <c r="TFD4" s="89"/>
      <c r="TFE4" s="89"/>
      <c r="TFF4" s="89"/>
      <c r="TFG4" s="89"/>
      <c r="TFH4" s="89"/>
      <c r="TFI4" s="89"/>
      <c r="TFJ4" s="89"/>
      <c r="TFK4" s="89"/>
      <c r="TFL4" s="89"/>
      <c r="TFM4" s="89"/>
      <c r="TFN4" s="89"/>
      <c r="TFO4" s="89"/>
      <c r="TFP4" s="89"/>
      <c r="TFQ4" s="89"/>
      <c r="TFR4" s="89"/>
      <c r="TFS4" s="89"/>
      <c r="TFT4" s="89"/>
      <c r="TFU4" s="89"/>
      <c r="TFV4" s="89"/>
      <c r="TFW4" s="89"/>
      <c r="TFX4" s="89"/>
      <c r="TFY4" s="89"/>
      <c r="TFZ4" s="89"/>
      <c r="TGA4" s="89"/>
      <c r="TGB4" s="89"/>
      <c r="TGC4" s="89"/>
      <c r="TGD4" s="89"/>
      <c r="TGE4" s="89"/>
      <c r="TGF4" s="89"/>
      <c r="TGG4" s="89"/>
      <c r="TGH4" s="89"/>
      <c r="TGI4" s="89"/>
      <c r="TGJ4" s="89"/>
      <c r="TGK4" s="89"/>
      <c r="TGL4" s="89"/>
      <c r="TGM4" s="89"/>
      <c r="TGN4" s="89"/>
      <c r="TGO4" s="89"/>
      <c r="TGP4" s="89"/>
      <c r="TGQ4" s="89"/>
      <c r="TGR4" s="89"/>
      <c r="TGS4" s="89"/>
      <c r="TGT4" s="89"/>
      <c r="TGU4" s="89"/>
      <c r="TGV4" s="89"/>
      <c r="TGW4" s="89"/>
      <c r="TGX4" s="89"/>
      <c r="TGY4" s="89"/>
      <c r="TGZ4" s="89"/>
      <c r="THA4" s="89"/>
      <c r="THB4" s="89"/>
      <c r="THC4" s="89"/>
      <c r="THD4" s="89"/>
      <c r="THE4" s="89"/>
      <c r="THF4" s="89"/>
      <c r="THG4" s="89"/>
      <c r="THH4" s="89"/>
      <c r="THI4" s="89"/>
      <c r="THJ4" s="89"/>
      <c r="THK4" s="89"/>
      <c r="THL4" s="89"/>
      <c r="THM4" s="89"/>
      <c r="THN4" s="89"/>
      <c r="THO4" s="89"/>
      <c r="THP4" s="89"/>
      <c r="THQ4" s="89"/>
      <c r="THR4" s="89"/>
      <c r="THS4" s="89"/>
      <c r="THT4" s="89"/>
      <c r="THU4" s="89"/>
      <c r="THV4" s="89"/>
      <c r="THW4" s="89"/>
      <c r="THX4" s="89"/>
      <c r="THY4" s="89"/>
      <c r="THZ4" s="89"/>
      <c r="TIA4" s="89"/>
      <c r="TIB4" s="89"/>
      <c r="TIC4" s="89"/>
      <c r="TID4" s="89"/>
      <c r="TIE4" s="89"/>
      <c r="TIF4" s="89"/>
      <c r="TIG4" s="89"/>
      <c r="TIH4" s="89"/>
      <c r="TII4" s="89"/>
      <c r="TIJ4" s="89"/>
      <c r="TIK4" s="89"/>
      <c r="TIL4" s="89"/>
      <c r="TIM4" s="89"/>
      <c r="TIN4" s="89"/>
      <c r="TIO4" s="89"/>
      <c r="TIP4" s="89"/>
      <c r="TIQ4" s="89"/>
      <c r="TIR4" s="89"/>
      <c r="TIS4" s="89"/>
      <c r="TIT4" s="89"/>
      <c r="TIU4" s="89"/>
      <c r="TIV4" s="89"/>
      <c r="TIW4" s="89"/>
      <c r="TIX4" s="89"/>
      <c r="TIY4" s="89"/>
      <c r="TIZ4" s="89"/>
      <c r="TJA4" s="89"/>
      <c r="TJB4" s="89"/>
      <c r="TJC4" s="89"/>
      <c r="TJD4" s="89"/>
      <c r="TJE4" s="89"/>
      <c r="TJF4" s="89"/>
      <c r="TJG4" s="89"/>
      <c r="TJH4" s="89"/>
      <c r="TJI4" s="89"/>
      <c r="TJJ4" s="89"/>
      <c r="TJK4" s="89"/>
      <c r="TJL4" s="89"/>
      <c r="TJM4" s="89"/>
      <c r="TJN4" s="89"/>
      <c r="TJO4" s="89"/>
      <c r="TJP4" s="89"/>
      <c r="TJQ4" s="89"/>
      <c r="TJR4" s="89"/>
      <c r="TJS4" s="89"/>
      <c r="TJT4" s="89"/>
      <c r="TJU4" s="89"/>
      <c r="TJV4" s="89"/>
      <c r="TJW4" s="89"/>
      <c r="TJX4" s="89"/>
      <c r="TJY4" s="89"/>
      <c r="TJZ4" s="89"/>
      <c r="TKA4" s="89"/>
      <c r="TKB4" s="89"/>
      <c r="TKC4" s="89"/>
      <c r="TKD4" s="89"/>
      <c r="TKE4" s="89"/>
      <c r="TKF4" s="89"/>
      <c r="TKG4" s="89"/>
      <c r="TKH4" s="89"/>
      <c r="TKI4" s="89"/>
      <c r="TKJ4" s="89"/>
      <c r="TKK4" s="89"/>
      <c r="TKL4" s="89"/>
      <c r="TKM4" s="89"/>
      <c r="TKN4" s="89"/>
      <c r="TKO4" s="89"/>
      <c r="TKP4" s="89"/>
      <c r="TKQ4" s="89"/>
      <c r="TKR4" s="89"/>
      <c r="TKS4" s="89"/>
      <c r="TKT4" s="89"/>
      <c r="TKU4" s="89"/>
      <c r="TKV4" s="89"/>
      <c r="TKW4" s="89"/>
      <c r="TKX4" s="89"/>
      <c r="TKY4" s="89"/>
      <c r="TKZ4" s="89"/>
      <c r="TLA4" s="89"/>
      <c r="TLB4" s="89"/>
      <c r="TLC4" s="89"/>
      <c r="TLD4" s="89"/>
      <c r="TLE4" s="89"/>
      <c r="TLF4" s="89"/>
      <c r="TLG4" s="89"/>
      <c r="TLH4" s="89"/>
      <c r="TLI4" s="89"/>
      <c r="TLJ4" s="89"/>
      <c r="TLK4" s="89"/>
      <c r="TLL4" s="89"/>
      <c r="TLM4" s="89"/>
      <c r="TLN4" s="89"/>
      <c r="TLO4" s="89"/>
      <c r="TLP4" s="89"/>
      <c r="TLQ4" s="89"/>
      <c r="TLR4" s="89"/>
      <c r="TLS4" s="89"/>
      <c r="TLT4" s="89"/>
      <c r="TLU4" s="89"/>
      <c r="TLV4" s="89"/>
      <c r="TLW4" s="89"/>
      <c r="TLX4" s="89"/>
      <c r="TLY4" s="89"/>
      <c r="TLZ4" s="89"/>
      <c r="TMA4" s="89"/>
      <c r="TMB4" s="89"/>
      <c r="TMC4" s="89"/>
      <c r="TMD4" s="89"/>
      <c r="TME4" s="89"/>
      <c r="TMF4" s="89"/>
      <c r="TMG4" s="89"/>
      <c r="TMH4" s="89"/>
      <c r="TMI4" s="89"/>
      <c r="TMJ4" s="89"/>
      <c r="TMK4" s="89"/>
      <c r="TML4" s="89"/>
      <c r="TMM4" s="89"/>
      <c r="TMN4" s="89"/>
      <c r="TMO4" s="89"/>
      <c r="TMP4" s="89"/>
      <c r="TMQ4" s="89"/>
      <c r="TMR4" s="89"/>
      <c r="TMS4" s="89"/>
      <c r="TMT4" s="89"/>
      <c r="TMU4" s="89"/>
      <c r="TMV4" s="89"/>
      <c r="TMW4" s="89"/>
      <c r="TMX4" s="89"/>
      <c r="TMY4" s="89"/>
      <c r="TMZ4" s="89"/>
      <c r="TNA4" s="89"/>
      <c r="TNB4" s="89"/>
      <c r="TNC4" s="89"/>
      <c r="TND4" s="89"/>
      <c r="TNE4" s="89"/>
      <c r="TNF4" s="89"/>
      <c r="TNG4" s="89"/>
      <c r="TNH4" s="89"/>
      <c r="TNI4" s="89"/>
      <c r="TNJ4" s="89"/>
      <c r="TNK4" s="89"/>
      <c r="TNL4" s="89"/>
      <c r="TNM4" s="89"/>
      <c r="TNN4" s="89"/>
      <c r="TNO4" s="89"/>
      <c r="TNP4" s="89"/>
      <c r="TNQ4" s="89"/>
      <c r="TNR4" s="89"/>
      <c r="TNS4" s="89"/>
      <c r="TNT4" s="89"/>
      <c r="TNU4" s="89"/>
      <c r="TNV4" s="89"/>
      <c r="TNW4" s="89"/>
      <c r="TNX4" s="89"/>
      <c r="TNY4" s="89"/>
      <c r="TNZ4" s="89"/>
      <c r="TOA4" s="89"/>
      <c r="TOB4" s="89"/>
      <c r="TOC4" s="89"/>
      <c r="TOD4" s="89"/>
      <c r="TOE4" s="89"/>
      <c r="TOF4" s="89"/>
      <c r="TOG4" s="89"/>
      <c r="TOH4" s="89"/>
      <c r="TOI4" s="89"/>
      <c r="TOJ4" s="89"/>
      <c r="TOK4" s="89"/>
      <c r="TOL4" s="89"/>
      <c r="TOM4" s="89"/>
      <c r="TON4" s="89"/>
      <c r="TOO4" s="89"/>
      <c r="TOP4" s="89"/>
      <c r="TOQ4" s="89"/>
      <c r="TOR4" s="89"/>
      <c r="TOS4" s="89"/>
      <c r="TOT4" s="89"/>
      <c r="TOU4" s="89"/>
      <c r="TOV4" s="89"/>
      <c r="TOW4" s="89"/>
      <c r="TOX4" s="89"/>
      <c r="TOY4" s="89"/>
      <c r="TOZ4" s="89"/>
      <c r="TPA4" s="89"/>
      <c r="TPB4" s="89"/>
      <c r="TPC4" s="89"/>
      <c r="TPD4" s="89"/>
      <c r="TPE4" s="89"/>
      <c r="TPF4" s="89"/>
      <c r="TPG4" s="89"/>
      <c r="TPH4" s="89"/>
      <c r="TPI4" s="89"/>
      <c r="TPJ4" s="89"/>
      <c r="TPK4" s="89"/>
      <c r="TPL4" s="89"/>
      <c r="TPM4" s="89"/>
      <c r="TPN4" s="89"/>
      <c r="TPO4" s="89"/>
      <c r="TPP4" s="89"/>
      <c r="TPQ4" s="89"/>
      <c r="TPR4" s="89"/>
      <c r="TPS4" s="89"/>
      <c r="TPT4" s="89"/>
      <c r="TPU4" s="89"/>
      <c r="TPV4" s="89"/>
      <c r="TPW4" s="89"/>
      <c r="TPX4" s="89"/>
      <c r="TPY4" s="89"/>
      <c r="TPZ4" s="89"/>
      <c r="TQA4" s="89"/>
      <c r="TQB4" s="89"/>
      <c r="TQC4" s="89"/>
      <c r="TQD4" s="89"/>
      <c r="TQE4" s="89"/>
      <c r="TQF4" s="89"/>
      <c r="TQG4" s="89"/>
      <c r="TQH4" s="89"/>
      <c r="TQI4" s="89"/>
      <c r="TQJ4" s="89"/>
      <c r="TQK4" s="89"/>
      <c r="TQL4" s="89"/>
      <c r="TQM4" s="89"/>
      <c r="TQN4" s="89"/>
      <c r="TQO4" s="89"/>
      <c r="TQP4" s="89"/>
      <c r="TQQ4" s="89"/>
      <c r="TQR4" s="89"/>
      <c r="TQS4" s="89"/>
      <c r="TQT4" s="89"/>
      <c r="TQU4" s="89"/>
      <c r="TQV4" s="89"/>
      <c r="TQW4" s="89"/>
      <c r="TQX4" s="89"/>
      <c r="TQY4" s="89"/>
      <c r="TQZ4" s="89"/>
      <c r="TRA4" s="89"/>
      <c r="TRB4" s="89"/>
      <c r="TRC4" s="89"/>
      <c r="TRD4" s="89"/>
      <c r="TRE4" s="89"/>
      <c r="TRF4" s="89"/>
      <c r="TRG4" s="89"/>
      <c r="TRH4" s="89"/>
      <c r="TRI4" s="89"/>
      <c r="TRJ4" s="89"/>
      <c r="TRK4" s="89"/>
      <c r="TRL4" s="89"/>
      <c r="TRM4" s="89"/>
      <c r="TRN4" s="89"/>
      <c r="TRO4" s="89"/>
      <c r="TRP4" s="89"/>
      <c r="TRQ4" s="89"/>
      <c r="TRR4" s="89"/>
      <c r="TRS4" s="89"/>
      <c r="TRT4" s="89"/>
      <c r="TRU4" s="89"/>
      <c r="TRV4" s="89"/>
      <c r="TRW4" s="89"/>
      <c r="TRX4" s="89"/>
      <c r="TRY4" s="89"/>
      <c r="TRZ4" s="89"/>
      <c r="TSA4" s="89"/>
      <c r="TSB4" s="89"/>
      <c r="TSC4" s="89"/>
      <c r="TSD4" s="89"/>
      <c r="TSE4" s="89"/>
      <c r="TSF4" s="89"/>
      <c r="TSG4" s="89"/>
      <c r="TSH4" s="89"/>
      <c r="TSI4" s="89"/>
      <c r="TSJ4" s="89"/>
      <c r="TSK4" s="89"/>
      <c r="TSL4" s="89"/>
      <c r="TSM4" s="89"/>
      <c r="TSN4" s="89"/>
      <c r="TSO4" s="89"/>
      <c r="TSP4" s="89"/>
      <c r="TSQ4" s="89"/>
      <c r="TSR4" s="89"/>
      <c r="TSS4" s="89"/>
      <c r="TST4" s="89"/>
      <c r="TSU4" s="89"/>
      <c r="TSV4" s="89"/>
      <c r="TSW4" s="89"/>
      <c r="TSX4" s="89"/>
      <c r="TSY4" s="89"/>
      <c r="TSZ4" s="89"/>
      <c r="TTA4" s="89"/>
      <c r="TTB4" s="89"/>
      <c r="TTC4" s="89"/>
      <c r="TTD4" s="89"/>
      <c r="TTE4" s="89"/>
      <c r="TTF4" s="89"/>
      <c r="TTG4" s="89"/>
      <c r="TTH4" s="89"/>
      <c r="TTI4" s="89"/>
      <c r="TTJ4" s="89"/>
      <c r="TTK4" s="89"/>
      <c r="TTL4" s="89"/>
      <c r="TTM4" s="89"/>
      <c r="TTN4" s="89"/>
      <c r="TTO4" s="89"/>
      <c r="TTP4" s="89"/>
      <c r="TTQ4" s="89"/>
      <c r="TTR4" s="89"/>
      <c r="TTS4" s="89"/>
      <c r="TTT4" s="89"/>
      <c r="TTU4" s="89"/>
      <c r="TTV4" s="89"/>
      <c r="TTW4" s="89"/>
      <c r="TTX4" s="89"/>
      <c r="TTY4" s="89"/>
      <c r="TTZ4" s="89"/>
      <c r="TUA4" s="89"/>
      <c r="TUB4" s="89"/>
      <c r="TUC4" s="89"/>
      <c r="TUD4" s="89"/>
      <c r="TUE4" s="89"/>
      <c r="TUF4" s="89"/>
      <c r="TUG4" s="89"/>
      <c r="TUH4" s="89"/>
      <c r="TUI4" s="89"/>
      <c r="TUJ4" s="89"/>
      <c r="TUK4" s="89"/>
      <c r="TUL4" s="89"/>
      <c r="TUM4" s="89"/>
      <c r="TUN4" s="89"/>
      <c r="TUO4" s="89"/>
      <c r="TUP4" s="89"/>
      <c r="TUQ4" s="89"/>
      <c r="TUR4" s="89"/>
      <c r="TUS4" s="89"/>
      <c r="TUT4" s="89"/>
      <c r="TUU4" s="89"/>
      <c r="TUV4" s="89"/>
      <c r="TUW4" s="89"/>
      <c r="TUX4" s="89"/>
      <c r="TUY4" s="89"/>
      <c r="TUZ4" s="89"/>
      <c r="TVA4" s="89"/>
      <c r="TVB4" s="89"/>
      <c r="TVC4" s="89"/>
      <c r="TVD4" s="89"/>
      <c r="TVE4" s="89"/>
      <c r="TVF4" s="89"/>
      <c r="TVG4" s="89"/>
      <c r="TVH4" s="89"/>
      <c r="TVI4" s="89"/>
      <c r="TVJ4" s="89"/>
      <c r="TVK4" s="89"/>
      <c r="TVL4" s="89"/>
      <c r="TVM4" s="89"/>
      <c r="TVN4" s="89"/>
      <c r="TVO4" s="89"/>
      <c r="TVP4" s="89"/>
      <c r="TVQ4" s="89"/>
      <c r="TVR4" s="89"/>
      <c r="TVS4" s="89"/>
      <c r="TVT4" s="89"/>
      <c r="TVU4" s="89"/>
      <c r="TVV4" s="89"/>
      <c r="TVW4" s="89"/>
      <c r="TVX4" s="89"/>
      <c r="TVY4" s="89"/>
      <c r="TVZ4" s="89"/>
      <c r="TWA4" s="89"/>
      <c r="TWB4" s="89"/>
      <c r="TWC4" s="89"/>
      <c r="TWD4" s="89"/>
      <c r="TWE4" s="89"/>
      <c r="TWF4" s="89"/>
      <c r="TWG4" s="89"/>
      <c r="TWH4" s="89"/>
      <c r="TWI4" s="89"/>
      <c r="TWJ4" s="89"/>
      <c r="TWK4" s="89"/>
      <c r="TWL4" s="89"/>
      <c r="TWM4" s="89"/>
      <c r="TWN4" s="89"/>
      <c r="TWO4" s="89"/>
      <c r="TWP4" s="89"/>
      <c r="TWQ4" s="89"/>
      <c r="TWR4" s="89"/>
      <c r="TWS4" s="89"/>
      <c r="TWT4" s="89"/>
      <c r="TWU4" s="89"/>
      <c r="TWV4" s="89"/>
      <c r="TWW4" s="89"/>
      <c r="TWX4" s="89"/>
      <c r="TWY4" s="89"/>
      <c r="TWZ4" s="89"/>
      <c r="TXA4" s="89"/>
      <c r="TXB4" s="89"/>
      <c r="TXC4" s="89"/>
      <c r="TXD4" s="89"/>
      <c r="TXE4" s="89"/>
      <c r="TXF4" s="89"/>
      <c r="TXG4" s="89"/>
      <c r="TXH4" s="89"/>
      <c r="TXI4" s="89"/>
      <c r="TXJ4" s="89"/>
      <c r="TXK4" s="89"/>
      <c r="TXL4" s="89"/>
      <c r="TXM4" s="89"/>
      <c r="TXN4" s="89"/>
      <c r="TXO4" s="89"/>
      <c r="TXP4" s="89"/>
      <c r="TXQ4" s="89"/>
      <c r="TXR4" s="89"/>
      <c r="TXS4" s="89"/>
      <c r="TXT4" s="89"/>
      <c r="TXU4" s="89"/>
      <c r="TXV4" s="89"/>
      <c r="TXW4" s="89"/>
      <c r="TXX4" s="89"/>
      <c r="TXY4" s="89"/>
      <c r="TXZ4" s="89"/>
      <c r="TYA4" s="89"/>
      <c r="TYB4" s="89"/>
      <c r="TYC4" s="89"/>
      <c r="TYD4" s="89"/>
      <c r="TYE4" s="89"/>
      <c r="TYF4" s="89"/>
      <c r="TYG4" s="89"/>
      <c r="TYH4" s="89"/>
      <c r="TYI4" s="89"/>
      <c r="TYJ4" s="89"/>
      <c r="TYK4" s="89"/>
      <c r="TYL4" s="89"/>
      <c r="TYM4" s="89"/>
      <c r="TYN4" s="89"/>
      <c r="TYO4" s="89"/>
      <c r="TYP4" s="89"/>
      <c r="TYQ4" s="89"/>
      <c r="TYR4" s="89"/>
      <c r="TYS4" s="89"/>
      <c r="TYT4" s="89"/>
      <c r="TYU4" s="89"/>
      <c r="TYV4" s="89"/>
      <c r="TYW4" s="89"/>
      <c r="TYX4" s="89"/>
      <c r="TYY4" s="89"/>
      <c r="TYZ4" s="89"/>
      <c r="TZA4" s="89"/>
      <c r="TZB4" s="89"/>
      <c r="TZC4" s="89"/>
      <c r="TZD4" s="89"/>
      <c r="TZE4" s="89"/>
      <c r="TZF4" s="89"/>
      <c r="TZG4" s="89"/>
      <c r="TZH4" s="89"/>
      <c r="TZI4" s="89"/>
      <c r="TZJ4" s="89"/>
      <c r="TZK4" s="89"/>
      <c r="TZL4" s="89"/>
      <c r="TZM4" s="89"/>
      <c r="TZN4" s="89"/>
      <c r="TZO4" s="89"/>
      <c r="TZP4" s="89"/>
      <c r="TZQ4" s="89"/>
      <c r="TZR4" s="89"/>
      <c r="TZS4" s="89"/>
      <c r="TZT4" s="89"/>
      <c r="TZU4" s="89"/>
      <c r="TZV4" s="89"/>
      <c r="TZW4" s="89"/>
      <c r="TZX4" s="89"/>
      <c r="TZY4" s="89"/>
      <c r="TZZ4" s="89"/>
      <c r="UAA4" s="89"/>
      <c r="UAB4" s="89"/>
      <c r="UAC4" s="89"/>
      <c r="UAD4" s="89"/>
      <c r="UAE4" s="89"/>
      <c r="UAF4" s="89"/>
      <c r="UAG4" s="89"/>
      <c r="UAH4" s="89"/>
      <c r="UAI4" s="89"/>
      <c r="UAJ4" s="89"/>
      <c r="UAK4" s="89"/>
      <c r="UAL4" s="89"/>
      <c r="UAM4" s="89"/>
      <c r="UAN4" s="89"/>
      <c r="UAO4" s="89"/>
      <c r="UAP4" s="89"/>
      <c r="UAQ4" s="89"/>
      <c r="UAR4" s="89"/>
      <c r="UAS4" s="89"/>
      <c r="UAT4" s="89"/>
      <c r="UAU4" s="89"/>
      <c r="UAV4" s="89"/>
      <c r="UAW4" s="89"/>
      <c r="UAX4" s="89"/>
      <c r="UAY4" s="89"/>
      <c r="UAZ4" s="89"/>
      <c r="UBA4" s="89"/>
      <c r="UBB4" s="89"/>
      <c r="UBC4" s="89"/>
      <c r="UBD4" s="89"/>
      <c r="UBE4" s="89"/>
      <c r="UBF4" s="89"/>
      <c r="UBG4" s="89"/>
      <c r="UBH4" s="89"/>
      <c r="UBI4" s="89"/>
      <c r="UBJ4" s="89"/>
      <c r="UBK4" s="89"/>
      <c r="UBL4" s="89"/>
      <c r="UBM4" s="89"/>
      <c r="UBN4" s="89"/>
      <c r="UBO4" s="89"/>
      <c r="UBP4" s="89"/>
      <c r="UBQ4" s="89"/>
      <c r="UBR4" s="89"/>
      <c r="UBS4" s="89"/>
      <c r="UBT4" s="89"/>
      <c r="UBU4" s="89"/>
      <c r="UBV4" s="89"/>
      <c r="UBW4" s="89"/>
      <c r="UBX4" s="89"/>
      <c r="UBY4" s="89"/>
      <c r="UBZ4" s="89"/>
      <c r="UCA4" s="89"/>
      <c r="UCB4" s="89"/>
      <c r="UCC4" s="89"/>
      <c r="UCD4" s="89"/>
      <c r="UCE4" s="89"/>
      <c r="UCF4" s="89"/>
      <c r="UCG4" s="89"/>
      <c r="UCH4" s="89"/>
      <c r="UCI4" s="89"/>
      <c r="UCJ4" s="89"/>
      <c r="UCK4" s="89"/>
      <c r="UCL4" s="89"/>
      <c r="UCM4" s="89"/>
      <c r="UCN4" s="89"/>
      <c r="UCO4" s="89"/>
      <c r="UCP4" s="89"/>
      <c r="UCQ4" s="89"/>
      <c r="UCR4" s="89"/>
      <c r="UCS4" s="89"/>
      <c r="UCT4" s="89"/>
      <c r="UCU4" s="89"/>
      <c r="UCV4" s="89"/>
      <c r="UCW4" s="89"/>
      <c r="UCX4" s="89"/>
      <c r="UCY4" s="89"/>
      <c r="UCZ4" s="89"/>
      <c r="UDA4" s="89"/>
      <c r="UDB4" s="89"/>
      <c r="UDC4" s="89"/>
      <c r="UDD4" s="89"/>
      <c r="UDE4" s="89"/>
      <c r="UDF4" s="89"/>
      <c r="UDG4" s="89"/>
      <c r="UDH4" s="89"/>
      <c r="UDI4" s="89"/>
      <c r="UDJ4" s="89"/>
      <c r="UDK4" s="89"/>
      <c r="UDL4" s="89"/>
      <c r="UDM4" s="89"/>
      <c r="UDN4" s="89"/>
      <c r="UDO4" s="89"/>
      <c r="UDP4" s="89"/>
      <c r="UDQ4" s="89"/>
      <c r="UDR4" s="89"/>
      <c r="UDS4" s="89"/>
      <c r="UDT4" s="89"/>
      <c r="UDU4" s="89"/>
      <c r="UDV4" s="89"/>
      <c r="UDW4" s="89"/>
      <c r="UDX4" s="89"/>
      <c r="UDY4" s="89"/>
      <c r="UDZ4" s="89"/>
      <c r="UEA4" s="89"/>
      <c r="UEB4" s="89"/>
      <c r="UEC4" s="89"/>
      <c r="UED4" s="89"/>
      <c r="UEE4" s="89"/>
      <c r="UEF4" s="89"/>
      <c r="UEG4" s="89"/>
      <c r="UEH4" s="89"/>
      <c r="UEI4" s="89"/>
      <c r="UEJ4" s="89"/>
      <c r="UEK4" s="89"/>
      <c r="UEL4" s="89"/>
      <c r="UEM4" s="89"/>
      <c r="UEN4" s="89"/>
      <c r="UEO4" s="89"/>
      <c r="UEP4" s="89"/>
      <c r="UEQ4" s="89"/>
      <c r="UER4" s="89"/>
      <c r="UES4" s="89"/>
      <c r="UET4" s="89"/>
      <c r="UEU4" s="89"/>
      <c r="UEV4" s="89"/>
      <c r="UEW4" s="89"/>
      <c r="UEX4" s="89"/>
      <c r="UEY4" s="89"/>
      <c r="UEZ4" s="89"/>
      <c r="UFA4" s="89"/>
      <c r="UFB4" s="89"/>
      <c r="UFC4" s="89"/>
      <c r="UFD4" s="89"/>
      <c r="UFE4" s="89"/>
      <c r="UFF4" s="89"/>
      <c r="UFG4" s="89"/>
      <c r="UFH4" s="89"/>
      <c r="UFI4" s="89"/>
      <c r="UFJ4" s="89"/>
      <c r="UFK4" s="89"/>
      <c r="UFL4" s="89"/>
      <c r="UFM4" s="89"/>
      <c r="UFN4" s="89"/>
      <c r="UFO4" s="89"/>
      <c r="UFP4" s="89"/>
      <c r="UFQ4" s="89"/>
      <c r="UFR4" s="89"/>
      <c r="UFS4" s="89"/>
      <c r="UFT4" s="89"/>
      <c r="UFU4" s="89"/>
      <c r="UFV4" s="89"/>
      <c r="UFW4" s="89"/>
      <c r="UFX4" s="89"/>
      <c r="UFY4" s="89"/>
      <c r="UFZ4" s="89"/>
      <c r="UGA4" s="89"/>
      <c r="UGB4" s="89"/>
      <c r="UGC4" s="89"/>
      <c r="UGD4" s="89"/>
      <c r="UGE4" s="89"/>
      <c r="UGF4" s="89"/>
      <c r="UGG4" s="89"/>
      <c r="UGH4" s="89"/>
      <c r="UGI4" s="89"/>
      <c r="UGJ4" s="89"/>
      <c r="UGK4" s="89"/>
      <c r="UGL4" s="89"/>
      <c r="UGM4" s="89"/>
      <c r="UGN4" s="89"/>
      <c r="UGO4" s="89"/>
      <c r="UGP4" s="89"/>
      <c r="UGQ4" s="89"/>
      <c r="UGR4" s="89"/>
      <c r="UGS4" s="89"/>
      <c r="UGT4" s="89"/>
      <c r="UGU4" s="89"/>
      <c r="UGV4" s="89"/>
      <c r="UGW4" s="89"/>
      <c r="UGX4" s="89"/>
      <c r="UGY4" s="89"/>
      <c r="UGZ4" s="89"/>
      <c r="UHA4" s="89"/>
      <c r="UHB4" s="89"/>
      <c r="UHC4" s="89"/>
      <c r="UHD4" s="89"/>
      <c r="UHE4" s="89"/>
      <c r="UHF4" s="89"/>
      <c r="UHG4" s="89"/>
      <c r="UHH4" s="89"/>
      <c r="UHI4" s="89"/>
      <c r="UHJ4" s="89"/>
      <c r="UHK4" s="89"/>
      <c r="UHL4" s="89"/>
      <c r="UHM4" s="89"/>
      <c r="UHN4" s="89"/>
      <c r="UHO4" s="89"/>
      <c r="UHP4" s="89"/>
      <c r="UHQ4" s="89"/>
      <c r="UHR4" s="89"/>
      <c r="UHS4" s="89"/>
      <c r="UHT4" s="89"/>
      <c r="UHU4" s="89"/>
      <c r="UHV4" s="89"/>
      <c r="UHW4" s="89"/>
      <c r="UHX4" s="89"/>
      <c r="UHY4" s="89"/>
      <c r="UHZ4" s="89"/>
      <c r="UIA4" s="89"/>
      <c r="UIB4" s="89"/>
      <c r="UIC4" s="89"/>
      <c r="UID4" s="89"/>
      <c r="UIE4" s="89"/>
      <c r="UIF4" s="89"/>
      <c r="UIG4" s="89"/>
      <c r="UIH4" s="89"/>
      <c r="UII4" s="89"/>
      <c r="UIJ4" s="89"/>
      <c r="UIK4" s="89"/>
      <c r="UIL4" s="89"/>
      <c r="UIM4" s="89"/>
      <c r="UIN4" s="89"/>
      <c r="UIO4" s="89"/>
      <c r="UIP4" s="89"/>
      <c r="UIQ4" s="89"/>
      <c r="UIR4" s="89"/>
      <c r="UIS4" s="89"/>
      <c r="UIT4" s="89"/>
      <c r="UIU4" s="89"/>
      <c r="UIV4" s="89"/>
      <c r="UIW4" s="89"/>
      <c r="UIX4" s="89"/>
      <c r="UIY4" s="89"/>
      <c r="UIZ4" s="89"/>
      <c r="UJA4" s="89"/>
      <c r="UJB4" s="89"/>
      <c r="UJC4" s="89"/>
      <c r="UJD4" s="89"/>
      <c r="UJE4" s="89"/>
      <c r="UJF4" s="89"/>
      <c r="UJG4" s="89"/>
      <c r="UJH4" s="89"/>
      <c r="UJI4" s="89"/>
      <c r="UJJ4" s="89"/>
      <c r="UJK4" s="89"/>
      <c r="UJL4" s="89"/>
      <c r="UJM4" s="89"/>
      <c r="UJN4" s="89"/>
      <c r="UJO4" s="89"/>
      <c r="UJP4" s="89"/>
      <c r="UJQ4" s="89"/>
      <c r="UJR4" s="89"/>
      <c r="UJS4" s="89"/>
      <c r="UJT4" s="89"/>
      <c r="UJU4" s="89"/>
      <c r="UJV4" s="89"/>
      <c r="UJW4" s="89"/>
      <c r="UJX4" s="89"/>
      <c r="UJY4" s="89"/>
      <c r="UJZ4" s="89"/>
      <c r="UKA4" s="89"/>
      <c r="UKB4" s="89"/>
      <c r="UKC4" s="89"/>
      <c r="UKD4" s="89"/>
      <c r="UKE4" s="89"/>
      <c r="UKF4" s="89"/>
      <c r="UKG4" s="89"/>
      <c r="UKH4" s="89"/>
      <c r="UKI4" s="89"/>
      <c r="UKJ4" s="89"/>
      <c r="UKK4" s="89"/>
      <c r="UKL4" s="89"/>
      <c r="UKM4" s="89"/>
      <c r="UKN4" s="89"/>
      <c r="UKO4" s="89"/>
      <c r="UKP4" s="89"/>
      <c r="UKQ4" s="89"/>
      <c r="UKR4" s="89"/>
      <c r="UKS4" s="89"/>
      <c r="UKT4" s="89"/>
      <c r="UKU4" s="89"/>
      <c r="UKV4" s="89"/>
      <c r="UKW4" s="89"/>
      <c r="UKX4" s="89"/>
      <c r="UKY4" s="89"/>
      <c r="UKZ4" s="89"/>
      <c r="ULA4" s="89"/>
      <c r="ULB4" s="89"/>
      <c r="ULC4" s="89"/>
      <c r="ULD4" s="89"/>
      <c r="ULE4" s="89"/>
      <c r="ULF4" s="89"/>
      <c r="ULG4" s="89"/>
      <c r="ULH4" s="89"/>
      <c r="ULI4" s="89"/>
      <c r="ULJ4" s="89"/>
      <c r="ULK4" s="89"/>
      <c r="ULL4" s="89"/>
      <c r="ULM4" s="89"/>
      <c r="ULN4" s="89"/>
      <c r="ULO4" s="89"/>
      <c r="ULP4" s="89"/>
      <c r="ULQ4" s="89"/>
      <c r="ULR4" s="89"/>
      <c r="ULS4" s="89"/>
      <c r="ULT4" s="89"/>
      <c r="ULU4" s="89"/>
      <c r="ULV4" s="89"/>
      <c r="ULW4" s="89"/>
      <c r="ULX4" s="89"/>
      <c r="ULY4" s="89"/>
      <c r="ULZ4" s="89"/>
      <c r="UMA4" s="89"/>
      <c r="UMB4" s="89"/>
      <c r="UMC4" s="89"/>
      <c r="UMD4" s="89"/>
      <c r="UME4" s="89"/>
      <c r="UMF4" s="89"/>
      <c r="UMG4" s="89"/>
      <c r="UMH4" s="89"/>
      <c r="UMI4" s="89"/>
      <c r="UMJ4" s="89"/>
      <c r="UMK4" s="89"/>
      <c r="UML4" s="89"/>
      <c r="UMM4" s="89"/>
      <c r="UMN4" s="89"/>
      <c r="UMO4" s="89"/>
      <c r="UMP4" s="89"/>
      <c r="UMQ4" s="89"/>
      <c r="UMR4" s="89"/>
      <c r="UMS4" s="89"/>
      <c r="UMT4" s="89"/>
      <c r="UMU4" s="89"/>
      <c r="UMV4" s="89"/>
      <c r="UMW4" s="89"/>
      <c r="UMX4" s="89"/>
      <c r="UMY4" s="89"/>
      <c r="UMZ4" s="89"/>
      <c r="UNA4" s="89"/>
      <c r="UNB4" s="89"/>
      <c r="UNC4" s="89"/>
      <c r="UND4" s="89"/>
      <c r="UNE4" s="89"/>
      <c r="UNF4" s="89"/>
      <c r="UNG4" s="89"/>
      <c r="UNH4" s="89"/>
      <c r="UNI4" s="89"/>
      <c r="UNJ4" s="89"/>
      <c r="UNK4" s="89"/>
      <c r="UNL4" s="89"/>
      <c r="UNM4" s="89"/>
      <c r="UNN4" s="89"/>
      <c r="UNO4" s="89"/>
      <c r="UNP4" s="89"/>
      <c r="UNQ4" s="89"/>
      <c r="UNR4" s="89"/>
      <c r="UNS4" s="89"/>
      <c r="UNT4" s="89"/>
      <c r="UNU4" s="89"/>
      <c r="UNV4" s="89"/>
      <c r="UNW4" s="89"/>
      <c r="UNX4" s="89"/>
      <c r="UNY4" s="89"/>
      <c r="UNZ4" s="89"/>
      <c r="UOA4" s="89"/>
      <c r="UOB4" s="89"/>
      <c r="UOC4" s="89"/>
      <c r="UOD4" s="89"/>
      <c r="UOE4" s="89"/>
      <c r="UOF4" s="89"/>
      <c r="UOG4" s="89"/>
      <c r="UOH4" s="89"/>
      <c r="UOI4" s="89"/>
      <c r="UOJ4" s="89"/>
      <c r="UOK4" s="89"/>
      <c r="UOL4" s="89"/>
      <c r="UOM4" s="89"/>
      <c r="UON4" s="89"/>
      <c r="UOO4" s="89"/>
      <c r="UOP4" s="89"/>
      <c r="UOQ4" s="89"/>
      <c r="UOR4" s="89"/>
      <c r="UOS4" s="89"/>
      <c r="UOT4" s="89"/>
      <c r="UOU4" s="89"/>
      <c r="UOV4" s="89"/>
      <c r="UOW4" s="89"/>
      <c r="UOX4" s="89"/>
      <c r="UOY4" s="89"/>
      <c r="UOZ4" s="89"/>
      <c r="UPA4" s="89"/>
      <c r="UPB4" s="89"/>
      <c r="UPC4" s="89"/>
      <c r="UPD4" s="89"/>
      <c r="UPE4" s="89"/>
      <c r="UPF4" s="89"/>
      <c r="UPG4" s="89"/>
      <c r="UPH4" s="89"/>
      <c r="UPI4" s="89"/>
      <c r="UPJ4" s="89"/>
      <c r="UPK4" s="89"/>
      <c r="UPL4" s="89"/>
      <c r="UPM4" s="89"/>
      <c r="UPN4" s="89"/>
      <c r="UPO4" s="89"/>
      <c r="UPP4" s="89"/>
      <c r="UPQ4" s="89"/>
      <c r="UPR4" s="89"/>
      <c r="UPS4" s="89"/>
      <c r="UPT4" s="89"/>
      <c r="UPU4" s="89"/>
      <c r="UPV4" s="89"/>
      <c r="UPW4" s="89"/>
      <c r="UPX4" s="89"/>
      <c r="UPY4" s="89"/>
      <c r="UPZ4" s="89"/>
      <c r="UQA4" s="89"/>
      <c r="UQB4" s="89"/>
      <c r="UQC4" s="89"/>
      <c r="UQD4" s="89"/>
      <c r="UQE4" s="89"/>
      <c r="UQF4" s="89"/>
      <c r="UQG4" s="89"/>
      <c r="UQH4" s="89"/>
      <c r="UQI4" s="89"/>
      <c r="UQJ4" s="89"/>
      <c r="UQK4" s="89"/>
      <c r="UQL4" s="89"/>
      <c r="UQM4" s="89"/>
      <c r="UQN4" s="89"/>
      <c r="UQO4" s="89"/>
      <c r="UQP4" s="89"/>
      <c r="UQQ4" s="89"/>
      <c r="UQR4" s="89"/>
      <c r="UQS4" s="89"/>
      <c r="UQT4" s="89"/>
      <c r="UQU4" s="89"/>
      <c r="UQV4" s="89"/>
      <c r="UQW4" s="89"/>
      <c r="UQX4" s="89"/>
      <c r="UQY4" s="89"/>
      <c r="UQZ4" s="89"/>
      <c r="URA4" s="89"/>
      <c r="URB4" s="89"/>
      <c r="URC4" s="89"/>
      <c r="URD4" s="89"/>
      <c r="URE4" s="89"/>
      <c r="URF4" s="89"/>
      <c r="URG4" s="89"/>
      <c r="URH4" s="89"/>
      <c r="URI4" s="89"/>
      <c r="URJ4" s="89"/>
      <c r="URK4" s="89"/>
      <c r="URL4" s="89"/>
      <c r="URM4" s="89"/>
      <c r="URN4" s="89"/>
      <c r="URO4" s="89"/>
      <c r="URP4" s="89"/>
      <c r="URQ4" s="89"/>
      <c r="URR4" s="89"/>
      <c r="URS4" s="89"/>
      <c r="URT4" s="89"/>
      <c r="URU4" s="89"/>
      <c r="URV4" s="89"/>
      <c r="URW4" s="89"/>
      <c r="URX4" s="89"/>
      <c r="URY4" s="89"/>
      <c r="URZ4" s="89"/>
      <c r="USA4" s="89"/>
      <c r="USB4" s="89"/>
      <c r="USC4" s="89"/>
      <c r="USD4" s="89"/>
      <c r="USE4" s="89"/>
      <c r="USF4" s="89"/>
      <c r="USG4" s="89"/>
      <c r="USH4" s="89"/>
      <c r="USI4" s="89"/>
      <c r="USJ4" s="89"/>
      <c r="USK4" s="89"/>
      <c r="USL4" s="89"/>
      <c r="USM4" s="89"/>
      <c r="USN4" s="89"/>
      <c r="USO4" s="89"/>
      <c r="USP4" s="89"/>
      <c r="USQ4" s="89"/>
      <c r="USR4" s="89"/>
      <c r="USS4" s="89"/>
      <c r="UST4" s="89"/>
      <c r="USU4" s="89"/>
      <c r="USV4" s="89"/>
      <c r="USW4" s="89"/>
      <c r="USX4" s="89"/>
      <c r="USY4" s="89"/>
      <c r="USZ4" s="89"/>
      <c r="UTA4" s="89"/>
      <c r="UTB4" s="89"/>
      <c r="UTC4" s="89"/>
      <c r="UTD4" s="89"/>
      <c r="UTE4" s="89"/>
      <c r="UTF4" s="89"/>
      <c r="UTG4" s="89"/>
      <c r="UTH4" s="89"/>
      <c r="UTI4" s="89"/>
      <c r="UTJ4" s="89"/>
      <c r="UTK4" s="89"/>
      <c r="UTL4" s="89"/>
      <c r="UTM4" s="89"/>
      <c r="UTN4" s="89"/>
      <c r="UTO4" s="89"/>
      <c r="UTP4" s="89"/>
      <c r="UTQ4" s="89"/>
      <c r="UTR4" s="89"/>
      <c r="UTS4" s="89"/>
      <c r="UTT4" s="89"/>
      <c r="UTU4" s="89"/>
      <c r="UTV4" s="89"/>
      <c r="UTW4" s="89"/>
      <c r="UTX4" s="89"/>
      <c r="UTY4" s="89"/>
      <c r="UTZ4" s="89"/>
      <c r="UUA4" s="89"/>
      <c r="UUB4" s="89"/>
      <c r="UUC4" s="89"/>
      <c r="UUD4" s="89"/>
      <c r="UUE4" s="89"/>
      <c r="UUF4" s="89"/>
      <c r="UUG4" s="89"/>
      <c r="UUH4" s="89"/>
      <c r="UUI4" s="89"/>
      <c r="UUJ4" s="89"/>
      <c r="UUK4" s="89"/>
      <c r="UUL4" s="89"/>
      <c r="UUM4" s="89"/>
      <c r="UUN4" s="89"/>
      <c r="UUO4" s="89"/>
      <c r="UUP4" s="89"/>
      <c r="UUQ4" s="89"/>
      <c r="UUR4" s="89"/>
      <c r="UUS4" s="89"/>
      <c r="UUT4" s="89"/>
      <c r="UUU4" s="89"/>
      <c r="UUV4" s="89"/>
      <c r="UUW4" s="89"/>
      <c r="UUX4" s="89"/>
      <c r="UUY4" s="89"/>
      <c r="UUZ4" s="89"/>
      <c r="UVA4" s="89"/>
      <c r="UVB4" s="89"/>
      <c r="UVC4" s="89"/>
      <c r="UVD4" s="89"/>
      <c r="UVE4" s="89"/>
      <c r="UVF4" s="89"/>
      <c r="UVG4" s="89"/>
      <c r="UVH4" s="89"/>
      <c r="UVI4" s="89"/>
      <c r="UVJ4" s="89"/>
      <c r="UVK4" s="89"/>
      <c r="UVL4" s="89"/>
      <c r="UVM4" s="89"/>
      <c r="UVN4" s="89"/>
      <c r="UVO4" s="89"/>
      <c r="UVP4" s="89"/>
      <c r="UVQ4" s="89"/>
      <c r="UVR4" s="89"/>
      <c r="UVS4" s="89"/>
      <c r="UVT4" s="89"/>
      <c r="UVU4" s="89"/>
      <c r="UVV4" s="89"/>
      <c r="UVW4" s="89"/>
      <c r="UVX4" s="89"/>
      <c r="UVY4" s="89"/>
      <c r="UVZ4" s="89"/>
      <c r="UWA4" s="89"/>
      <c r="UWB4" s="89"/>
      <c r="UWC4" s="89"/>
      <c r="UWD4" s="89"/>
      <c r="UWE4" s="89"/>
      <c r="UWF4" s="89"/>
      <c r="UWG4" s="89"/>
      <c r="UWH4" s="89"/>
      <c r="UWI4" s="89"/>
      <c r="UWJ4" s="89"/>
      <c r="UWK4" s="89"/>
      <c r="UWL4" s="89"/>
      <c r="UWM4" s="89"/>
      <c r="UWN4" s="89"/>
      <c r="UWO4" s="89"/>
      <c r="UWP4" s="89"/>
      <c r="UWQ4" s="89"/>
      <c r="UWR4" s="89"/>
      <c r="UWS4" s="89"/>
      <c r="UWT4" s="89"/>
      <c r="UWU4" s="89"/>
      <c r="UWV4" s="89"/>
      <c r="UWW4" s="89"/>
      <c r="UWX4" s="89"/>
      <c r="UWY4" s="89"/>
      <c r="UWZ4" s="89"/>
      <c r="UXA4" s="89"/>
      <c r="UXB4" s="89"/>
      <c r="UXC4" s="89"/>
      <c r="UXD4" s="89"/>
      <c r="UXE4" s="89"/>
      <c r="UXF4" s="89"/>
      <c r="UXG4" s="89"/>
      <c r="UXH4" s="89"/>
      <c r="UXI4" s="89"/>
      <c r="UXJ4" s="89"/>
      <c r="UXK4" s="89"/>
      <c r="UXL4" s="89"/>
      <c r="UXM4" s="89"/>
      <c r="UXN4" s="89"/>
      <c r="UXO4" s="89"/>
      <c r="UXP4" s="89"/>
      <c r="UXQ4" s="89"/>
      <c r="UXR4" s="89"/>
      <c r="UXS4" s="89"/>
      <c r="UXT4" s="89"/>
      <c r="UXU4" s="89"/>
      <c r="UXV4" s="89"/>
      <c r="UXW4" s="89"/>
      <c r="UXX4" s="89"/>
      <c r="UXY4" s="89"/>
      <c r="UXZ4" s="89"/>
      <c r="UYA4" s="89"/>
      <c r="UYB4" s="89"/>
      <c r="UYC4" s="89"/>
      <c r="UYD4" s="89"/>
      <c r="UYE4" s="89"/>
      <c r="UYF4" s="89"/>
      <c r="UYG4" s="89"/>
      <c r="UYH4" s="89"/>
      <c r="UYI4" s="89"/>
      <c r="UYJ4" s="89"/>
      <c r="UYK4" s="89"/>
      <c r="UYL4" s="89"/>
      <c r="UYM4" s="89"/>
      <c r="UYN4" s="89"/>
      <c r="UYO4" s="89"/>
      <c r="UYP4" s="89"/>
      <c r="UYQ4" s="89"/>
      <c r="UYR4" s="89"/>
      <c r="UYS4" s="89"/>
      <c r="UYT4" s="89"/>
      <c r="UYU4" s="89"/>
      <c r="UYV4" s="89"/>
      <c r="UYW4" s="89"/>
      <c r="UYX4" s="89"/>
      <c r="UYY4" s="89"/>
      <c r="UYZ4" s="89"/>
      <c r="UZA4" s="89"/>
      <c r="UZB4" s="89"/>
      <c r="UZC4" s="89"/>
      <c r="UZD4" s="89"/>
      <c r="UZE4" s="89"/>
      <c r="UZF4" s="89"/>
      <c r="UZG4" s="89"/>
      <c r="UZH4" s="89"/>
      <c r="UZI4" s="89"/>
      <c r="UZJ4" s="89"/>
      <c r="UZK4" s="89"/>
      <c r="UZL4" s="89"/>
      <c r="UZM4" s="89"/>
      <c r="UZN4" s="89"/>
      <c r="UZO4" s="89"/>
      <c r="UZP4" s="89"/>
      <c r="UZQ4" s="89"/>
      <c r="UZR4" s="89"/>
      <c r="UZS4" s="89"/>
      <c r="UZT4" s="89"/>
      <c r="UZU4" s="89"/>
      <c r="UZV4" s="89"/>
      <c r="UZW4" s="89"/>
      <c r="UZX4" s="89"/>
      <c r="UZY4" s="89"/>
      <c r="UZZ4" s="89"/>
      <c r="VAA4" s="89"/>
      <c r="VAB4" s="89"/>
      <c r="VAC4" s="89"/>
      <c r="VAD4" s="89"/>
      <c r="VAE4" s="89"/>
      <c r="VAF4" s="89"/>
      <c r="VAG4" s="89"/>
      <c r="VAH4" s="89"/>
      <c r="VAI4" s="89"/>
      <c r="VAJ4" s="89"/>
      <c r="VAK4" s="89"/>
      <c r="VAL4" s="89"/>
      <c r="VAM4" s="89"/>
      <c r="VAN4" s="89"/>
      <c r="VAO4" s="89"/>
      <c r="VAP4" s="89"/>
      <c r="VAQ4" s="89"/>
      <c r="VAR4" s="89"/>
      <c r="VAS4" s="89"/>
      <c r="VAT4" s="89"/>
      <c r="VAU4" s="89"/>
      <c r="VAV4" s="89"/>
      <c r="VAW4" s="89"/>
      <c r="VAX4" s="89"/>
      <c r="VAY4" s="89"/>
      <c r="VAZ4" s="89"/>
      <c r="VBA4" s="89"/>
      <c r="VBB4" s="89"/>
      <c r="VBC4" s="89"/>
      <c r="VBD4" s="89"/>
      <c r="VBE4" s="89"/>
      <c r="VBF4" s="89"/>
      <c r="VBG4" s="89"/>
      <c r="VBH4" s="89"/>
      <c r="VBI4" s="89"/>
      <c r="VBJ4" s="89"/>
      <c r="VBK4" s="89"/>
      <c r="VBL4" s="89"/>
      <c r="VBM4" s="89"/>
      <c r="VBN4" s="89"/>
      <c r="VBO4" s="89"/>
      <c r="VBP4" s="89"/>
      <c r="VBQ4" s="89"/>
      <c r="VBR4" s="89"/>
      <c r="VBS4" s="89"/>
      <c r="VBT4" s="89"/>
      <c r="VBU4" s="89"/>
      <c r="VBV4" s="89"/>
      <c r="VBW4" s="89"/>
      <c r="VBX4" s="89"/>
      <c r="VBY4" s="89"/>
      <c r="VBZ4" s="89"/>
      <c r="VCA4" s="89"/>
      <c r="VCB4" s="89"/>
      <c r="VCC4" s="89"/>
      <c r="VCD4" s="89"/>
      <c r="VCE4" s="89"/>
      <c r="VCF4" s="89"/>
      <c r="VCG4" s="89"/>
      <c r="VCH4" s="89"/>
      <c r="VCI4" s="89"/>
      <c r="VCJ4" s="89"/>
      <c r="VCK4" s="89"/>
      <c r="VCL4" s="89"/>
      <c r="VCM4" s="89"/>
      <c r="VCN4" s="89"/>
      <c r="VCO4" s="89"/>
      <c r="VCP4" s="89"/>
      <c r="VCQ4" s="89"/>
      <c r="VCR4" s="89"/>
      <c r="VCS4" s="89"/>
      <c r="VCT4" s="89"/>
      <c r="VCU4" s="89"/>
      <c r="VCV4" s="89"/>
      <c r="VCW4" s="89"/>
      <c r="VCX4" s="89"/>
      <c r="VCY4" s="89"/>
      <c r="VCZ4" s="89"/>
      <c r="VDA4" s="89"/>
      <c r="VDB4" s="89"/>
      <c r="VDC4" s="89"/>
      <c r="VDD4" s="89"/>
      <c r="VDE4" s="89"/>
      <c r="VDF4" s="89"/>
      <c r="VDG4" s="89"/>
      <c r="VDH4" s="89"/>
      <c r="VDI4" s="89"/>
      <c r="VDJ4" s="89"/>
      <c r="VDK4" s="89"/>
      <c r="VDL4" s="89"/>
      <c r="VDM4" s="89"/>
      <c r="VDN4" s="89"/>
      <c r="VDO4" s="89"/>
      <c r="VDP4" s="89"/>
      <c r="VDQ4" s="89"/>
      <c r="VDR4" s="89"/>
      <c r="VDS4" s="89"/>
      <c r="VDT4" s="89"/>
      <c r="VDU4" s="89"/>
      <c r="VDV4" s="89"/>
      <c r="VDW4" s="89"/>
      <c r="VDX4" s="89"/>
      <c r="VDY4" s="89"/>
      <c r="VDZ4" s="89"/>
      <c r="VEA4" s="89"/>
      <c r="VEB4" s="89"/>
      <c r="VEC4" s="89"/>
      <c r="VED4" s="89"/>
      <c r="VEE4" s="89"/>
      <c r="VEF4" s="89"/>
      <c r="VEG4" s="89"/>
      <c r="VEH4" s="89"/>
      <c r="VEI4" s="89"/>
      <c r="VEJ4" s="89"/>
      <c r="VEK4" s="89"/>
      <c r="VEL4" s="89"/>
      <c r="VEM4" s="89"/>
      <c r="VEN4" s="89"/>
      <c r="VEO4" s="89"/>
      <c r="VEP4" s="89"/>
      <c r="VEQ4" s="89"/>
      <c r="VER4" s="89"/>
      <c r="VES4" s="89"/>
      <c r="VET4" s="89"/>
      <c r="VEU4" s="89"/>
      <c r="VEV4" s="89"/>
      <c r="VEW4" s="89"/>
      <c r="VEX4" s="89"/>
      <c r="VEY4" s="89"/>
      <c r="VEZ4" s="89"/>
      <c r="VFA4" s="89"/>
      <c r="VFB4" s="89"/>
      <c r="VFC4" s="89"/>
      <c r="VFD4" s="89"/>
      <c r="VFE4" s="89"/>
      <c r="VFF4" s="89"/>
      <c r="VFG4" s="89"/>
      <c r="VFH4" s="89"/>
      <c r="VFI4" s="89"/>
      <c r="VFJ4" s="89"/>
      <c r="VFK4" s="89"/>
      <c r="VFL4" s="89"/>
      <c r="VFM4" s="89"/>
      <c r="VFN4" s="89"/>
      <c r="VFO4" s="89"/>
      <c r="VFP4" s="89"/>
      <c r="VFQ4" s="89"/>
      <c r="VFR4" s="89"/>
      <c r="VFS4" s="89"/>
      <c r="VFT4" s="89"/>
      <c r="VFU4" s="89"/>
      <c r="VFV4" s="89"/>
      <c r="VFW4" s="89"/>
      <c r="VFX4" s="89"/>
      <c r="VFY4" s="89"/>
      <c r="VFZ4" s="89"/>
      <c r="VGA4" s="89"/>
      <c r="VGB4" s="89"/>
      <c r="VGC4" s="89"/>
      <c r="VGD4" s="89"/>
      <c r="VGE4" s="89"/>
      <c r="VGF4" s="89"/>
      <c r="VGG4" s="89"/>
      <c r="VGH4" s="89"/>
      <c r="VGI4" s="89"/>
      <c r="VGJ4" s="89"/>
      <c r="VGK4" s="89"/>
      <c r="VGL4" s="89"/>
      <c r="VGM4" s="89"/>
      <c r="VGN4" s="89"/>
      <c r="VGO4" s="89"/>
      <c r="VGP4" s="89"/>
      <c r="VGQ4" s="89"/>
      <c r="VGR4" s="89"/>
      <c r="VGS4" s="89"/>
      <c r="VGT4" s="89"/>
      <c r="VGU4" s="89"/>
      <c r="VGV4" s="89"/>
      <c r="VGW4" s="89"/>
      <c r="VGX4" s="89"/>
      <c r="VGY4" s="89"/>
      <c r="VGZ4" s="89"/>
      <c r="VHA4" s="89"/>
      <c r="VHB4" s="89"/>
      <c r="VHC4" s="89"/>
      <c r="VHD4" s="89"/>
      <c r="VHE4" s="89"/>
      <c r="VHF4" s="89"/>
      <c r="VHG4" s="89"/>
      <c r="VHH4" s="89"/>
      <c r="VHI4" s="89"/>
      <c r="VHJ4" s="89"/>
      <c r="VHK4" s="89"/>
      <c r="VHL4" s="89"/>
      <c r="VHM4" s="89"/>
      <c r="VHN4" s="89"/>
      <c r="VHO4" s="89"/>
      <c r="VHP4" s="89"/>
      <c r="VHQ4" s="89"/>
      <c r="VHR4" s="89"/>
      <c r="VHS4" s="89"/>
      <c r="VHT4" s="89"/>
      <c r="VHU4" s="89"/>
      <c r="VHV4" s="89"/>
      <c r="VHW4" s="89"/>
      <c r="VHX4" s="89"/>
      <c r="VHY4" s="89"/>
      <c r="VHZ4" s="89"/>
      <c r="VIA4" s="89"/>
      <c r="VIB4" s="89"/>
      <c r="VIC4" s="89"/>
      <c r="VID4" s="89"/>
      <c r="VIE4" s="89"/>
      <c r="VIF4" s="89"/>
      <c r="VIG4" s="89"/>
      <c r="VIH4" s="89"/>
      <c r="VII4" s="89"/>
      <c r="VIJ4" s="89"/>
      <c r="VIK4" s="89"/>
      <c r="VIL4" s="89"/>
      <c r="VIM4" s="89"/>
      <c r="VIN4" s="89"/>
      <c r="VIO4" s="89"/>
      <c r="VIP4" s="89"/>
      <c r="VIQ4" s="89"/>
      <c r="VIR4" s="89"/>
      <c r="VIS4" s="89"/>
      <c r="VIT4" s="89"/>
      <c r="VIU4" s="89"/>
      <c r="VIV4" s="89"/>
      <c r="VIW4" s="89"/>
      <c r="VIX4" s="89"/>
      <c r="VIY4" s="89"/>
      <c r="VIZ4" s="89"/>
      <c r="VJA4" s="89"/>
      <c r="VJB4" s="89"/>
      <c r="VJC4" s="89"/>
      <c r="VJD4" s="89"/>
      <c r="VJE4" s="89"/>
      <c r="VJF4" s="89"/>
      <c r="VJG4" s="89"/>
      <c r="VJH4" s="89"/>
      <c r="VJI4" s="89"/>
      <c r="VJJ4" s="89"/>
      <c r="VJK4" s="89"/>
      <c r="VJL4" s="89"/>
      <c r="VJM4" s="89"/>
      <c r="VJN4" s="89"/>
      <c r="VJO4" s="89"/>
      <c r="VJP4" s="89"/>
      <c r="VJQ4" s="89"/>
      <c r="VJR4" s="89"/>
      <c r="VJS4" s="89"/>
      <c r="VJT4" s="89"/>
      <c r="VJU4" s="89"/>
      <c r="VJV4" s="89"/>
      <c r="VJW4" s="89"/>
      <c r="VJX4" s="89"/>
      <c r="VJY4" s="89"/>
      <c r="VJZ4" s="89"/>
      <c r="VKA4" s="89"/>
      <c r="VKB4" s="89"/>
      <c r="VKC4" s="89"/>
      <c r="VKD4" s="89"/>
      <c r="VKE4" s="89"/>
      <c r="VKF4" s="89"/>
      <c r="VKG4" s="89"/>
      <c r="VKH4" s="89"/>
      <c r="VKI4" s="89"/>
      <c r="VKJ4" s="89"/>
      <c r="VKK4" s="89"/>
      <c r="VKL4" s="89"/>
      <c r="VKM4" s="89"/>
      <c r="VKN4" s="89"/>
      <c r="VKO4" s="89"/>
      <c r="VKP4" s="89"/>
      <c r="VKQ4" s="89"/>
      <c r="VKR4" s="89"/>
      <c r="VKS4" s="89"/>
      <c r="VKT4" s="89"/>
      <c r="VKU4" s="89"/>
      <c r="VKV4" s="89"/>
      <c r="VKW4" s="89"/>
      <c r="VKX4" s="89"/>
      <c r="VKY4" s="89"/>
      <c r="VKZ4" s="89"/>
      <c r="VLA4" s="89"/>
      <c r="VLB4" s="89"/>
      <c r="VLC4" s="89"/>
      <c r="VLD4" s="89"/>
      <c r="VLE4" s="89"/>
      <c r="VLF4" s="89"/>
      <c r="VLG4" s="89"/>
      <c r="VLH4" s="89"/>
      <c r="VLI4" s="89"/>
      <c r="VLJ4" s="89"/>
      <c r="VLK4" s="89"/>
      <c r="VLL4" s="89"/>
      <c r="VLM4" s="89"/>
      <c r="VLN4" s="89"/>
      <c r="VLO4" s="89"/>
      <c r="VLP4" s="89"/>
      <c r="VLQ4" s="89"/>
      <c r="VLR4" s="89"/>
      <c r="VLS4" s="89"/>
      <c r="VLT4" s="89"/>
      <c r="VLU4" s="89"/>
      <c r="VLV4" s="89"/>
      <c r="VLW4" s="89"/>
      <c r="VLX4" s="89"/>
      <c r="VLY4" s="89"/>
      <c r="VLZ4" s="89"/>
      <c r="VMA4" s="89"/>
      <c r="VMB4" s="89"/>
      <c r="VMC4" s="89"/>
      <c r="VMD4" s="89"/>
      <c r="VME4" s="89"/>
      <c r="VMF4" s="89"/>
      <c r="VMG4" s="89"/>
      <c r="VMH4" s="89"/>
      <c r="VMI4" s="89"/>
      <c r="VMJ4" s="89"/>
      <c r="VMK4" s="89"/>
      <c r="VML4" s="89"/>
      <c r="VMM4" s="89"/>
      <c r="VMN4" s="89"/>
      <c r="VMO4" s="89"/>
      <c r="VMP4" s="89"/>
      <c r="VMQ4" s="89"/>
      <c r="VMR4" s="89"/>
      <c r="VMS4" s="89"/>
      <c r="VMT4" s="89"/>
      <c r="VMU4" s="89"/>
      <c r="VMV4" s="89"/>
      <c r="VMW4" s="89"/>
      <c r="VMX4" s="89"/>
      <c r="VMY4" s="89"/>
      <c r="VMZ4" s="89"/>
      <c r="VNA4" s="89"/>
      <c r="VNB4" s="89"/>
      <c r="VNC4" s="89"/>
      <c r="VND4" s="89"/>
      <c r="VNE4" s="89"/>
      <c r="VNF4" s="89"/>
      <c r="VNG4" s="89"/>
      <c r="VNH4" s="89"/>
      <c r="VNI4" s="89"/>
      <c r="VNJ4" s="89"/>
      <c r="VNK4" s="89"/>
      <c r="VNL4" s="89"/>
      <c r="VNM4" s="89"/>
      <c r="VNN4" s="89"/>
      <c r="VNO4" s="89"/>
      <c r="VNP4" s="89"/>
      <c r="VNQ4" s="89"/>
      <c r="VNR4" s="89"/>
      <c r="VNS4" s="89"/>
      <c r="VNT4" s="89"/>
      <c r="VNU4" s="89"/>
      <c r="VNV4" s="89"/>
      <c r="VNW4" s="89"/>
      <c r="VNX4" s="89"/>
      <c r="VNY4" s="89"/>
      <c r="VNZ4" s="89"/>
      <c r="VOA4" s="89"/>
      <c r="VOB4" s="89"/>
      <c r="VOC4" s="89"/>
      <c r="VOD4" s="89"/>
      <c r="VOE4" s="89"/>
      <c r="VOF4" s="89"/>
      <c r="VOG4" s="89"/>
      <c r="VOH4" s="89"/>
      <c r="VOI4" s="89"/>
      <c r="VOJ4" s="89"/>
      <c r="VOK4" s="89"/>
      <c r="VOL4" s="89"/>
      <c r="VOM4" s="89"/>
      <c r="VON4" s="89"/>
      <c r="VOO4" s="89"/>
      <c r="VOP4" s="89"/>
      <c r="VOQ4" s="89"/>
      <c r="VOR4" s="89"/>
      <c r="VOS4" s="89"/>
      <c r="VOT4" s="89"/>
      <c r="VOU4" s="89"/>
      <c r="VOV4" s="89"/>
      <c r="VOW4" s="89"/>
      <c r="VOX4" s="89"/>
      <c r="VOY4" s="89"/>
      <c r="VOZ4" s="89"/>
      <c r="VPA4" s="89"/>
      <c r="VPB4" s="89"/>
      <c r="VPC4" s="89"/>
      <c r="VPD4" s="89"/>
      <c r="VPE4" s="89"/>
      <c r="VPF4" s="89"/>
      <c r="VPG4" s="89"/>
      <c r="VPH4" s="89"/>
      <c r="VPI4" s="89"/>
      <c r="VPJ4" s="89"/>
      <c r="VPK4" s="89"/>
      <c r="VPL4" s="89"/>
      <c r="VPM4" s="89"/>
      <c r="VPN4" s="89"/>
      <c r="VPO4" s="89"/>
      <c r="VPP4" s="89"/>
      <c r="VPQ4" s="89"/>
      <c r="VPR4" s="89"/>
      <c r="VPS4" s="89"/>
      <c r="VPT4" s="89"/>
      <c r="VPU4" s="89"/>
      <c r="VPV4" s="89"/>
      <c r="VPW4" s="89"/>
      <c r="VPX4" s="89"/>
      <c r="VPY4" s="89"/>
      <c r="VPZ4" s="89"/>
      <c r="VQA4" s="89"/>
      <c r="VQB4" s="89"/>
      <c r="VQC4" s="89"/>
      <c r="VQD4" s="89"/>
      <c r="VQE4" s="89"/>
      <c r="VQF4" s="89"/>
      <c r="VQG4" s="89"/>
      <c r="VQH4" s="89"/>
      <c r="VQI4" s="89"/>
      <c r="VQJ4" s="89"/>
      <c r="VQK4" s="89"/>
      <c r="VQL4" s="89"/>
      <c r="VQM4" s="89"/>
      <c r="VQN4" s="89"/>
      <c r="VQO4" s="89"/>
      <c r="VQP4" s="89"/>
      <c r="VQQ4" s="89"/>
      <c r="VQR4" s="89"/>
      <c r="VQS4" s="89"/>
      <c r="VQT4" s="89"/>
      <c r="VQU4" s="89"/>
      <c r="VQV4" s="89"/>
      <c r="VQW4" s="89"/>
      <c r="VQX4" s="89"/>
      <c r="VQY4" s="89"/>
      <c r="VQZ4" s="89"/>
      <c r="VRA4" s="89"/>
      <c r="VRB4" s="89"/>
      <c r="VRC4" s="89"/>
      <c r="VRD4" s="89"/>
      <c r="VRE4" s="89"/>
      <c r="VRF4" s="89"/>
      <c r="VRG4" s="89"/>
      <c r="VRH4" s="89"/>
      <c r="VRI4" s="89"/>
      <c r="VRJ4" s="89"/>
      <c r="VRK4" s="89"/>
      <c r="VRL4" s="89"/>
      <c r="VRM4" s="89"/>
      <c r="VRN4" s="89"/>
      <c r="VRO4" s="89"/>
      <c r="VRP4" s="89"/>
      <c r="VRQ4" s="89"/>
      <c r="VRR4" s="89"/>
      <c r="VRS4" s="89"/>
      <c r="VRT4" s="89"/>
      <c r="VRU4" s="89"/>
      <c r="VRV4" s="89"/>
      <c r="VRW4" s="89"/>
      <c r="VRX4" s="89"/>
      <c r="VRY4" s="89"/>
      <c r="VRZ4" s="89"/>
      <c r="VSA4" s="89"/>
      <c r="VSB4" s="89"/>
      <c r="VSC4" s="89"/>
      <c r="VSD4" s="89"/>
      <c r="VSE4" s="89"/>
      <c r="VSF4" s="89"/>
      <c r="VSG4" s="89"/>
      <c r="VSH4" s="89"/>
      <c r="VSI4" s="89"/>
      <c r="VSJ4" s="89"/>
      <c r="VSK4" s="89"/>
      <c r="VSL4" s="89"/>
      <c r="VSM4" s="89"/>
      <c r="VSN4" s="89"/>
      <c r="VSO4" s="89"/>
      <c r="VSP4" s="89"/>
      <c r="VSQ4" s="89"/>
      <c r="VSR4" s="89"/>
      <c r="VSS4" s="89"/>
      <c r="VST4" s="89"/>
      <c r="VSU4" s="89"/>
      <c r="VSV4" s="89"/>
      <c r="VSW4" s="89"/>
      <c r="VSX4" s="89"/>
      <c r="VSY4" s="89"/>
      <c r="VSZ4" s="89"/>
      <c r="VTA4" s="89"/>
      <c r="VTB4" s="89"/>
      <c r="VTC4" s="89"/>
      <c r="VTD4" s="89"/>
      <c r="VTE4" s="89"/>
      <c r="VTF4" s="89"/>
      <c r="VTG4" s="89"/>
      <c r="VTH4" s="89"/>
      <c r="VTI4" s="89"/>
      <c r="VTJ4" s="89"/>
      <c r="VTK4" s="89"/>
      <c r="VTL4" s="89"/>
      <c r="VTM4" s="89"/>
      <c r="VTN4" s="89"/>
      <c r="VTO4" s="89"/>
      <c r="VTP4" s="89"/>
      <c r="VTQ4" s="89"/>
      <c r="VTR4" s="89"/>
      <c r="VTS4" s="89"/>
      <c r="VTT4" s="89"/>
      <c r="VTU4" s="89"/>
      <c r="VTV4" s="89"/>
      <c r="VTW4" s="89"/>
      <c r="VTX4" s="89"/>
      <c r="VTY4" s="89"/>
      <c r="VTZ4" s="89"/>
      <c r="VUA4" s="89"/>
      <c r="VUB4" s="89"/>
      <c r="VUC4" s="89"/>
      <c r="VUD4" s="89"/>
      <c r="VUE4" s="89"/>
      <c r="VUF4" s="89"/>
      <c r="VUG4" s="89"/>
      <c r="VUH4" s="89"/>
      <c r="VUI4" s="89"/>
      <c r="VUJ4" s="89"/>
      <c r="VUK4" s="89"/>
      <c r="VUL4" s="89"/>
      <c r="VUM4" s="89"/>
      <c r="VUN4" s="89"/>
      <c r="VUO4" s="89"/>
      <c r="VUP4" s="89"/>
      <c r="VUQ4" s="89"/>
      <c r="VUR4" s="89"/>
      <c r="VUS4" s="89"/>
      <c r="VUT4" s="89"/>
      <c r="VUU4" s="89"/>
      <c r="VUV4" s="89"/>
      <c r="VUW4" s="89"/>
      <c r="VUX4" s="89"/>
      <c r="VUY4" s="89"/>
      <c r="VUZ4" s="89"/>
      <c r="VVA4" s="89"/>
      <c r="VVB4" s="89"/>
      <c r="VVC4" s="89"/>
      <c r="VVD4" s="89"/>
      <c r="VVE4" s="89"/>
      <c r="VVF4" s="89"/>
      <c r="VVG4" s="89"/>
      <c r="VVH4" s="89"/>
      <c r="VVI4" s="89"/>
      <c r="VVJ4" s="89"/>
      <c r="VVK4" s="89"/>
      <c r="VVL4" s="89"/>
      <c r="VVM4" s="89"/>
      <c r="VVN4" s="89"/>
      <c r="VVO4" s="89"/>
      <c r="VVP4" s="89"/>
      <c r="VVQ4" s="89"/>
      <c r="VVR4" s="89"/>
      <c r="VVS4" s="89"/>
      <c r="VVT4" s="89"/>
      <c r="VVU4" s="89"/>
      <c r="VVV4" s="89"/>
      <c r="VVW4" s="89"/>
      <c r="VVX4" s="89"/>
      <c r="VVY4" s="89"/>
      <c r="VVZ4" s="89"/>
      <c r="VWA4" s="89"/>
      <c r="VWB4" s="89"/>
      <c r="VWC4" s="89"/>
      <c r="VWD4" s="89"/>
      <c r="VWE4" s="89"/>
      <c r="VWF4" s="89"/>
      <c r="VWG4" s="89"/>
      <c r="VWH4" s="89"/>
      <c r="VWI4" s="89"/>
      <c r="VWJ4" s="89"/>
      <c r="VWK4" s="89"/>
      <c r="VWL4" s="89"/>
      <c r="VWM4" s="89"/>
      <c r="VWN4" s="89"/>
      <c r="VWO4" s="89"/>
      <c r="VWP4" s="89"/>
      <c r="VWQ4" s="89"/>
      <c r="VWR4" s="89"/>
      <c r="VWS4" s="89"/>
      <c r="VWT4" s="89"/>
      <c r="VWU4" s="89"/>
      <c r="VWV4" s="89"/>
      <c r="VWW4" s="89"/>
      <c r="VWX4" s="89"/>
      <c r="VWY4" s="89"/>
      <c r="VWZ4" s="89"/>
      <c r="VXA4" s="89"/>
      <c r="VXB4" s="89"/>
      <c r="VXC4" s="89"/>
      <c r="VXD4" s="89"/>
      <c r="VXE4" s="89"/>
      <c r="VXF4" s="89"/>
      <c r="VXG4" s="89"/>
      <c r="VXH4" s="89"/>
      <c r="VXI4" s="89"/>
      <c r="VXJ4" s="89"/>
      <c r="VXK4" s="89"/>
      <c r="VXL4" s="89"/>
      <c r="VXM4" s="89"/>
      <c r="VXN4" s="89"/>
      <c r="VXO4" s="89"/>
      <c r="VXP4" s="89"/>
      <c r="VXQ4" s="89"/>
      <c r="VXR4" s="89"/>
      <c r="VXS4" s="89"/>
      <c r="VXT4" s="89"/>
      <c r="VXU4" s="89"/>
      <c r="VXV4" s="89"/>
      <c r="VXW4" s="89"/>
      <c r="VXX4" s="89"/>
      <c r="VXY4" s="89"/>
      <c r="VXZ4" s="89"/>
      <c r="VYA4" s="89"/>
      <c r="VYB4" s="89"/>
      <c r="VYC4" s="89"/>
      <c r="VYD4" s="89"/>
      <c r="VYE4" s="89"/>
      <c r="VYF4" s="89"/>
      <c r="VYG4" s="89"/>
      <c r="VYH4" s="89"/>
      <c r="VYI4" s="89"/>
      <c r="VYJ4" s="89"/>
      <c r="VYK4" s="89"/>
      <c r="VYL4" s="89"/>
      <c r="VYM4" s="89"/>
      <c r="VYN4" s="89"/>
      <c r="VYO4" s="89"/>
      <c r="VYP4" s="89"/>
      <c r="VYQ4" s="89"/>
      <c r="VYR4" s="89"/>
      <c r="VYS4" s="89"/>
      <c r="VYT4" s="89"/>
      <c r="VYU4" s="89"/>
      <c r="VYV4" s="89"/>
      <c r="VYW4" s="89"/>
      <c r="VYX4" s="89"/>
      <c r="VYY4" s="89"/>
      <c r="VYZ4" s="89"/>
      <c r="VZA4" s="89"/>
      <c r="VZB4" s="89"/>
      <c r="VZC4" s="89"/>
      <c r="VZD4" s="89"/>
      <c r="VZE4" s="89"/>
      <c r="VZF4" s="89"/>
      <c r="VZG4" s="89"/>
      <c r="VZH4" s="89"/>
      <c r="VZI4" s="89"/>
      <c r="VZJ4" s="89"/>
      <c r="VZK4" s="89"/>
      <c r="VZL4" s="89"/>
      <c r="VZM4" s="89"/>
      <c r="VZN4" s="89"/>
      <c r="VZO4" s="89"/>
      <c r="VZP4" s="89"/>
      <c r="VZQ4" s="89"/>
      <c r="VZR4" s="89"/>
      <c r="VZS4" s="89"/>
      <c r="VZT4" s="89"/>
      <c r="VZU4" s="89"/>
      <c r="VZV4" s="89"/>
      <c r="VZW4" s="89"/>
      <c r="VZX4" s="89"/>
      <c r="VZY4" s="89"/>
      <c r="VZZ4" s="89"/>
      <c r="WAA4" s="89"/>
      <c r="WAB4" s="89"/>
      <c r="WAC4" s="89"/>
      <c r="WAD4" s="89"/>
      <c r="WAE4" s="89"/>
      <c r="WAF4" s="89"/>
      <c r="WAG4" s="89"/>
      <c r="WAH4" s="89"/>
      <c r="WAI4" s="89"/>
      <c r="WAJ4" s="89"/>
      <c r="WAK4" s="89"/>
      <c r="WAL4" s="89"/>
      <c r="WAM4" s="89"/>
      <c r="WAN4" s="89"/>
      <c r="WAO4" s="89"/>
      <c r="WAP4" s="89"/>
      <c r="WAQ4" s="89"/>
      <c r="WAR4" s="89"/>
      <c r="WAS4" s="89"/>
      <c r="WAT4" s="89"/>
      <c r="WAU4" s="89"/>
      <c r="WAV4" s="89"/>
      <c r="WAW4" s="89"/>
      <c r="WAX4" s="89"/>
      <c r="WAY4" s="89"/>
      <c r="WAZ4" s="89"/>
      <c r="WBA4" s="89"/>
      <c r="WBB4" s="89"/>
      <c r="WBC4" s="89"/>
      <c r="WBD4" s="89"/>
      <c r="WBE4" s="89"/>
      <c r="WBF4" s="89"/>
      <c r="WBG4" s="89"/>
      <c r="WBH4" s="89"/>
      <c r="WBI4" s="89"/>
      <c r="WBJ4" s="89"/>
      <c r="WBK4" s="89"/>
      <c r="WBL4" s="89"/>
      <c r="WBM4" s="89"/>
      <c r="WBN4" s="89"/>
      <c r="WBO4" s="89"/>
      <c r="WBP4" s="89"/>
      <c r="WBQ4" s="89"/>
      <c r="WBR4" s="89"/>
      <c r="WBS4" s="89"/>
      <c r="WBT4" s="89"/>
      <c r="WBU4" s="89"/>
      <c r="WBV4" s="89"/>
      <c r="WBW4" s="89"/>
      <c r="WBX4" s="89"/>
      <c r="WBY4" s="89"/>
      <c r="WBZ4" s="89"/>
      <c r="WCA4" s="89"/>
      <c r="WCB4" s="89"/>
      <c r="WCC4" s="89"/>
      <c r="WCD4" s="89"/>
      <c r="WCE4" s="89"/>
      <c r="WCF4" s="89"/>
      <c r="WCG4" s="89"/>
      <c r="WCH4" s="89"/>
      <c r="WCI4" s="89"/>
      <c r="WCJ4" s="89"/>
      <c r="WCK4" s="89"/>
      <c r="WCL4" s="89"/>
      <c r="WCM4" s="89"/>
      <c r="WCN4" s="89"/>
      <c r="WCO4" s="89"/>
      <c r="WCP4" s="89"/>
      <c r="WCQ4" s="89"/>
      <c r="WCR4" s="89"/>
      <c r="WCS4" s="89"/>
      <c r="WCT4" s="89"/>
      <c r="WCU4" s="89"/>
      <c r="WCV4" s="89"/>
      <c r="WCW4" s="89"/>
      <c r="WCX4" s="89"/>
      <c r="WCY4" s="89"/>
      <c r="WCZ4" s="89"/>
      <c r="WDA4" s="89"/>
      <c r="WDB4" s="89"/>
      <c r="WDC4" s="89"/>
      <c r="WDD4" s="89"/>
      <c r="WDE4" s="89"/>
      <c r="WDF4" s="89"/>
      <c r="WDG4" s="89"/>
      <c r="WDH4" s="89"/>
      <c r="WDI4" s="89"/>
      <c r="WDJ4" s="89"/>
      <c r="WDK4" s="89"/>
      <c r="WDL4" s="89"/>
      <c r="WDM4" s="89"/>
      <c r="WDN4" s="89"/>
      <c r="WDO4" s="89"/>
      <c r="WDP4" s="89"/>
      <c r="WDQ4" s="89"/>
      <c r="WDR4" s="89"/>
      <c r="WDS4" s="89"/>
      <c r="WDT4" s="89"/>
      <c r="WDU4" s="89"/>
      <c r="WDV4" s="89"/>
      <c r="WDW4" s="89"/>
      <c r="WDX4" s="89"/>
      <c r="WDY4" s="89"/>
      <c r="WDZ4" s="89"/>
      <c r="WEA4" s="89"/>
      <c r="WEB4" s="89"/>
      <c r="WEC4" s="89"/>
      <c r="WED4" s="89"/>
      <c r="WEE4" s="89"/>
      <c r="WEF4" s="89"/>
      <c r="WEG4" s="89"/>
      <c r="WEH4" s="89"/>
      <c r="WEI4" s="89"/>
      <c r="WEJ4" s="89"/>
      <c r="WEK4" s="89"/>
      <c r="WEL4" s="89"/>
      <c r="WEM4" s="89"/>
      <c r="WEN4" s="89"/>
      <c r="WEO4" s="89"/>
      <c r="WEP4" s="89"/>
      <c r="WEQ4" s="89"/>
      <c r="WER4" s="89"/>
      <c r="WES4" s="89"/>
      <c r="WET4" s="89"/>
      <c r="WEU4" s="89"/>
      <c r="WEV4" s="89"/>
      <c r="WEW4" s="89"/>
      <c r="WEX4" s="89"/>
      <c r="WEY4" s="89"/>
      <c r="WEZ4" s="89"/>
      <c r="WFA4" s="89"/>
      <c r="WFB4" s="89"/>
      <c r="WFC4" s="89"/>
      <c r="WFD4" s="89"/>
      <c r="WFE4" s="89"/>
      <c r="WFF4" s="89"/>
      <c r="WFG4" s="89"/>
      <c r="WFH4" s="89"/>
      <c r="WFI4" s="89"/>
      <c r="WFJ4" s="89"/>
      <c r="WFK4" s="89"/>
      <c r="WFL4" s="89"/>
      <c r="WFM4" s="89"/>
      <c r="WFN4" s="89"/>
      <c r="WFO4" s="89"/>
      <c r="WFP4" s="89"/>
      <c r="WFQ4" s="89"/>
      <c r="WFR4" s="89"/>
      <c r="WFS4" s="89"/>
      <c r="WFT4" s="89"/>
      <c r="WFU4" s="89"/>
      <c r="WFV4" s="89"/>
      <c r="WFW4" s="89"/>
      <c r="WFX4" s="89"/>
      <c r="WFY4" s="89"/>
      <c r="WFZ4" s="89"/>
      <c r="WGA4" s="89"/>
      <c r="WGB4" s="89"/>
      <c r="WGC4" s="89"/>
      <c r="WGD4" s="89"/>
      <c r="WGE4" s="89"/>
      <c r="WGF4" s="89"/>
      <c r="WGG4" s="89"/>
      <c r="WGH4" s="89"/>
      <c r="WGI4" s="89"/>
      <c r="WGJ4" s="89"/>
      <c r="WGK4" s="89"/>
      <c r="WGL4" s="89"/>
      <c r="WGM4" s="89"/>
      <c r="WGN4" s="89"/>
      <c r="WGO4" s="89"/>
      <c r="WGP4" s="89"/>
      <c r="WGQ4" s="89"/>
      <c r="WGR4" s="89"/>
      <c r="WGS4" s="89"/>
      <c r="WGT4" s="89"/>
      <c r="WGU4" s="89"/>
      <c r="WGV4" s="89"/>
      <c r="WGW4" s="89"/>
      <c r="WGX4" s="89"/>
      <c r="WGY4" s="89"/>
      <c r="WGZ4" s="89"/>
      <c r="WHA4" s="89"/>
      <c r="WHB4" s="89"/>
      <c r="WHC4" s="89"/>
      <c r="WHD4" s="89"/>
      <c r="WHE4" s="89"/>
      <c r="WHF4" s="89"/>
      <c r="WHG4" s="89"/>
      <c r="WHH4" s="89"/>
      <c r="WHI4" s="89"/>
      <c r="WHJ4" s="89"/>
      <c r="WHK4" s="89"/>
      <c r="WHL4" s="89"/>
      <c r="WHM4" s="89"/>
      <c r="WHN4" s="89"/>
      <c r="WHO4" s="89"/>
      <c r="WHP4" s="89"/>
      <c r="WHQ4" s="89"/>
      <c r="WHR4" s="89"/>
      <c r="WHS4" s="89"/>
      <c r="WHT4" s="89"/>
      <c r="WHU4" s="89"/>
      <c r="WHV4" s="89"/>
      <c r="WHW4" s="89"/>
      <c r="WHX4" s="89"/>
      <c r="WHY4" s="89"/>
      <c r="WHZ4" s="89"/>
      <c r="WIA4" s="89"/>
      <c r="WIB4" s="89"/>
      <c r="WIC4" s="89"/>
      <c r="WID4" s="89"/>
      <c r="WIE4" s="89"/>
      <c r="WIF4" s="89"/>
      <c r="WIG4" s="89"/>
      <c r="WIH4" s="89"/>
      <c r="WII4" s="89"/>
      <c r="WIJ4" s="89"/>
      <c r="WIK4" s="89"/>
      <c r="WIL4" s="89"/>
      <c r="WIM4" s="89"/>
      <c r="WIN4" s="89"/>
      <c r="WIO4" s="89"/>
      <c r="WIP4" s="89"/>
      <c r="WIQ4" s="89"/>
      <c r="WIR4" s="89"/>
      <c r="WIS4" s="89"/>
      <c r="WIT4" s="89"/>
      <c r="WIU4" s="89"/>
      <c r="WIV4" s="89"/>
      <c r="WIW4" s="89"/>
      <c r="WIX4" s="89"/>
      <c r="WIY4" s="89"/>
      <c r="WIZ4" s="89"/>
      <c r="WJA4" s="89"/>
      <c r="WJB4" s="89"/>
      <c r="WJC4" s="89"/>
      <c r="WJD4" s="89"/>
      <c r="WJE4" s="89"/>
      <c r="WJF4" s="89"/>
      <c r="WJG4" s="89"/>
      <c r="WJH4" s="89"/>
      <c r="WJI4" s="89"/>
      <c r="WJJ4" s="89"/>
      <c r="WJK4" s="89"/>
      <c r="WJL4" s="89"/>
      <c r="WJM4" s="89"/>
      <c r="WJN4" s="89"/>
      <c r="WJO4" s="89"/>
      <c r="WJP4" s="89"/>
      <c r="WJQ4" s="89"/>
      <c r="WJR4" s="89"/>
      <c r="WJS4" s="89"/>
      <c r="WJT4" s="89"/>
      <c r="WJU4" s="89"/>
      <c r="WJV4" s="89"/>
      <c r="WJW4" s="89"/>
      <c r="WJX4" s="89"/>
      <c r="WJY4" s="89"/>
      <c r="WJZ4" s="89"/>
      <c r="WKA4" s="89"/>
      <c r="WKB4" s="89"/>
      <c r="WKC4" s="89"/>
      <c r="WKD4" s="89"/>
      <c r="WKE4" s="89"/>
      <c r="WKF4" s="89"/>
      <c r="WKG4" s="89"/>
      <c r="WKH4" s="89"/>
      <c r="WKI4" s="89"/>
      <c r="WKJ4" s="89"/>
      <c r="WKK4" s="89"/>
      <c r="WKL4" s="89"/>
      <c r="WKM4" s="89"/>
      <c r="WKN4" s="89"/>
      <c r="WKO4" s="89"/>
      <c r="WKP4" s="89"/>
      <c r="WKQ4" s="89"/>
      <c r="WKR4" s="89"/>
      <c r="WKS4" s="89"/>
      <c r="WKT4" s="89"/>
      <c r="WKU4" s="89"/>
      <c r="WKV4" s="89"/>
      <c r="WKW4" s="89"/>
      <c r="WKX4" s="89"/>
      <c r="WKY4" s="89"/>
      <c r="WKZ4" s="89"/>
      <c r="WLA4" s="89"/>
      <c r="WLB4" s="89"/>
      <c r="WLC4" s="89"/>
      <c r="WLD4" s="89"/>
      <c r="WLE4" s="89"/>
      <c r="WLF4" s="89"/>
      <c r="WLG4" s="89"/>
      <c r="WLH4" s="89"/>
      <c r="WLI4" s="89"/>
      <c r="WLJ4" s="89"/>
      <c r="WLK4" s="89"/>
      <c r="WLL4" s="89"/>
      <c r="WLM4" s="89"/>
      <c r="WLN4" s="89"/>
      <c r="WLO4" s="89"/>
      <c r="WLP4" s="89"/>
      <c r="WLQ4" s="89"/>
      <c r="WLR4" s="89"/>
      <c r="WLS4" s="89"/>
      <c r="WLT4" s="89"/>
      <c r="WLU4" s="89"/>
      <c r="WLV4" s="89"/>
      <c r="WLW4" s="89"/>
      <c r="WLX4" s="89"/>
      <c r="WLY4" s="89"/>
      <c r="WLZ4" s="89"/>
      <c r="WMA4" s="89"/>
      <c r="WMB4" s="89"/>
      <c r="WMC4" s="89"/>
      <c r="WMD4" s="89"/>
      <c r="WME4" s="89"/>
      <c r="WMF4" s="89"/>
      <c r="WMG4" s="89"/>
      <c r="WMH4" s="89"/>
      <c r="WMI4" s="89"/>
      <c r="WMJ4" s="89"/>
      <c r="WMK4" s="89"/>
      <c r="WML4" s="89"/>
      <c r="WMM4" s="89"/>
      <c r="WMN4" s="89"/>
      <c r="WMO4" s="89"/>
      <c r="WMP4" s="89"/>
      <c r="WMQ4" s="89"/>
      <c r="WMR4" s="89"/>
      <c r="WMS4" s="89"/>
      <c r="WMT4" s="89"/>
      <c r="WMU4" s="89"/>
      <c r="WMV4" s="89"/>
      <c r="WMW4" s="89"/>
      <c r="WMX4" s="89"/>
      <c r="WMY4" s="89"/>
      <c r="WMZ4" s="89"/>
      <c r="WNA4" s="89"/>
      <c r="WNB4" s="89"/>
      <c r="WNC4" s="89"/>
      <c r="WND4" s="89"/>
      <c r="WNE4" s="89"/>
      <c r="WNF4" s="89"/>
      <c r="WNG4" s="89"/>
      <c r="WNH4" s="89"/>
      <c r="WNI4" s="89"/>
      <c r="WNJ4" s="89"/>
      <c r="WNK4" s="89"/>
      <c r="WNL4" s="89"/>
      <c r="WNM4" s="89"/>
      <c r="WNN4" s="89"/>
      <c r="WNO4" s="89"/>
      <c r="WNP4" s="89"/>
      <c r="WNQ4" s="89"/>
      <c r="WNR4" s="89"/>
      <c r="WNS4" s="89"/>
      <c r="WNT4" s="89"/>
      <c r="WNU4" s="89"/>
      <c r="WNV4" s="89"/>
      <c r="WNW4" s="89"/>
      <c r="WNX4" s="89"/>
      <c r="WNY4" s="89"/>
      <c r="WNZ4" s="89"/>
      <c r="WOA4" s="89"/>
      <c r="WOB4" s="89"/>
      <c r="WOC4" s="89"/>
      <c r="WOD4" s="89"/>
      <c r="WOE4" s="89"/>
      <c r="WOF4" s="89"/>
      <c r="WOG4" s="89"/>
      <c r="WOH4" s="89"/>
      <c r="WOI4" s="89"/>
      <c r="WOJ4" s="89"/>
      <c r="WOK4" s="89"/>
      <c r="WOL4" s="89"/>
      <c r="WOM4" s="89"/>
      <c r="WON4" s="89"/>
      <c r="WOO4" s="89"/>
      <c r="WOP4" s="89"/>
      <c r="WOQ4" s="89"/>
      <c r="WOR4" s="89"/>
      <c r="WOS4" s="89"/>
      <c r="WOT4" s="89"/>
      <c r="WOU4" s="89"/>
      <c r="WOV4" s="89"/>
      <c r="WOW4" s="89"/>
      <c r="WOX4" s="89"/>
      <c r="WOY4" s="89"/>
      <c r="WOZ4" s="89"/>
      <c r="WPA4" s="89"/>
      <c r="WPB4" s="89"/>
      <c r="WPC4" s="89"/>
      <c r="WPD4" s="89"/>
      <c r="WPE4" s="89"/>
      <c r="WPF4" s="89"/>
      <c r="WPG4" s="89"/>
      <c r="WPH4" s="89"/>
      <c r="WPI4" s="89"/>
      <c r="WPJ4" s="89"/>
      <c r="WPK4" s="89"/>
      <c r="WPL4" s="89"/>
      <c r="WPM4" s="89"/>
      <c r="WPN4" s="89"/>
      <c r="WPO4" s="89"/>
      <c r="WPP4" s="89"/>
      <c r="WPQ4" s="89"/>
      <c r="WPR4" s="89"/>
      <c r="WPS4" s="89"/>
      <c r="WPT4" s="89"/>
      <c r="WPU4" s="89"/>
      <c r="WPV4" s="89"/>
      <c r="WPW4" s="89"/>
      <c r="WPX4" s="89"/>
      <c r="WPY4" s="89"/>
      <c r="WPZ4" s="89"/>
      <c r="WQA4" s="89"/>
      <c r="WQB4" s="89"/>
      <c r="WQC4" s="89"/>
      <c r="WQD4" s="89"/>
      <c r="WQE4" s="89"/>
      <c r="WQF4" s="89"/>
      <c r="WQG4" s="89"/>
      <c r="WQH4" s="89"/>
      <c r="WQI4" s="89"/>
      <c r="WQJ4" s="89"/>
      <c r="WQK4" s="89"/>
      <c r="WQL4" s="89"/>
      <c r="WQM4" s="89"/>
      <c r="WQN4" s="89"/>
      <c r="WQO4" s="89"/>
      <c r="WQP4" s="89"/>
      <c r="WQQ4" s="89"/>
      <c r="WQR4" s="89"/>
      <c r="WQS4" s="89"/>
      <c r="WQT4" s="89"/>
      <c r="WQU4" s="89"/>
      <c r="WQV4" s="89"/>
      <c r="WQW4" s="89"/>
      <c r="WQX4" s="89"/>
      <c r="WQY4" s="89"/>
      <c r="WQZ4" s="89"/>
      <c r="WRA4" s="89"/>
      <c r="WRB4" s="89"/>
      <c r="WRC4" s="89"/>
      <c r="WRD4" s="89"/>
      <c r="WRE4" s="89"/>
      <c r="WRF4" s="89"/>
      <c r="WRG4" s="89"/>
      <c r="WRH4" s="89"/>
      <c r="WRI4" s="89"/>
      <c r="WRJ4" s="89"/>
      <c r="WRK4" s="89"/>
      <c r="WRL4" s="89"/>
      <c r="WRM4" s="89"/>
      <c r="WRN4" s="89"/>
      <c r="WRO4" s="89"/>
      <c r="WRP4" s="89"/>
      <c r="WRQ4" s="89"/>
      <c r="WRR4" s="89"/>
      <c r="WRS4" s="89"/>
      <c r="WRT4" s="89"/>
      <c r="WRU4" s="89"/>
      <c r="WRV4" s="89"/>
      <c r="WRW4" s="89"/>
      <c r="WRX4" s="89"/>
      <c r="WRY4" s="89"/>
      <c r="WRZ4" s="89"/>
      <c r="WSA4" s="89"/>
      <c r="WSB4" s="89"/>
      <c r="WSC4" s="89"/>
      <c r="WSD4" s="89"/>
      <c r="WSE4" s="89"/>
      <c r="WSF4" s="89"/>
      <c r="WSG4" s="89"/>
      <c r="WSH4" s="89"/>
      <c r="WSI4" s="89"/>
      <c r="WSJ4" s="89"/>
      <c r="WSK4" s="89"/>
      <c r="WSL4" s="89"/>
      <c r="WSM4" s="89"/>
      <c r="WSN4" s="89"/>
      <c r="WSO4" s="89"/>
      <c r="WSP4" s="89"/>
      <c r="WSQ4" s="89"/>
      <c r="WSR4" s="89"/>
      <c r="WSS4" s="89"/>
      <c r="WST4" s="89"/>
      <c r="WSU4" s="89"/>
      <c r="WSV4" s="89"/>
      <c r="WSW4" s="89"/>
      <c r="WSX4" s="89"/>
      <c r="WSY4" s="89"/>
      <c r="WSZ4" s="89"/>
      <c r="WTA4" s="89"/>
      <c r="WTB4" s="89"/>
      <c r="WTC4" s="89"/>
      <c r="WTD4" s="89"/>
      <c r="WTE4" s="89"/>
      <c r="WTF4" s="89"/>
      <c r="WTG4" s="89"/>
      <c r="WTH4" s="89"/>
      <c r="WTI4" s="89"/>
      <c r="WTJ4" s="89"/>
      <c r="WTK4" s="89"/>
      <c r="WTL4" s="89"/>
      <c r="WTM4" s="89"/>
      <c r="WTN4" s="89"/>
      <c r="WTO4" s="89"/>
      <c r="WTP4" s="89"/>
      <c r="WTQ4" s="89"/>
      <c r="WTR4" s="89"/>
      <c r="WTS4" s="89"/>
      <c r="WTT4" s="89"/>
      <c r="WTU4" s="89"/>
      <c r="WTV4" s="89"/>
      <c r="WTW4" s="89"/>
      <c r="WTX4" s="89"/>
      <c r="WTY4" s="89"/>
      <c r="WTZ4" s="89"/>
      <c r="WUA4" s="89"/>
      <c r="WUB4" s="89"/>
      <c r="WUC4" s="89"/>
      <c r="WUD4" s="89"/>
      <c r="WUE4" s="89"/>
      <c r="WUF4" s="89"/>
      <c r="WUG4" s="89"/>
      <c r="WUH4" s="89"/>
      <c r="WUI4" s="89"/>
      <c r="WUJ4" s="89"/>
      <c r="WUK4" s="89"/>
      <c r="WUL4" s="89"/>
      <c r="WUM4" s="89"/>
      <c r="WUN4" s="89"/>
      <c r="WUO4" s="89"/>
      <c r="WUP4" s="89"/>
      <c r="WUQ4" s="89"/>
      <c r="WUR4" s="89"/>
      <c r="WUS4" s="89"/>
      <c r="WUT4" s="89"/>
      <c r="WUU4" s="89"/>
      <c r="WUV4" s="89"/>
      <c r="WUW4" s="89"/>
      <c r="WUX4" s="89"/>
      <c r="WUY4" s="89"/>
      <c r="WUZ4" s="89"/>
      <c r="WVA4" s="89"/>
      <c r="WVB4" s="89"/>
      <c r="WVC4" s="89"/>
      <c r="WVD4" s="89"/>
      <c r="WVE4" s="89"/>
      <c r="WVF4" s="89"/>
      <c r="WVG4" s="89"/>
      <c r="WVH4" s="89"/>
      <c r="WVI4" s="89"/>
      <c r="WVJ4" s="89"/>
      <c r="WVK4" s="89"/>
      <c r="WVL4" s="89"/>
      <c r="WVM4" s="89"/>
      <c r="WVN4" s="89"/>
      <c r="WVO4" s="89"/>
      <c r="WVP4" s="89"/>
      <c r="WVQ4" s="89"/>
      <c r="WVR4" s="89"/>
      <c r="WVS4" s="89"/>
      <c r="WVT4" s="89"/>
      <c r="WVU4" s="89"/>
      <c r="WVV4" s="89"/>
      <c r="WVW4" s="89"/>
      <c r="WVX4" s="89"/>
      <c r="WVY4" s="89"/>
      <c r="WVZ4" s="89"/>
      <c r="WWA4" s="89"/>
      <c r="WWB4" s="89"/>
      <c r="WWC4" s="89"/>
      <c r="WWD4" s="89"/>
      <c r="WWE4" s="89"/>
      <c r="WWF4" s="89"/>
      <c r="WWG4" s="89"/>
      <c r="WWH4" s="89"/>
      <c r="WWI4" s="89"/>
      <c r="WWJ4" s="89"/>
      <c r="WWK4" s="89"/>
      <c r="WWL4" s="89"/>
      <c r="WWM4" s="89"/>
      <c r="WWN4" s="89"/>
      <c r="WWO4" s="89"/>
      <c r="WWP4" s="89"/>
      <c r="WWQ4" s="89"/>
      <c r="WWR4" s="89"/>
      <c r="WWS4" s="89"/>
      <c r="WWT4" s="89"/>
      <c r="WWU4" s="89"/>
      <c r="WWV4" s="89"/>
      <c r="WWW4" s="89"/>
      <c r="WWX4" s="89"/>
      <c r="WWY4" s="89"/>
      <c r="WWZ4" s="89"/>
      <c r="WXA4" s="89"/>
      <c r="WXB4" s="89"/>
      <c r="WXC4" s="89"/>
      <c r="WXD4" s="89"/>
      <c r="WXE4" s="89"/>
      <c r="WXF4" s="89"/>
      <c r="WXG4" s="89"/>
      <c r="WXH4" s="89"/>
      <c r="WXI4" s="89"/>
      <c r="WXJ4" s="89"/>
      <c r="WXK4" s="89"/>
      <c r="WXL4" s="89"/>
      <c r="WXM4" s="89"/>
      <c r="WXN4" s="89"/>
      <c r="WXO4" s="89"/>
      <c r="WXP4" s="89"/>
      <c r="WXQ4" s="89"/>
      <c r="WXR4" s="89"/>
      <c r="WXS4" s="89"/>
      <c r="WXT4" s="89"/>
      <c r="WXU4" s="89"/>
      <c r="WXV4" s="89"/>
      <c r="WXW4" s="89"/>
      <c r="WXX4" s="89"/>
      <c r="WXY4" s="89"/>
      <c r="WXZ4" s="89"/>
      <c r="WYA4" s="89"/>
      <c r="WYB4" s="89"/>
      <c r="WYC4" s="89"/>
      <c r="WYD4" s="89"/>
      <c r="WYE4" s="89"/>
      <c r="WYF4" s="89"/>
      <c r="WYG4" s="89"/>
      <c r="WYH4" s="89"/>
      <c r="WYI4" s="89"/>
      <c r="WYJ4" s="89"/>
      <c r="WYK4" s="89"/>
      <c r="WYL4" s="89"/>
      <c r="WYM4" s="89"/>
      <c r="WYN4" s="89"/>
      <c r="WYO4" s="89"/>
      <c r="WYP4" s="89"/>
      <c r="WYQ4" s="89"/>
      <c r="WYR4" s="89"/>
      <c r="WYS4" s="89"/>
      <c r="WYT4" s="89"/>
      <c r="WYU4" s="89"/>
      <c r="WYV4" s="89"/>
      <c r="WYW4" s="89"/>
      <c r="WYX4" s="89"/>
      <c r="WYY4" s="89"/>
      <c r="WYZ4" s="89"/>
      <c r="WZA4" s="89"/>
      <c r="WZB4" s="89"/>
      <c r="WZC4" s="89"/>
      <c r="WZD4" s="89"/>
      <c r="WZE4" s="89"/>
      <c r="WZF4" s="89"/>
      <c r="WZG4" s="89"/>
      <c r="WZH4" s="89"/>
      <c r="WZI4" s="89"/>
      <c r="WZJ4" s="89"/>
      <c r="WZK4" s="89"/>
      <c r="WZL4" s="89"/>
      <c r="WZM4" s="89"/>
      <c r="WZN4" s="89"/>
      <c r="WZO4" s="89"/>
      <c r="WZP4" s="89"/>
      <c r="WZQ4" s="89"/>
      <c r="WZR4" s="89"/>
      <c r="WZS4" s="89"/>
      <c r="WZT4" s="89"/>
      <c r="WZU4" s="89"/>
      <c r="WZV4" s="89"/>
      <c r="WZW4" s="89"/>
      <c r="WZX4" s="89"/>
      <c r="WZY4" s="89"/>
      <c r="WZZ4" s="89"/>
      <c r="XAA4" s="89"/>
      <c r="XAB4" s="89"/>
      <c r="XAC4" s="89"/>
      <c r="XAD4" s="89"/>
      <c r="XAE4" s="89"/>
      <c r="XAF4" s="89"/>
      <c r="XAG4" s="89"/>
      <c r="XAH4" s="89"/>
      <c r="XAI4" s="89"/>
      <c r="XAJ4" s="89"/>
      <c r="XAK4" s="89"/>
      <c r="XAL4" s="89"/>
      <c r="XAM4" s="89"/>
      <c r="XAN4" s="89"/>
      <c r="XAO4" s="89"/>
      <c r="XAP4" s="89"/>
      <c r="XAQ4" s="89"/>
      <c r="XAR4" s="89"/>
      <c r="XAS4" s="89"/>
      <c r="XAT4" s="89"/>
      <c r="XAU4" s="89"/>
      <c r="XAV4" s="89"/>
      <c r="XAW4" s="89"/>
      <c r="XAX4" s="89"/>
      <c r="XAY4" s="89"/>
      <c r="XAZ4" s="89"/>
      <c r="XBA4" s="89"/>
      <c r="XBB4" s="89"/>
      <c r="XBC4" s="89"/>
      <c r="XBD4" s="89"/>
      <c r="XBE4" s="89"/>
      <c r="XBF4" s="89"/>
      <c r="XBG4" s="89"/>
      <c r="XBH4" s="89"/>
      <c r="XBI4" s="89"/>
      <c r="XBJ4" s="89"/>
      <c r="XBK4" s="89"/>
      <c r="XBL4" s="89"/>
      <c r="XBM4" s="89"/>
      <c r="XBN4" s="89"/>
      <c r="XBO4" s="89"/>
      <c r="XBP4" s="89"/>
      <c r="XBQ4" s="89"/>
      <c r="XBR4" s="89"/>
      <c r="XBS4" s="89"/>
      <c r="XBT4" s="89"/>
      <c r="XBU4" s="89"/>
      <c r="XBV4" s="89"/>
      <c r="XBW4" s="89"/>
      <c r="XBX4" s="89"/>
      <c r="XBY4" s="89"/>
      <c r="XBZ4" s="89"/>
      <c r="XCA4" s="89"/>
      <c r="XCB4" s="89"/>
      <c r="XCC4" s="89"/>
      <c r="XCD4" s="89"/>
      <c r="XCE4" s="89"/>
      <c r="XCF4" s="89"/>
      <c r="XCG4" s="89"/>
      <c r="XCH4" s="89"/>
      <c r="XCI4" s="89"/>
      <c r="XCJ4" s="89"/>
      <c r="XCK4" s="89"/>
      <c r="XCL4" s="89"/>
      <c r="XCM4" s="89"/>
      <c r="XCN4" s="89"/>
      <c r="XCO4" s="89"/>
      <c r="XCP4" s="89"/>
      <c r="XCQ4" s="89"/>
      <c r="XCR4" s="89"/>
      <c r="XCS4" s="89"/>
      <c r="XCT4" s="89"/>
      <c r="XCU4" s="89"/>
      <c r="XCV4" s="89"/>
      <c r="XCW4" s="89"/>
      <c r="XCX4" s="89"/>
      <c r="XCY4" s="89"/>
      <c r="XCZ4" s="89"/>
      <c r="XDA4" s="89"/>
      <c r="XDB4" s="89"/>
      <c r="XDC4" s="89"/>
      <c r="XDD4" s="89"/>
      <c r="XDE4" s="89"/>
      <c r="XDF4" s="89"/>
      <c r="XDG4" s="89"/>
      <c r="XDH4" s="89"/>
      <c r="XDI4" s="89"/>
      <c r="XDJ4" s="89"/>
      <c r="XDK4" s="89"/>
      <c r="XDL4" s="89"/>
      <c r="XDM4" s="89"/>
      <c r="XDN4" s="89"/>
      <c r="XDO4" s="89"/>
      <c r="XDP4" s="89"/>
      <c r="XDQ4" s="89"/>
      <c r="XDR4" s="89"/>
      <c r="XDS4" s="89"/>
      <c r="XDT4" s="89"/>
      <c r="XDU4" s="89"/>
      <c r="XDV4" s="89"/>
      <c r="XDW4" s="89"/>
      <c r="XDX4" s="89"/>
      <c r="XDY4" s="89"/>
      <c r="XDZ4" s="89"/>
      <c r="XEA4" s="89"/>
      <c r="XEB4" s="89"/>
      <c r="XEC4" s="89"/>
      <c r="XED4" s="89"/>
      <c r="XEE4" s="89"/>
      <c r="XEF4" s="89"/>
      <c r="XEG4" s="89"/>
      <c r="XEH4" s="89"/>
      <c r="XEI4" s="89"/>
      <c r="XEJ4" s="89"/>
      <c r="XEK4" s="89"/>
      <c r="XEL4" s="89"/>
      <c r="XEM4" s="89"/>
      <c r="XEN4" s="89"/>
      <c r="XEO4" s="89"/>
      <c r="XEP4" s="89"/>
      <c r="XEQ4" s="89"/>
      <c r="XER4" s="89"/>
      <c r="XES4" s="89"/>
      <c r="XET4" s="89"/>
      <c r="XEU4" s="89"/>
      <c r="XEV4" s="89"/>
      <c r="XEW4" s="89"/>
      <c r="XEX4" s="89"/>
      <c r="XEY4" s="89"/>
      <c r="XEZ4" s="89"/>
      <c r="XFA4" s="89"/>
      <c r="XFB4" s="89"/>
      <c r="XFC4" s="89"/>
    </row>
    <row r="5" s="99" customFormat="1" customHeight="1" spans="1:1024 1025:16383">
      <c r="A5" s="4" t="s">
        <v>99</v>
      </c>
      <c r="B5" s="4"/>
      <c r="C5" s="6" t="s">
        <v>289</v>
      </c>
      <c r="D5" s="59">
        <f t="shared" si="0"/>
        <v>7.665</v>
      </c>
      <c r="E5" s="59">
        <v>8.1</v>
      </c>
      <c r="F5" s="16">
        <v>4</v>
      </c>
      <c r="G5" s="4" t="s">
        <v>272</v>
      </c>
      <c r="H5" s="59">
        <v>30.66</v>
      </c>
      <c r="I5" s="59">
        <f t="shared" si="1"/>
        <v>32.4</v>
      </c>
      <c r="J5" s="16"/>
      <c r="K5" s="17">
        <f t="shared" si="2"/>
        <v>1.74</v>
      </c>
      <c r="L5" s="4">
        <f t="shared" si="3"/>
        <v>-30.66</v>
      </c>
      <c r="M5" s="4"/>
      <c r="N5" s="4">
        <f>N4+L5+M5</f>
        <v>18700.39</v>
      </c>
      <c r="O5" s="18" t="s">
        <v>371</v>
      </c>
      <c r="P5" s="18"/>
      <c r="Q5" s="18"/>
      <c r="R5" s="169"/>
      <c r="S5" s="170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  <c r="DB5" s="89"/>
      <c r="DC5" s="89"/>
      <c r="DD5" s="89"/>
      <c r="DE5" s="89"/>
      <c r="DF5" s="89"/>
      <c r="DG5" s="89"/>
      <c r="DH5" s="89"/>
      <c r="DI5" s="89"/>
      <c r="DJ5" s="89"/>
      <c r="DK5" s="89"/>
      <c r="DL5" s="89"/>
      <c r="DM5" s="89"/>
      <c r="DN5" s="89"/>
      <c r="DO5" s="89"/>
      <c r="DP5" s="89"/>
      <c r="DQ5" s="89"/>
      <c r="DR5" s="89"/>
      <c r="DS5" s="89"/>
      <c r="DT5" s="89"/>
      <c r="DU5" s="89"/>
      <c r="DV5" s="89"/>
      <c r="DW5" s="89"/>
      <c r="DX5" s="89"/>
      <c r="DY5" s="89"/>
      <c r="DZ5" s="89"/>
      <c r="EA5" s="89"/>
      <c r="EB5" s="89"/>
      <c r="EC5" s="89"/>
      <c r="ED5" s="89"/>
      <c r="EE5" s="89"/>
      <c r="EF5" s="89"/>
      <c r="EG5" s="89"/>
      <c r="EH5" s="89"/>
      <c r="EI5" s="89"/>
      <c r="EJ5" s="89"/>
      <c r="EK5" s="89"/>
      <c r="EL5" s="89"/>
      <c r="EM5" s="89"/>
      <c r="EN5" s="89"/>
      <c r="EO5" s="89"/>
      <c r="EP5" s="89"/>
      <c r="EQ5" s="89"/>
      <c r="ER5" s="89"/>
      <c r="ES5" s="89"/>
      <c r="ET5" s="89"/>
      <c r="EU5" s="89"/>
      <c r="EV5" s="89"/>
      <c r="EW5" s="89"/>
      <c r="EX5" s="89"/>
      <c r="EY5" s="89"/>
      <c r="EZ5" s="89"/>
      <c r="FA5" s="89"/>
      <c r="FB5" s="89"/>
      <c r="FC5" s="89"/>
      <c r="FD5" s="89"/>
      <c r="FE5" s="89"/>
      <c r="FF5" s="89"/>
      <c r="FG5" s="89"/>
      <c r="FH5" s="89"/>
      <c r="FI5" s="89"/>
      <c r="FJ5" s="89"/>
      <c r="FK5" s="89"/>
      <c r="FL5" s="89"/>
      <c r="FM5" s="89"/>
      <c r="FN5" s="89"/>
      <c r="FO5" s="89"/>
      <c r="FP5" s="89"/>
      <c r="FQ5" s="89"/>
      <c r="FR5" s="89"/>
      <c r="FS5" s="89"/>
      <c r="FT5" s="89"/>
      <c r="FU5" s="89"/>
      <c r="FV5" s="89"/>
      <c r="FW5" s="89"/>
      <c r="FX5" s="89"/>
      <c r="FY5" s="89"/>
      <c r="FZ5" s="89"/>
      <c r="GA5" s="89"/>
      <c r="GB5" s="89"/>
      <c r="GC5" s="89"/>
      <c r="GD5" s="89"/>
      <c r="GE5" s="89"/>
      <c r="GF5" s="89"/>
      <c r="GG5" s="89"/>
      <c r="GH5" s="89"/>
      <c r="GI5" s="89"/>
      <c r="GJ5" s="89"/>
      <c r="GK5" s="89"/>
      <c r="GL5" s="89"/>
      <c r="GM5" s="89"/>
      <c r="GN5" s="89"/>
      <c r="GO5" s="89"/>
      <c r="GP5" s="89"/>
      <c r="GQ5" s="89"/>
      <c r="GR5" s="89"/>
      <c r="GS5" s="89"/>
      <c r="GT5" s="89"/>
      <c r="GU5" s="89"/>
      <c r="GV5" s="89"/>
      <c r="GW5" s="89"/>
      <c r="GX5" s="89"/>
      <c r="GY5" s="89"/>
      <c r="GZ5" s="89"/>
      <c r="HA5" s="89"/>
      <c r="HB5" s="89"/>
      <c r="HC5" s="89"/>
      <c r="HD5" s="89"/>
      <c r="HE5" s="89"/>
      <c r="HF5" s="89"/>
      <c r="HG5" s="89"/>
      <c r="HH5" s="89"/>
      <c r="HI5" s="89"/>
      <c r="HJ5" s="89"/>
      <c r="HK5" s="89"/>
      <c r="HL5" s="89"/>
      <c r="HM5" s="89"/>
      <c r="HN5" s="89"/>
      <c r="HO5" s="89"/>
      <c r="HP5" s="89"/>
      <c r="HQ5" s="89"/>
      <c r="HR5" s="89"/>
      <c r="HS5" s="89"/>
      <c r="HT5" s="89"/>
      <c r="HU5" s="89"/>
      <c r="HV5" s="89"/>
      <c r="HW5" s="89"/>
      <c r="HX5" s="89"/>
      <c r="HY5" s="89"/>
      <c r="HZ5" s="89"/>
      <c r="IA5" s="89"/>
      <c r="IB5" s="89"/>
      <c r="IC5" s="89"/>
      <c r="ID5" s="89"/>
      <c r="IE5" s="89"/>
      <c r="IF5" s="89"/>
      <c r="IG5" s="89"/>
      <c r="IH5" s="89"/>
      <c r="II5" s="89"/>
      <c r="IJ5" s="89"/>
      <c r="IK5" s="89"/>
      <c r="IL5" s="89"/>
      <c r="IM5" s="89"/>
      <c r="IN5" s="89"/>
      <c r="IO5" s="89"/>
      <c r="IP5" s="89"/>
      <c r="IQ5" s="89"/>
      <c r="IR5" s="89"/>
      <c r="IS5" s="89"/>
      <c r="IT5" s="89"/>
      <c r="IU5" s="89"/>
      <c r="IV5" s="89"/>
      <c r="IW5" s="89"/>
      <c r="IX5" s="89"/>
      <c r="IY5" s="89"/>
      <c r="IZ5" s="89"/>
      <c r="JA5" s="89"/>
      <c r="JB5" s="89"/>
      <c r="JC5" s="89"/>
      <c r="JD5" s="89"/>
      <c r="JE5" s="89"/>
      <c r="JF5" s="89"/>
      <c r="JG5" s="89"/>
      <c r="JH5" s="89"/>
      <c r="JI5" s="89"/>
      <c r="JJ5" s="89"/>
      <c r="JK5" s="89"/>
      <c r="JL5" s="89"/>
      <c r="JM5" s="89"/>
      <c r="JN5" s="89"/>
      <c r="JO5" s="89"/>
      <c r="JP5" s="89"/>
      <c r="JQ5" s="89"/>
      <c r="JR5" s="89"/>
      <c r="JS5" s="89"/>
      <c r="JT5" s="89"/>
      <c r="JU5" s="89"/>
      <c r="JV5" s="89"/>
      <c r="JW5" s="89"/>
      <c r="JX5" s="89"/>
      <c r="JY5" s="89"/>
      <c r="JZ5" s="89"/>
      <c r="KA5" s="89"/>
      <c r="KB5" s="89"/>
      <c r="KC5" s="89"/>
      <c r="KD5" s="89"/>
      <c r="KE5" s="89"/>
      <c r="KF5" s="89"/>
      <c r="KG5" s="89"/>
      <c r="KH5" s="89"/>
      <c r="KI5" s="89"/>
      <c r="KJ5" s="89"/>
      <c r="KK5" s="89"/>
      <c r="KL5" s="89"/>
      <c r="KM5" s="89"/>
      <c r="KN5" s="89"/>
      <c r="KO5" s="89"/>
      <c r="KP5" s="89"/>
      <c r="KQ5" s="89"/>
      <c r="KR5" s="89"/>
      <c r="KS5" s="89"/>
      <c r="KT5" s="89"/>
      <c r="KU5" s="89"/>
      <c r="KV5" s="89"/>
      <c r="KW5" s="89"/>
      <c r="KX5" s="89"/>
      <c r="KY5" s="89"/>
      <c r="KZ5" s="89"/>
      <c r="LA5" s="89"/>
      <c r="LB5" s="89"/>
      <c r="LC5" s="89"/>
      <c r="LD5" s="89"/>
      <c r="LE5" s="89"/>
      <c r="LF5" s="89"/>
      <c r="LG5" s="89"/>
      <c r="LH5" s="89"/>
      <c r="LI5" s="89"/>
      <c r="LJ5" s="89"/>
      <c r="LK5" s="89"/>
      <c r="LL5" s="89"/>
      <c r="LM5" s="89"/>
      <c r="LN5" s="89"/>
      <c r="LO5" s="89"/>
      <c r="LP5" s="89"/>
      <c r="LQ5" s="89"/>
      <c r="LR5" s="89"/>
      <c r="LS5" s="89"/>
      <c r="LT5" s="89"/>
      <c r="LU5" s="89"/>
      <c r="LV5" s="89"/>
      <c r="LW5" s="89"/>
      <c r="LX5" s="89"/>
      <c r="LY5" s="89"/>
      <c r="LZ5" s="89"/>
      <c r="MA5" s="89"/>
      <c r="MB5" s="89"/>
      <c r="MC5" s="89"/>
      <c r="MD5" s="89"/>
      <c r="ME5" s="89"/>
      <c r="MF5" s="89"/>
      <c r="MG5" s="89"/>
      <c r="MH5" s="89"/>
      <c r="MI5" s="89"/>
      <c r="MJ5" s="89"/>
      <c r="MK5" s="89"/>
      <c r="ML5" s="89"/>
      <c r="MM5" s="89"/>
      <c r="MN5" s="89"/>
      <c r="MO5" s="89"/>
      <c r="MP5" s="89"/>
      <c r="MQ5" s="89"/>
      <c r="MR5" s="89"/>
      <c r="MS5" s="89"/>
      <c r="MT5" s="89"/>
      <c r="MU5" s="89"/>
      <c r="MV5" s="89"/>
      <c r="MW5" s="89"/>
      <c r="MX5" s="89"/>
      <c r="MY5" s="89"/>
      <c r="MZ5" s="89"/>
      <c r="NA5" s="89"/>
      <c r="NB5" s="89"/>
      <c r="NC5" s="89"/>
      <c r="ND5" s="89"/>
      <c r="NE5" s="89"/>
      <c r="NF5" s="89"/>
      <c r="NG5" s="89"/>
      <c r="NH5" s="89"/>
      <c r="NI5" s="89"/>
      <c r="NJ5" s="89"/>
      <c r="NK5" s="89"/>
      <c r="NL5" s="89"/>
      <c r="NM5" s="89"/>
      <c r="NN5" s="89"/>
      <c r="NO5" s="89"/>
      <c r="NP5" s="89"/>
      <c r="NQ5" s="89"/>
      <c r="NR5" s="89"/>
      <c r="NS5" s="89"/>
      <c r="NT5" s="89"/>
      <c r="NU5" s="89"/>
      <c r="NV5" s="89"/>
      <c r="NW5" s="89"/>
      <c r="NX5" s="89"/>
      <c r="NY5" s="89"/>
      <c r="NZ5" s="89"/>
      <c r="OA5" s="89"/>
      <c r="OB5" s="89"/>
      <c r="OC5" s="89"/>
      <c r="OD5" s="89"/>
      <c r="OE5" s="89"/>
      <c r="OF5" s="89"/>
      <c r="OG5" s="89"/>
      <c r="OH5" s="89"/>
      <c r="OI5" s="89"/>
      <c r="OJ5" s="89"/>
      <c r="OK5" s="89"/>
      <c r="OL5" s="89"/>
      <c r="OM5" s="89"/>
      <c r="ON5" s="89"/>
      <c r="OO5" s="89"/>
      <c r="OP5" s="89"/>
      <c r="OQ5" s="89"/>
      <c r="OR5" s="89"/>
      <c r="OS5" s="89"/>
      <c r="OT5" s="89"/>
      <c r="OU5" s="89"/>
      <c r="OV5" s="89"/>
      <c r="OW5" s="89"/>
      <c r="OX5" s="89"/>
      <c r="OY5" s="89"/>
      <c r="OZ5" s="89"/>
      <c r="PA5" s="89"/>
      <c r="PB5" s="89"/>
      <c r="PC5" s="89"/>
      <c r="PD5" s="89"/>
      <c r="PE5" s="89"/>
      <c r="PF5" s="89"/>
      <c r="PG5" s="89"/>
      <c r="PH5" s="89"/>
      <c r="PI5" s="89"/>
      <c r="PJ5" s="89"/>
      <c r="PK5" s="89"/>
      <c r="PL5" s="89"/>
      <c r="PM5" s="89"/>
      <c r="PN5" s="89"/>
      <c r="PO5" s="89"/>
      <c r="PP5" s="89"/>
      <c r="PQ5" s="89"/>
      <c r="PR5" s="89"/>
      <c r="PS5" s="89"/>
      <c r="PT5" s="89"/>
      <c r="PU5" s="89"/>
      <c r="PV5" s="89"/>
      <c r="PW5" s="89"/>
      <c r="PX5" s="89"/>
      <c r="PY5" s="89"/>
      <c r="PZ5" s="89"/>
      <c r="QA5" s="89"/>
      <c r="QB5" s="89"/>
      <c r="QC5" s="89"/>
      <c r="QD5" s="89"/>
      <c r="QE5" s="89"/>
      <c r="QF5" s="89"/>
      <c r="QG5" s="89"/>
      <c r="QH5" s="89"/>
      <c r="QI5" s="89"/>
      <c r="QJ5" s="89"/>
      <c r="QK5" s="89"/>
      <c r="QL5" s="89"/>
      <c r="QM5" s="89"/>
      <c r="QN5" s="89"/>
      <c r="QO5" s="89"/>
      <c r="QP5" s="89"/>
      <c r="QQ5" s="89"/>
      <c r="QR5" s="89"/>
      <c r="QS5" s="89"/>
      <c r="QT5" s="89"/>
      <c r="QU5" s="89"/>
      <c r="QV5" s="89"/>
      <c r="QW5" s="89"/>
      <c r="QX5" s="89"/>
      <c r="QY5" s="89"/>
      <c r="QZ5" s="89"/>
      <c r="RA5" s="89"/>
      <c r="RB5" s="89"/>
      <c r="RC5" s="89"/>
      <c r="RD5" s="89"/>
      <c r="RE5" s="89"/>
      <c r="RF5" s="89"/>
      <c r="RG5" s="89"/>
      <c r="RH5" s="89"/>
      <c r="RI5" s="89"/>
      <c r="RJ5" s="89"/>
      <c r="RK5" s="89"/>
      <c r="RL5" s="89"/>
      <c r="RM5" s="89"/>
      <c r="RN5" s="89"/>
      <c r="RO5" s="89"/>
      <c r="RP5" s="89"/>
      <c r="RQ5" s="89"/>
      <c r="RR5" s="89"/>
      <c r="RS5" s="89"/>
      <c r="RT5" s="89"/>
      <c r="RU5" s="89"/>
      <c r="RV5" s="89"/>
      <c r="RW5" s="89"/>
      <c r="RX5" s="89"/>
      <c r="RY5" s="89"/>
      <c r="RZ5" s="89"/>
      <c r="SA5" s="89"/>
      <c r="SB5" s="89"/>
      <c r="SC5" s="89"/>
      <c r="SD5" s="89"/>
      <c r="SE5" s="89"/>
      <c r="SF5" s="89"/>
      <c r="SG5" s="89"/>
      <c r="SH5" s="89"/>
      <c r="SI5" s="89"/>
      <c r="SJ5" s="89"/>
      <c r="SK5" s="89"/>
      <c r="SL5" s="89"/>
      <c r="SM5" s="89"/>
      <c r="SN5" s="89"/>
      <c r="SO5" s="89"/>
      <c r="SP5" s="89"/>
      <c r="SQ5" s="89"/>
      <c r="SR5" s="89"/>
      <c r="SS5" s="89"/>
      <c r="ST5" s="89"/>
      <c r="SU5" s="89"/>
      <c r="SV5" s="89"/>
      <c r="SW5" s="89"/>
      <c r="SX5" s="89"/>
      <c r="SY5" s="89"/>
      <c r="SZ5" s="89"/>
      <c r="TA5" s="89"/>
      <c r="TB5" s="89"/>
      <c r="TC5" s="89"/>
      <c r="TD5" s="89"/>
      <c r="TE5" s="89"/>
      <c r="TF5" s="89"/>
      <c r="TG5" s="89"/>
      <c r="TH5" s="89"/>
      <c r="TI5" s="89"/>
      <c r="TJ5" s="89"/>
      <c r="TK5" s="89"/>
      <c r="TL5" s="89"/>
      <c r="TM5" s="89"/>
      <c r="TN5" s="89"/>
      <c r="TO5" s="89"/>
      <c r="TP5" s="89"/>
      <c r="TQ5" s="89"/>
      <c r="TR5" s="89"/>
      <c r="TS5" s="89"/>
      <c r="TT5" s="89"/>
      <c r="TU5" s="89"/>
      <c r="TV5" s="89"/>
      <c r="TW5" s="89"/>
      <c r="TX5" s="89"/>
      <c r="TY5" s="89"/>
      <c r="TZ5" s="89"/>
      <c r="UA5" s="89"/>
      <c r="UB5" s="89"/>
      <c r="UC5" s="89"/>
      <c r="UD5" s="89"/>
      <c r="UE5" s="89"/>
      <c r="UF5" s="89"/>
      <c r="UG5" s="89"/>
      <c r="UH5" s="89"/>
      <c r="UI5" s="89"/>
      <c r="UJ5" s="89"/>
      <c r="UK5" s="89"/>
      <c r="UL5" s="89"/>
      <c r="UM5" s="89"/>
      <c r="UN5" s="89"/>
      <c r="UO5" s="89"/>
      <c r="UP5" s="89"/>
      <c r="UQ5" s="89"/>
      <c r="UR5" s="89"/>
      <c r="US5" s="89"/>
      <c r="UT5" s="89"/>
      <c r="UU5" s="89"/>
      <c r="UV5" s="89"/>
      <c r="UW5" s="89"/>
      <c r="UX5" s="89"/>
      <c r="UY5" s="89"/>
      <c r="UZ5" s="89"/>
      <c r="VA5" s="89"/>
      <c r="VB5" s="89"/>
      <c r="VC5" s="89"/>
      <c r="VD5" s="89"/>
      <c r="VE5" s="89"/>
      <c r="VF5" s="89"/>
      <c r="VG5" s="89"/>
      <c r="VH5" s="89"/>
      <c r="VI5" s="89"/>
      <c r="VJ5" s="89"/>
      <c r="VK5" s="89"/>
      <c r="VL5" s="89"/>
      <c r="VM5" s="89"/>
      <c r="VN5" s="89"/>
      <c r="VO5" s="89"/>
      <c r="VP5" s="89"/>
      <c r="VQ5" s="89"/>
      <c r="VR5" s="89"/>
      <c r="VS5" s="89"/>
      <c r="VT5" s="89"/>
      <c r="VU5" s="89"/>
      <c r="VV5" s="89"/>
      <c r="VW5" s="89"/>
      <c r="VX5" s="89"/>
      <c r="VY5" s="89"/>
      <c r="VZ5" s="89"/>
      <c r="WA5" s="89"/>
      <c r="WB5" s="89"/>
      <c r="WC5" s="89"/>
      <c r="WD5" s="89"/>
      <c r="WE5" s="89"/>
      <c r="WF5" s="89"/>
      <c r="WG5" s="89"/>
      <c r="WH5" s="89"/>
      <c r="WI5" s="89"/>
      <c r="WJ5" s="89"/>
      <c r="WK5" s="89"/>
      <c r="WL5" s="89"/>
      <c r="WM5" s="89"/>
      <c r="WN5" s="89"/>
      <c r="WO5" s="89"/>
      <c r="WP5" s="89"/>
      <c r="WQ5" s="89"/>
      <c r="WR5" s="89"/>
      <c r="WS5" s="89"/>
      <c r="WT5" s="89"/>
      <c r="WU5" s="89"/>
      <c r="WV5" s="89"/>
      <c r="WW5" s="89"/>
      <c r="WX5" s="89"/>
      <c r="WY5" s="89"/>
      <c r="WZ5" s="89"/>
      <c r="XA5" s="89"/>
      <c r="XB5" s="89"/>
      <c r="XC5" s="89"/>
      <c r="XD5" s="89"/>
      <c r="XE5" s="89"/>
      <c r="XF5" s="89"/>
      <c r="XG5" s="89"/>
      <c r="XH5" s="89"/>
      <c r="XI5" s="89"/>
      <c r="XJ5" s="89"/>
      <c r="XK5" s="89"/>
      <c r="XL5" s="89"/>
      <c r="XM5" s="89"/>
      <c r="XN5" s="89"/>
      <c r="XO5" s="89"/>
      <c r="XP5" s="89"/>
      <c r="XQ5" s="89"/>
      <c r="XR5" s="89"/>
      <c r="XS5" s="89"/>
      <c r="XT5" s="89"/>
      <c r="XU5" s="89"/>
      <c r="XV5" s="89"/>
      <c r="XW5" s="89"/>
      <c r="XX5" s="89"/>
      <c r="XY5" s="89"/>
      <c r="XZ5" s="89"/>
      <c r="YA5" s="89"/>
      <c r="YB5" s="89"/>
      <c r="YC5" s="89"/>
      <c r="YD5" s="89"/>
      <c r="YE5" s="89"/>
      <c r="YF5" s="89"/>
      <c r="YG5" s="89"/>
      <c r="YH5" s="89"/>
      <c r="YI5" s="89"/>
      <c r="YJ5" s="89"/>
      <c r="YK5" s="89"/>
      <c r="YL5" s="89"/>
      <c r="YM5" s="89"/>
      <c r="YN5" s="89"/>
      <c r="YO5" s="89"/>
      <c r="YP5" s="89"/>
      <c r="YQ5" s="89"/>
      <c r="YR5" s="89"/>
      <c r="YS5" s="89"/>
      <c r="YT5" s="89"/>
      <c r="YU5" s="89"/>
      <c r="YV5" s="89"/>
      <c r="YW5" s="89"/>
      <c r="YX5" s="89"/>
      <c r="YY5" s="89"/>
      <c r="YZ5" s="89"/>
      <c r="ZA5" s="89"/>
      <c r="ZB5" s="89"/>
      <c r="ZC5" s="89"/>
      <c r="ZD5" s="89"/>
      <c r="ZE5" s="89"/>
      <c r="ZF5" s="89"/>
      <c r="ZG5" s="89"/>
      <c r="ZH5" s="89"/>
      <c r="ZI5" s="89"/>
      <c r="ZJ5" s="89"/>
      <c r="ZK5" s="89"/>
      <c r="ZL5" s="89"/>
      <c r="ZM5" s="89"/>
      <c r="ZN5" s="89"/>
      <c r="ZO5" s="89"/>
      <c r="ZP5" s="89"/>
      <c r="ZQ5" s="89"/>
      <c r="ZR5" s="89"/>
      <c r="ZS5" s="89"/>
      <c r="ZT5" s="89"/>
      <c r="ZU5" s="89"/>
      <c r="ZV5" s="89"/>
      <c r="ZW5" s="89"/>
      <c r="ZX5" s="89"/>
      <c r="ZY5" s="89"/>
      <c r="ZZ5" s="89"/>
      <c r="AAA5" s="89"/>
      <c r="AAB5" s="89"/>
      <c r="AAC5" s="89"/>
      <c r="AAD5" s="89"/>
      <c r="AAE5" s="89"/>
      <c r="AAF5" s="89"/>
      <c r="AAG5" s="89"/>
      <c r="AAH5" s="89"/>
      <c r="AAI5" s="89"/>
      <c r="AAJ5" s="89"/>
      <c r="AAK5" s="89"/>
      <c r="AAL5" s="89"/>
      <c r="AAM5" s="89"/>
      <c r="AAN5" s="89"/>
      <c r="AAO5" s="89"/>
      <c r="AAP5" s="89"/>
      <c r="AAQ5" s="89"/>
      <c r="AAR5" s="89"/>
      <c r="AAS5" s="89"/>
      <c r="AAT5" s="89"/>
      <c r="AAU5" s="89"/>
      <c r="AAV5" s="89"/>
      <c r="AAW5" s="89"/>
      <c r="AAX5" s="89"/>
      <c r="AAY5" s="89"/>
      <c r="AAZ5" s="89"/>
      <c r="ABA5" s="89"/>
      <c r="ABB5" s="89"/>
      <c r="ABC5" s="89"/>
      <c r="ABD5" s="89"/>
      <c r="ABE5" s="89"/>
      <c r="ABF5" s="89"/>
      <c r="ABG5" s="89"/>
      <c r="ABH5" s="89"/>
      <c r="ABI5" s="89"/>
      <c r="ABJ5" s="89"/>
      <c r="ABK5" s="89"/>
      <c r="ABL5" s="89"/>
      <c r="ABM5" s="89"/>
      <c r="ABN5" s="89"/>
      <c r="ABO5" s="89"/>
      <c r="ABP5" s="89"/>
      <c r="ABQ5" s="89"/>
      <c r="ABR5" s="89"/>
      <c r="ABS5" s="89"/>
      <c r="ABT5" s="89"/>
      <c r="ABU5" s="89"/>
      <c r="ABV5" s="89"/>
      <c r="ABW5" s="89"/>
      <c r="ABX5" s="89"/>
      <c r="ABY5" s="89"/>
      <c r="ABZ5" s="89"/>
      <c r="ACA5" s="89"/>
      <c r="ACB5" s="89"/>
      <c r="ACC5" s="89"/>
      <c r="ACD5" s="89"/>
      <c r="ACE5" s="89"/>
      <c r="ACF5" s="89"/>
      <c r="ACG5" s="89"/>
      <c r="ACH5" s="89"/>
      <c r="ACI5" s="89"/>
      <c r="ACJ5" s="89"/>
      <c r="ACK5" s="89"/>
      <c r="ACL5" s="89"/>
      <c r="ACM5" s="89"/>
      <c r="ACN5" s="89"/>
      <c r="ACO5" s="89"/>
      <c r="ACP5" s="89"/>
      <c r="ACQ5" s="89"/>
      <c r="ACR5" s="89"/>
      <c r="ACS5" s="89"/>
      <c r="ACT5" s="89"/>
      <c r="ACU5" s="89"/>
      <c r="ACV5" s="89"/>
      <c r="ACW5" s="89"/>
      <c r="ACX5" s="89"/>
      <c r="ACY5" s="89"/>
      <c r="ACZ5" s="89"/>
      <c r="ADA5" s="89"/>
      <c r="ADB5" s="89"/>
      <c r="ADC5" s="89"/>
      <c r="ADD5" s="89"/>
      <c r="ADE5" s="89"/>
      <c r="ADF5" s="89"/>
      <c r="ADG5" s="89"/>
      <c r="ADH5" s="89"/>
      <c r="ADI5" s="89"/>
      <c r="ADJ5" s="89"/>
      <c r="ADK5" s="89"/>
      <c r="ADL5" s="89"/>
      <c r="ADM5" s="89"/>
      <c r="ADN5" s="89"/>
      <c r="ADO5" s="89"/>
      <c r="ADP5" s="89"/>
      <c r="ADQ5" s="89"/>
      <c r="ADR5" s="89"/>
      <c r="ADS5" s="89"/>
      <c r="ADT5" s="89"/>
      <c r="ADU5" s="89"/>
      <c r="ADV5" s="89"/>
      <c r="ADW5" s="89"/>
      <c r="ADX5" s="89"/>
      <c r="ADY5" s="89"/>
      <c r="ADZ5" s="89"/>
      <c r="AEA5" s="89"/>
      <c r="AEB5" s="89"/>
      <c r="AEC5" s="89"/>
      <c r="AED5" s="89"/>
      <c r="AEE5" s="89"/>
      <c r="AEF5" s="89"/>
      <c r="AEG5" s="89"/>
      <c r="AEH5" s="89"/>
      <c r="AEI5" s="89"/>
      <c r="AEJ5" s="89"/>
      <c r="AEK5" s="89"/>
      <c r="AEL5" s="89"/>
      <c r="AEM5" s="89"/>
      <c r="AEN5" s="89"/>
      <c r="AEO5" s="89"/>
      <c r="AEP5" s="89"/>
      <c r="AEQ5" s="89"/>
      <c r="AER5" s="89"/>
      <c r="AES5" s="89"/>
      <c r="AET5" s="89"/>
      <c r="AEU5" s="89"/>
      <c r="AEV5" s="89"/>
      <c r="AEW5" s="89"/>
      <c r="AEX5" s="89"/>
      <c r="AEY5" s="89"/>
      <c r="AEZ5" s="89"/>
      <c r="AFA5" s="89"/>
      <c r="AFB5" s="89"/>
      <c r="AFC5" s="89"/>
      <c r="AFD5" s="89"/>
      <c r="AFE5" s="89"/>
      <c r="AFF5" s="89"/>
      <c r="AFG5" s="89"/>
      <c r="AFH5" s="89"/>
      <c r="AFI5" s="89"/>
      <c r="AFJ5" s="89"/>
      <c r="AFK5" s="89"/>
      <c r="AFL5" s="89"/>
      <c r="AFM5" s="89"/>
      <c r="AFN5" s="89"/>
      <c r="AFO5" s="89"/>
      <c r="AFP5" s="89"/>
      <c r="AFQ5" s="89"/>
      <c r="AFR5" s="89"/>
      <c r="AFS5" s="89"/>
      <c r="AFT5" s="89"/>
      <c r="AFU5" s="89"/>
      <c r="AFV5" s="89"/>
      <c r="AFW5" s="89"/>
      <c r="AFX5" s="89"/>
      <c r="AFY5" s="89"/>
      <c r="AFZ5" s="89"/>
      <c r="AGA5" s="89"/>
      <c r="AGB5" s="89"/>
      <c r="AGC5" s="89"/>
      <c r="AGD5" s="89"/>
      <c r="AGE5" s="89"/>
      <c r="AGF5" s="89"/>
      <c r="AGG5" s="89"/>
      <c r="AGH5" s="89"/>
      <c r="AGI5" s="89"/>
      <c r="AGJ5" s="89"/>
      <c r="AGK5" s="89"/>
      <c r="AGL5" s="89"/>
      <c r="AGM5" s="89"/>
      <c r="AGN5" s="89"/>
      <c r="AGO5" s="89"/>
      <c r="AGP5" s="89"/>
      <c r="AGQ5" s="89"/>
      <c r="AGR5" s="89"/>
      <c r="AGS5" s="89"/>
      <c r="AGT5" s="89"/>
      <c r="AGU5" s="89"/>
      <c r="AGV5" s="89"/>
      <c r="AGW5" s="89"/>
      <c r="AGX5" s="89"/>
      <c r="AGY5" s="89"/>
      <c r="AGZ5" s="89"/>
      <c r="AHA5" s="89"/>
      <c r="AHB5" s="89"/>
      <c r="AHC5" s="89"/>
      <c r="AHD5" s="89"/>
      <c r="AHE5" s="89"/>
      <c r="AHF5" s="89"/>
      <c r="AHG5" s="89"/>
      <c r="AHH5" s="89"/>
      <c r="AHI5" s="89"/>
      <c r="AHJ5" s="89"/>
      <c r="AHK5" s="89"/>
      <c r="AHL5" s="89"/>
      <c r="AHM5" s="89"/>
      <c r="AHN5" s="89"/>
      <c r="AHO5" s="89"/>
      <c r="AHP5" s="89"/>
      <c r="AHQ5" s="89"/>
      <c r="AHR5" s="89"/>
      <c r="AHS5" s="89"/>
      <c r="AHT5" s="89"/>
      <c r="AHU5" s="89"/>
      <c r="AHV5" s="89"/>
      <c r="AHW5" s="89"/>
      <c r="AHX5" s="89"/>
      <c r="AHY5" s="89"/>
      <c r="AHZ5" s="89"/>
      <c r="AIA5" s="89"/>
      <c r="AIB5" s="89"/>
      <c r="AIC5" s="89"/>
      <c r="AID5" s="89"/>
      <c r="AIE5" s="89"/>
      <c r="AIF5" s="89"/>
      <c r="AIG5" s="89"/>
      <c r="AIH5" s="89"/>
      <c r="AII5" s="89"/>
      <c r="AIJ5" s="89"/>
      <c r="AIK5" s="89"/>
      <c r="AIL5" s="89"/>
      <c r="AIM5" s="89"/>
      <c r="AIN5" s="89"/>
      <c r="AIO5" s="89"/>
      <c r="AIP5" s="89"/>
      <c r="AIQ5" s="89"/>
      <c r="AIR5" s="89"/>
      <c r="AIS5" s="89"/>
      <c r="AIT5" s="89"/>
      <c r="AIU5" s="89"/>
      <c r="AIV5" s="89"/>
      <c r="AIW5" s="89"/>
      <c r="AIX5" s="89"/>
      <c r="AIY5" s="89"/>
      <c r="AIZ5" s="89"/>
      <c r="AJA5" s="89"/>
      <c r="AJB5" s="89"/>
      <c r="AJC5" s="89"/>
      <c r="AJD5" s="89"/>
      <c r="AJE5" s="89"/>
      <c r="AJF5" s="89"/>
      <c r="AJG5" s="89"/>
      <c r="AJH5" s="89"/>
      <c r="AJI5" s="89"/>
      <c r="AJJ5" s="89"/>
      <c r="AJK5" s="89"/>
      <c r="AJL5" s="89"/>
      <c r="AJM5" s="89"/>
      <c r="AJN5" s="89"/>
      <c r="AJO5" s="89"/>
      <c r="AJP5" s="89"/>
      <c r="AJQ5" s="89"/>
      <c r="AJR5" s="89"/>
      <c r="AJS5" s="89"/>
      <c r="AJT5" s="89"/>
      <c r="AJU5" s="89"/>
      <c r="AJV5" s="89"/>
      <c r="AJW5" s="89"/>
      <c r="AJX5" s="89"/>
      <c r="AJY5" s="89"/>
      <c r="AJZ5" s="89"/>
      <c r="AKA5" s="89"/>
      <c r="AKB5" s="89"/>
      <c r="AKC5" s="89"/>
      <c r="AKD5" s="89"/>
      <c r="AKE5" s="89"/>
      <c r="AKF5" s="89"/>
      <c r="AKG5" s="89"/>
      <c r="AKH5" s="89"/>
      <c r="AKI5" s="89"/>
      <c r="AKJ5" s="89"/>
      <c r="AKK5" s="89"/>
      <c r="AKL5" s="89"/>
      <c r="AKM5" s="89"/>
      <c r="AKN5" s="89"/>
      <c r="AKO5" s="89"/>
      <c r="AKP5" s="89"/>
      <c r="AKQ5" s="89"/>
      <c r="AKR5" s="89"/>
      <c r="AKS5" s="89"/>
      <c r="AKT5" s="89"/>
      <c r="AKU5" s="89"/>
      <c r="AKV5" s="89"/>
      <c r="AKW5" s="89"/>
      <c r="AKX5" s="89"/>
      <c r="AKY5" s="89"/>
      <c r="AKZ5" s="89"/>
      <c r="ALA5" s="89"/>
      <c r="ALB5" s="89"/>
      <c r="ALC5" s="89"/>
      <c r="ALD5" s="89"/>
      <c r="ALE5" s="89"/>
      <c r="ALF5" s="89"/>
      <c r="ALG5" s="89"/>
      <c r="ALH5" s="89"/>
      <c r="ALI5" s="89"/>
      <c r="ALJ5" s="89"/>
      <c r="ALK5" s="89"/>
      <c r="ALL5" s="89"/>
      <c r="ALM5" s="89"/>
      <c r="ALN5" s="89"/>
      <c r="ALO5" s="89"/>
      <c r="ALP5" s="89"/>
      <c r="ALQ5" s="89"/>
      <c r="ALR5" s="89"/>
      <c r="ALS5" s="89"/>
      <c r="ALT5" s="89"/>
      <c r="ALU5" s="89"/>
      <c r="ALV5" s="89"/>
      <c r="ALW5" s="89"/>
      <c r="ALX5" s="89"/>
      <c r="ALY5" s="89"/>
      <c r="ALZ5" s="89"/>
      <c r="AMA5" s="89"/>
      <c r="AMB5" s="89"/>
      <c r="AMC5" s="89"/>
      <c r="AMD5" s="89"/>
      <c r="AME5" s="89"/>
      <c r="AMF5" s="89"/>
      <c r="AMG5" s="89"/>
      <c r="AMH5" s="89"/>
      <c r="AMI5" s="89"/>
      <c r="AMJ5" s="89"/>
      <c r="AMK5" s="89"/>
      <c r="AML5" s="89"/>
      <c r="AMM5" s="89"/>
      <c r="AMN5" s="89"/>
      <c r="AMO5" s="89"/>
      <c r="AMP5" s="89"/>
      <c r="AMQ5" s="89"/>
      <c r="AMR5" s="89"/>
      <c r="AMS5" s="89"/>
      <c r="AMT5" s="89"/>
      <c r="AMU5" s="89"/>
      <c r="AMV5" s="89"/>
      <c r="AMW5" s="89"/>
      <c r="AMX5" s="89"/>
      <c r="AMY5" s="89"/>
      <c r="AMZ5" s="89"/>
      <c r="ANA5" s="89"/>
      <c r="ANB5" s="89"/>
      <c r="ANC5" s="89"/>
      <c r="AND5" s="89"/>
      <c r="ANE5" s="89"/>
      <c r="ANF5" s="89"/>
      <c r="ANG5" s="89"/>
      <c r="ANH5" s="89"/>
      <c r="ANI5" s="89"/>
      <c r="ANJ5" s="89"/>
      <c r="ANK5" s="89"/>
      <c r="ANL5" s="89"/>
      <c r="ANM5" s="89"/>
      <c r="ANN5" s="89"/>
      <c r="ANO5" s="89"/>
      <c r="ANP5" s="89"/>
      <c r="ANQ5" s="89"/>
      <c r="ANR5" s="89"/>
      <c r="ANS5" s="89"/>
      <c r="ANT5" s="89"/>
      <c r="ANU5" s="89"/>
      <c r="ANV5" s="89"/>
      <c r="ANW5" s="89"/>
      <c r="ANX5" s="89"/>
      <c r="ANY5" s="89"/>
      <c r="ANZ5" s="89"/>
      <c r="AOA5" s="89"/>
      <c r="AOB5" s="89"/>
      <c r="AOC5" s="89"/>
      <c r="AOD5" s="89"/>
      <c r="AOE5" s="89"/>
      <c r="AOF5" s="89"/>
      <c r="AOG5" s="89"/>
      <c r="AOH5" s="89"/>
      <c r="AOI5" s="89"/>
      <c r="AOJ5" s="89"/>
      <c r="AOK5" s="89"/>
      <c r="AOL5" s="89"/>
      <c r="AOM5" s="89"/>
      <c r="AON5" s="89"/>
      <c r="AOO5" s="89"/>
      <c r="AOP5" s="89"/>
      <c r="AOQ5" s="89"/>
      <c r="AOR5" s="89"/>
      <c r="AOS5" s="89"/>
      <c r="AOT5" s="89"/>
      <c r="AOU5" s="89"/>
      <c r="AOV5" s="89"/>
      <c r="AOW5" s="89"/>
      <c r="AOX5" s="89"/>
      <c r="AOY5" s="89"/>
      <c r="AOZ5" s="89"/>
      <c r="APA5" s="89"/>
      <c r="APB5" s="89"/>
      <c r="APC5" s="89"/>
      <c r="APD5" s="89"/>
      <c r="APE5" s="89"/>
      <c r="APF5" s="89"/>
      <c r="APG5" s="89"/>
      <c r="APH5" s="89"/>
      <c r="API5" s="89"/>
      <c r="APJ5" s="89"/>
      <c r="APK5" s="89"/>
      <c r="APL5" s="89"/>
      <c r="APM5" s="89"/>
      <c r="APN5" s="89"/>
      <c r="APO5" s="89"/>
      <c r="APP5" s="89"/>
      <c r="APQ5" s="89"/>
      <c r="APR5" s="89"/>
      <c r="APS5" s="89"/>
      <c r="APT5" s="89"/>
      <c r="APU5" s="89"/>
      <c r="APV5" s="89"/>
      <c r="APW5" s="89"/>
      <c r="APX5" s="89"/>
      <c r="APY5" s="89"/>
      <c r="APZ5" s="89"/>
      <c r="AQA5" s="89"/>
      <c r="AQB5" s="89"/>
      <c r="AQC5" s="89"/>
      <c r="AQD5" s="89"/>
      <c r="AQE5" s="89"/>
      <c r="AQF5" s="89"/>
      <c r="AQG5" s="89"/>
      <c r="AQH5" s="89"/>
      <c r="AQI5" s="89"/>
      <c r="AQJ5" s="89"/>
      <c r="AQK5" s="89"/>
      <c r="AQL5" s="89"/>
      <c r="AQM5" s="89"/>
      <c r="AQN5" s="89"/>
      <c r="AQO5" s="89"/>
      <c r="AQP5" s="89"/>
      <c r="AQQ5" s="89"/>
      <c r="AQR5" s="89"/>
      <c r="AQS5" s="89"/>
      <c r="AQT5" s="89"/>
      <c r="AQU5" s="89"/>
      <c r="AQV5" s="89"/>
      <c r="AQW5" s="89"/>
      <c r="AQX5" s="89"/>
      <c r="AQY5" s="89"/>
      <c r="AQZ5" s="89"/>
      <c r="ARA5" s="89"/>
      <c r="ARB5" s="89"/>
      <c r="ARC5" s="89"/>
      <c r="ARD5" s="89"/>
      <c r="ARE5" s="89"/>
      <c r="ARF5" s="89"/>
      <c r="ARG5" s="89"/>
      <c r="ARH5" s="89"/>
      <c r="ARI5" s="89"/>
      <c r="ARJ5" s="89"/>
      <c r="ARK5" s="89"/>
      <c r="ARL5" s="89"/>
      <c r="ARM5" s="89"/>
      <c r="ARN5" s="89"/>
      <c r="ARO5" s="89"/>
      <c r="ARP5" s="89"/>
      <c r="ARQ5" s="89"/>
      <c r="ARR5" s="89"/>
      <c r="ARS5" s="89"/>
      <c r="ART5" s="89"/>
      <c r="ARU5" s="89"/>
      <c r="ARV5" s="89"/>
      <c r="ARW5" s="89"/>
      <c r="ARX5" s="89"/>
      <c r="ARY5" s="89"/>
      <c r="ARZ5" s="89"/>
      <c r="ASA5" s="89"/>
      <c r="ASB5" s="89"/>
      <c r="ASC5" s="89"/>
      <c r="ASD5" s="89"/>
      <c r="ASE5" s="89"/>
      <c r="ASF5" s="89"/>
      <c r="ASG5" s="89"/>
      <c r="ASH5" s="89"/>
      <c r="ASI5" s="89"/>
      <c r="ASJ5" s="89"/>
      <c r="ASK5" s="89"/>
      <c r="ASL5" s="89"/>
      <c r="ASM5" s="89"/>
      <c r="ASN5" s="89"/>
      <c r="ASO5" s="89"/>
      <c r="ASP5" s="89"/>
      <c r="ASQ5" s="89"/>
      <c r="ASR5" s="89"/>
      <c r="ASS5" s="89"/>
      <c r="AST5" s="89"/>
      <c r="ASU5" s="89"/>
      <c r="ASV5" s="89"/>
      <c r="ASW5" s="89"/>
      <c r="ASX5" s="89"/>
      <c r="ASY5" s="89"/>
      <c r="ASZ5" s="89"/>
      <c r="ATA5" s="89"/>
      <c r="ATB5" s="89"/>
      <c r="ATC5" s="89"/>
      <c r="ATD5" s="89"/>
      <c r="ATE5" s="89"/>
      <c r="ATF5" s="89"/>
      <c r="ATG5" s="89"/>
      <c r="ATH5" s="89"/>
      <c r="ATI5" s="89"/>
      <c r="ATJ5" s="89"/>
      <c r="ATK5" s="89"/>
      <c r="ATL5" s="89"/>
      <c r="ATM5" s="89"/>
      <c r="ATN5" s="89"/>
      <c r="ATO5" s="89"/>
      <c r="ATP5" s="89"/>
      <c r="ATQ5" s="89"/>
      <c r="ATR5" s="89"/>
      <c r="ATS5" s="89"/>
      <c r="ATT5" s="89"/>
      <c r="ATU5" s="89"/>
      <c r="ATV5" s="89"/>
      <c r="ATW5" s="89"/>
      <c r="ATX5" s="89"/>
      <c r="ATY5" s="89"/>
      <c r="ATZ5" s="89"/>
      <c r="AUA5" s="89"/>
      <c r="AUB5" s="89"/>
      <c r="AUC5" s="89"/>
      <c r="AUD5" s="89"/>
      <c r="AUE5" s="89"/>
      <c r="AUF5" s="89"/>
      <c r="AUG5" s="89"/>
      <c r="AUH5" s="89"/>
      <c r="AUI5" s="89"/>
      <c r="AUJ5" s="89"/>
      <c r="AUK5" s="89"/>
      <c r="AUL5" s="89"/>
      <c r="AUM5" s="89"/>
      <c r="AUN5" s="89"/>
      <c r="AUO5" s="89"/>
      <c r="AUP5" s="89"/>
      <c r="AUQ5" s="89"/>
      <c r="AUR5" s="89"/>
      <c r="AUS5" s="89"/>
      <c r="AUT5" s="89"/>
      <c r="AUU5" s="89"/>
      <c r="AUV5" s="89"/>
      <c r="AUW5" s="89"/>
      <c r="AUX5" s="89"/>
      <c r="AUY5" s="89"/>
      <c r="AUZ5" s="89"/>
      <c r="AVA5" s="89"/>
      <c r="AVB5" s="89"/>
      <c r="AVC5" s="89"/>
      <c r="AVD5" s="89"/>
      <c r="AVE5" s="89"/>
      <c r="AVF5" s="89"/>
      <c r="AVG5" s="89"/>
      <c r="AVH5" s="89"/>
      <c r="AVI5" s="89"/>
      <c r="AVJ5" s="89"/>
      <c r="AVK5" s="89"/>
      <c r="AVL5" s="89"/>
      <c r="AVM5" s="89"/>
      <c r="AVN5" s="89"/>
      <c r="AVO5" s="89"/>
      <c r="AVP5" s="89"/>
      <c r="AVQ5" s="89"/>
      <c r="AVR5" s="89"/>
      <c r="AVS5" s="89"/>
      <c r="AVT5" s="89"/>
      <c r="AVU5" s="89"/>
      <c r="AVV5" s="89"/>
      <c r="AVW5" s="89"/>
      <c r="AVX5" s="89"/>
      <c r="AVY5" s="89"/>
      <c r="AVZ5" s="89"/>
      <c r="AWA5" s="89"/>
      <c r="AWB5" s="89"/>
      <c r="AWC5" s="89"/>
      <c r="AWD5" s="89"/>
      <c r="AWE5" s="89"/>
      <c r="AWF5" s="89"/>
      <c r="AWG5" s="89"/>
      <c r="AWH5" s="89"/>
      <c r="AWI5" s="89"/>
      <c r="AWJ5" s="89"/>
      <c r="AWK5" s="89"/>
      <c r="AWL5" s="89"/>
      <c r="AWM5" s="89"/>
      <c r="AWN5" s="89"/>
      <c r="AWO5" s="89"/>
      <c r="AWP5" s="89"/>
      <c r="AWQ5" s="89"/>
      <c r="AWR5" s="89"/>
      <c r="AWS5" s="89"/>
      <c r="AWT5" s="89"/>
      <c r="AWU5" s="89"/>
      <c r="AWV5" s="89"/>
      <c r="AWW5" s="89"/>
      <c r="AWX5" s="89"/>
      <c r="AWY5" s="89"/>
      <c r="AWZ5" s="89"/>
      <c r="AXA5" s="89"/>
      <c r="AXB5" s="89"/>
      <c r="AXC5" s="89"/>
      <c r="AXD5" s="89"/>
      <c r="AXE5" s="89"/>
      <c r="AXF5" s="89"/>
      <c r="AXG5" s="89"/>
      <c r="AXH5" s="89"/>
      <c r="AXI5" s="89"/>
      <c r="AXJ5" s="89"/>
      <c r="AXK5" s="89"/>
      <c r="AXL5" s="89"/>
      <c r="AXM5" s="89"/>
      <c r="AXN5" s="89"/>
      <c r="AXO5" s="89"/>
      <c r="AXP5" s="89"/>
      <c r="AXQ5" s="89"/>
      <c r="AXR5" s="89"/>
      <c r="AXS5" s="89"/>
      <c r="AXT5" s="89"/>
      <c r="AXU5" s="89"/>
      <c r="AXV5" s="89"/>
      <c r="AXW5" s="89"/>
      <c r="AXX5" s="89"/>
      <c r="AXY5" s="89"/>
      <c r="AXZ5" s="89"/>
      <c r="AYA5" s="89"/>
      <c r="AYB5" s="89"/>
      <c r="AYC5" s="89"/>
      <c r="AYD5" s="89"/>
      <c r="AYE5" s="89"/>
      <c r="AYF5" s="89"/>
      <c r="AYG5" s="89"/>
      <c r="AYH5" s="89"/>
      <c r="AYI5" s="89"/>
      <c r="AYJ5" s="89"/>
      <c r="AYK5" s="89"/>
      <c r="AYL5" s="89"/>
      <c r="AYM5" s="89"/>
      <c r="AYN5" s="89"/>
      <c r="AYO5" s="89"/>
      <c r="AYP5" s="89"/>
      <c r="AYQ5" s="89"/>
      <c r="AYR5" s="89"/>
      <c r="AYS5" s="89"/>
      <c r="AYT5" s="89"/>
      <c r="AYU5" s="89"/>
      <c r="AYV5" s="89"/>
      <c r="AYW5" s="89"/>
      <c r="AYX5" s="89"/>
      <c r="AYY5" s="89"/>
      <c r="AYZ5" s="89"/>
      <c r="AZA5" s="89"/>
      <c r="AZB5" s="89"/>
      <c r="AZC5" s="89"/>
      <c r="AZD5" s="89"/>
      <c r="AZE5" s="89"/>
      <c r="AZF5" s="89"/>
      <c r="AZG5" s="89"/>
      <c r="AZH5" s="89"/>
      <c r="AZI5" s="89"/>
      <c r="AZJ5" s="89"/>
      <c r="AZK5" s="89"/>
      <c r="AZL5" s="89"/>
      <c r="AZM5" s="89"/>
      <c r="AZN5" s="89"/>
      <c r="AZO5" s="89"/>
      <c r="AZP5" s="89"/>
      <c r="AZQ5" s="89"/>
      <c r="AZR5" s="89"/>
      <c r="AZS5" s="89"/>
      <c r="AZT5" s="89"/>
      <c r="AZU5" s="89"/>
      <c r="AZV5" s="89"/>
      <c r="AZW5" s="89"/>
      <c r="AZX5" s="89"/>
      <c r="AZY5" s="89"/>
      <c r="AZZ5" s="89"/>
      <c r="BAA5" s="89"/>
      <c r="BAB5" s="89"/>
      <c r="BAC5" s="89"/>
      <c r="BAD5" s="89"/>
      <c r="BAE5" s="89"/>
      <c r="BAF5" s="89"/>
      <c r="BAG5" s="89"/>
      <c r="BAH5" s="89"/>
      <c r="BAI5" s="89"/>
      <c r="BAJ5" s="89"/>
      <c r="BAK5" s="89"/>
      <c r="BAL5" s="89"/>
      <c r="BAM5" s="89"/>
      <c r="BAN5" s="89"/>
      <c r="BAO5" s="89"/>
      <c r="BAP5" s="89"/>
      <c r="BAQ5" s="89"/>
      <c r="BAR5" s="89"/>
      <c r="BAS5" s="89"/>
      <c r="BAT5" s="89"/>
      <c r="BAU5" s="89"/>
      <c r="BAV5" s="89"/>
      <c r="BAW5" s="89"/>
      <c r="BAX5" s="89"/>
      <c r="BAY5" s="89"/>
      <c r="BAZ5" s="89"/>
      <c r="BBA5" s="89"/>
      <c r="BBB5" s="89"/>
      <c r="BBC5" s="89"/>
      <c r="BBD5" s="89"/>
      <c r="BBE5" s="89"/>
      <c r="BBF5" s="89"/>
      <c r="BBG5" s="89"/>
      <c r="BBH5" s="89"/>
      <c r="BBI5" s="89"/>
      <c r="BBJ5" s="89"/>
      <c r="BBK5" s="89"/>
      <c r="BBL5" s="89"/>
      <c r="BBM5" s="89"/>
      <c r="BBN5" s="89"/>
      <c r="BBO5" s="89"/>
      <c r="BBP5" s="89"/>
      <c r="BBQ5" s="89"/>
      <c r="BBR5" s="89"/>
      <c r="BBS5" s="89"/>
      <c r="BBT5" s="89"/>
      <c r="BBU5" s="89"/>
      <c r="BBV5" s="89"/>
      <c r="BBW5" s="89"/>
      <c r="BBX5" s="89"/>
      <c r="BBY5" s="89"/>
      <c r="BBZ5" s="89"/>
      <c r="BCA5" s="89"/>
      <c r="BCB5" s="89"/>
      <c r="BCC5" s="89"/>
      <c r="BCD5" s="89"/>
      <c r="BCE5" s="89"/>
      <c r="BCF5" s="89"/>
      <c r="BCG5" s="89"/>
      <c r="BCH5" s="89"/>
      <c r="BCI5" s="89"/>
      <c r="BCJ5" s="89"/>
      <c r="BCK5" s="89"/>
      <c r="BCL5" s="89"/>
      <c r="BCM5" s="89"/>
      <c r="BCN5" s="89"/>
      <c r="BCO5" s="89"/>
      <c r="BCP5" s="89"/>
      <c r="BCQ5" s="89"/>
      <c r="BCR5" s="89"/>
      <c r="BCS5" s="89"/>
      <c r="BCT5" s="89"/>
      <c r="BCU5" s="89"/>
      <c r="BCV5" s="89"/>
      <c r="BCW5" s="89"/>
      <c r="BCX5" s="89"/>
      <c r="BCY5" s="89"/>
      <c r="BCZ5" s="89"/>
      <c r="BDA5" s="89"/>
      <c r="BDB5" s="89"/>
      <c r="BDC5" s="89"/>
      <c r="BDD5" s="89"/>
      <c r="BDE5" s="89"/>
      <c r="BDF5" s="89"/>
      <c r="BDG5" s="89"/>
      <c r="BDH5" s="89"/>
      <c r="BDI5" s="89"/>
      <c r="BDJ5" s="89"/>
      <c r="BDK5" s="89"/>
      <c r="BDL5" s="89"/>
      <c r="BDM5" s="89"/>
      <c r="BDN5" s="89"/>
      <c r="BDO5" s="89"/>
      <c r="BDP5" s="89"/>
      <c r="BDQ5" s="89"/>
      <c r="BDR5" s="89"/>
      <c r="BDS5" s="89"/>
      <c r="BDT5" s="89"/>
      <c r="BDU5" s="89"/>
      <c r="BDV5" s="89"/>
      <c r="BDW5" s="89"/>
      <c r="BDX5" s="89"/>
      <c r="BDY5" s="89"/>
      <c r="BDZ5" s="89"/>
      <c r="BEA5" s="89"/>
      <c r="BEB5" s="89"/>
      <c r="BEC5" s="89"/>
      <c r="BED5" s="89"/>
      <c r="BEE5" s="89"/>
      <c r="BEF5" s="89"/>
      <c r="BEG5" s="89"/>
      <c r="BEH5" s="89"/>
      <c r="BEI5" s="89"/>
      <c r="BEJ5" s="89"/>
      <c r="BEK5" s="89"/>
      <c r="BEL5" s="89"/>
      <c r="BEM5" s="89"/>
      <c r="BEN5" s="89"/>
      <c r="BEO5" s="89"/>
      <c r="BEP5" s="89"/>
      <c r="BEQ5" s="89"/>
      <c r="BER5" s="89"/>
      <c r="BES5" s="89"/>
      <c r="BET5" s="89"/>
      <c r="BEU5" s="89"/>
      <c r="BEV5" s="89"/>
      <c r="BEW5" s="89"/>
      <c r="BEX5" s="89"/>
      <c r="BEY5" s="89"/>
      <c r="BEZ5" s="89"/>
      <c r="BFA5" s="89"/>
      <c r="BFB5" s="89"/>
      <c r="BFC5" s="89"/>
      <c r="BFD5" s="89"/>
      <c r="BFE5" s="89"/>
      <c r="BFF5" s="89"/>
      <c r="BFG5" s="89"/>
      <c r="BFH5" s="89"/>
      <c r="BFI5" s="89"/>
      <c r="BFJ5" s="89"/>
      <c r="BFK5" s="89"/>
      <c r="BFL5" s="89"/>
      <c r="BFM5" s="89"/>
      <c r="BFN5" s="89"/>
      <c r="BFO5" s="89"/>
      <c r="BFP5" s="89"/>
      <c r="BFQ5" s="89"/>
      <c r="BFR5" s="89"/>
      <c r="BFS5" s="89"/>
      <c r="BFT5" s="89"/>
      <c r="BFU5" s="89"/>
      <c r="BFV5" s="89"/>
      <c r="BFW5" s="89"/>
      <c r="BFX5" s="89"/>
      <c r="BFY5" s="89"/>
      <c r="BFZ5" s="89"/>
      <c r="BGA5" s="89"/>
      <c r="BGB5" s="89"/>
      <c r="BGC5" s="89"/>
      <c r="BGD5" s="89"/>
      <c r="BGE5" s="89"/>
      <c r="BGF5" s="89"/>
      <c r="BGG5" s="89"/>
      <c r="BGH5" s="89"/>
      <c r="BGI5" s="89"/>
      <c r="BGJ5" s="89"/>
      <c r="BGK5" s="89"/>
      <c r="BGL5" s="89"/>
      <c r="BGM5" s="89"/>
      <c r="BGN5" s="89"/>
      <c r="BGO5" s="89"/>
      <c r="BGP5" s="89"/>
      <c r="BGQ5" s="89"/>
      <c r="BGR5" s="89"/>
      <c r="BGS5" s="89"/>
      <c r="BGT5" s="89"/>
      <c r="BGU5" s="89"/>
      <c r="BGV5" s="89"/>
      <c r="BGW5" s="89"/>
      <c r="BGX5" s="89"/>
      <c r="BGY5" s="89"/>
      <c r="BGZ5" s="89"/>
      <c r="BHA5" s="89"/>
      <c r="BHB5" s="89"/>
      <c r="BHC5" s="89"/>
      <c r="BHD5" s="89"/>
      <c r="BHE5" s="89"/>
      <c r="BHF5" s="89"/>
      <c r="BHG5" s="89"/>
      <c r="BHH5" s="89"/>
      <c r="BHI5" s="89"/>
      <c r="BHJ5" s="89"/>
      <c r="BHK5" s="89"/>
      <c r="BHL5" s="89"/>
      <c r="BHM5" s="89"/>
      <c r="BHN5" s="89"/>
      <c r="BHO5" s="89"/>
      <c r="BHP5" s="89"/>
      <c r="BHQ5" s="89"/>
      <c r="BHR5" s="89"/>
      <c r="BHS5" s="89"/>
      <c r="BHT5" s="89"/>
      <c r="BHU5" s="89"/>
      <c r="BHV5" s="89"/>
      <c r="BHW5" s="89"/>
      <c r="BHX5" s="89"/>
      <c r="BHY5" s="89"/>
      <c r="BHZ5" s="89"/>
      <c r="BIA5" s="89"/>
      <c r="BIB5" s="89"/>
      <c r="BIC5" s="89"/>
      <c r="BID5" s="89"/>
      <c r="BIE5" s="89"/>
      <c r="BIF5" s="89"/>
      <c r="BIG5" s="89"/>
      <c r="BIH5" s="89"/>
      <c r="BII5" s="89"/>
      <c r="BIJ5" s="89"/>
      <c r="BIK5" s="89"/>
      <c r="BIL5" s="89"/>
      <c r="BIM5" s="89"/>
      <c r="BIN5" s="89"/>
      <c r="BIO5" s="89"/>
      <c r="BIP5" s="89"/>
      <c r="BIQ5" s="89"/>
      <c r="BIR5" s="89"/>
      <c r="BIS5" s="89"/>
      <c r="BIT5" s="89"/>
      <c r="BIU5" s="89"/>
      <c r="BIV5" s="89"/>
      <c r="BIW5" s="89"/>
      <c r="BIX5" s="89"/>
      <c r="BIY5" s="89"/>
      <c r="BIZ5" s="89"/>
      <c r="BJA5" s="89"/>
      <c r="BJB5" s="89"/>
      <c r="BJC5" s="89"/>
      <c r="BJD5" s="89"/>
      <c r="BJE5" s="89"/>
      <c r="BJF5" s="89"/>
      <c r="BJG5" s="89"/>
      <c r="BJH5" s="89"/>
      <c r="BJI5" s="89"/>
      <c r="BJJ5" s="89"/>
      <c r="BJK5" s="89"/>
      <c r="BJL5" s="89"/>
      <c r="BJM5" s="89"/>
      <c r="BJN5" s="89"/>
      <c r="BJO5" s="89"/>
      <c r="BJP5" s="89"/>
      <c r="BJQ5" s="89"/>
      <c r="BJR5" s="89"/>
      <c r="BJS5" s="89"/>
      <c r="BJT5" s="89"/>
      <c r="BJU5" s="89"/>
      <c r="BJV5" s="89"/>
      <c r="BJW5" s="89"/>
      <c r="BJX5" s="89"/>
      <c r="BJY5" s="89"/>
      <c r="BJZ5" s="89"/>
      <c r="BKA5" s="89"/>
      <c r="BKB5" s="89"/>
      <c r="BKC5" s="89"/>
      <c r="BKD5" s="89"/>
      <c r="BKE5" s="89"/>
      <c r="BKF5" s="89"/>
      <c r="BKG5" s="89"/>
      <c r="BKH5" s="89"/>
      <c r="BKI5" s="89"/>
      <c r="BKJ5" s="89"/>
      <c r="BKK5" s="89"/>
      <c r="BKL5" s="89"/>
      <c r="BKM5" s="89"/>
      <c r="BKN5" s="89"/>
      <c r="BKO5" s="89"/>
      <c r="BKP5" s="89"/>
      <c r="BKQ5" s="89"/>
      <c r="BKR5" s="89"/>
      <c r="BKS5" s="89"/>
      <c r="BKT5" s="89"/>
      <c r="BKU5" s="89"/>
      <c r="BKV5" s="89"/>
      <c r="BKW5" s="89"/>
      <c r="BKX5" s="89"/>
      <c r="BKY5" s="89"/>
      <c r="BKZ5" s="89"/>
      <c r="BLA5" s="89"/>
      <c r="BLB5" s="89"/>
      <c r="BLC5" s="89"/>
      <c r="BLD5" s="89"/>
      <c r="BLE5" s="89"/>
      <c r="BLF5" s="89"/>
      <c r="BLG5" s="89"/>
      <c r="BLH5" s="89"/>
      <c r="BLI5" s="89"/>
      <c r="BLJ5" s="89"/>
      <c r="BLK5" s="89"/>
      <c r="BLL5" s="89"/>
      <c r="BLM5" s="89"/>
      <c r="BLN5" s="89"/>
      <c r="BLO5" s="89"/>
      <c r="BLP5" s="89"/>
      <c r="BLQ5" s="89"/>
      <c r="BLR5" s="89"/>
      <c r="BLS5" s="89"/>
      <c r="BLT5" s="89"/>
      <c r="BLU5" s="89"/>
      <c r="BLV5" s="89"/>
      <c r="BLW5" s="89"/>
      <c r="BLX5" s="89"/>
      <c r="BLY5" s="89"/>
      <c r="BLZ5" s="89"/>
      <c r="BMA5" s="89"/>
      <c r="BMB5" s="89"/>
      <c r="BMC5" s="89"/>
      <c r="BMD5" s="89"/>
      <c r="BME5" s="89"/>
      <c r="BMF5" s="89"/>
      <c r="BMG5" s="89"/>
      <c r="BMH5" s="89"/>
      <c r="BMI5" s="89"/>
      <c r="BMJ5" s="89"/>
      <c r="BMK5" s="89"/>
      <c r="BML5" s="89"/>
      <c r="BMM5" s="89"/>
      <c r="BMN5" s="89"/>
      <c r="BMO5" s="89"/>
      <c r="BMP5" s="89"/>
      <c r="BMQ5" s="89"/>
      <c r="BMR5" s="89"/>
      <c r="BMS5" s="89"/>
      <c r="BMT5" s="89"/>
      <c r="BMU5" s="89"/>
      <c r="BMV5" s="89"/>
      <c r="BMW5" s="89"/>
      <c r="BMX5" s="89"/>
      <c r="BMY5" s="89"/>
      <c r="BMZ5" s="89"/>
      <c r="BNA5" s="89"/>
      <c r="BNB5" s="89"/>
      <c r="BNC5" s="89"/>
      <c r="BND5" s="89"/>
      <c r="BNE5" s="89"/>
      <c r="BNF5" s="89"/>
      <c r="BNG5" s="89"/>
      <c r="BNH5" s="89"/>
      <c r="BNI5" s="89"/>
      <c r="BNJ5" s="89"/>
      <c r="BNK5" s="89"/>
      <c r="BNL5" s="89"/>
      <c r="BNM5" s="89"/>
      <c r="BNN5" s="89"/>
      <c r="BNO5" s="89"/>
      <c r="BNP5" s="89"/>
      <c r="BNQ5" s="89"/>
      <c r="BNR5" s="89"/>
      <c r="BNS5" s="89"/>
      <c r="BNT5" s="89"/>
      <c r="BNU5" s="89"/>
      <c r="BNV5" s="89"/>
      <c r="BNW5" s="89"/>
      <c r="BNX5" s="89"/>
      <c r="BNY5" s="89"/>
      <c r="BNZ5" s="89"/>
      <c r="BOA5" s="89"/>
      <c r="BOB5" s="89"/>
      <c r="BOC5" s="89"/>
      <c r="BOD5" s="89"/>
      <c r="BOE5" s="89"/>
      <c r="BOF5" s="89"/>
      <c r="BOG5" s="89"/>
      <c r="BOH5" s="89"/>
      <c r="BOI5" s="89"/>
      <c r="BOJ5" s="89"/>
      <c r="BOK5" s="89"/>
      <c r="BOL5" s="89"/>
      <c r="BOM5" s="89"/>
      <c r="BON5" s="89"/>
      <c r="BOO5" s="89"/>
      <c r="BOP5" s="89"/>
      <c r="BOQ5" s="89"/>
      <c r="BOR5" s="89"/>
      <c r="BOS5" s="89"/>
      <c r="BOT5" s="89"/>
      <c r="BOU5" s="89"/>
      <c r="BOV5" s="89"/>
      <c r="BOW5" s="89"/>
      <c r="BOX5" s="89"/>
      <c r="BOY5" s="89"/>
      <c r="BOZ5" s="89"/>
      <c r="BPA5" s="89"/>
      <c r="BPB5" s="89"/>
      <c r="BPC5" s="89"/>
      <c r="BPD5" s="89"/>
      <c r="BPE5" s="89"/>
      <c r="BPF5" s="89"/>
      <c r="BPG5" s="89"/>
      <c r="BPH5" s="89"/>
      <c r="BPI5" s="89"/>
      <c r="BPJ5" s="89"/>
      <c r="BPK5" s="89"/>
      <c r="BPL5" s="89"/>
      <c r="BPM5" s="89"/>
      <c r="BPN5" s="89"/>
      <c r="BPO5" s="89"/>
      <c r="BPP5" s="89"/>
      <c r="BPQ5" s="89"/>
      <c r="BPR5" s="89"/>
      <c r="BPS5" s="89"/>
      <c r="BPT5" s="89"/>
      <c r="BPU5" s="89"/>
      <c r="BPV5" s="89"/>
      <c r="BPW5" s="89"/>
      <c r="BPX5" s="89"/>
      <c r="BPY5" s="89"/>
      <c r="BPZ5" s="89"/>
      <c r="BQA5" s="89"/>
      <c r="BQB5" s="89"/>
      <c r="BQC5" s="89"/>
      <c r="BQD5" s="89"/>
      <c r="BQE5" s="89"/>
      <c r="BQF5" s="89"/>
      <c r="BQG5" s="89"/>
      <c r="BQH5" s="89"/>
      <c r="BQI5" s="89"/>
      <c r="BQJ5" s="89"/>
      <c r="BQK5" s="89"/>
      <c r="BQL5" s="89"/>
      <c r="BQM5" s="89"/>
      <c r="BQN5" s="89"/>
      <c r="BQO5" s="89"/>
      <c r="BQP5" s="89"/>
      <c r="BQQ5" s="89"/>
      <c r="BQR5" s="89"/>
      <c r="BQS5" s="89"/>
      <c r="BQT5" s="89"/>
      <c r="BQU5" s="89"/>
      <c r="BQV5" s="89"/>
      <c r="BQW5" s="89"/>
      <c r="BQX5" s="89"/>
      <c r="BQY5" s="89"/>
      <c r="BQZ5" s="89"/>
      <c r="BRA5" s="89"/>
      <c r="BRB5" s="89"/>
      <c r="BRC5" s="89"/>
      <c r="BRD5" s="89"/>
      <c r="BRE5" s="89"/>
      <c r="BRF5" s="89"/>
      <c r="BRG5" s="89"/>
      <c r="BRH5" s="89"/>
      <c r="BRI5" s="89"/>
      <c r="BRJ5" s="89"/>
      <c r="BRK5" s="89"/>
      <c r="BRL5" s="89"/>
      <c r="BRM5" s="89"/>
      <c r="BRN5" s="89"/>
      <c r="BRO5" s="89"/>
      <c r="BRP5" s="89"/>
      <c r="BRQ5" s="89"/>
      <c r="BRR5" s="89"/>
      <c r="BRS5" s="89"/>
      <c r="BRT5" s="89"/>
      <c r="BRU5" s="89"/>
      <c r="BRV5" s="89"/>
      <c r="BRW5" s="89"/>
      <c r="BRX5" s="89"/>
      <c r="BRY5" s="89"/>
      <c r="BRZ5" s="89"/>
      <c r="BSA5" s="89"/>
      <c r="BSB5" s="89"/>
      <c r="BSC5" s="89"/>
      <c r="BSD5" s="89"/>
      <c r="BSE5" s="89"/>
      <c r="BSF5" s="89"/>
      <c r="BSG5" s="89"/>
      <c r="BSH5" s="89"/>
      <c r="BSI5" s="89"/>
      <c r="BSJ5" s="89"/>
      <c r="BSK5" s="89"/>
      <c r="BSL5" s="89"/>
      <c r="BSM5" s="89"/>
      <c r="BSN5" s="89"/>
      <c r="BSO5" s="89"/>
      <c r="BSP5" s="89"/>
      <c r="BSQ5" s="89"/>
      <c r="BSR5" s="89"/>
      <c r="BSS5" s="89"/>
      <c r="BST5" s="89"/>
      <c r="BSU5" s="89"/>
      <c r="BSV5" s="89"/>
      <c r="BSW5" s="89"/>
      <c r="BSX5" s="89"/>
      <c r="BSY5" s="89"/>
      <c r="BSZ5" s="89"/>
      <c r="BTA5" s="89"/>
      <c r="BTB5" s="89"/>
      <c r="BTC5" s="89"/>
      <c r="BTD5" s="89"/>
      <c r="BTE5" s="89"/>
      <c r="BTF5" s="89"/>
      <c r="BTG5" s="89"/>
      <c r="BTH5" s="89"/>
      <c r="BTI5" s="89"/>
      <c r="BTJ5" s="89"/>
      <c r="BTK5" s="89"/>
      <c r="BTL5" s="89"/>
      <c r="BTM5" s="89"/>
      <c r="BTN5" s="89"/>
      <c r="BTO5" s="89"/>
      <c r="BTP5" s="89"/>
      <c r="BTQ5" s="89"/>
      <c r="BTR5" s="89"/>
      <c r="BTS5" s="89"/>
      <c r="BTT5" s="89"/>
      <c r="BTU5" s="89"/>
      <c r="BTV5" s="89"/>
      <c r="BTW5" s="89"/>
      <c r="BTX5" s="89"/>
      <c r="BTY5" s="89"/>
      <c r="BTZ5" s="89"/>
      <c r="BUA5" s="89"/>
      <c r="BUB5" s="89"/>
      <c r="BUC5" s="89"/>
      <c r="BUD5" s="89"/>
      <c r="BUE5" s="89"/>
      <c r="BUF5" s="89"/>
      <c r="BUG5" s="89"/>
      <c r="BUH5" s="89"/>
      <c r="BUI5" s="89"/>
      <c r="BUJ5" s="89"/>
      <c r="BUK5" s="89"/>
      <c r="BUL5" s="89"/>
      <c r="BUM5" s="89"/>
      <c r="BUN5" s="89"/>
      <c r="BUO5" s="89"/>
      <c r="BUP5" s="89"/>
      <c r="BUQ5" s="89"/>
      <c r="BUR5" s="89"/>
      <c r="BUS5" s="89"/>
      <c r="BUT5" s="89"/>
      <c r="BUU5" s="89"/>
      <c r="BUV5" s="89"/>
      <c r="BUW5" s="89"/>
      <c r="BUX5" s="89"/>
      <c r="BUY5" s="89"/>
      <c r="BUZ5" s="89"/>
      <c r="BVA5" s="89"/>
      <c r="BVB5" s="89"/>
      <c r="BVC5" s="89"/>
      <c r="BVD5" s="89"/>
      <c r="BVE5" s="89"/>
      <c r="BVF5" s="89"/>
      <c r="BVG5" s="89"/>
      <c r="BVH5" s="89"/>
      <c r="BVI5" s="89"/>
      <c r="BVJ5" s="89"/>
      <c r="BVK5" s="89"/>
      <c r="BVL5" s="89"/>
      <c r="BVM5" s="89"/>
      <c r="BVN5" s="89"/>
      <c r="BVO5" s="89"/>
      <c r="BVP5" s="89"/>
      <c r="BVQ5" s="89"/>
      <c r="BVR5" s="89"/>
      <c r="BVS5" s="89"/>
      <c r="BVT5" s="89"/>
      <c r="BVU5" s="89"/>
      <c r="BVV5" s="89"/>
      <c r="BVW5" s="89"/>
      <c r="BVX5" s="89"/>
      <c r="BVY5" s="89"/>
      <c r="BVZ5" s="89"/>
      <c r="BWA5" s="89"/>
      <c r="BWB5" s="89"/>
      <c r="BWC5" s="89"/>
      <c r="BWD5" s="89"/>
      <c r="BWE5" s="89"/>
      <c r="BWF5" s="89"/>
      <c r="BWG5" s="89"/>
      <c r="BWH5" s="89"/>
      <c r="BWI5" s="89"/>
      <c r="BWJ5" s="89"/>
      <c r="BWK5" s="89"/>
      <c r="BWL5" s="89"/>
      <c r="BWM5" s="89"/>
      <c r="BWN5" s="89"/>
      <c r="BWO5" s="89"/>
      <c r="BWP5" s="89"/>
      <c r="BWQ5" s="89"/>
      <c r="BWR5" s="89"/>
      <c r="BWS5" s="89"/>
      <c r="BWT5" s="89"/>
      <c r="BWU5" s="89"/>
      <c r="BWV5" s="89"/>
      <c r="BWW5" s="89"/>
      <c r="BWX5" s="89"/>
      <c r="BWY5" s="89"/>
      <c r="BWZ5" s="89"/>
      <c r="BXA5" s="89"/>
      <c r="BXB5" s="89"/>
      <c r="BXC5" s="89"/>
      <c r="BXD5" s="89"/>
      <c r="BXE5" s="89"/>
      <c r="BXF5" s="89"/>
      <c r="BXG5" s="89"/>
      <c r="BXH5" s="89"/>
      <c r="BXI5" s="89"/>
      <c r="BXJ5" s="89"/>
      <c r="BXK5" s="89"/>
      <c r="BXL5" s="89"/>
      <c r="BXM5" s="89"/>
      <c r="BXN5" s="89"/>
      <c r="BXO5" s="89"/>
      <c r="BXP5" s="89"/>
      <c r="BXQ5" s="89"/>
      <c r="BXR5" s="89"/>
      <c r="BXS5" s="89"/>
      <c r="BXT5" s="89"/>
      <c r="BXU5" s="89"/>
      <c r="BXV5" s="89"/>
      <c r="BXW5" s="89"/>
      <c r="BXX5" s="89"/>
      <c r="BXY5" s="89"/>
      <c r="BXZ5" s="89"/>
      <c r="BYA5" s="89"/>
      <c r="BYB5" s="89"/>
      <c r="BYC5" s="89"/>
      <c r="BYD5" s="89"/>
      <c r="BYE5" s="89"/>
      <c r="BYF5" s="89"/>
      <c r="BYG5" s="89"/>
      <c r="BYH5" s="89"/>
      <c r="BYI5" s="89"/>
      <c r="BYJ5" s="89"/>
      <c r="BYK5" s="89"/>
      <c r="BYL5" s="89"/>
      <c r="BYM5" s="89"/>
      <c r="BYN5" s="89"/>
      <c r="BYO5" s="89"/>
      <c r="BYP5" s="89"/>
      <c r="BYQ5" s="89"/>
      <c r="BYR5" s="89"/>
      <c r="BYS5" s="89"/>
      <c r="BYT5" s="89"/>
      <c r="BYU5" s="89"/>
      <c r="BYV5" s="89"/>
      <c r="BYW5" s="89"/>
      <c r="BYX5" s="89"/>
      <c r="BYY5" s="89"/>
      <c r="BYZ5" s="89"/>
      <c r="BZA5" s="89"/>
      <c r="BZB5" s="89"/>
      <c r="BZC5" s="89"/>
      <c r="BZD5" s="89"/>
      <c r="BZE5" s="89"/>
      <c r="BZF5" s="89"/>
      <c r="BZG5" s="89"/>
      <c r="BZH5" s="89"/>
      <c r="BZI5" s="89"/>
      <c r="BZJ5" s="89"/>
      <c r="BZK5" s="89"/>
      <c r="BZL5" s="89"/>
      <c r="BZM5" s="89"/>
      <c r="BZN5" s="89"/>
      <c r="BZO5" s="89"/>
      <c r="BZP5" s="89"/>
      <c r="BZQ5" s="89"/>
      <c r="BZR5" s="89"/>
      <c r="BZS5" s="89"/>
      <c r="BZT5" s="89"/>
      <c r="BZU5" s="89"/>
      <c r="BZV5" s="89"/>
      <c r="BZW5" s="89"/>
      <c r="BZX5" s="89"/>
      <c r="BZY5" s="89"/>
      <c r="BZZ5" s="89"/>
      <c r="CAA5" s="89"/>
      <c r="CAB5" s="89"/>
      <c r="CAC5" s="89"/>
      <c r="CAD5" s="89"/>
      <c r="CAE5" s="89"/>
      <c r="CAF5" s="89"/>
      <c r="CAG5" s="89"/>
      <c r="CAH5" s="89"/>
      <c r="CAI5" s="89"/>
      <c r="CAJ5" s="89"/>
      <c r="CAK5" s="89"/>
      <c r="CAL5" s="89"/>
      <c r="CAM5" s="89"/>
      <c r="CAN5" s="89"/>
      <c r="CAO5" s="89"/>
      <c r="CAP5" s="89"/>
      <c r="CAQ5" s="89"/>
      <c r="CAR5" s="89"/>
      <c r="CAS5" s="89"/>
      <c r="CAT5" s="89"/>
      <c r="CAU5" s="89"/>
      <c r="CAV5" s="89"/>
      <c r="CAW5" s="89"/>
      <c r="CAX5" s="89"/>
      <c r="CAY5" s="89"/>
      <c r="CAZ5" s="89"/>
      <c r="CBA5" s="89"/>
      <c r="CBB5" s="89"/>
      <c r="CBC5" s="89"/>
      <c r="CBD5" s="89"/>
      <c r="CBE5" s="89"/>
      <c r="CBF5" s="89"/>
      <c r="CBG5" s="89"/>
      <c r="CBH5" s="89"/>
      <c r="CBI5" s="89"/>
      <c r="CBJ5" s="89"/>
      <c r="CBK5" s="89"/>
      <c r="CBL5" s="89"/>
      <c r="CBM5" s="89"/>
      <c r="CBN5" s="89"/>
      <c r="CBO5" s="89"/>
      <c r="CBP5" s="89"/>
      <c r="CBQ5" s="89"/>
      <c r="CBR5" s="89"/>
      <c r="CBS5" s="89"/>
      <c r="CBT5" s="89"/>
      <c r="CBU5" s="89"/>
      <c r="CBV5" s="89"/>
      <c r="CBW5" s="89"/>
      <c r="CBX5" s="89"/>
      <c r="CBY5" s="89"/>
      <c r="CBZ5" s="89"/>
      <c r="CCA5" s="89"/>
      <c r="CCB5" s="89"/>
      <c r="CCC5" s="89"/>
      <c r="CCD5" s="89"/>
      <c r="CCE5" s="89"/>
      <c r="CCF5" s="89"/>
      <c r="CCG5" s="89"/>
      <c r="CCH5" s="89"/>
      <c r="CCI5" s="89"/>
      <c r="CCJ5" s="89"/>
      <c r="CCK5" s="89"/>
      <c r="CCL5" s="89"/>
      <c r="CCM5" s="89"/>
      <c r="CCN5" s="89"/>
      <c r="CCO5" s="89"/>
      <c r="CCP5" s="89"/>
      <c r="CCQ5" s="89"/>
      <c r="CCR5" s="89"/>
      <c r="CCS5" s="89"/>
      <c r="CCT5" s="89"/>
      <c r="CCU5" s="89"/>
      <c r="CCV5" s="89"/>
      <c r="CCW5" s="89"/>
      <c r="CCX5" s="89"/>
      <c r="CCY5" s="89"/>
      <c r="CCZ5" s="89"/>
      <c r="CDA5" s="89"/>
      <c r="CDB5" s="89"/>
      <c r="CDC5" s="89"/>
      <c r="CDD5" s="89"/>
      <c r="CDE5" s="89"/>
      <c r="CDF5" s="89"/>
      <c r="CDG5" s="89"/>
      <c r="CDH5" s="89"/>
      <c r="CDI5" s="89"/>
      <c r="CDJ5" s="89"/>
      <c r="CDK5" s="89"/>
      <c r="CDL5" s="89"/>
      <c r="CDM5" s="89"/>
      <c r="CDN5" s="89"/>
      <c r="CDO5" s="89"/>
      <c r="CDP5" s="89"/>
      <c r="CDQ5" s="89"/>
      <c r="CDR5" s="89"/>
      <c r="CDS5" s="89"/>
      <c r="CDT5" s="89"/>
      <c r="CDU5" s="89"/>
      <c r="CDV5" s="89"/>
      <c r="CDW5" s="89"/>
      <c r="CDX5" s="89"/>
      <c r="CDY5" s="89"/>
      <c r="CDZ5" s="89"/>
      <c r="CEA5" s="89"/>
      <c r="CEB5" s="89"/>
      <c r="CEC5" s="89"/>
      <c r="CED5" s="89"/>
      <c r="CEE5" s="89"/>
      <c r="CEF5" s="89"/>
      <c r="CEG5" s="89"/>
      <c r="CEH5" s="89"/>
      <c r="CEI5" s="89"/>
      <c r="CEJ5" s="89"/>
      <c r="CEK5" s="89"/>
      <c r="CEL5" s="89"/>
      <c r="CEM5" s="89"/>
      <c r="CEN5" s="89"/>
      <c r="CEO5" s="89"/>
      <c r="CEP5" s="89"/>
      <c r="CEQ5" s="89"/>
      <c r="CER5" s="89"/>
      <c r="CES5" s="89"/>
      <c r="CET5" s="89"/>
      <c r="CEU5" s="89"/>
      <c r="CEV5" s="89"/>
      <c r="CEW5" s="89"/>
      <c r="CEX5" s="89"/>
      <c r="CEY5" s="89"/>
      <c r="CEZ5" s="89"/>
      <c r="CFA5" s="89"/>
      <c r="CFB5" s="89"/>
      <c r="CFC5" s="89"/>
      <c r="CFD5" s="89"/>
      <c r="CFE5" s="89"/>
      <c r="CFF5" s="89"/>
      <c r="CFG5" s="89"/>
      <c r="CFH5" s="89"/>
      <c r="CFI5" s="89"/>
      <c r="CFJ5" s="89"/>
      <c r="CFK5" s="89"/>
      <c r="CFL5" s="89"/>
      <c r="CFM5" s="89"/>
      <c r="CFN5" s="89"/>
      <c r="CFO5" s="89"/>
      <c r="CFP5" s="89"/>
      <c r="CFQ5" s="89"/>
      <c r="CFR5" s="89"/>
      <c r="CFS5" s="89"/>
      <c r="CFT5" s="89"/>
      <c r="CFU5" s="89"/>
      <c r="CFV5" s="89"/>
      <c r="CFW5" s="89"/>
      <c r="CFX5" s="89"/>
      <c r="CFY5" s="89"/>
      <c r="CFZ5" s="89"/>
      <c r="CGA5" s="89"/>
      <c r="CGB5" s="89"/>
      <c r="CGC5" s="89"/>
      <c r="CGD5" s="89"/>
      <c r="CGE5" s="89"/>
      <c r="CGF5" s="89"/>
      <c r="CGG5" s="89"/>
      <c r="CGH5" s="89"/>
      <c r="CGI5" s="89"/>
      <c r="CGJ5" s="89"/>
      <c r="CGK5" s="89"/>
      <c r="CGL5" s="89"/>
      <c r="CGM5" s="89"/>
      <c r="CGN5" s="89"/>
      <c r="CGO5" s="89"/>
      <c r="CGP5" s="89"/>
      <c r="CGQ5" s="89"/>
      <c r="CGR5" s="89"/>
      <c r="CGS5" s="89"/>
      <c r="CGT5" s="89"/>
      <c r="CGU5" s="89"/>
      <c r="CGV5" s="89"/>
      <c r="CGW5" s="89"/>
      <c r="CGX5" s="89"/>
      <c r="CGY5" s="89"/>
      <c r="CGZ5" s="89"/>
      <c r="CHA5" s="89"/>
      <c r="CHB5" s="89"/>
      <c r="CHC5" s="89"/>
      <c r="CHD5" s="89"/>
      <c r="CHE5" s="89"/>
      <c r="CHF5" s="89"/>
      <c r="CHG5" s="89"/>
      <c r="CHH5" s="89"/>
      <c r="CHI5" s="89"/>
      <c r="CHJ5" s="89"/>
      <c r="CHK5" s="89"/>
      <c r="CHL5" s="89"/>
      <c r="CHM5" s="89"/>
      <c r="CHN5" s="89"/>
      <c r="CHO5" s="89"/>
      <c r="CHP5" s="89"/>
      <c r="CHQ5" s="89"/>
      <c r="CHR5" s="89"/>
      <c r="CHS5" s="89"/>
      <c r="CHT5" s="89"/>
      <c r="CHU5" s="89"/>
      <c r="CHV5" s="89"/>
      <c r="CHW5" s="89"/>
      <c r="CHX5" s="89"/>
      <c r="CHY5" s="89"/>
      <c r="CHZ5" s="89"/>
      <c r="CIA5" s="89"/>
      <c r="CIB5" s="89"/>
      <c r="CIC5" s="89"/>
      <c r="CID5" s="89"/>
      <c r="CIE5" s="89"/>
      <c r="CIF5" s="89"/>
      <c r="CIG5" s="89"/>
      <c r="CIH5" s="89"/>
      <c r="CII5" s="89"/>
      <c r="CIJ5" s="89"/>
      <c r="CIK5" s="89"/>
      <c r="CIL5" s="89"/>
      <c r="CIM5" s="89"/>
      <c r="CIN5" s="89"/>
      <c r="CIO5" s="89"/>
      <c r="CIP5" s="89"/>
      <c r="CIQ5" s="89"/>
      <c r="CIR5" s="89"/>
      <c r="CIS5" s="89"/>
      <c r="CIT5" s="89"/>
      <c r="CIU5" s="89"/>
      <c r="CIV5" s="89"/>
      <c r="CIW5" s="89"/>
      <c r="CIX5" s="89"/>
      <c r="CIY5" s="89"/>
      <c r="CIZ5" s="89"/>
      <c r="CJA5" s="89"/>
      <c r="CJB5" s="89"/>
      <c r="CJC5" s="89"/>
      <c r="CJD5" s="89"/>
      <c r="CJE5" s="89"/>
      <c r="CJF5" s="89"/>
      <c r="CJG5" s="89"/>
      <c r="CJH5" s="89"/>
      <c r="CJI5" s="89"/>
      <c r="CJJ5" s="89"/>
      <c r="CJK5" s="89"/>
      <c r="CJL5" s="89"/>
      <c r="CJM5" s="89"/>
      <c r="CJN5" s="89"/>
      <c r="CJO5" s="89"/>
      <c r="CJP5" s="89"/>
      <c r="CJQ5" s="89"/>
      <c r="CJR5" s="89"/>
      <c r="CJS5" s="89"/>
      <c r="CJT5" s="89"/>
      <c r="CJU5" s="89"/>
      <c r="CJV5" s="89"/>
      <c r="CJW5" s="89"/>
      <c r="CJX5" s="89"/>
      <c r="CJY5" s="89"/>
      <c r="CJZ5" s="89"/>
      <c r="CKA5" s="89"/>
      <c r="CKB5" s="89"/>
      <c r="CKC5" s="89"/>
      <c r="CKD5" s="89"/>
      <c r="CKE5" s="89"/>
      <c r="CKF5" s="89"/>
      <c r="CKG5" s="89"/>
      <c r="CKH5" s="89"/>
      <c r="CKI5" s="89"/>
      <c r="CKJ5" s="89"/>
      <c r="CKK5" s="89"/>
      <c r="CKL5" s="89"/>
      <c r="CKM5" s="89"/>
      <c r="CKN5" s="89"/>
      <c r="CKO5" s="89"/>
      <c r="CKP5" s="89"/>
      <c r="CKQ5" s="89"/>
      <c r="CKR5" s="89"/>
      <c r="CKS5" s="89"/>
      <c r="CKT5" s="89"/>
      <c r="CKU5" s="89"/>
      <c r="CKV5" s="89"/>
      <c r="CKW5" s="89"/>
      <c r="CKX5" s="89"/>
      <c r="CKY5" s="89"/>
      <c r="CKZ5" s="89"/>
      <c r="CLA5" s="89"/>
      <c r="CLB5" s="89"/>
      <c r="CLC5" s="89"/>
      <c r="CLD5" s="89"/>
      <c r="CLE5" s="89"/>
      <c r="CLF5" s="89"/>
      <c r="CLG5" s="89"/>
      <c r="CLH5" s="89"/>
      <c r="CLI5" s="89"/>
      <c r="CLJ5" s="89"/>
      <c r="CLK5" s="89"/>
      <c r="CLL5" s="89"/>
      <c r="CLM5" s="89"/>
      <c r="CLN5" s="89"/>
      <c r="CLO5" s="89"/>
      <c r="CLP5" s="89"/>
      <c r="CLQ5" s="89"/>
      <c r="CLR5" s="89"/>
      <c r="CLS5" s="89"/>
      <c r="CLT5" s="89"/>
      <c r="CLU5" s="89"/>
      <c r="CLV5" s="89"/>
      <c r="CLW5" s="89"/>
      <c r="CLX5" s="89"/>
      <c r="CLY5" s="89"/>
      <c r="CLZ5" s="89"/>
      <c r="CMA5" s="89"/>
      <c r="CMB5" s="89"/>
      <c r="CMC5" s="89"/>
      <c r="CMD5" s="89"/>
      <c r="CME5" s="89"/>
      <c r="CMF5" s="89"/>
      <c r="CMG5" s="89"/>
      <c r="CMH5" s="89"/>
      <c r="CMI5" s="89"/>
      <c r="CMJ5" s="89"/>
      <c r="CMK5" s="89"/>
      <c r="CML5" s="89"/>
      <c r="CMM5" s="89"/>
      <c r="CMN5" s="89"/>
      <c r="CMO5" s="89"/>
      <c r="CMP5" s="89"/>
      <c r="CMQ5" s="89"/>
      <c r="CMR5" s="89"/>
      <c r="CMS5" s="89"/>
      <c r="CMT5" s="89"/>
      <c r="CMU5" s="89"/>
      <c r="CMV5" s="89"/>
      <c r="CMW5" s="89"/>
      <c r="CMX5" s="89"/>
      <c r="CMY5" s="89"/>
      <c r="CMZ5" s="89"/>
      <c r="CNA5" s="89"/>
      <c r="CNB5" s="89"/>
      <c r="CNC5" s="89"/>
      <c r="CND5" s="89"/>
      <c r="CNE5" s="89"/>
      <c r="CNF5" s="89"/>
      <c r="CNG5" s="89"/>
      <c r="CNH5" s="89"/>
      <c r="CNI5" s="89"/>
      <c r="CNJ5" s="89"/>
      <c r="CNK5" s="89"/>
      <c r="CNL5" s="89"/>
      <c r="CNM5" s="89"/>
      <c r="CNN5" s="89"/>
      <c r="CNO5" s="89"/>
      <c r="CNP5" s="89"/>
      <c r="CNQ5" s="89"/>
      <c r="CNR5" s="89"/>
      <c r="CNS5" s="89"/>
      <c r="CNT5" s="89"/>
      <c r="CNU5" s="89"/>
      <c r="CNV5" s="89"/>
      <c r="CNW5" s="89"/>
      <c r="CNX5" s="89"/>
      <c r="CNY5" s="89"/>
      <c r="CNZ5" s="89"/>
      <c r="COA5" s="89"/>
      <c r="COB5" s="89"/>
      <c r="COC5" s="89"/>
      <c r="COD5" s="89"/>
      <c r="COE5" s="89"/>
      <c r="COF5" s="89"/>
      <c r="COG5" s="89"/>
      <c r="COH5" s="89"/>
      <c r="COI5" s="89"/>
      <c r="COJ5" s="89"/>
      <c r="COK5" s="89"/>
      <c r="COL5" s="89"/>
      <c r="COM5" s="89"/>
      <c r="CON5" s="89"/>
      <c r="COO5" s="89"/>
      <c r="COP5" s="89"/>
      <c r="COQ5" s="89"/>
      <c r="COR5" s="89"/>
      <c r="COS5" s="89"/>
      <c r="COT5" s="89"/>
      <c r="COU5" s="89"/>
      <c r="COV5" s="89"/>
      <c r="COW5" s="89"/>
      <c r="COX5" s="89"/>
      <c r="COY5" s="89"/>
      <c r="COZ5" s="89"/>
      <c r="CPA5" s="89"/>
      <c r="CPB5" s="89"/>
      <c r="CPC5" s="89"/>
      <c r="CPD5" s="89"/>
      <c r="CPE5" s="89"/>
      <c r="CPF5" s="89"/>
      <c r="CPG5" s="89"/>
      <c r="CPH5" s="89"/>
      <c r="CPI5" s="89"/>
      <c r="CPJ5" s="89"/>
      <c r="CPK5" s="89"/>
      <c r="CPL5" s="89"/>
      <c r="CPM5" s="89"/>
      <c r="CPN5" s="89"/>
      <c r="CPO5" s="89"/>
      <c r="CPP5" s="89"/>
      <c r="CPQ5" s="89"/>
      <c r="CPR5" s="89"/>
      <c r="CPS5" s="89"/>
      <c r="CPT5" s="89"/>
      <c r="CPU5" s="89"/>
      <c r="CPV5" s="89"/>
      <c r="CPW5" s="89"/>
      <c r="CPX5" s="89"/>
      <c r="CPY5" s="89"/>
      <c r="CPZ5" s="89"/>
      <c r="CQA5" s="89"/>
      <c r="CQB5" s="89"/>
      <c r="CQC5" s="89"/>
      <c r="CQD5" s="89"/>
      <c r="CQE5" s="89"/>
      <c r="CQF5" s="89"/>
      <c r="CQG5" s="89"/>
      <c r="CQH5" s="89"/>
      <c r="CQI5" s="89"/>
      <c r="CQJ5" s="89"/>
      <c r="CQK5" s="89"/>
      <c r="CQL5" s="89"/>
      <c r="CQM5" s="89"/>
      <c r="CQN5" s="89"/>
      <c r="CQO5" s="89"/>
      <c r="CQP5" s="89"/>
      <c r="CQQ5" s="89"/>
      <c r="CQR5" s="89"/>
      <c r="CQS5" s="89"/>
      <c r="CQT5" s="89"/>
      <c r="CQU5" s="89"/>
      <c r="CQV5" s="89"/>
      <c r="CQW5" s="89"/>
      <c r="CQX5" s="89"/>
      <c r="CQY5" s="89"/>
      <c r="CQZ5" s="89"/>
      <c r="CRA5" s="89"/>
      <c r="CRB5" s="89"/>
      <c r="CRC5" s="89"/>
      <c r="CRD5" s="89"/>
      <c r="CRE5" s="89"/>
      <c r="CRF5" s="89"/>
      <c r="CRG5" s="89"/>
      <c r="CRH5" s="89"/>
      <c r="CRI5" s="89"/>
      <c r="CRJ5" s="89"/>
      <c r="CRK5" s="89"/>
      <c r="CRL5" s="89"/>
      <c r="CRM5" s="89"/>
      <c r="CRN5" s="89"/>
      <c r="CRO5" s="89"/>
      <c r="CRP5" s="89"/>
      <c r="CRQ5" s="89"/>
      <c r="CRR5" s="89"/>
      <c r="CRS5" s="89"/>
      <c r="CRT5" s="89"/>
      <c r="CRU5" s="89"/>
      <c r="CRV5" s="89"/>
      <c r="CRW5" s="89"/>
      <c r="CRX5" s="89"/>
      <c r="CRY5" s="89"/>
      <c r="CRZ5" s="89"/>
      <c r="CSA5" s="89"/>
      <c r="CSB5" s="89"/>
      <c r="CSC5" s="89"/>
      <c r="CSD5" s="89"/>
      <c r="CSE5" s="89"/>
      <c r="CSF5" s="89"/>
      <c r="CSG5" s="89"/>
      <c r="CSH5" s="89"/>
      <c r="CSI5" s="89"/>
      <c r="CSJ5" s="89"/>
      <c r="CSK5" s="89"/>
      <c r="CSL5" s="89"/>
      <c r="CSM5" s="89"/>
      <c r="CSN5" s="89"/>
      <c r="CSO5" s="89"/>
      <c r="CSP5" s="89"/>
      <c r="CSQ5" s="89"/>
      <c r="CSR5" s="89"/>
      <c r="CSS5" s="89"/>
      <c r="CST5" s="89"/>
      <c r="CSU5" s="89"/>
      <c r="CSV5" s="89"/>
      <c r="CSW5" s="89"/>
      <c r="CSX5" s="89"/>
      <c r="CSY5" s="89"/>
      <c r="CSZ5" s="89"/>
      <c r="CTA5" s="89"/>
      <c r="CTB5" s="89"/>
      <c r="CTC5" s="89"/>
      <c r="CTD5" s="89"/>
      <c r="CTE5" s="89"/>
      <c r="CTF5" s="89"/>
      <c r="CTG5" s="89"/>
      <c r="CTH5" s="89"/>
      <c r="CTI5" s="89"/>
      <c r="CTJ5" s="89"/>
      <c r="CTK5" s="89"/>
      <c r="CTL5" s="89"/>
      <c r="CTM5" s="89"/>
      <c r="CTN5" s="89"/>
      <c r="CTO5" s="89"/>
      <c r="CTP5" s="89"/>
      <c r="CTQ5" s="89"/>
      <c r="CTR5" s="89"/>
      <c r="CTS5" s="89"/>
      <c r="CTT5" s="89"/>
      <c r="CTU5" s="89"/>
      <c r="CTV5" s="89"/>
      <c r="CTW5" s="89"/>
      <c r="CTX5" s="89"/>
      <c r="CTY5" s="89"/>
      <c r="CTZ5" s="89"/>
      <c r="CUA5" s="89"/>
      <c r="CUB5" s="89"/>
      <c r="CUC5" s="89"/>
      <c r="CUD5" s="89"/>
      <c r="CUE5" s="89"/>
      <c r="CUF5" s="89"/>
      <c r="CUG5" s="89"/>
      <c r="CUH5" s="89"/>
      <c r="CUI5" s="89"/>
      <c r="CUJ5" s="89"/>
      <c r="CUK5" s="89"/>
      <c r="CUL5" s="89"/>
      <c r="CUM5" s="89"/>
      <c r="CUN5" s="89"/>
      <c r="CUO5" s="89"/>
      <c r="CUP5" s="89"/>
      <c r="CUQ5" s="89"/>
      <c r="CUR5" s="89"/>
      <c r="CUS5" s="89"/>
      <c r="CUT5" s="89"/>
      <c r="CUU5" s="89"/>
      <c r="CUV5" s="89"/>
      <c r="CUW5" s="89"/>
      <c r="CUX5" s="89"/>
      <c r="CUY5" s="89"/>
      <c r="CUZ5" s="89"/>
      <c r="CVA5" s="89"/>
      <c r="CVB5" s="89"/>
      <c r="CVC5" s="89"/>
      <c r="CVD5" s="89"/>
      <c r="CVE5" s="89"/>
      <c r="CVF5" s="89"/>
      <c r="CVG5" s="89"/>
      <c r="CVH5" s="89"/>
      <c r="CVI5" s="89"/>
      <c r="CVJ5" s="89"/>
      <c r="CVK5" s="89"/>
      <c r="CVL5" s="89"/>
      <c r="CVM5" s="89"/>
      <c r="CVN5" s="89"/>
      <c r="CVO5" s="89"/>
      <c r="CVP5" s="89"/>
      <c r="CVQ5" s="89"/>
      <c r="CVR5" s="89"/>
      <c r="CVS5" s="89"/>
      <c r="CVT5" s="89"/>
      <c r="CVU5" s="89"/>
      <c r="CVV5" s="89"/>
      <c r="CVW5" s="89"/>
      <c r="CVX5" s="89"/>
      <c r="CVY5" s="89"/>
      <c r="CVZ5" s="89"/>
      <c r="CWA5" s="89"/>
      <c r="CWB5" s="89"/>
      <c r="CWC5" s="89"/>
      <c r="CWD5" s="89"/>
      <c r="CWE5" s="89"/>
      <c r="CWF5" s="89"/>
      <c r="CWG5" s="89"/>
      <c r="CWH5" s="89"/>
      <c r="CWI5" s="89"/>
      <c r="CWJ5" s="89"/>
      <c r="CWK5" s="89"/>
      <c r="CWL5" s="89"/>
      <c r="CWM5" s="89"/>
      <c r="CWN5" s="89"/>
      <c r="CWO5" s="89"/>
      <c r="CWP5" s="89"/>
      <c r="CWQ5" s="89"/>
      <c r="CWR5" s="89"/>
      <c r="CWS5" s="89"/>
      <c r="CWT5" s="89"/>
      <c r="CWU5" s="89"/>
      <c r="CWV5" s="89"/>
      <c r="CWW5" s="89"/>
      <c r="CWX5" s="89"/>
      <c r="CWY5" s="89"/>
      <c r="CWZ5" s="89"/>
      <c r="CXA5" s="89"/>
      <c r="CXB5" s="89"/>
      <c r="CXC5" s="89"/>
      <c r="CXD5" s="89"/>
      <c r="CXE5" s="89"/>
      <c r="CXF5" s="89"/>
      <c r="CXG5" s="89"/>
      <c r="CXH5" s="89"/>
      <c r="CXI5" s="89"/>
      <c r="CXJ5" s="89"/>
      <c r="CXK5" s="89"/>
      <c r="CXL5" s="89"/>
      <c r="CXM5" s="89"/>
      <c r="CXN5" s="89"/>
      <c r="CXO5" s="89"/>
      <c r="CXP5" s="89"/>
      <c r="CXQ5" s="89"/>
      <c r="CXR5" s="89"/>
      <c r="CXS5" s="89"/>
      <c r="CXT5" s="89"/>
      <c r="CXU5" s="89"/>
      <c r="CXV5" s="89"/>
      <c r="CXW5" s="89"/>
      <c r="CXX5" s="89"/>
      <c r="CXY5" s="89"/>
      <c r="CXZ5" s="89"/>
      <c r="CYA5" s="89"/>
      <c r="CYB5" s="89"/>
      <c r="CYC5" s="89"/>
      <c r="CYD5" s="89"/>
      <c r="CYE5" s="89"/>
      <c r="CYF5" s="89"/>
      <c r="CYG5" s="89"/>
      <c r="CYH5" s="89"/>
      <c r="CYI5" s="89"/>
      <c r="CYJ5" s="89"/>
      <c r="CYK5" s="89"/>
      <c r="CYL5" s="89"/>
      <c r="CYM5" s="89"/>
      <c r="CYN5" s="89"/>
      <c r="CYO5" s="89"/>
      <c r="CYP5" s="89"/>
      <c r="CYQ5" s="89"/>
      <c r="CYR5" s="89"/>
      <c r="CYS5" s="89"/>
      <c r="CYT5" s="89"/>
      <c r="CYU5" s="89"/>
      <c r="CYV5" s="89"/>
      <c r="CYW5" s="89"/>
      <c r="CYX5" s="89"/>
      <c r="CYY5" s="89"/>
      <c r="CYZ5" s="89"/>
      <c r="CZA5" s="89"/>
      <c r="CZB5" s="89"/>
      <c r="CZC5" s="89"/>
      <c r="CZD5" s="89"/>
      <c r="CZE5" s="89"/>
      <c r="CZF5" s="89"/>
      <c r="CZG5" s="89"/>
      <c r="CZH5" s="89"/>
      <c r="CZI5" s="89"/>
      <c r="CZJ5" s="89"/>
      <c r="CZK5" s="89"/>
      <c r="CZL5" s="89"/>
      <c r="CZM5" s="89"/>
      <c r="CZN5" s="89"/>
      <c r="CZO5" s="89"/>
      <c r="CZP5" s="89"/>
      <c r="CZQ5" s="89"/>
      <c r="CZR5" s="89"/>
      <c r="CZS5" s="89"/>
      <c r="CZT5" s="89"/>
      <c r="CZU5" s="89"/>
      <c r="CZV5" s="89"/>
      <c r="CZW5" s="89"/>
      <c r="CZX5" s="89"/>
      <c r="CZY5" s="89"/>
      <c r="CZZ5" s="89"/>
      <c r="DAA5" s="89"/>
      <c r="DAB5" s="89"/>
      <c r="DAC5" s="89"/>
      <c r="DAD5" s="89"/>
      <c r="DAE5" s="89"/>
      <c r="DAF5" s="89"/>
      <c r="DAG5" s="89"/>
      <c r="DAH5" s="89"/>
      <c r="DAI5" s="89"/>
      <c r="DAJ5" s="89"/>
      <c r="DAK5" s="89"/>
      <c r="DAL5" s="89"/>
      <c r="DAM5" s="89"/>
      <c r="DAN5" s="89"/>
      <c r="DAO5" s="89"/>
      <c r="DAP5" s="89"/>
      <c r="DAQ5" s="89"/>
      <c r="DAR5" s="89"/>
      <c r="DAS5" s="89"/>
      <c r="DAT5" s="89"/>
      <c r="DAU5" s="89"/>
      <c r="DAV5" s="89"/>
      <c r="DAW5" s="89"/>
      <c r="DAX5" s="89"/>
      <c r="DAY5" s="89"/>
      <c r="DAZ5" s="89"/>
      <c r="DBA5" s="89"/>
      <c r="DBB5" s="89"/>
      <c r="DBC5" s="89"/>
      <c r="DBD5" s="89"/>
      <c r="DBE5" s="89"/>
      <c r="DBF5" s="89"/>
      <c r="DBG5" s="89"/>
      <c r="DBH5" s="89"/>
      <c r="DBI5" s="89"/>
      <c r="DBJ5" s="89"/>
      <c r="DBK5" s="89"/>
      <c r="DBL5" s="89"/>
      <c r="DBM5" s="89"/>
      <c r="DBN5" s="89"/>
      <c r="DBO5" s="89"/>
      <c r="DBP5" s="89"/>
      <c r="DBQ5" s="89"/>
      <c r="DBR5" s="89"/>
      <c r="DBS5" s="89"/>
      <c r="DBT5" s="89"/>
      <c r="DBU5" s="89"/>
      <c r="DBV5" s="89"/>
      <c r="DBW5" s="89"/>
      <c r="DBX5" s="89"/>
      <c r="DBY5" s="89"/>
      <c r="DBZ5" s="89"/>
      <c r="DCA5" s="89"/>
      <c r="DCB5" s="89"/>
      <c r="DCC5" s="89"/>
      <c r="DCD5" s="89"/>
      <c r="DCE5" s="89"/>
      <c r="DCF5" s="89"/>
      <c r="DCG5" s="89"/>
      <c r="DCH5" s="89"/>
      <c r="DCI5" s="89"/>
      <c r="DCJ5" s="89"/>
      <c r="DCK5" s="89"/>
      <c r="DCL5" s="89"/>
      <c r="DCM5" s="89"/>
      <c r="DCN5" s="89"/>
      <c r="DCO5" s="89"/>
      <c r="DCP5" s="89"/>
      <c r="DCQ5" s="89"/>
      <c r="DCR5" s="89"/>
      <c r="DCS5" s="89"/>
      <c r="DCT5" s="89"/>
      <c r="DCU5" s="89"/>
      <c r="DCV5" s="89"/>
      <c r="DCW5" s="89"/>
      <c r="DCX5" s="89"/>
      <c r="DCY5" s="89"/>
      <c r="DCZ5" s="89"/>
      <c r="DDA5" s="89"/>
      <c r="DDB5" s="89"/>
      <c r="DDC5" s="89"/>
      <c r="DDD5" s="89"/>
      <c r="DDE5" s="89"/>
      <c r="DDF5" s="89"/>
      <c r="DDG5" s="89"/>
      <c r="DDH5" s="89"/>
      <c r="DDI5" s="89"/>
      <c r="DDJ5" s="89"/>
      <c r="DDK5" s="89"/>
      <c r="DDL5" s="89"/>
      <c r="DDM5" s="89"/>
      <c r="DDN5" s="89"/>
      <c r="DDO5" s="89"/>
      <c r="DDP5" s="89"/>
      <c r="DDQ5" s="89"/>
      <c r="DDR5" s="89"/>
      <c r="DDS5" s="89"/>
      <c r="DDT5" s="89"/>
      <c r="DDU5" s="89"/>
      <c r="DDV5" s="89"/>
      <c r="DDW5" s="89"/>
      <c r="DDX5" s="89"/>
      <c r="DDY5" s="89"/>
      <c r="DDZ5" s="89"/>
      <c r="DEA5" s="89"/>
      <c r="DEB5" s="89"/>
      <c r="DEC5" s="89"/>
      <c r="DED5" s="89"/>
      <c r="DEE5" s="89"/>
      <c r="DEF5" s="89"/>
      <c r="DEG5" s="89"/>
      <c r="DEH5" s="89"/>
      <c r="DEI5" s="89"/>
      <c r="DEJ5" s="89"/>
      <c r="DEK5" s="89"/>
      <c r="DEL5" s="89"/>
      <c r="DEM5" s="89"/>
      <c r="DEN5" s="89"/>
      <c r="DEO5" s="89"/>
      <c r="DEP5" s="89"/>
      <c r="DEQ5" s="89"/>
      <c r="DER5" s="89"/>
      <c r="DES5" s="89"/>
      <c r="DET5" s="89"/>
      <c r="DEU5" s="89"/>
      <c r="DEV5" s="89"/>
      <c r="DEW5" s="89"/>
      <c r="DEX5" s="89"/>
      <c r="DEY5" s="89"/>
      <c r="DEZ5" s="89"/>
      <c r="DFA5" s="89"/>
      <c r="DFB5" s="89"/>
      <c r="DFC5" s="89"/>
      <c r="DFD5" s="89"/>
      <c r="DFE5" s="89"/>
      <c r="DFF5" s="89"/>
      <c r="DFG5" s="89"/>
      <c r="DFH5" s="89"/>
      <c r="DFI5" s="89"/>
      <c r="DFJ5" s="89"/>
      <c r="DFK5" s="89"/>
      <c r="DFL5" s="89"/>
      <c r="DFM5" s="89"/>
      <c r="DFN5" s="89"/>
      <c r="DFO5" s="89"/>
      <c r="DFP5" s="89"/>
      <c r="DFQ5" s="89"/>
      <c r="DFR5" s="89"/>
      <c r="DFS5" s="89"/>
      <c r="DFT5" s="89"/>
      <c r="DFU5" s="89"/>
      <c r="DFV5" s="89"/>
      <c r="DFW5" s="89"/>
      <c r="DFX5" s="89"/>
      <c r="DFY5" s="89"/>
      <c r="DFZ5" s="89"/>
      <c r="DGA5" s="89"/>
      <c r="DGB5" s="89"/>
      <c r="DGC5" s="89"/>
      <c r="DGD5" s="89"/>
      <c r="DGE5" s="89"/>
      <c r="DGF5" s="89"/>
      <c r="DGG5" s="89"/>
      <c r="DGH5" s="89"/>
      <c r="DGI5" s="89"/>
      <c r="DGJ5" s="89"/>
      <c r="DGK5" s="89"/>
      <c r="DGL5" s="89"/>
      <c r="DGM5" s="89"/>
      <c r="DGN5" s="89"/>
      <c r="DGO5" s="89"/>
      <c r="DGP5" s="89"/>
      <c r="DGQ5" s="89"/>
      <c r="DGR5" s="89"/>
      <c r="DGS5" s="89"/>
      <c r="DGT5" s="89"/>
      <c r="DGU5" s="89"/>
      <c r="DGV5" s="89"/>
      <c r="DGW5" s="89"/>
      <c r="DGX5" s="89"/>
      <c r="DGY5" s="89"/>
      <c r="DGZ5" s="89"/>
      <c r="DHA5" s="89"/>
      <c r="DHB5" s="89"/>
      <c r="DHC5" s="89"/>
      <c r="DHD5" s="89"/>
      <c r="DHE5" s="89"/>
      <c r="DHF5" s="89"/>
      <c r="DHG5" s="89"/>
      <c r="DHH5" s="89"/>
      <c r="DHI5" s="89"/>
      <c r="DHJ5" s="89"/>
      <c r="DHK5" s="89"/>
      <c r="DHL5" s="89"/>
      <c r="DHM5" s="89"/>
      <c r="DHN5" s="89"/>
      <c r="DHO5" s="89"/>
      <c r="DHP5" s="89"/>
      <c r="DHQ5" s="89"/>
      <c r="DHR5" s="89"/>
      <c r="DHS5" s="89"/>
      <c r="DHT5" s="89"/>
      <c r="DHU5" s="89"/>
      <c r="DHV5" s="89"/>
      <c r="DHW5" s="89"/>
      <c r="DHX5" s="89"/>
      <c r="DHY5" s="89"/>
      <c r="DHZ5" s="89"/>
      <c r="DIA5" s="89"/>
      <c r="DIB5" s="89"/>
      <c r="DIC5" s="89"/>
      <c r="DID5" s="89"/>
      <c r="DIE5" s="89"/>
      <c r="DIF5" s="89"/>
      <c r="DIG5" s="89"/>
      <c r="DIH5" s="89"/>
      <c r="DII5" s="89"/>
      <c r="DIJ5" s="89"/>
      <c r="DIK5" s="89"/>
      <c r="DIL5" s="89"/>
      <c r="DIM5" s="89"/>
      <c r="DIN5" s="89"/>
      <c r="DIO5" s="89"/>
      <c r="DIP5" s="89"/>
      <c r="DIQ5" s="89"/>
      <c r="DIR5" s="89"/>
      <c r="DIS5" s="89"/>
      <c r="DIT5" s="89"/>
      <c r="DIU5" s="89"/>
      <c r="DIV5" s="89"/>
      <c r="DIW5" s="89"/>
      <c r="DIX5" s="89"/>
      <c r="DIY5" s="89"/>
      <c r="DIZ5" s="89"/>
      <c r="DJA5" s="89"/>
      <c r="DJB5" s="89"/>
      <c r="DJC5" s="89"/>
      <c r="DJD5" s="89"/>
      <c r="DJE5" s="89"/>
      <c r="DJF5" s="89"/>
      <c r="DJG5" s="89"/>
      <c r="DJH5" s="89"/>
      <c r="DJI5" s="89"/>
      <c r="DJJ5" s="89"/>
      <c r="DJK5" s="89"/>
      <c r="DJL5" s="89"/>
      <c r="DJM5" s="89"/>
      <c r="DJN5" s="89"/>
      <c r="DJO5" s="89"/>
      <c r="DJP5" s="89"/>
      <c r="DJQ5" s="89"/>
      <c r="DJR5" s="89"/>
      <c r="DJS5" s="89"/>
      <c r="DJT5" s="89"/>
      <c r="DJU5" s="89"/>
      <c r="DJV5" s="89"/>
      <c r="DJW5" s="89"/>
      <c r="DJX5" s="89"/>
      <c r="DJY5" s="89"/>
      <c r="DJZ5" s="89"/>
      <c r="DKA5" s="89"/>
      <c r="DKB5" s="89"/>
      <c r="DKC5" s="89"/>
      <c r="DKD5" s="89"/>
      <c r="DKE5" s="89"/>
      <c r="DKF5" s="89"/>
      <c r="DKG5" s="89"/>
      <c r="DKH5" s="89"/>
      <c r="DKI5" s="89"/>
      <c r="DKJ5" s="89"/>
      <c r="DKK5" s="89"/>
      <c r="DKL5" s="89"/>
      <c r="DKM5" s="89"/>
      <c r="DKN5" s="89"/>
      <c r="DKO5" s="89"/>
      <c r="DKP5" s="89"/>
      <c r="DKQ5" s="89"/>
      <c r="DKR5" s="89"/>
      <c r="DKS5" s="89"/>
      <c r="DKT5" s="89"/>
      <c r="DKU5" s="89"/>
      <c r="DKV5" s="89"/>
      <c r="DKW5" s="89"/>
      <c r="DKX5" s="89"/>
      <c r="DKY5" s="89"/>
      <c r="DKZ5" s="89"/>
      <c r="DLA5" s="89"/>
      <c r="DLB5" s="89"/>
      <c r="DLC5" s="89"/>
      <c r="DLD5" s="89"/>
      <c r="DLE5" s="89"/>
      <c r="DLF5" s="89"/>
      <c r="DLG5" s="89"/>
      <c r="DLH5" s="89"/>
      <c r="DLI5" s="89"/>
      <c r="DLJ5" s="89"/>
      <c r="DLK5" s="89"/>
      <c r="DLL5" s="89"/>
      <c r="DLM5" s="89"/>
      <c r="DLN5" s="89"/>
      <c r="DLO5" s="89"/>
      <c r="DLP5" s="89"/>
      <c r="DLQ5" s="89"/>
      <c r="DLR5" s="89"/>
      <c r="DLS5" s="89"/>
      <c r="DLT5" s="89"/>
      <c r="DLU5" s="89"/>
      <c r="DLV5" s="89"/>
      <c r="DLW5" s="89"/>
      <c r="DLX5" s="89"/>
      <c r="DLY5" s="89"/>
      <c r="DLZ5" s="89"/>
      <c r="DMA5" s="89"/>
      <c r="DMB5" s="89"/>
      <c r="DMC5" s="89"/>
      <c r="DMD5" s="89"/>
      <c r="DME5" s="89"/>
      <c r="DMF5" s="89"/>
      <c r="DMG5" s="89"/>
      <c r="DMH5" s="89"/>
      <c r="DMI5" s="89"/>
      <c r="DMJ5" s="89"/>
      <c r="DMK5" s="89"/>
      <c r="DML5" s="89"/>
      <c r="DMM5" s="89"/>
      <c r="DMN5" s="89"/>
      <c r="DMO5" s="89"/>
      <c r="DMP5" s="89"/>
      <c r="DMQ5" s="89"/>
      <c r="DMR5" s="89"/>
      <c r="DMS5" s="89"/>
      <c r="DMT5" s="89"/>
      <c r="DMU5" s="89"/>
      <c r="DMV5" s="89"/>
      <c r="DMW5" s="89"/>
      <c r="DMX5" s="89"/>
      <c r="DMY5" s="89"/>
      <c r="DMZ5" s="89"/>
      <c r="DNA5" s="89"/>
      <c r="DNB5" s="89"/>
      <c r="DNC5" s="89"/>
      <c r="DND5" s="89"/>
      <c r="DNE5" s="89"/>
      <c r="DNF5" s="89"/>
      <c r="DNG5" s="89"/>
      <c r="DNH5" s="89"/>
      <c r="DNI5" s="89"/>
      <c r="DNJ5" s="89"/>
      <c r="DNK5" s="89"/>
      <c r="DNL5" s="89"/>
      <c r="DNM5" s="89"/>
      <c r="DNN5" s="89"/>
      <c r="DNO5" s="89"/>
      <c r="DNP5" s="89"/>
      <c r="DNQ5" s="89"/>
      <c r="DNR5" s="89"/>
      <c r="DNS5" s="89"/>
      <c r="DNT5" s="89"/>
      <c r="DNU5" s="89"/>
      <c r="DNV5" s="89"/>
      <c r="DNW5" s="89"/>
      <c r="DNX5" s="89"/>
      <c r="DNY5" s="89"/>
      <c r="DNZ5" s="89"/>
      <c r="DOA5" s="89"/>
      <c r="DOB5" s="89"/>
      <c r="DOC5" s="89"/>
      <c r="DOD5" s="89"/>
      <c r="DOE5" s="89"/>
      <c r="DOF5" s="89"/>
      <c r="DOG5" s="89"/>
      <c r="DOH5" s="89"/>
      <c r="DOI5" s="89"/>
      <c r="DOJ5" s="89"/>
      <c r="DOK5" s="89"/>
      <c r="DOL5" s="89"/>
      <c r="DOM5" s="89"/>
      <c r="DON5" s="89"/>
      <c r="DOO5" s="89"/>
      <c r="DOP5" s="89"/>
      <c r="DOQ5" s="89"/>
      <c r="DOR5" s="89"/>
      <c r="DOS5" s="89"/>
      <c r="DOT5" s="89"/>
      <c r="DOU5" s="89"/>
      <c r="DOV5" s="89"/>
      <c r="DOW5" s="89"/>
      <c r="DOX5" s="89"/>
      <c r="DOY5" s="89"/>
      <c r="DOZ5" s="89"/>
      <c r="DPA5" s="89"/>
      <c r="DPB5" s="89"/>
      <c r="DPC5" s="89"/>
      <c r="DPD5" s="89"/>
      <c r="DPE5" s="89"/>
      <c r="DPF5" s="89"/>
      <c r="DPG5" s="89"/>
      <c r="DPH5" s="89"/>
      <c r="DPI5" s="89"/>
      <c r="DPJ5" s="89"/>
      <c r="DPK5" s="89"/>
      <c r="DPL5" s="89"/>
      <c r="DPM5" s="89"/>
      <c r="DPN5" s="89"/>
      <c r="DPO5" s="89"/>
      <c r="DPP5" s="89"/>
      <c r="DPQ5" s="89"/>
      <c r="DPR5" s="89"/>
      <c r="DPS5" s="89"/>
      <c r="DPT5" s="89"/>
      <c r="DPU5" s="89"/>
      <c r="DPV5" s="89"/>
      <c r="DPW5" s="89"/>
      <c r="DPX5" s="89"/>
      <c r="DPY5" s="89"/>
      <c r="DPZ5" s="89"/>
      <c r="DQA5" s="89"/>
      <c r="DQB5" s="89"/>
      <c r="DQC5" s="89"/>
      <c r="DQD5" s="89"/>
      <c r="DQE5" s="89"/>
      <c r="DQF5" s="89"/>
      <c r="DQG5" s="89"/>
      <c r="DQH5" s="89"/>
      <c r="DQI5" s="89"/>
      <c r="DQJ5" s="89"/>
      <c r="DQK5" s="89"/>
      <c r="DQL5" s="89"/>
      <c r="DQM5" s="89"/>
      <c r="DQN5" s="89"/>
      <c r="DQO5" s="89"/>
      <c r="DQP5" s="89"/>
      <c r="DQQ5" s="89"/>
      <c r="DQR5" s="89"/>
      <c r="DQS5" s="89"/>
      <c r="DQT5" s="89"/>
      <c r="DQU5" s="89"/>
      <c r="DQV5" s="89"/>
      <c r="DQW5" s="89"/>
      <c r="DQX5" s="89"/>
      <c r="DQY5" s="89"/>
      <c r="DQZ5" s="89"/>
      <c r="DRA5" s="89"/>
      <c r="DRB5" s="89"/>
      <c r="DRC5" s="89"/>
      <c r="DRD5" s="89"/>
      <c r="DRE5" s="89"/>
      <c r="DRF5" s="89"/>
      <c r="DRG5" s="89"/>
      <c r="DRH5" s="89"/>
      <c r="DRI5" s="89"/>
      <c r="DRJ5" s="89"/>
      <c r="DRK5" s="89"/>
      <c r="DRL5" s="89"/>
      <c r="DRM5" s="89"/>
      <c r="DRN5" s="89"/>
      <c r="DRO5" s="89"/>
      <c r="DRP5" s="89"/>
      <c r="DRQ5" s="89"/>
      <c r="DRR5" s="89"/>
      <c r="DRS5" s="89"/>
      <c r="DRT5" s="89"/>
      <c r="DRU5" s="89"/>
      <c r="DRV5" s="89"/>
      <c r="DRW5" s="89"/>
      <c r="DRX5" s="89"/>
      <c r="DRY5" s="89"/>
      <c r="DRZ5" s="89"/>
      <c r="DSA5" s="89"/>
      <c r="DSB5" s="89"/>
      <c r="DSC5" s="89"/>
      <c r="DSD5" s="89"/>
      <c r="DSE5" s="89"/>
      <c r="DSF5" s="89"/>
      <c r="DSG5" s="89"/>
      <c r="DSH5" s="89"/>
      <c r="DSI5" s="89"/>
      <c r="DSJ5" s="89"/>
      <c r="DSK5" s="89"/>
      <c r="DSL5" s="89"/>
      <c r="DSM5" s="89"/>
      <c r="DSN5" s="89"/>
      <c r="DSO5" s="89"/>
      <c r="DSP5" s="89"/>
      <c r="DSQ5" s="89"/>
      <c r="DSR5" s="89"/>
      <c r="DSS5" s="89"/>
      <c r="DST5" s="89"/>
      <c r="DSU5" s="89"/>
      <c r="DSV5" s="89"/>
      <c r="DSW5" s="89"/>
      <c r="DSX5" s="89"/>
      <c r="DSY5" s="89"/>
      <c r="DSZ5" s="89"/>
      <c r="DTA5" s="89"/>
      <c r="DTB5" s="89"/>
      <c r="DTC5" s="89"/>
      <c r="DTD5" s="89"/>
      <c r="DTE5" s="89"/>
      <c r="DTF5" s="89"/>
      <c r="DTG5" s="89"/>
      <c r="DTH5" s="89"/>
      <c r="DTI5" s="89"/>
      <c r="DTJ5" s="89"/>
      <c r="DTK5" s="89"/>
      <c r="DTL5" s="89"/>
      <c r="DTM5" s="89"/>
      <c r="DTN5" s="89"/>
      <c r="DTO5" s="89"/>
      <c r="DTP5" s="89"/>
      <c r="DTQ5" s="89"/>
      <c r="DTR5" s="89"/>
      <c r="DTS5" s="89"/>
      <c r="DTT5" s="89"/>
      <c r="DTU5" s="89"/>
      <c r="DTV5" s="89"/>
      <c r="DTW5" s="89"/>
      <c r="DTX5" s="89"/>
      <c r="DTY5" s="89"/>
      <c r="DTZ5" s="89"/>
      <c r="DUA5" s="89"/>
      <c r="DUB5" s="89"/>
      <c r="DUC5" s="89"/>
      <c r="DUD5" s="89"/>
      <c r="DUE5" s="89"/>
      <c r="DUF5" s="89"/>
      <c r="DUG5" s="89"/>
      <c r="DUH5" s="89"/>
      <c r="DUI5" s="89"/>
      <c r="DUJ5" s="89"/>
      <c r="DUK5" s="89"/>
      <c r="DUL5" s="89"/>
      <c r="DUM5" s="89"/>
      <c r="DUN5" s="89"/>
      <c r="DUO5" s="89"/>
      <c r="DUP5" s="89"/>
      <c r="DUQ5" s="89"/>
      <c r="DUR5" s="89"/>
      <c r="DUS5" s="89"/>
      <c r="DUT5" s="89"/>
      <c r="DUU5" s="89"/>
      <c r="DUV5" s="89"/>
      <c r="DUW5" s="89"/>
      <c r="DUX5" s="89"/>
      <c r="DUY5" s="89"/>
      <c r="DUZ5" s="89"/>
      <c r="DVA5" s="89"/>
      <c r="DVB5" s="89"/>
      <c r="DVC5" s="89"/>
      <c r="DVD5" s="89"/>
      <c r="DVE5" s="89"/>
      <c r="DVF5" s="89"/>
      <c r="DVG5" s="89"/>
      <c r="DVH5" s="89"/>
      <c r="DVI5" s="89"/>
      <c r="DVJ5" s="89"/>
      <c r="DVK5" s="89"/>
      <c r="DVL5" s="89"/>
      <c r="DVM5" s="89"/>
      <c r="DVN5" s="89"/>
      <c r="DVO5" s="89"/>
      <c r="DVP5" s="89"/>
      <c r="DVQ5" s="89"/>
      <c r="DVR5" s="89"/>
      <c r="DVS5" s="89"/>
      <c r="DVT5" s="89"/>
      <c r="DVU5" s="89"/>
      <c r="DVV5" s="89"/>
      <c r="DVW5" s="89"/>
      <c r="DVX5" s="89"/>
      <c r="DVY5" s="89"/>
      <c r="DVZ5" s="89"/>
      <c r="DWA5" s="89"/>
      <c r="DWB5" s="89"/>
      <c r="DWC5" s="89"/>
      <c r="DWD5" s="89"/>
      <c r="DWE5" s="89"/>
      <c r="DWF5" s="89"/>
      <c r="DWG5" s="89"/>
      <c r="DWH5" s="89"/>
      <c r="DWI5" s="89"/>
      <c r="DWJ5" s="89"/>
      <c r="DWK5" s="89"/>
      <c r="DWL5" s="89"/>
      <c r="DWM5" s="89"/>
      <c r="DWN5" s="89"/>
      <c r="DWO5" s="89"/>
      <c r="DWP5" s="89"/>
      <c r="DWQ5" s="89"/>
      <c r="DWR5" s="89"/>
      <c r="DWS5" s="89"/>
      <c r="DWT5" s="89"/>
      <c r="DWU5" s="89"/>
      <c r="DWV5" s="89"/>
      <c r="DWW5" s="89"/>
      <c r="DWX5" s="89"/>
      <c r="DWY5" s="89"/>
      <c r="DWZ5" s="89"/>
      <c r="DXA5" s="89"/>
      <c r="DXB5" s="89"/>
      <c r="DXC5" s="89"/>
      <c r="DXD5" s="89"/>
      <c r="DXE5" s="89"/>
      <c r="DXF5" s="89"/>
      <c r="DXG5" s="89"/>
      <c r="DXH5" s="89"/>
      <c r="DXI5" s="89"/>
      <c r="DXJ5" s="89"/>
      <c r="DXK5" s="89"/>
      <c r="DXL5" s="89"/>
      <c r="DXM5" s="89"/>
      <c r="DXN5" s="89"/>
      <c r="DXO5" s="89"/>
      <c r="DXP5" s="89"/>
      <c r="DXQ5" s="89"/>
      <c r="DXR5" s="89"/>
      <c r="DXS5" s="89"/>
      <c r="DXT5" s="89"/>
      <c r="DXU5" s="89"/>
      <c r="DXV5" s="89"/>
      <c r="DXW5" s="89"/>
      <c r="DXX5" s="89"/>
      <c r="DXY5" s="89"/>
      <c r="DXZ5" s="89"/>
      <c r="DYA5" s="89"/>
      <c r="DYB5" s="89"/>
      <c r="DYC5" s="89"/>
      <c r="DYD5" s="89"/>
      <c r="DYE5" s="89"/>
      <c r="DYF5" s="89"/>
      <c r="DYG5" s="89"/>
      <c r="DYH5" s="89"/>
      <c r="DYI5" s="89"/>
      <c r="DYJ5" s="89"/>
      <c r="DYK5" s="89"/>
      <c r="DYL5" s="89"/>
      <c r="DYM5" s="89"/>
      <c r="DYN5" s="89"/>
      <c r="DYO5" s="89"/>
      <c r="DYP5" s="89"/>
      <c r="DYQ5" s="89"/>
      <c r="DYR5" s="89"/>
      <c r="DYS5" s="89"/>
      <c r="DYT5" s="89"/>
      <c r="DYU5" s="89"/>
      <c r="DYV5" s="89"/>
      <c r="DYW5" s="89"/>
      <c r="DYX5" s="89"/>
      <c r="DYY5" s="89"/>
      <c r="DYZ5" s="89"/>
      <c r="DZA5" s="89"/>
      <c r="DZB5" s="89"/>
      <c r="DZC5" s="89"/>
      <c r="DZD5" s="89"/>
      <c r="DZE5" s="89"/>
      <c r="DZF5" s="89"/>
      <c r="DZG5" s="89"/>
      <c r="DZH5" s="89"/>
      <c r="DZI5" s="89"/>
      <c r="DZJ5" s="89"/>
      <c r="DZK5" s="89"/>
      <c r="DZL5" s="89"/>
      <c r="DZM5" s="89"/>
      <c r="DZN5" s="89"/>
      <c r="DZO5" s="89"/>
      <c r="DZP5" s="89"/>
      <c r="DZQ5" s="89"/>
      <c r="DZR5" s="89"/>
      <c r="DZS5" s="89"/>
      <c r="DZT5" s="89"/>
      <c r="DZU5" s="89"/>
      <c r="DZV5" s="89"/>
      <c r="DZW5" s="89"/>
      <c r="DZX5" s="89"/>
      <c r="DZY5" s="89"/>
      <c r="DZZ5" s="89"/>
      <c r="EAA5" s="89"/>
      <c r="EAB5" s="89"/>
      <c r="EAC5" s="89"/>
      <c r="EAD5" s="89"/>
      <c r="EAE5" s="89"/>
      <c r="EAF5" s="89"/>
      <c r="EAG5" s="89"/>
      <c r="EAH5" s="89"/>
      <c r="EAI5" s="89"/>
      <c r="EAJ5" s="89"/>
      <c r="EAK5" s="89"/>
      <c r="EAL5" s="89"/>
      <c r="EAM5" s="89"/>
      <c r="EAN5" s="89"/>
      <c r="EAO5" s="89"/>
      <c r="EAP5" s="89"/>
      <c r="EAQ5" s="89"/>
      <c r="EAR5" s="89"/>
      <c r="EAS5" s="89"/>
      <c r="EAT5" s="89"/>
      <c r="EAU5" s="89"/>
      <c r="EAV5" s="89"/>
      <c r="EAW5" s="89"/>
      <c r="EAX5" s="89"/>
      <c r="EAY5" s="89"/>
      <c r="EAZ5" s="89"/>
      <c r="EBA5" s="89"/>
      <c r="EBB5" s="89"/>
      <c r="EBC5" s="89"/>
      <c r="EBD5" s="89"/>
      <c r="EBE5" s="89"/>
      <c r="EBF5" s="89"/>
      <c r="EBG5" s="89"/>
      <c r="EBH5" s="89"/>
      <c r="EBI5" s="89"/>
      <c r="EBJ5" s="89"/>
      <c r="EBK5" s="89"/>
      <c r="EBL5" s="89"/>
      <c r="EBM5" s="89"/>
      <c r="EBN5" s="89"/>
      <c r="EBO5" s="89"/>
      <c r="EBP5" s="89"/>
      <c r="EBQ5" s="89"/>
      <c r="EBR5" s="89"/>
      <c r="EBS5" s="89"/>
      <c r="EBT5" s="89"/>
      <c r="EBU5" s="89"/>
      <c r="EBV5" s="89"/>
      <c r="EBW5" s="89"/>
      <c r="EBX5" s="89"/>
      <c r="EBY5" s="89"/>
      <c r="EBZ5" s="89"/>
      <c r="ECA5" s="89"/>
      <c r="ECB5" s="89"/>
      <c r="ECC5" s="89"/>
      <c r="ECD5" s="89"/>
      <c r="ECE5" s="89"/>
      <c r="ECF5" s="89"/>
      <c r="ECG5" s="89"/>
      <c r="ECH5" s="89"/>
      <c r="ECI5" s="89"/>
      <c r="ECJ5" s="89"/>
      <c r="ECK5" s="89"/>
      <c r="ECL5" s="89"/>
      <c r="ECM5" s="89"/>
      <c r="ECN5" s="89"/>
      <c r="ECO5" s="89"/>
      <c r="ECP5" s="89"/>
      <c r="ECQ5" s="89"/>
      <c r="ECR5" s="89"/>
      <c r="ECS5" s="89"/>
      <c r="ECT5" s="89"/>
      <c r="ECU5" s="89"/>
      <c r="ECV5" s="89"/>
      <c r="ECW5" s="89"/>
      <c r="ECX5" s="89"/>
      <c r="ECY5" s="89"/>
      <c r="ECZ5" s="89"/>
      <c r="EDA5" s="89"/>
      <c r="EDB5" s="89"/>
      <c r="EDC5" s="89"/>
      <c r="EDD5" s="89"/>
      <c r="EDE5" s="89"/>
      <c r="EDF5" s="89"/>
      <c r="EDG5" s="89"/>
      <c r="EDH5" s="89"/>
      <c r="EDI5" s="89"/>
      <c r="EDJ5" s="89"/>
      <c r="EDK5" s="89"/>
      <c r="EDL5" s="89"/>
      <c r="EDM5" s="89"/>
      <c r="EDN5" s="89"/>
      <c r="EDO5" s="89"/>
      <c r="EDP5" s="89"/>
      <c r="EDQ5" s="89"/>
      <c r="EDR5" s="89"/>
      <c r="EDS5" s="89"/>
      <c r="EDT5" s="89"/>
      <c r="EDU5" s="89"/>
      <c r="EDV5" s="89"/>
      <c r="EDW5" s="89"/>
      <c r="EDX5" s="89"/>
      <c r="EDY5" s="89"/>
      <c r="EDZ5" s="89"/>
      <c r="EEA5" s="89"/>
      <c r="EEB5" s="89"/>
      <c r="EEC5" s="89"/>
      <c r="EED5" s="89"/>
      <c r="EEE5" s="89"/>
      <c r="EEF5" s="89"/>
      <c r="EEG5" s="89"/>
      <c r="EEH5" s="89"/>
      <c r="EEI5" s="89"/>
      <c r="EEJ5" s="89"/>
      <c r="EEK5" s="89"/>
      <c r="EEL5" s="89"/>
      <c r="EEM5" s="89"/>
      <c r="EEN5" s="89"/>
      <c r="EEO5" s="89"/>
      <c r="EEP5" s="89"/>
      <c r="EEQ5" s="89"/>
      <c r="EER5" s="89"/>
      <c r="EES5" s="89"/>
      <c r="EET5" s="89"/>
      <c r="EEU5" s="89"/>
      <c r="EEV5" s="89"/>
      <c r="EEW5" s="89"/>
      <c r="EEX5" s="89"/>
      <c r="EEY5" s="89"/>
      <c r="EEZ5" s="89"/>
      <c r="EFA5" s="89"/>
      <c r="EFB5" s="89"/>
      <c r="EFC5" s="89"/>
      <c r="EFD5" s="89"/>
      <c r="EFE5" s="89"/>
      <c r="EFF5" s="89"/>
      <c r="EFG5" s="89"/>
      <c r="EFH5" s="89"/>
      <c r="EFI5" s="89"/>
      <c r="EFJ5" s="89"/>
      <c r="EFK5" s="89"/>
      <c r="EFL5" s="89"/>
      <c r="EFM5" s="89"/>
      <c r="EFN5" s="89"/>
      <c r="EFO5" s="89"/>
      <c r="EFP5" s="89"/>
      <c r="EFQ5" s="89"/>
      <c r="EFR5" s="89"/>
      <c r="EFS5" s="89"/>
      <c r="EFT5" s="89"/>
      <c r="EFU5" s="89"/>
      <c r="EFV5" s="89"/>
      <c r="EFW5" s="89"/>
      <c r="EFX5" s="89"/>
      <c r="EFY5" s="89"/>
      <c r="EFZ5" s="89"/>
      <c r="EGA5" s="89"/>
      <c r="EGB5" s="89"/>
      <c r="EGC5" s="89"/>
      <c r="EGD5" s="89"/>
      <c r="EGE5" s="89"/>
      <c r="EGF5" s="89"/>
      <c r="EGG5" s="89"/>
      <c r="EGH5" s="89"/>
      <c r="EGI5" s="89"/>
      <c r="EGJ5" s="89"/>
      <c r="EGK5" s="89"/>
      <c r="EGL5" s="89"/>
      <c r="EGM5" s="89"/>
      <c r="EGN5" s="89"/>
      <c r="EGO5" s="89"/>
      <c r="EGP5" s="89"/>
      <c r="EGQ5" s="89"/>
      <c r="EGR5" s="89"/>
      <c r="EGS5" s="89"/>
      <c r="EGT5" s="89"/>
      <c r="EGU5" s="89"/>
      <c r="EGV5" s="89"/>
      <c r="EGW5" s="89"/>
      <c r="EGX5" s="89"/>
      <c r="EGY5" s="89"/>
      <c r="EGZ5" s="89"/>
      <c r="EHA5" s="89"/>
      <c r="EHB5" s="89"/>
      <c r="EHC5" s="89"/>
      <c r="EHD5" s="89"/>
      <c r="EHE5" s="89"/>
      <c r="EHF5" s="89"/>
      <c r="EHG5" s="89"/>
      <c r="EHH5" s="89"/>
      <c r="EHI5" s="89"/>
      <c r="EHJ5" s="89"/>
      <c r="EHK5" s="89"/>
      <c r="EHL5" s="89"/>
      <c r="EHM5" s="89"/>
      <c r="EHN5" s="89"/>
      <c r="EHO5" s="89"/>
      <c r="EHP5" s="89"/>
      <c r="EHQ5" s="89"/>
      <c r="EHR5" s="89"/>
      <c r="EHS5" s="89"/>
      <c r="EHT5" s="89"/>
      <c r="EHU5" s="89"/>
      <c r="EHV5" s="89"/>
      <c r="EHW5" s="89"/>
      <c r="EHX5" s="89"/>
      <c r="EHY5" s="89"/>
      <c r="EHZ5" s="89"/>
      <c r="EIA5" s="89"/>
      <c r="EIB5" s="89"/>
      <c r="EIC5" s="89"/>
      <c r="EID5" s="89"/>
      <c r="EIE5" s="89"/>
      <c r="EIF5" s="89"/>
      <c r="EIG5" s="89"/>
      <c r="EIH5" s="89"/>
      <c r="EII5" s="89"/>
      <c r="EIJ5" s="89"/>
      <c r="EIK5" s="89"/>
      <c r="EIL5" s="89"/>
      <c r="EIM5" s="89"/>
      <c r="EIN5" s="89"/>
      <c r="EIO5" s="89"/>
      <c r="EIP5" s="89"/>
      <c r="EIQ5" s="89"/>
      <c r="EIR5" s="89"/>
      <c r="EIS5" s="89"/>
      <c r="EIT5" s="89"/>
      <c r="EIU5" s="89"/>
      <c r="EIV5" s="89"/>
      <c r="EIW5" s="89"/>
      <c r="EIX5" s="89"/>
      <c r="EIY5" s="89"/>
      <c r="EIZ5" s="89"/>
      <c r="EJA5" s="89"/>
      <c r="EJB5" s="89"/>
      <c r="EJC5" s="89"/>
      <c r="EJD5" s="89"/>
      <c r="EJE5" s="89"/>
      <c r="EJF5" s="89"/>
      <c r="EJG5" s="89"/>
      <c r="EJH5" s="89"/>
      <c r="EJI5" s="89"/>
      <c r="EJJ5" s="89"/>
      <c r="EJK5" s="89"/>
      <c r="EJL5" s="89"/>
      <c r="EJM5" s="89"/>
      <c r="EJN5" s="89"/>
      <c r="EJO5" s="89"/>
      <c r="EJP5" s="89"/>
      <c r="EJQ5" s="89"/>
      <c r="EJR5" s="89"/>
      <c r="EJS5" s="89"/>
      <c r="EJT5" s="89"/>
      <c r="EJU5" s="89"/>
      <c r="EJV5" s="89"/>
      <c r="EJW5" s="89"/>
      <c r="EJX5" s="89"/>
      <c r="EJY5" s="89"/>
      <c r="EJZ5" s="89"/>
      <c r="EKA5" s="89"/>
      <c r="EKB5" s="89"/>
      <c r="EKC5" s="89"/>
      <c r="EKD5" s="89"/>
      <c r="EKE5" s="89"/>
      <c r="EKF5" s="89"/>
      <c r="EKG5" s="89"/>
      <c r="EKH5" s="89"/>
      <c r="EKI5" s="89"/>
      <c r="EKJ5" s="89"/>
      <c r="EKK5" s="89"/>
      <c r="EKL5" s="89"/>
      <c r="EKM5" s="89"/>
      <c r="EKN5" s="89"/>
      <c r="EKO5" s="89"/>
      <c r="EKP5" s="89"/>
      <c r="EKQ5" s="89"/>
      <c r="EKR5" s="89"/>
      <c r="EKS5" s="89"/>
      <c r="EKT5" s="89"/>
      <c r="EKU5" s="89"/>
      <c r="EKV5" s="89"/>
      <c r="EKW5" s="89"/>
      <c r="EKX5" s="89"/>
      <c r="EKY5" s="89"/>
      <c r="EKZ5" s="89"/>
      <c r="ELA5" s="89"/>
      <c r="ELB5" s="89"/>
      <c r="ELC5" s="89"/>
      <c r="ELD5" s="89"/>
      <c r="ELE5" s="89"/>
      <c r="ELF5" s="89"/>
      <c r="ELG5" s="89"/>
      <c r="ELH5" s="89"/>
      <c r="ELI5" s="89"/>
      <c r="ELJ5" s="89"/>
      <c r="ELK5" s="89"/>
      <c r="ELL5" s="89"/>
      <c r="ELM5" s="89"/>
      <c r="ELN5" s="89"/>
      <c r="ELO5" s="89"/>
      <c r="ELP5" s="89"/>
      <c r="ELQ5" s="89"/>
      <c r="ELR5" s="89"/>
      <c r="ELS5" s="89"/>
      <c r="ELT5" s="89"/>
      <c r="ELU5" s="89"/>
      <c r="ELV5" s="89"/>
      <c r="ELW5" s="89"/>
      <c r="ELX5" s="89"/>
      <c r="ELY5" s="89"/>
      <c r="ELZ5" s="89"/>
      <c r="EMA5" s="89"/>
      <c r="EMB5" s="89"/>
      <c r="EMC5" s="89"/>
      <c r="EMD5" s="89"/>
      <c r="EME5" s="89"/>
      <c r="EMF5" s="89"/>
      <c r="EMG5" s="89"/>
      <c r="EMH5" s="89"/>
      <c r="EMI5" s="89"/>
      <c r="EMJ5" s="89"/>
      <c r="EMK5" s="89"/>
      <c r="EML5" s="89"/>
      <c r="EMM5" s="89"/>
      <c r="EMN5" s="89"/>
      <c r="EMO5" s="89"/>
      <c r="EMP5" s="89"/>
      <c r="EMQ5" s="89"/>
      <c r="EMR5" s="89"/>
      <c r="EMS5" s="89"/>
      <c r="EMT5" s="89"/>
      <c r="EMU5" s="89"/>
      <c r="EMV5" s="89"/>
      <c r="EMW5" s="89"/>
      <c r="EMX5" s="89"/>
      <c r="EMY5" s="89"/>
      <c r="EMZ5" s="89"/>
      <c r="ENA5" s="89"/>
      <c r="ENB5" s="89"/>
      <c r="ENC5" s="89"/>
      <c r="END5" s="89"/>
      <c r="ENE5" s="89"/>
      <c r="ENF5" s="89"/>
      <c r="ENG5" s="89"/>
      <c r="ENH5" s="89"/>
      <c r="ENI5" s="89"/>
      <c r="ENJ5" s="89"/>
      <c r="ENK5" s="89"/>
      <c r="ENL5" s="89"/>
      <c r="ENM5" s="89"/>
      <c r="ENN5" s="89"/>
      <c r="ENO5" s="89"/>
      <c r="ENP5" s="89"/>
      <c r="ENQ5" s="89"/>
      <c r="ENR5" s="89"/>
      <c r="ENS5" s="89"/>
      <c r="ENT5" s="89"/>
      <c r="ENU5" s="89"/>
      <c r="ENV5" s="89"/>
      <c r="ENW5" s="89"/>
      <c r="ENX5" s="89"/>
      <c r="ENY5" s="89"/>
      <c r="ENZ5" s="89"/>
      <c r="EOA5" s="89"/>
      <c r="EOB5" s="89"/>
      <c r="EOC5" s="89"/>
      <c r="EOD5" s="89"/>
      <c r="EOE5" s="89"/>
      <c r="EOF5" s="89"/>
      <c r="EOG5" s="89"/>
      <c r="EOH5" s="89"/>
      <c r="EOI5" s="89"/>
      <c r="EOJ5" s="89"/>
      <c r="EOK5" s="89"/>
      <c r="EOL5" s="89"/>
      <c r="EOM5" s="89"/>
      <c r="EON5" s="89"/>
      <c r="EOO5" s="89"/>
      <c r="EOP5" s="89"/>
      <c r="EOQ5" s="89"/>
      <c r="EOR5" s="89"/>
      <c r="EOS5" s="89"/>
      <c r="EOT5" s="89"/>
      <c r="EOU5" s="89"/>
      <c r="EOV5" s="89"/>
      <c r="EOW5" s="89"/>
      <c r="EOX5" s="89"/>
      <c r="EOY5" s="89"/>
      <c r="EOZ5" s="89"/>
      <c r="EPA5" s="89"/>
      <c r="EPB5" s="89"/>
      <c r="EPC5" s="89"/>
      <c r="EPD5" s="89"/>
      <c r="EPE5" s="89"/>
      <c r="EPF5" s="89"/>
      <c r="EPG5" s="89"/>
      <c r="EPH5" s="89"/>
      <c r="EPI5" s="89"/>
      <c r="EPJ5" s="89"/>
      <c r="EPK5" s="89"/>
      <c r="EPL5" s="89"/>
      <c r="EPM5" s="89"/>
      <c r="EPN5" s="89"/>
      <c r="EPO5" s="89"/>
      <c r="EPP5" s="89"/>
      <c r="EPQ5" s="89"/>
      <c r="EPR5" s="89"/>
      <c r="EPS5" s="89"/>
      <c r="EPT5" s="89"/>
      <c r="EPU5" s="89"/>
      <c r="EPV5" s="89"/>
      <c r="EPW5" s="89"/>
      <c r="EPX5" s="89"/>
      <c r="EPY5" s="89"/>
      <c r="EPZ5" s="89"/>
      <c r="EQA5" s="89"/>
      <c r="EQB5" s="89"/>
      <c r="EQC5" s="89"/>
      <c r="EQD5" s="89"/>
      <c r="EQE5" s="89"/>
      <c r="EQF5" s="89"/>
      <c r="EQG5" s="89"/>
      <c r="EQH5" s="89"/>
      <c r="EQI5" s="89"/>
      <c r="EQJ5" s="89"/>
      <c r="EQK5" s="89"/>
      <c r="EQL5" s="89"/>
      <c r="EQM5" s="89"/>
      <c r="EQN5" s="89"/>
      <c r="EQO5" s="89"/>
      <c r="EQP5" s="89"/>
      <c r="EQQ5" s="89"/>
      <c r="EQR5" s="89"/>
      <c r="EQS5" s="89"/>
      <c r="EQT5" s="89"/>
      <c r="EQU5" s="89"/>
      <c r="EQV5" s="89"/>
      <c r="EQW5" s="89"/>
      <c r="EQX5" s="89"/>
      <c r="EQY5" s="89"/>
      <c r="EQZ5" s="89"/>
      <c r="ERA5" s="89"/>
      <c r="ERB5" s="89"/>
      <c r="ERC5" s="89"/>
      <c r="ERD5" s="89"/>
      <c r="ERE5" s="89"/>
      <c r="ERF5" s="89"/>
      <c r="ERG5" s="89"/>
      <c r="ERH5" s="89"/>
      <c r="ERI5" s="89"/>
      <c r="ERJ5" s="89"/>
      <c r="ERK5" s="89"/>
      <c r="ERL5" s="89"/>
      <c r="ERM5" s="89"/>
      <c r="ERN5" s="89"/>
      <c r="ERO5" s="89"/>
      <c r="ERP5" s="89"/>
      <c r="ERQ5" s="89"/>
      <c r="ERR5" s="89"/>
      <c r="ERS5" s="89"/>
      <c r="ERT5" s="89"/>
      <c r="ERU5" s="89"/>
      <c r="ERV5" s="89"/>
      <c r="ERW5" s="89"/>
      <c r="ERX5" s="89"/>
      <c r="ERY5" s="89"/>
      <c r="ERZ5" s="89"/>
      <c r="ESA5" s="89"/>
      <c r="ESB5" s="89"/>
      <c r="ESC5" s="89"/>
      <c r="ESD5" s="89"/>
      <c r="ESE5" s="89"/>
      <c r="ESF5" s="89"/>
      <c r="ESG5" s="89"/>
      <c r="ESH5" s="89"/>
      <c r="ESI5" s="89"/>
      <c r="ESJ5" s="89"/>
      <c r="ESK5" s="89"/>
      <c r="ESL5" s="89"/>
      <c r="ESM5" s="89"/>
      <c r="ESN5" s="89"/>
      <c r="ESO5" s="89"/>
      <c r="ESP5" s="89"/>
      <c r="ESQ5" s="89"/>
      <c r="ESR5" s="89"/>
      <c r="ESS5" s="89"/>
      <c r="EST5" s="89"/>
      <c r="ESU5" s="89"/>
      <c r="ESV5" s="89"/>
      <c r="ESW5" s="89"/>
      <c r="ESX5" s="89"/>
      <c r="ESY5" s="89"/>
      <c r="ESZ5" s="89"/>
      <c r="ETA5" s="89"/>
      <c r="ETB5" s="89"/>
      <c r="ETC5" s="89"/>
      <c r="ETD5" s="89"/>
      <c r="ETE5" s="89"/>
      <c r="ETF5" s="89"/>
      <c r="ETG5" s="89"/>
      <c r="ETH5" s="89"/>
      <c r="ETI5" s="89"/>
      <c r="ETJ5" s="89"/>
      <c r="ETK5" s="89"/>
      <c r="ETL5" s="89"/>
      <c r="ETM5" s="89"/>
      <c r="ETN5" s="89"/>
      <c r="ETO5" s="89"/>
      <c r="ETP5" s="89"/>
      <c r="ETQ5" s="89"/>
      <c r="ETR5" s="89"/>
      <c r="ETS5" s="89"/>
      <c r="ETT5" s="89"/>
      <c r="ETU5" s="89"/>
      <c r="ETV5" s="89"/>
      <c r="ETW5" s="89"/>
      <c r="ETX5" s="89"/>
      <c r="ETY5" s="89"/>
      <c r="ETZ5" s="89"/>
      <c r="EUA5" s="89"/>
      <c r="EUB5" s="89"/>
      <c r="EUC5" s="89"/>
      <c r="EUD5" s="89"/>
      <c r="EUE5" s="89"/>
      <c r="EUF5" s="89"/>
      <c r="EUG5" s="89"/>
      <c r="EUH5" s="89"/>
      <c r="EUI5" s="89"/>
      <c r="EUJ5" s="89"/>
      <c r="EUK5" s="89"/>
      <c r="EUL5" s="89"/>
      <c r="EUM5" s="89"/>
      <c r="EUN5" s="89"/>
      <c r="EUO5" s="89"/>
      <c r="EUP5" s="89"/>
      <c r="EUQ5" s="89"/>
      <c r="EUR5" s="89"/>
      <c r="EUS5" s="89"/>
      <c r="EUT5" s="89"/>
      <c r="EUU5" s="89"/>
      <c r="EUV5" s="89"/>
      <c r="EUW5" s="89"/>
      <c r="EUX5" s="89"/>
      <c r="EUY5" s="89"/>
      <c r="EUZ5" s="89"/>
      <c r="EVA5" s="89"/>
      <c r="EVB5" s="89"/>
      <c r="EVC5" s="89"/>
      <c r="EVD5" s="89"/>
      <c r="EVE5" s="89"/>
      <c r="EVF5" s="89"/>
      <c r="EVG5" s="89"/>
      <c r="EVH5" s="89"/>
      <c r="EVI5" s="89"/>
      <c r="EVJ5" s="89"/>
      <c r="EVK5" s="89"/>
      <c r="EVL5" s="89"/>
      <c r="EVM5" s="89"/>
      <c r="EVN5" s="89"/>
      <c r="EVO5" s="89"/>
      <c r="EVP5" s="89"/>
      <c r="EVQ5" s="89"/>
      <c r="EVR5" s="89"/>
      <c r="EVS5" s="89"/>
      <c r="EVT5" s="89"/>
      <c r="EVU5" s="89"/>
      <c r="EVV5" s="89"/>
      <c r="EVW5" s="89"/>
      <c r="EVX5" s="89"/>
      <c r="EVY5" s="89"/>
      <c r="EVZ5" s="89"/>
      <c r="EWA5" s="89"/>
      <c r="EWB5" s="89"/>
      <c r="EWC5" s="89"/>
      <c r="EWD5" s="89"/>
      <c r="EWE5" s="89"/>
      <c r="EWF5" s="89"/>
      <c r="EWG5" s="89"/>
      <c r="EWH5" s="89"/>
      <c r="EWI5" s="89"/>
      <c r="EWJ5" s="89"/>
      <c r="EWK5" s="89"/>
      <c r="EWL5" s="89"/>
      <c r="EWM5" s="89"/>
      <c r="EWN5" s="89"/>
      <c r="EWO5" s="89"/>
      <c r="EWP5" s="89"/>
      <c r="EWQ5" s="89"/>
      <c r="EWR5" s="89"/>
      <c r="EWS5" s="89"/>
      <c r="EWT5" s="89"/>
      <c r="EWU5" s="89"/>
      <c r="EWV5" s="89"/>
      <c r="EWW5" s="89"/>
      <c r="EWX5" s="89"/>
      <c r="EWY5" s="89"/>
      <c r="EWZ5" s="89"/>
      <c r="EXA5" s="89"/>
      <c r="EXB5" s="89"/>
      <c r="EXC5" s="89"/>
      <c r="EXD5" s="89"/>
      <c r="EXE5" s="89"/>
      <c r="EXF5" s="89"/>
      <c r="EXG5" s="89"/>
      <c r="EXH5" s="89"/>
      <c r="EXI5" s="89"/>
      <c r="EXJ5" s="89"/>
      <c r="EXK5" s="89"/>
      <c r="EXL5" s="89"/>
      <c r="EXM5" s="89"/>
      <c r="EXN5" s="89"/>
      <c r="EXO5" s="89"/>
      <c r="EXP5" s="89"/>
      <c r="EXQ5" s="89"/>
      <c r="EXR5" s="89"/>
      <c r="EXS5" s="89"/>
      <c r="EXT5" s="89"/>
      <c r="EXU5" s="89"/>
      <c r="EXV5" s="89"/>
      <c r="EXW5" s="89"/>
      <c r="EXX5" s="89"/>
      <c r="EXY5" s="89"/>
      <c r="EXZ5" s="89"/>
      <c r="EYA5" s="89"/>
      <c r="EYB5" s="89"/>
      <c r="EYC5" s="89"/>
      <c r="EYD5" s="89"/>
      <c r="EYE5" s="89"/>
      <c r="EYF5" s="89"/>
      <c r="EYG5" s="89"/>
      <c r="EYH5" s="89"/>
      <c r="EYI5" s="89"/>
      <c r="EYJ5" s="89"/>
      <c r="EYK5" s="89"/>
      <c r="EYL5" s="89"/>
      <c r="EYM5" s="89"/>
      <c r="EYN5" s="89"/>
      <c r="EYO5" s="89"/>
      <c r="EYP5" s="89"/>
      <c r="EYQ5" s="89"/>
      <c r="EYR5" s="89"/>
      <c r="EYS5" s="89"/>
      <c r="EYT5" s="89"/>
      <c r="EYU5" s="89"/>
      <c r="EYV5" s="89"/>
      <c r="EYW5" s="89"/>
      <c r="EYX5" s="89"/>
      <c r="EYY5" s="89"/>
      <c r="EYZ5" s="89"/>
      <c r="EZA5" s="89"/>
      <c r="EZB5" s="89"/>
      <c r="EZC5" s="89"/>
      <c r="EZD5" s="89"/>
      <c r="EZE5" s="89"/>
      <c r="EZF5" s="89"/>
      <c r="EZG5" s="89"/>
      <c r="EZH5" s="89"/>
      <c r="EZI5" s="89"/>
      <c r="EZJ5" s="89"/>
      <c r="EZK5" s="89"/>
      <c r="EZL5" s="89"/>
      <c r="EZM5" s="89"/>
      <c r="EZN5" s="89"/>
      <c r="EZO5" s="89"/>
      <c r="EZP5" s="89"/>
      <c r="EZQ5" s="89"/>
      <c r="EZR5" s="89"/>
      <c r="EZS5" s="89"/>
      <c r="EZT5" s="89"/>
      <c r="EZU5" s="89"/>
      <c r="EZV5" s="89"/>
      <c r="EZW5" s="89"/>
      <c r="EZX5" s="89"/>
      <c r="EZY5" s="89"/>
      <c r="EZZ5" s="89"/>
      <c r="FAA5" s="89"/>
      <c r="FAB5" s="89"/>
      <c r="FAC5" s="89"/>
      <c r="FAD5" s="89"/>
      <c r="FAE5" s="89"/>
      <c r="FAF5" s="89"/>
      <c r="FAG5" s="89"/>
      <c r="FAH5" s="89"/>
      <c r="FAI5" s="89"/>
      <c r="FAJ5" s="89"/>
      <c r="FAK5" s="89"/>
      <c r="FAL5" s="89"/>
      <c r="FAM5" s="89"/>
      <c r="FAN5" s="89"/>
      <c r="FAO5" s="89"/>
      <c r="FAP5" s="89"/>
      <c r="FAQ5" s="89"/>
      <c r="FAR5" s="89"/>
      <c r="FAS5" s="89"/>
      <c r="FAT5" s="89"/>
      <c r="FAU5" s="89"/>
      <c r="FAV5" s="89"/>
      <c r="FAW5" s="89"/>
      <c r="FAX5" s="89"/>
      <c r="FAY5" s="89"/>
      <c r="FAZ5" s="89"/>
      <c r="FBA5" s="89"/>
      <c r="FBB5" s="89"/>
      <c r="FBC5" s="89"/>
      <c r="FBD5" s="89"/>
      <c r="FBE5" s="89"/>
      <c r="FBF5" s="89"/>
      <c r="FBG5" s="89"/>
      <c r="FBH5" s="89"/>
      <c r="FBI5" s="89"/>
      <c r="FBJ5" s="89"/>
      <c r="FBK5" s="89"/>
      <c r="FBL5" s="89"/>
      <c r="FBM5" s="89"/>
      <c r="FBN5" s="89"/>
      <c r="FBO5" s="89"/>
      <c r="FBP5" s="89"/>
      <c r="FBQ5" s="89"/>
      <c r="FBR5" s="89"/>
      <c r="FBS5" s="89"/>
      <c r="FBT5" s="89"/>
      <c r="FBU5" s="89"/>
      <c r="FBV5" s="89"/>
      <c r="FBW5" s="89"/>
      <c r="FBX5" s="89"/>
      <c r="FBY5" s="89"/>
      <c r="FBZ5" s="89"/>
      <c r="FCA5" s="89"/>
      <c r="FCB5" s="89"/>
      <c r="FCC5" s="89"/>
      <c r="FCD5" s="89"/>
      <c r="FCE5" s="89"/>
      <c r="FCF5" s="89"/>
      <c r="FCG5" s="89"/>
      <c r="FCH5" s="89"/>
      <c r="FCI5" s="89"/>
      <c r="FCJ5" s="89"/>
      <c r="FCK5" s="89"/>
      <c r="FCL5" s="89"/>
      <c r="FCM5" s="89"/>
      <c r="FCN5" s="89"/>
      <c r="FCO5" s="89"/>
      <c r="FCP5" s="89"/>
      <c r="FCQ5" s="89"/>
      <c r="FCR5" s="89"/>
      <c r="FCS5" s="89"/>
      <c r="FCT5" s="89"/>
      <c r="FCU5" s="89"/>
      <c r="FCV5" s="89"/>
      <c r="FCW5" s="89"/>
      <c r="FCX5" s="89"/>
      <c r="FCY5" s="89"/>
      <c r="FCZ5" s="89"/>
      <c r="FDA5" s="89"/>
      <c r="FDB5" s="89"/>
      <c r="FDC5" s="89"/>
      <c r="FDD5" s="89"/>
      <c r="FDE5" s="89"/>
      <c r="FDF5" s="89"/>
      <c r="FDG5" s="89"/>
      <c r="FDH5" s="89"/>
      <c r="FDI5" s="89"/>
      <c r="FDJ5" s="89"/>
      <c r="FDK5" s="89"/>
      <c r="FDL5" s="89"/>
      <c r="FDM5" s="89"/>
      <c r="FDN5" s="89"/>
      <c r="FDO5" s="89"/>
      <c r="FDP5" s="89"/>
      <c r="FDQ5" s="89"/>
      <c r="FDR5" s="89"/>
      <c r="FDS5" s="89"/>
      <c r="FDT5" s="89"/>
      <c r="FDU5" s="89"/>
      <c r="FDV5" s="89"/>
      <c r="FDW5" s="89"/>
      <c r="FDX5" s="89"/>
      <c r="FDY5" s="89"/>
      <c r="FDZ5" s="89"/>
      <c r="FEA5" s="89"/>
      <c r="FEB5" s="89"/>
      <c r="FEC5" s="89"/>
      <c r="FED5" s="89"/>
      <c r="FEE5" s="89"/>
      <c r="FEF5" s="89"/>
      <c r="FEG5" s="89"/>
      <c r="FEH5" s="89"/>
      <c r="FEI5" s="89"/>
      <c r="FEJ5" s="89"/>
      <c r="FEK5" s="89"/>
      <c r="FEL5" s="89"/>
      <c r="FEM5" s="89"/>
      <c r="FEN5" s="89"/>
      <c r="FEO5" s="89"/>
      <c r="FEP5" s="89"/>
      <c r="FEQ5" s="89"/>
      <c r="FER5" s="89"/>
      <c r="FES5" s="89"/>
      <c r="FET5" s="89"/>
      <c r="FEU5" s="89"/>
      <c r="FEV5" s="89"/>
      <c r="FEW5" s="89"/>
      <c r="FEX5" s="89"/>
      <c r="FEY5" s="89"/>
      <c r="FEZ5" s="89"/>
      <c r="FFA5" s="89"/>
      <c r="FFB5" s="89"/>
      <c r="FFC5" s="89"/>
      <c r="FFD5" s="89"/>
      <c r="FFE5" s="89"/>
      <c r="FFF5" s="89"/>
      <c r="FFG5" s="89"/>
      <c r="FFH5" s="89"/>
      <c r="FFI5" s="89"/>
      <c r="FFJ5" s="89"/>
      <c r="FFK5" s="89"/>
      <c r="FFL5" s="89"/>
      <c r="FFM5" s="89"/>
      <c r="FFN5" s="89"/>
      <c r="FFO5" s="89"/>
      <c r="FFP5" s="89"/>
      <c r="FFQ5" s="89"/>
      <c r="FFR5" s="89"/>
      <c r="FFS5" s="89"/>
      <c r="FFT5" s="89"/>
      <c r="FFU5" s="89"/>
      <c r="FFV5" s="89"/>
      <c r="FFW5" s="89"/>
      <c r="FFX5" s="89"/>
      <c r="FFY5" s="89"/>
      <c r="FFZ5" s="89"/>
      <c r="FGA5" s="89"/>
      <c r="FGB5" s="89"/>
      <c r="FGC5" s="89"/>
      <c r="FGD5" s="89"/>
      <c r="FGE5" s="89"/>
      <c r="FGF5" s="89"/>
      <c r="FGG5" s="89"/>
      <c r="FGH5" s="89"/>
      <c r="FGI5" s="89"/>
      <c r="FGJ5" s="89"/>
      <c r="FGK5" s="89"/>
      <c r="FGL5" s="89"/>
      <c r="FGM5" s="89"/>
      <c r="FGN5" s="89"/>
      <c r="FGO5" s="89"/>
      <c r="FGP5" s="89"/>
      <c r="FGQ5" s="89"/>
      <c r="FGR5" s="89"/>
      <c r="FGS5" s="89"/>
      <c r="FGT5" s="89"/>
      <c r="FGU5" s="89"/>
      <c r="FGV5" s="89"/>
      <c r="FGW5" s="89"/>
      <c r="FGX5" s="89"/>
      <c r="FGY5" s="89"/>
      <c r="FGZ5" s="89"/>
      <c r="FHA5" s="89"/>
      <c r="FHB5" s="89"/>
      <c r="FHC5" s="89"/>
      <c r="FHD5" s="89"/>
      <c r="FHE5" s="89"/>
      <c r="FHF5" s="89"/>
      <c r="FHG5" s="89"/>
      <c r="FHH5" s="89"/>
      <c r="FHI5" s="89"/>
      <c r="FHJ5" s="89"/>
      <c r="FHK5" s="89"/>
      <c r="FHL5" s="89"/>
      <c r="FHM5" s="89"/>
      <c r="FHN5" s="89"/>
      <c r="FHO5" s="89"/>
      <c r="FHP5" s="89"/>
      <c r="FHQ5" s="89"/>
      <c r="FHR5" s="89"/>
      <c r="FHS5" s="89"/>
      <c r="FHT5" s="89"/>
      <c r="FHU5" s="89"/>
      <c r="FHV5" s="89"/>
      <c r="FHW5" s="89"/>
      <c r="FHX5" s="89"/>
      <c r="FHY5" s="89"/>
      <c r="FHZ5" s="89"/>
      <c r="FIA5" s="89"/>
      <c r="FIB5" s="89"/>
      <c r="FIC5" s="89"/>
      <c r="FID5" s="89"/>
      <c r="FIE5" s="89"/>
      <c r="FIF5" s="89"/>
      <c r="FIG5" s="89"/>
      <c r="FIH5" s="89"/>
      <c r="FII5" s="89"/>
      <c r="FIJ5" s="89"/>
      <c r="FIK5" s="89"/>
      <c r="FIL5" s="89"/>
      <c r="FIM5" s="89"/>
      <c r="FIN5" s="89"/>
      <c r="FIO5" s="89"/>
      <c r="FIP5" s="89"/>
      <c r="FIQ5" s="89"/>
      <c r="FIR5" s="89"/>
      <c r="FIS5" s="89"/>
      <c r="FIT5" s="89"/>
      <c r="FIU5" s="89"/>
      <c r="FIV5" s="89"/>
      <c r="FIW5" s="89"/>
      <c r="FIX5" s="89"/>
      <c r="FIY5" s="89"/>
      <c r="FIZ5" s="89"/>
      <c r="FJA5" s="89"/>
      <c r="FJB5" s="89"/>
      <c r="FJC5" s="89"/>
      <c r="FJD5" s="89"/>
      <c r="FJE5" s="89"/>
      <c r="FJF5" s="89"/>
      <c r="FJG5" s="89"/>
      <c r="FJH5" s="89"/>
      <c r="FJI5" s="89"/>
      <c r="FJJ5" s="89"/>
      <c r="FJK5" s="89"/>
      <c r="FJL5" s="89"/>
      <c r="FJM5" s="89"/>
      <c r="FJN5" s="89"/>
      <c r="FJO5" s="89"/>
      <c r="FJP5" s="89"/>
      <c r="FJQ5" s="89"/>
      <c r="FJR5" s="89"/>
      <c r="FJS5" s="89"/>
      <c r="FJT5" s="89"/>
      <c r="FJU5" s="89"/>
      <c r="FJV5" s="89"/>
      <c r="FJW5" s="89"/>
      <c r="FJX5" s="89"/>
      <c r="FJY5" s="89"/>
      <c r="FJZ5" s="89"/>
      <c r="FKA5" s="89"/>
      <c r="FKB5" s="89"/>
      <c r="FKC5" s="89"/>
      <c r="FKD5" s="89"/>
      <c r="FKE5" s="89"/>
      <c r="FKF5" s="89"/>
      <c r="FKG5" s="89"/>
      <c r="FKH5" s="89"/>
      <c r="FKI5" s="89"/>
      <c r="FKJ5" s="89"/>
      <c r="FKK5" s="89"/>
      <c r="FKL5" s="89"/>
      <c r="FKM5" s="89"/>
      <c r="FKN5" s="89"/>
      <c r="FKO5" s="89"/>
      <c r="FKP5" s="89"/>
      <c r="FKQ5" s="89"/>
      <c r="FKR5" s="89"/>
      <c r="FKS5" s="89"/>
      <c r="FKT5" s="89"/>
      <c r="FKU5" s="89"/>
      <c r="FKV5" s="89"/>
      <c r="FKW5" s="89"/>
      <c r="FKX5" s="89"/>
      <c r="FKY5" s="89"/>
      <c r="FKZ5" s="89"/>
      <c r="FLA5" s="89"/>
      <c r="FLB5" s="89"/>
      <c r="FLC5" s="89"/>
      <c r="FLD5" s="89"/>
      <c r="FLE5" s="89"/>
      <c r="FLF5" s="89"/>
      <c r="FLG5" s="89"/>
      <c r="FLH5" s="89"/>
      <c r="FLI5" s="89"/>
      <c r="FLJ5" s="89"/>
      <c r="FLK5" s="89"/>
      <c r="FLL5" s="89"/>
      <c r="FLM5" s="89"/>
      <c r="FLN5" s="89"/>
      <c r="FLO5" s="89"/>
      <c r="FLP5" s="89"/>
      <c r="FLQ5" s="89"/>
      <c r="FLR5" s="89"/>
      <c r="FLS5" s="89"/>
      <c r="FLT5" s="89"/>
      <c r="FLU5" s="89"/>
      <c r="FLV5" s="89"/>
      <c r="FLW5" s="89"/>
      <c r="FLX5" s="89"/>
      <c r="FLY5" s="89"/>
      <c r="FLZ5" s="89"/>
      <c r="FMA5" s="89"/>
      <c r="FMB5" s="89"/>
      <c r="FMC5" s="89"/>
      <c r="FMD5" s="89"/>
      <c r="FME5" s="89"/>
      <c r="FMF5" s="89"/>
      <c r="FMG5" s="89"/>
      <c r="FMH5" s="89"/>
      <c r="FMI5" s="89"/>
      <c r="FMJ5" s="89"/>
      <c r="FMK5" s="89"/>
      <c r="FML5" s="89"/>
      <c r="FMM5" s="89"/>
      <c r="FMN5" s="89"/>
      <c r="FMO5" s="89"/>
      <c r="FMP5" s="89"/>
      <c r="FMQ5" s="89"/>
      <c r="FMR5" s="89"/>
      <c r="FMS5" s="89"/>
      <c r="FMT5" s="89"/>
      <c r="FMU5" s="89"/>
      <c r="FMV5" s="89"/>
      <c r="FMW5" s="89"/>
      <c r="FMX5" s="89"/>
      <c r="FMY5" s="89"/>
      <c r="FMZ5" s="89"/>
      <c r="FNA5" s="89"/>
      <c r="FNB5" s="89"/>
      <c r="FNC5" s="89"/>
      <c r="FND5" s="89"/>
      <c r="FNE5" s="89"/>
      <c r="FNF5" s="89"/>
      <c r="FNG5" s="89"/>
      <c r="FNH5" s="89"/>
      <c r="FNI5" s="89"/>
      <c r="FNJ5" s="89"/>
      <c r="FNK5" s="89"/>
      <c r="FNL5" s="89"/>
      <c r="FNM5" s="89"/>
      <c r="FNN5" s="89"/>
      <c r="FNO5" s="89"/>
      <c r="FNP5" s="89"/>
      <c r="FNQ5" s="89"/>
      <c r="FNR5" s="89"/>
      <c r="FNS5" s="89"/>
      <c r="FNT5" s="89"/>
      <c r="FNU5" s="89"/>
      <c r="FNV5" s="89"/>
      <c r="FNW5" s="89"/>
      <c r="FNX5" s="89"/>
      <c r="FNY5" s="89"/>
      <c r="FNZ5" s="89"/>
      <c r="FOA5" s="89"/>
      <c r="FOB5" s="89"/>
      <c r="FOC5" s="89"/>
      <c r="FOD5" s="89"/>
      <c r="FOE5" s="89"/>
      <c r="FOF5" s="89"/>
      <c r="FOG5" s="89"/>
      <c r="FOH5" s="89"/>
      <c r="FOI5" s="89"/>
      <c r="FOJ5" s="89"/>
      <c r="FOK5" s="89"/>
      <c r="FOL5" s="89"/>
      <c r="FOM5" s="89"/>
      <c r="FON5" s="89"/>
      <c r="FOO5" s="89"/>
      <c r="FOP5" s="89"/>
      <c r="FOQ5" s="89"/>
      <c r="FOR5" s="89"/>
      <c r="FOS5" s="89"/>
      <c r="FOT5" s="89"/>
      <c r="FOU5" s="89"/>
      <c r="FOV5" s="89"/>
      <c r="FOW5" s="89"/>
      <c r="FOX5" s="89"/>
      <c r="FOY5" s="89"/>
      <c r="FOZ5" s="89"/>
      <c r="FPA5" s="89"/>
      <c r="FPB5" s="89"/>
      <c r="FPC5" s="89"/>
      <c r="FPD5" s="89"/>
      <c r="FPE5" s="89"/>
      <c r="FPF5" s="89"/>
      <c r="FPG5" s="89"/>
      <c r="FPH5" s="89"/>
      <c r="FPI5" s="89"/>
      <c r="FPJ5" s="89"/>
      <c r="FPK5" s="89"/>
      <c r="FPL5" s="89"/>
      <c r="FPM5" s="89"/>
      <c r="FPN5" s="89"/>
      <c r="FPO5" s="89"/>
      <c r="FPP5" s="89"/>
      <c r="FPQ5" s="89"/>
      <c r="FPR5" s="89"/>
      <c r="FPS5" s="89"/>
      <c r="FPT5" s="89"/>
      <c r="FPU5" s="89"/>
      <c r="FPV5" s="89"/>
      <c r="FPW5" s="89"/>
      <c r="FPX5" s="89"/>
      <c r="FPY5" s="89"/>
      <c r="FPZ5" s="89"/>
      <c r="FQA5" s="89"/>
      <c r="FQB5" s="89"/>
      <c r="FQC5" s="89"/>
      <c r="FQD5" s="89"/>
      <c r="FQE5" s="89"/>
      <c r="FQF5" s="89"/>
      <c r="FQG5" s="89"/>
      <c r="FQH5" s="89"/>
      <c r="FQI5" s="89"/>
      <c r="FQJ5" s="89"/>
      <c r="FQK5" s="89"/>
      <c r="FQL5" s="89"/>
      <c r="FQM5" s="89"/>
      <c r="FQN5" s="89"/>
      <c r="FQO5" s="89"/>
      <c r="FQP5" s="89"/>
      <c r="FQQ5" s="89"/>
      <c r="FQR5" s="89"/>
      <c r="FQS5" s="89"/>
      <c r="FQT5" s="89"/>
      <c r="FQU5" s="89"/>
      <c r="FQV5" s="89"/>
      <c r="FQW5" s="89"/>
      <c r="FQX5" s="89"/>
      <c r="FQY5" s="89"/>
      <c r="FQZ5" s="89"/>
      <c r="FRA5" s="89"/>
      <c r="FRB5" s="89"/>
      <c r="FRC5" s="89"/>
      <c r="FRD5" s="89"/>
      <c r="FRE5" s="89"/>
      <c r="FRF5" s="89"/>
      <c r="FRG5" s="89"/>
      <c r="FRH5" s="89"/>
      <c r="FRI5" s="89"/>
      <c r="FRJ5" s="89"/>
      <c r="FRK5" s="89"/>
      <c r="FRL5" s="89"/>
      <c r="FRM5" s="89"/>
      <c r="FRN5" s="89"/>
      <c r="FRO5" s="89"/>
      <c r="FRP5" s="89"/>
      <c r="FRQ5" s="89"/>
      <c r="FRR5" s="89"/>
      <c r="FRS5" s="89"/>
      <c r="FRT5" s="89"/>
      <c r="FRU5" s="89"/>
      <c r="FRV5" s="89"/>
      <c r="FRW5" s="89"/>
      <c r="FRX5" s="89"/>
      <c r="FRY5" s="89"/>
      <c r="FRZ5" s="89"/>
      <c r="FSA5" s="89"/>
      <c r="FSB5" s="89"/>
      <c r="FSC5" s="89"/>
      <c r="FSD5" s="89"/>
      <c r="FSE5" s="89"/>
      <c r="FSF5" s="89"/>
      <c r="FSG5" s="89"/>
      <c r="FSH5" s="89"/>
      <c r="FSI5" s="89"/>
      <c r="FSJ5" s="89"/>
      <c r="FSK5" s="89"/>
      <c r="FSL5" s="89"/>
      <c r="FSM5" s="89"/>
      <c r="FSN5" s="89"/>
      <c r="FSO5" s="89"/>
      <c r="FSP5" s="89"/>
      <c r="FSQ5" s="89"/>
      <c r="FSR5" s="89"/>
      <c r="FSS5" s="89"/>
      <c r="FST5" s="89"/>
      <c r="FSU5" s="89"/>
      <c r="FSV5" s="89"/>
      <c r="FSW5" s="89"/>
      <c r="FSX5" s="89"/>
      <c r="FSY5" s="89"/>
      <c r="FSZ5" s="89"/>
      <c r="FTA5" s="89"/>
      <c r="FTB5" s="89"/>
      <c r="FTC5" s="89"/>
      <c r="FTD5" s="89"/>
      <c r="FTE5" s="89"/>
      <c r="FTF5" s="89"/>
      <c r="FTG5" s="89"/>
      <c r="FTH5" s="89"/>
      <c r="FTI5" s="89"/>
      <c r="FTJ5" s="89"/>
      <c r="FTK5" s="89"/>
      <c r="FTL5" s="89"/>
      <c r="FTM5" s="89"/>
      <c r="FTN5" s="89"/>
      <c r="FTO5" s="89"/>
      <c r="FTP5" s="89"/>
      <c r="FTQ5" s="89"/>
      <c r="FTR5" s="89"/>
      <c r="FTS5" s="89"/>
      <c r="FTT5" s="89"/>
      <c r="FTU5" s="89"/>
      <c r="FTV5" s="89"/>
      <c r="FTW5" s="89"/>
      <c r="FTX5" s="89"/>
      <c r="FTY5" s="89"/>
      <c r="FTZ5" s="89"/>
      <c r="FUA5" s="89"/>
      <c r="FUB5" s="89"/>
      <c r="FUC5" s="89"/>
      <c r="FUD5" s="89"/>
      <c r="FUE5" s="89"/>
      <c r="FUF5" s="89"/>
      <c r="FUG5" s="89"/>
      <c r="FUH5" s="89"/>
      <c r="FUI5" s="89"/>
      <c r="FUJ5" s="89"/>
      <c r="FUK5" s="89"/>
      <c r="FUL5" s="89"/>
      <c r="FUM5" s="89"/>
      <c r="FUN5" s="89"/>
      <c r="FUO5" s="89"/>
      <c r="FUP5" s="89"/>
      <c r="FUQ5" s="89"/>
      <c r="FUR5" s="89"/>
      <c r="FUS5" s="89"/>
      <c r="FUT5" s="89"/>
      <c r="FUU5" s="89"/>
      <c r="FUV5" s="89"/>
      <c r="FUW5" s="89"/>
      <c r="FUX5" s="89"/>
      <c r="FUY5" s="89"/>
      <c r="FUZ5" s="89"/>
      <c r="FVA5" s="89"/>
      <c r="FVB5" s="89"/>
      <c r="FVC5" s="89"/>
      <c r="FVD5" s="89"/>
      <c r="FVE5" s="89"/>
      <c r="FVF5" s="89"/>
      <c r="FVG5" s="89"/>
      <c r="FVH5" s="89"/>
      <c r="FVI5" s="89"/>
      <c r="FVJ5" s="89"/>
      <c r="FVK5" s="89"/>
      <c r="FVL5" s="89"/>
      <c r="FVM5" s="89"/>
      <c r="FVN5" s="89"/>
      <c r="FVO5" s="89"/>
      <c r="FVP5" s="89"/>
      <c r="FVQ5" s="89"/>
      <c r="FVR5" s="89"/>
      <c r="FVS5" s="89"/>
      <c r="FVT5" s="89"/>
      <c r="FVU5" s="89"/>
      <c r="FVV5" s="89"/>
      <c r="FVW5" s="89"/>
      <c r="FVX5" s="89"/>
      <c r="FVY5" s="89"/>
      <c r="FVZ5" s="89"/>
      <c r="FWA5" s="89"/>
      <c r="FWB5" s="89"/>
      <c r="FWC5" s="89"/>
      <c r="FWD5" s="89"/>
      <c r="FWE5" s="89"/>
      <c r="FWF5" s="89"/>
      <c r="FWG5" s="89"/>
      <c r="FWH5" s="89"/>
      <c r="FWI5" s="89"/>
      <c r="FWJ5" s="89"/>
      <c r="FWK5" s="89"/>
      <c r="FWL5" s="89"/>
      <c r="FWM5" s="89"/>
      <c r="FWN5" s="89"/>
      <c r="FWO5" s="89"/>
      <c r="FWP5" s="89"/>
      <c r="FWQ5" s="89"/>
      <c r="FWR5" s="89"/>
      <c r="FWS5" s="89"/>
      <c r="FWT5" s="89"/>
      <c r="FWU5" s="89"/>
      <c r="FWV5" s="89"/>
      <c r="FWW5" s="89"/>
      <c r="FWX5" s="89"/>
      <c r="FWY5" s="89"/>
      <c r="FWZ5" s="89"/>
      <c r="FXA5" s="89"/>
      <c r="FXB5" s="89"/>
      <c r="FXC5" s="89"/>
      <c r="FXD5" s="89"/>
      <c r="FXE5" s="89"/>
      <c r="FXF5" s="89"/>
      <c r="FXG5" s="89"/>
      <c r="FXH5" s="89"/>
      <c r="FXI5" s="89"/>
      <c r="FXJ5" s="89"/>
      <c r="FXK5" s="89"/>
      <c r="FXL5" s="89"/>
      <c r="FXM5" s="89"/>
      <c r="FXN5" s="89"/>
      <c r="FXO5" s="89"/>
      <c r="FXP5" s="89"/>
      <c r="FXQ5" s="89"/>
      <c r="FXR5" s="89"/>
      <c r="FXS5" s="89"/>
      <c r="FXT5" s="89"/>
      <c r="FXU5" s="89"/>
      <c r="FXV5" s="89"/>
      <c r="FXW5" s="89"/>
      <c r="FXX5" s="89"/>
      <c r="FXY5" s="89"/>
      <c r="FXZ5" s="89"/>
      <c r="FYA5" s="89"/>
      <c r="FYB5" s="89"/>
      <c r="FYC5" s="89"/>
      <c r="FYD5" s="89"/>
      <c r="FYE5" s="89"/>
      <c r="FYF5" s="89"/>
      <c r="FYG5" s="89"/>
      <c r="FYH5" s="89"/>
      <c r="FYI5" s="89"/>
      <c r="FYJ5" s="89"/>
      <c r="FYK5" s="89"/>
      <c r="FYL5" s="89"/>
      <c r="FYM5" s="89"/>
      <c r="FYN5" s="89"/>
      <c r="FYO5" s="89"/>
      <c r="FYP5" s="89"/>
      <c r="FYQ5" s="89"/>
      <c r="FYR5" s="89"/>
      <c r="FYS5" s="89"/>
      <c r="FYT5" s="89"/>
      <c r="FYU5" s="89"/>
      <c r="FYV5" s="89"/>
      <c r="FYW5" s="89"/>
      <c r="FYX5" s="89"/>
      <c r="FYY5" s="89"/>
      <c r="FYZ5" s="89"/>
      <c r="FZA5" s="89"/>
      <c r="FZB5" s="89"/>
      <c r="FZC5" s="89"/>
      <c r="FZD5" s="89"/>
      <c r="FZE5" s="89"/>
      <c r="FZF5" s="89"/>
      <c r="FZG5" s="89"/>
      <c r="FZH5" s="89"/>
      <c r="FZI5" s="89"/>
      <c r="FZJ5" s="89"/>
      <c r="FZK5" s="89"/>
      <c r="FZL5" s="89"/>
      <c r="FZM5" s="89"/>
      <c r="FZN5" s="89"/>
      <c r="FZO5" s="89"/>
      <c r="FZP5" s="89"/>
      <c r="FZQ5" s="89"/>
      <c r="FZR5" s="89"/>
      <c r="FZS5" s="89"/>
      <c r="FZT5" s="89"/>
      <c r="FZU5" s="89"/>
      <c r="FZV5" s="89"/>
      <c r="FZW5" s="89"/>
      <c r="FZX5" s="89"/>
      <c r="FZY5" s="89"/>
      <c r="FZZ5" s="89"/>
      <c r="GAA5" s="89"/>
      <c r="GAB5" s="89"/>
      <c r="GAC5" s="89"/>
      <c r="GAD5" s="89"/>
      <c r="GAE5" s="89"/>
      <c r="GAF5" s="89"/>
      <c r="GAG5" s="89"/>
      <c r="GAH5" s="89"/>
      <c r="GAI5" s="89"/>
      <c r="GAJ5" s="89"/>
      <c r="GAK5" s="89"/>
      <c r="GAL5" s="89"/>
      <c r="GAM5" s="89"/>
      <c r="GAN5" s="89"/>
      <c r="GAO5" s="89"/>
      <c r="GAP5" s="89"/>
      <c r="GAQ5" s="89"/>
      <c r="GAR5" s="89"/>
      <c r="GAS5" s="89"/>
      <c r="GAT5" s="89"/>
      <c r="GAU5" s="89"/>
      <c r="GAV5" s="89"/>
      <c r="GAW5" s="89"/>
      <c r="GAX5" s="89"/>
      <c r="GAY5" s="89"/>
      <c r="GAZ5" s="89"/>
      <c r="GBA5" s="89"/>
      <c r="GBB5" s="89"/>
      <c r="GBC5" s="89"/>
      <c r="GBD5" s="89"/>
      <c r="GBE5" s="89"/>
      <c r="GBF5" s="89"/>
      <c r="GBG5" s="89"/>
      <c r="GBH5" s="89"/>
      <c r="GBI5" s="89"/>
      <c r="GBJ5" s="89"/>
      <c r="GBK5" s="89"/>
      <c r="GBL5" s="89"/>
      <c r="GBM5" s="89"/>
      <c r="GBN5" s="89"/>
      <c r="GBO5" s="89"/>
      <c r="GBP5" s="89"/>
      <c r="GBQ5" s="89"/>
      <c r="GBR5" s="89"/>
      <c r="GBS5" s="89"/>
      <c r="GBT5" s="89"/>
      <c r="GBU5" s="89"/>
      <c r="GBV5" s="89"/>
      <c r="GBW5" s="89"/>
      <c r="GBX5" s="89"/>
      <c r="GBY5" s="89"/>
      <c r="GBZ5" s="89"/>
      <c r="GCA5" s="89"/>
      <c r="GCB5" s="89"/>
      <c r="GCC5" s="89"/>
      <c r="GCD5" s="89"/>
      <c r="GCE5" s="89"/>
      <c r="GCF5" s="89"/>
      <c r="GCG5" s="89"/>
      <c r="GCH5" s="89"/>
      <c r="GCI5" s="89"/>
      <c r="GCJ5" s="89"/>
      <c r="GCK5" s="89"/>
      <c r="GCL5" s="89"/>
      <c r="GCM5" s="89"/>
      <c r="GCN5" s="89"/>
      <c r="GCO5" s="89"/>
      <c r="GCP5" s="89"/>
      <c r="GCQ5" s="89"/>
      <c r="GCR5" s="89"/>
      <c r="GCS5" s="89"/>
      <c r="GCT5" s="89"/>
      <c r="GCU5" s="89"/>
      <c r="GCV5" s="89"/>
      <c r="GCW5" s="89"/>
      <c r="GCX5" s="89"/>
      <c r="GCY5" s="89"/>
      <c r="GCZ5" s="89"/>
      <c r="GDA5" s="89"/>
      <c r="GDB5" s="89"/>
      <c r="GDC5" s="89"/>
      <c r="GDD5" s="89"/>
      <c r="GDE5" s="89"/>
      <c r="GDF5" s="89"/>
      <c r="GDG5" s="89"/>
      <c r="GDH5" s="89"/>
      <c r="GDI5" s="89"/>
      <c r="GDJ5" s="89"/>
      <c r="GDK5" s="89"/>
      <c r="GDL5" s="89"/>
      <c r="GDM5" s="89"/>
      <c r="GDN5" s="89"/>
      <c r="GDO5" s="89"/>
      <c r="GDP5" s="89"/>
      <c r="GDQ5" s="89"/>
      <c r="GDR5" s="89"/>
      <c r="GDS5" s="89"/>
      <c r="GDT5" s="89"/>
      <c r="GDU5" s="89"/>
      <c r="GDV5" s="89"/>
      <c r="GDW5" s="89"/>
      <c r="GDX5" s="89"/>
      <c r="GDY5" s="89"/>
      <c r="GDZ5" s="89"/>
      <c r="GEA5" s="89"/>
      <c r="GEB5" s="89"/>
      <c r="GEC5" s="89"/>
      <c r="GED5" s="89"/>
      <c r="GEE5" s="89"/>
      <c r="GEF5" s="89"/>
      <c r="GEG5" s="89"/>
      <c r="GEH5" s="89"/>
      <c r="GEI5" s="89"/>
      <c r="GEJ5" s="89"/>
      <c r="GEK5" s="89"/>
      <c r="GEL5" s="89"/>
      <c r="GEM5" s="89"/>
      <c r="GEN5" s="89"/>
      <c r="GEO5" s="89"/>
      <c r="GEP5" s="89"/>
      <c r="GEQ5" s="89"/>
      <c r="GER5" s="89"/>
      <c r="GES5" s="89"/>
      <c r="GET5" s="89"/>
      <c r="GEU5" s="89"/>
      <c r="GEV5" s="89"/>
      <c r="GEW5" s="89"/>
      <c r="GEX5" s="89"/>
      <c r="GEY5" s="89"/>
      <c r="GEZ5" s="89"/>
      <c r="GFA5" s="89"/>
      <c r="GFB5" s="89"/>
      <c r="GFC5" s="89"/>
      <c r="GFD5" s="89"/>
      <c r="GFE5" s="89"/>
      <c r="GFF5" s="89"/>
      <c r="GFG5" s="89"/>
      <c r="GFH5" s="89"/>
      <c r="GFI5" s="89"/>
      <c r="GFJ5" s="89"/>
      <c r="GFK5" s="89"/>
      <c r="GFL5" s="89"/>
      <c r="GFM5" s="89"/>
      <c r="GFN5" s="89"/>
      <c r="GFO5" s="89"/>
      <c r="GFP5" s="89"/>
      <c r="GFQ5" s="89"/>
      <c r="GFR5" s="89"/>
      <c r="GFS5" s="89"/>
      <c r="GFT5" s="89"/>
      <c r="GFU5" s="89"/>
      <c r="GFV5" s="89"/>
      <c r="GFW5" s="89"/>
      <c r="GFX5" s="89"/>
      <c r="GFY5" s="89"/>
      <c r="GFZ5" s="89"/>
      <c r="GGA5" s="89"/>
      <c r="GGB5" s="89"/>
      <c r="GGC5" s="89"/>
      <c r="GGD5" s="89"/>
      <c r="GGE5" s="89"/>
      <c r="GGF5" s="89"/>
      <c r="GGG5" s="89"/>
      <c r="GGH5" s="89"/>
      <c r="GGI5" s="89"/>
      <c r="GGJ5" s="89"/>
      <c r="GGK5" s="89"/>
      <c r="GGL5" s="89"/>
      <c r="GGM5" s="89"/>
      <c r="GGN5" s="89"/>
      <c r="GGO5" s="89"/>
      <c r="GGP5" s="89"/>
      <c r="GGQ5" s="89"/>
      <c r="GGR5" s="89"/>
      <c r="GGS5" s="89"/>
      <c r="GGT5" s="89"/>
      <c r="GGU5" s="89"/>
      <c r="GGV5" s="89"/>
      <c r="GGW5" s="89"/>
      <c r="GGX5" s="89"/>
      <c r="GGY5" s="89"/>
      <c r="GGZ5" s="89"/>
      <c r="GHA5" s="89"/>
      <c r="GHB5" s="89"/>
      <c r="GHC5" s="89"/>
      <c r="GHD5" s="89"/>
      <c r="GHE5" s="89"/>
      <c r="GHF5" s="89"/>
      <c r="GHG5" s="89"/>
      <c r="GHH5" s="89"/>
      <c r="GHI5" s="89"/>
      <c r="GHJ5" s="89"/>
      <c r="GHK5" s="89"/>
      <c r="GHL5" s="89"/>
      <c r="GHM5" s="89"/>
      <c r="GHN5" s="89"/>
      <c r="GHO5" s="89"/>
      <c r="GHP5" s="89"/>
      <c r="GHQ5" s="89"/>
      <c r="GHR5" s="89"/>
      <c r="GHS5" s="89"/>
      <c r="GHT5" s="89"/>
      <c r="GHU5" s="89"/>
      <c r="GHV5" s="89"/>
      <c r="GHW5" s="89"/>
      <c r="GHX5" s="89"/>
      <c r="GHY5" s="89"/>
      <c r="GHZ5" s="89"/>
      <c r="GIA5" s="89"/>
      <c r="GIB5" s="89"/>
      <c r="GIC5" s="89"/>
      <c r="GID5" s="89"/>
      <c r="GIE5" s="89"/>
      <c r="GIF5" s="89"/>
      <c r="GIG5" s="89"/>
      <c r="GIH5" s="89"/>
      <c r="GII5" s="89"/>
      <c r="GIJ5" s="89"/>
      <c r="GIK5" s="89"/>
      <c r="GIL5" s="89"/>
      <c r="GIM5" s="89"/>
      <c r="GIN5" s="89"/>
      <c r="GIO5" s="89"/>
      <c r="GIP5" s="89"/>
      <c r="GIQ5" s="89"/>
      <c r="GIR5" s="89"/>
      <c r="GIS5" s="89"/>
      <c r="GIT5" s="89"/>
      <c r="GIU5" s="89"/>
      <c r="GIV5" s="89"/>
      <c r="GIW5" s="89"/>
      <c r="GIX5" s="89"/>
      <c r="GIY5" s="89"/>
      <c r="GIZ5" s="89"/>
      <c r="GJA5" s="89"/>
      <c r="GJB5" s="89"/>
      <c r="GJC5" s="89"/>
      <c r="GJD5" s="89"/>
      <c r="GJE5" s="89"/>
      <c r="GJF5" s="89"/>
      <c r="GJG5" s="89"/>
      <c r="GJH5" s="89"/>
      <c r="GJI5" s="89"/>
      <c r="GJJ5" s="89"/>
      <c r="GJK5" s="89"/>
      <c r="GJL5" s="89"/>
      <c r="GJM5" s="89"/>
      <c r="GJN5" s="89"/>
      <c r="GJO5" s="89"/>
      <c r="GJP5" s="89"/>
      <c r="GJQ5" s="89"/>
      <c r="GJR5" s="89"/>
      <c r="GJS5" s="89"/>
      <c r="GJT5" s="89"/>
      <c r="GJU5" s="89"/>
      <c r="GJV5" s="89"/>
      <c r="GJW5" s="89"/>
      <c r="GJX5" s="89"/>
      <c r="GJY5" s="89"/>
      <c r="GJZ5" s="89"/>
      <c r="GKA5" s="89"/>
      <c r="GKB5" s="89"/>
      <c r="GKC5" s="89"/>
      <c r="GKD5" s="89"/>
      <c r="GKE5" s="89"/>
      <c r="GKF5" s="89"/>
      <c r="GKG5" s="89"/>
      <c r="GKH5" s="89"/>
      <c r="GKI5" s="89"/>
      <c r="GKJ5" s="89"/>
      <c r="GKK5" s="89"/>
      <c r="GKL5" s="89"/>
      <c r="GKM5" s="89"/>
      <c r="GKN5" s="89"/>
      <c r="GKO5" s="89"/>
      <c r="GKP5" s="89"/>
      <c r="GKQ5" s="89"/>
      <c r="GKR5" s="89"/>
      <c r="GKS5" s="89"/>
      <c r="GKT5" s="89"/>
      <c r="GKU5" s="89"/>
      <c r="GKV5" s="89"/>
      <c r="GKW5" s="89"/>
      <c r="GKX5" s="89"/>
      <c r="GKY5" s="89"/>
      <c r="GKZ5" s="89"/>
      <c r="GLA5" s="89"/>
      <c r="GLB5" s="89"/>
      <c r="GLC5" s="89"/>
      <c r="GLD5" s="89"/>
      <c r="GLE5" s="89"/>
      <c r="GLF5" s="89"/>
      <c r="GLG5" s="89"/>
      <c r="GLH5" s="89"/>
      <c r="GLI5" s="89"/>
      <c r="GLJ5" s="89"/>
      <c r="GLK5" s="89"/>
      <c r="GLL5" s="89"/>
      <c r="GLM5" s="89"/>
      <c r="GLN5" s="89"/>
      <c r="GLO5" s="89"/>
      <c r="GLP5" s="89"/>
      <c r="GLQ5" s="89"/>
      <c r="GLR5" s="89"/>
      <c r="GLS5" s="89"/>
      <c r="GLT5" s="89"/>
      <c r="GLU5" s="89"/>
      <c r="GLV5" s="89"/>
      <c r="GLW5" s="89"/>
      <c r="GLX5" s="89"/>
      <c r="GLY5" s="89"/>
      <c r="GLZ5" s="89"/>
      <c r="GMA5" s="89"/>
      <c r="GMB5" s="89"/>
      <c r="GMC5" s="89"/>
      <c r="GMD5" s="89"/>
      <c r="GME5" s="89"/>
      <c r="GMF5" s="89"/>
      <c r="GMG5" s="89"/>
      <c r="GMH5" s="89"/>
      <c r="GMI5" s="89"/>
      <c r="GMJ5" s="89"/>
      <c r="GMK5" s="89"/>
      <c r="GML5" s="89"/>
      <c r="GMM5" s="89"/>
      <c r="GMN5" s="89"/>
      <c r="GMO5" s="89"/>
      <c r="GMP5" s="89"/>
      <c r="GMQ5" s="89"/>
      <c r="GMR5" s="89"/>
      <c r="GMS5" s="89"/>
      <c r="GMT5" s="89"/>
      <c r="GMU5" s="89"/>
      <c r="GMV5" s="89"/>
      <c r="GMW5" s="89"/>
      <c r="GMX5" s="89"/>
      <c r="GMY5" s="89"/>
      <c r="GMZ5" s="89"/>
      <c r="GNA5" s="89"/>
      <c r="GNB5" s="89"/>
      <c r="GNC5" s="89"/>
      <c r="GND5" s="89"/>
      <c r="GNE5" s="89"/>
      <c r="GNF5" s="89"/>
      <c r="GNG5" s="89"/>
      <c r="GNH5" s="89"/>
      <c r="GNI5" s="89"/>
      <c r="GNJ5" s="89"/>
      <c r="GNK5" s="89"/>
      <c r="GNL5" s="89"/>
      <c r="GNM5" s="89"/>
      <c r="GNN5" s="89"/>
      <c r="GNO5" s="89"/>
      <c r="GNP5" s="89"/>
      <c r="GNQ5" s="89"/>
      <c r="GNR5" s="89"/>
      <c r="GNS5" s="89"/>
      <c r="GNT5" s="89"/>
      <c r="GNU5" s="89"/>
      <c r="GNV5" s="89"/>
      <c r="GNW5" s="89"/>
      <c r="GNX5" s="89"/>
      <c r="GNY5" s="89"/>
      <c r="GNZ5" s="89"/>
      <c r="GOA5" s="89"/>
      <c r="GOB5" s="89"/>
      <c r="GOC5" s="89"/>
      <c r="GOD5" s="89"/>
      <c r="GOE5" s="89"/>
      <c r="GOF5" s="89"/>
      <c r="GOG5" s="89"/>
      <c r="GOH5" s="89"/>
      <c r="GOI5" s="89"/>
      <c r="GOJ5" s="89"/>
      <c r="GOK5" s="89"/>
      <c r="GOL5" s="89"/>
      <c r="GOM5" s="89"/>
      <c r="GON5" s="89"/>
      <c r="GOO5" s="89"/>
      <c r="GOP5" s="89"/>
      <c r="GOQ5" s="89"/>
      <c r="GOR5" s="89"/>
      <c r="GOS5" s="89"/>
      <c r="GOT5" s="89"/>
      <c r="GOU5" s="89"/>
      <c r="GOV5" s="89"/>
      <c r="GOW5" s="89"/>
      <c r="GOX5" s="89"/>
      <c r="GOY5" s="89"/>
      <c r="GOZ5" s="89"/>
      <c r="GPA5" s="89"/>
      <c r="GPB5" s="89"/>
      <c r="GPC5" s="89"/>
      <c r="GPD5" s="89"/>
      <c r="GPE5" s="89"/>
      <c r="GPF5" s="89"/>
      <c r="GPG5" s="89"/>
      <c r="GPH5" s="89"/>
      <c r="GPI5" s="89"/>
      <c r="GPJ5" s="89"/>
      <c r="GPK5" s="89"/>
      <c r="GPL5" s="89"/>
      <c r="GPM5" s="89"/>
      <c r="GPN5" s="89"/>
      <c r="GPO5" s="89"/>
      <c r="GPP5" s="89"/>
      <c r="GPQ5" s="89"/>
      <c r="GPR5" s="89"/>
      <c r="GPS5" s="89"/>
      <c r="GPT5" s="89"/>
      <c r="GPU5" s="89"/>
      <c r="GPV5" s="89"/>
      <c r="GPW5" s="89"/>
      <c r="GPX5" s="89"/>
      <c r="GPY5" s="89"/>
      <c r="GPZ5" s="89"/>
      <c r="GQA5" s="89"/>
      <c r="GQB5" s="89"/>
      <c r="GQC5" s="89"/>
      <c r="GQD5" s="89"/>
      <c r="GQE5" s="89"/>
      <c r="GQF5" s="89"/>
      <c r="GQG5" s="89"/>
      <c r="GQH5" s="89"/>
      <c r="GQI5" s="89"/>
      <c r="GQJ5" s="89"/>
      <c r="GQK5" s="89"/>
      <c r="GQL5" s="89"/>
      <c r="GQM5" s="89"/>
      <c r="GQN5" s="89"/>
      <c r="GQO5" s="89"/>
      <c r="GQP5" s="89"/>
      <c r="GQQ5" s="89"/>
      <c r="GQR5" s="89"/>
      <c r="GQS5" s="89"/>
      <c r="GQT5" s="89"/>
      <c r="GQU5" s="89"/>
      <c r="GQV5" s="89"/>
      <c r="GQW5" s="89"/>
      <c r="GQX5" s="89"/>
      <c r="GQY5" s="89"/>
      <c r="GQZ5" s="89"/>
      <c r="GRA5" s="89"/>
      <c r="GRB5" s="89"/>
      <c r="GRC5" s="89"/>
      <c r="GRD5" s="89"/>
      <c r="GRE5" s="89"/>
      <c r="GRF5" s="89"/>
      <c r="GRG5" s="89"/>
      <c r="GRH5" s="89"/>
      <c r="GRI5" s="89"/>
      <c r="GRJ5" s="89"/>
      <c r="GRK5" s="89"/>
      <c r="GRL5" s="89"/>
      <c r="GRM5" s="89"/>
      <c r="GRN5" s="89"/>
      <c r="GRO5" s="89"/>
      <c r="GRP5" s="89"/>
      <c r="GRQ5" s="89"/>
      <c r="GRR5" s="89"/>
      <c r="GRS5" s="89"/>
      <c r="GRT5" s="89"/>
      <c r="GRU5" s="89"/>
      <c r="GRV5" s="89"/>
      <c r="GRW5" s="89"/>
      <c r="GRX5" s="89"/>
      <c r="GRY5" s="89"/>
      <c r="GRZ5" s="89"/>
      <c r="GSA5" s="89"/>
      <c r="GSB5" s="89"/>
      <c r="GSC5" s="89"/>
      <c r="GSD5" s="89"/>
      <c r="GSE5" s="89"/>
      <c r="GSF5" s="89"/>
      <c r="GSG5" s="89"/>
      <c r="GSH5" s="89"/>
      <c r="GSI5" s="89"/>
      <c r="GSJ5" s="89"/>
      <c r="GSK5" s="89"/>
      <c r="GSL5" s="89"/>
      <c r="GSM5" s="89"/>
      <c r="GSN5" s="89"/>
      <c r="GSO5" s="89"/>
      <c r="GSP5" s="89"/>
      <c r="GSQ5" s="89"/>
      <c r="GSR5" s="89"/>
      <c r="GSS5" s="89"/>
      <c r="GST5" s="89"/>
      <c r="GSU5" s="89"/>
      <c r="GSV5" s="89"/>
      <c r="GSW5" s="89"/>
      <c r="GSX5" s="89"/>
      <c r="GSY5" s="89"/>
      <c r="GSZ5" s="89"/>
      <c r="GTA5" s="89"/>
      <c r="GTB5" s="89"/>
      <c r="GTC5" s="89"/>
      <c r="GTD5" s="89"/>
      <c r="GTE5" s="89"/>
      <c r="GTF5" s="89"/>
      <c r="GTG5" s="89"/>
      <c r="GTH5" s="89"/>
      <c r="GTI5" s="89"/>
      <c r="GTJ5" s="89"/>
      <c r="GTK5" s="89"/>
      <c r="GTL5" s="89"/>
      <c r="GTM5" s="89"/>
      <c r="GTN5" s="89"/>
      <c r="GTO5" s="89"/>
      <c r="GTP5" s="89"/>
      <c r="GTQ5" s="89"/>
      <c r="GTR5" s="89"/>
      <c r="GTS5" s="89"/>
      <c r="GTT5" s="89"/>
      <c r="GTU5" s="89"/>
      <c r="GTV5" s="89"/>
      <c r="GTW5" s="89"/>
      <c r="GTX5" s="89"/>
      <c r="GTY5" s="89"/>
      <c r="GTZ5" s="89"/>
      <c r="GUA5" s="89"/>
      <c r="GUB5" s="89"/>
      <c r="GUC5" s="89"/>
      <c r="GUD5" s="89"/>
      <c r="GUE5" s="89"/>
      <c r="GUF5" s="89"/>
      <c r="GUG5" s="89"/>
      <c r="GUH5" s="89"/>
      <c r="GUI5" s="89"/>
      <c r="GUJ5" s="89"/>
      <c r="GUK5" s="89"/>
      <c r="GUL5" s="89"/>
      <c r="GUM5" s="89"/>
      <c r="GUN5" s="89"/>
      <c r="GUO5" s="89"/>
      <c r="GUP5" s="89"/>
      <c r="GUQ5" s="89"/>
      <c r="GUR5" s="89"/>
      <c r="GUS5" s="89"/>
      <c r="GUT5" s="89"/>
      <c r="GUU5" s="89"/>
      <c r="GUV5" s="89"/>
      <c r="GUW5" s="89"/>
      <c r="GUX5" s="89"/>
      <c r="GUY5" s="89"/>
      <c r="GUZ5" s="89"/>
      <c r="GVA5" s="89"/>
      <c r="GVB5" s="89"/>
      <c r="GVC5" s="89"/>
      <c r="GVD5" s="89"/>
      <c r="GVE5" s="89"/>
      <c r="GVF5" s="89"/>
      <c r="GVG5" s="89"/>
      <c r="GVH5" s="89"/>
      <c r="GVI5" s="89"/>
      <c r="GVJ5" s="89"/>
      <c r="GVK5" s="89"/>
      <c r="GVL5" s="89"/>
      <c r="GVM5" s="89"/>
      <c r="GVN5" s="89"/>
      <c r="GVO5" s="89"/>
      <c r="GVP5" s="89"/>
      <c r="GVQ5" s="89"/>
      <c r="GVR5" s="89"/>
      <c r="GVS5" s="89"/>
      <c r="GVT5" s="89"/>
      <c r="GVU5" s="89"/>
      <c r="GVV5" s="89"/>
      <c r="GVW5" s="89"/>
      <c r="GVX5" s="89"/>
      <c r="GVY5" s="89"/>
      <c r="GVZ5" s="89"/>
      <c r="GWA5" s="89"/>
      <c r="GWB5" s="89"/>
      <c r="GWC5" s="89"/>
      <c r="GWD5" s="89"/>
      <c r="GWE5" s="89"/>
      <c r="GWF5" s="89"/>
      <c r="GWG5" s="89"/>
      <c r="GWH5" s="89"/>
      <c r="GWI5" s="89"/>
      <c r="GWJ5" s="89"/>
      <c r="GWK5" s="89"/>
      <c r="GWL5" s="89"/>
      <c r="GWM5" s="89"/>
      <c r="GWN5" s="89"/>
      <c r="GWO5" s="89"/>
      <c r="GWP5" s="89"/>
      <c r="GWQ5" s="89"/>
      <c r="GWR5" s="89"/>
      <c r="GWS5" s="89"/>
      <c r="GWT5" s="89"/>
      <c r="GWU5" s="89"/>
      <c r="GWV5" s="89"/>
      <c r="GWW5" s="89"/>
      <c r="GWX5" s="89"/>
      <c r="GWY5" s="89"/>
      <c r="GWZ5" s="89"/>
      <c r="GXA5" s="89"/>
      <c r="GXB5" s="89"/>
      <c r="GXC5" s="89"/>
      <c r="GXD5" s="89"/>
      <c r="GXE5" s="89"/>
      <c r="GXF5" s="89"/>
      <c r="GXG5" s="89"/>
      <c r="GXH5" s="89"/>
      <c r="GXI5" s="89"/>
      <c r="GXJ5" s="89"/>
      <c r="GXK5" s="89"/>
      <c r="GXL5" s="89"/>
      <c r="GXM5" s="89"/>
      <c r="GXN5" s="89"/>
      <c r="GXO5" s="89"/>
      <c r="GXP5" s="89"/>
      <c r="GXQ5" s="89"/>
      <c r="GXR5" s="89"/>
      <c r="GXS5" s="89"/>
      <c r="GXT5" s="89"/>
      <c r="GXU5" s="89"/>
      <c r="GXV5" s="89"/>
      <c r="GXW5" s="89"/>
      <c r="GXX5" s="89"/>
      <c r="GXY5" s="89"/>
      <c r="GXZ5" s="89"/>
      <c r="GYA5" s="89"/>
      <c r="GYB5" s="89"/>
      <c r="GYC5" s="89"/>
      <c r="GYD5" s="89"/>
      <c r="GYE5" s="89"/>
      <c r="GYF5" s="89"/>
      <c r="GYG5" s="89"/>
      <c r="GYH5" s="89"/>
      <c r="GYI5" s="89"/>
      <c r="GYJ5" s="89"/>
      <c r="GYK5" s="89"/>
      <c r="GYL5" s="89"/>
      <c r="GYM5" s="89"/>
      <c r="GYN5" s="89"/>
      <c r="GYO5" s="89"/>
      <c r="GYP5" s="89"/>
      <c r="GYQ5" s="89"/>
      <c r="GYR5" s="89"/>
      <c r="GYS5" s="89"/>
      <c r="GYT5" s="89"/>
      <c r="GYU5" s="89"/>
      <c r="GYV5" s="89"/>
      <c r="GYW5" s="89"/>
      <c r="GYX5" s="89"/>
      <c r="GYY5" s="89"/>
      <c r="GYZ5" s="89"/>
      <c r="GZA5" s="89"/>
      <c r="GZB5" s="89"/>
      <c r="GZC5" s="89"/>
      <c r="GZD5" s="89"/>
      <c r="GZE5" s="89"/>
      <c r="GZF5" s="89"/>
      <c r="GZG5" s="89"/>
      <c r="GZH5" s="89"/>
      <c r="GZI5" s="89"/>
      <c r="GZJ5" s="89"/>
      <c r="GZK5" s="89"/>
      <c r="GZL5" s="89"/>
      <c r="GZM5" s="89"/>
      <c r="GZN5" s="89"/>
      <c r="GZO5" s="89"/>
      <c r="GZP5" s="89"/>
      <c r="GZQ5" s="89"/>
      <c r="GZR5" s="89"/>
      <c r="GZS5" s="89"/>
      <c r="GZT5" s="89"/>
      <c r="GZU5" s="89"/>
      <c r="GZV5" s="89"/>
      <c r="GZW5" s="89"/>
      <c r="GZX5" s="89"/>
      <c r="GZY5" s="89"/>
      <c r="GZZ5" s="89"/>
      <c r="HAA5" s="89"/>
      <c r="HAB5" s="89"/>
      <c r="HAC5" s="89"/>
      <c r="HAD5" s="89"/>
      <c r="HAE5" s="89"/>
      <c r="HAF5" s="89"/>
      <c r="HAG5" s="89"/>
      <c r="HAH5" s="89"/>
      <c r="HAI5" s="89"/>
      <c r="HAJ5" s="89"/>
      <c r="HAK5" s="89"/>
      <c r="HAL5" s="89"/>
      <c r="HAM5" s="89"/>
      <c r="HAN5" s="89"/>
      <c r="HAO5" s="89"/>
      <c r="HAP5" s="89"/>
      <c r="HAQ5" s="89"/>
      <c r="HAR5" s="89"/>
      <c r="HAS5" s="89"/>
      <c r="HAT5" s="89"/>
      <c r="HAU5" s="89"/>
      <c r="HAV5" s="89"/>
      <c r="HAW5" s="89"/>
      <c r="HAX5" s="89"/>
      <c r="HAY5" s="89"/>
      <c r="HAZ5" s="89"/>
      <c r="HBA5" s="89"/>
      <c r="HBB5" s="89"/>
      <c r="HBC5" s="89"/>
      <c r="HBD5" s="89"/>
      <c r="HBE5" s="89"/>
      <c r="HBF5" s="89"/>
      <c r="HBG5" s="89"/>
      <c r="HBH5" s="89"/>
      <c r="HBI5" s="89"/>
      <c r="HBJ5" s="89"/>
      <c r="HBK5" s="89"/>
      <c r="HBL5" s="89"/>
      <c r="HBM5" s="89"/>
      <c r="HBN5" s="89"/>
      <c r="HBO5" s="89"/>
      <c r="HBP5" s="89"/>
      <c r="HBQ5" s="89"/>
      <c r="HBR5" s="89"/>
      <c r="HBS5" s="89"/>
      <c r="HBT5" s="89"/>
      <c r="HBU5" s="89"/>
      <c r="HBV5" s="89"/>
      <c r="HBW5" s="89"/>
      <c r="HBX5" s="89"/>
      <c r="HBY5" s="89"/>
      <c r="HBZ5" s="89"/>
      <c r="HCA5" s="89"/>
      <c r="HCB5" s="89"/>
      <c r="HCC5" s="89"/>
      <c r="HCD5" s="89"/>
      <c r="HCE5" s="89"/>
      <c r="HCF5" s="89"/>
      <c r="HCG5" s="89"/>
      <c r="HCH5" s="89"/>
      <c r="HCI5" s="89"/>
      <c r="HCJ5" s="89"/>
      <c r="HCK5" s="89"/>
      <c r="HCL5" s="89"/>
      <c r="HCM5" s="89"/>
      <c r="HCN5" s="89"/>
      <c r="HCO5" s="89"/>
      <c r="HCP5" s="89"/>
      <c r="HCQ5" s="89"/>
      <c r="HCR5" s="89"/>
      <c r="HCS5" s="89"/>
      <c r="HCT5" s="89"/>
      <c r="HCU5" s="89"/>
      <c r="HCV5" s="89"/>
      <c r="HCW5" s="89"/>
      <c r="HCX5" s="89"/>
      <c r="HCY5" s="89"/>
      <c r="HCZ5" s="89"/>
      <c r="HDA5" s="89"/>
      <c r="HDB5" s="89"/>
      <c r="HDC5" s="89"/>
      <c r="HDD5" s="89"/>
      <c r="HDE5" s="89"/>
      <c r="HDF5" s="89"/>
      <c r="HDG5" s="89"/>
      <c r="HDH5" s="89"/>
      <c r="HDI5" s="89"/>
      <c r="HDJ5" s="89"/>
      <c r="HDK5" s="89"/>
      <c r="HDL5" s="89"/>
      <c r="HDM5" s="89"/>
      <c r="HDN5" s="89"/>
      <c r="HDO5" s="89"/>
      <c r="HDP5" s="89"/>
      <c r="HDQ5" s="89"/>
      <c r="HDR5" s="89"/>
      <c r="HDS5" s="89"/>
      <c r="HDT5" s="89"/>
      <c r="HDU5" s="89"/>
      <c r="HDV5" s="89"/>
      <c r="HDW5" s="89"/>
      <c r="HDX5" s="89"/>
      <c r="HDY5" s="89"/>
      <c r="HDZ5" s="89"/>
      <c r="HEA5" s="89"/>
      <c r="HEB5" s="89"/>
      <c r="HEC5" s="89"/>
      <c r="HED5" s="89"/>
      <c r="HEE5" s="89"/>
      <c r="HEF5" s="89"/>
      <c r="HEG5" s="89"/>
      <c r="HEH5" s="89"/>
      <c r="HEI5" s="89"/>
      <c r="HEJ5" s="89"/>
      <c r="HEK5" s="89"/>
      <c r="HEL5" s="89"/>
      <c r="HEM5" s="89"/>
      <c r="HEN5" s="89"/>
      <c r="HEO5" s="89"/>
      <c r="HEP5" s="89"/>
      <c r="HEQ5" s="89"/>
      <c r="HER5" s="89"/>
      <c r="HES5" s="89"/>
      <c r="HET5" s="89"/>
      <c r="HEU5" s="89"/>
      <c r="HEV5" s="89"/>
      <c r="HEW5" s="89"/>
      <c r="HEX5" s="89"/>
      <c r="HEY5" s="89"/>
      <c r="HEZ5" s="89"/>
      <c r="HFA5" s="89"/>
      <c r="HFB5" s="89"/>
      <c r="HFC5" s="89"/>
      <c r="HFD5" s="89"/>
      <c r="HFE5" s="89"/>
      <c r="HFF5" s="89"/>
      <c r="HFG5" s="89"/>
      <c r="HFH5" s="89"/>
      <c r="HFI5" s="89"/>
      <c r="HFJ5" s="89"/>
      <c r="HFK5" s="89"/>
      <c r="HFL5" s="89"/>
      <c r="HFM5" s="89"/>
      <c r="HFN5" s="89"/>
      <c r="HFO5" s="89"/>
      <c r="HFP5" s="89"/>
      <c r="HFQ5" s="89"/>
      <c r="HFR5" s="89"/>
      <c r="HFS5" s="89"/>
      <c r="HFT5" s="89"/>
      <c r="HFU5" s="89"/>
      <c r="HFV5" s="89"/>
      <c r="HFW5" s="89"/>
      <c r="HFX5" s="89"/>
      <c r="HFY5" s="89"/>
      <c r="HFZ5" s="89"/>
      <c r="HGA5" s="89"/>
      <c r="HGB5" s="89"/>
      <c r="HGC5" s="89"/>
      <c r="HGD5" s="89"/>
      <c r="HGE5" s="89"/>
      <c r="HGF5" s="89"/>
      <c r="HGG5" s="89"/>
      <c r="HGH5" s="89"/>
      <c r="HGI5" s="89"/>
      <c r="HGJ5" s="89"/>
      <c r="HGK5" s="89"/>
      <c r="HGL5" s="89"/>
      <c r="HGM5" s="89"/>
      <c r="HGN5" s="89"/>
      <c r="HGO5" s="89"/>
      <c r="HGP5" s="89"/>
      <c r="HGQ5" s="89"/>
      <c r="HGR5" s="89"/>
      <c r="HGS5" s="89"/>
      <c r="HGT5" s="89"/>
      <c r="HGU5" s="89"/>
      <c r="HGV5" s="89"/>
      <c r="HGW5" s="89"/>
      <c r="HGX5" s="89"/>
      <c r="HGY5" s="89"/>
      <c r="HGZ5" s="89"/>
      <c r="HHA5" s="89"/>
      <c r="HHB5" s="89"/>
      <c r="HHC5" s="89"/>
      <c r="HHD5" s="89"/>
      <c r="HHE5" s="89"/>
      <c r="HHF5" s="89"/>
      <c r="HHG5" s="89"/>
      <c r="HHH5" s="89"/>
      <c r="HHI5" s="89"/>
      <c r="HHJ5" s="89"/>
      <c r="HHK5" s="89"/>
      <c r="HHL5" s="89"/>
      <c r="HHM5" s="89"/>
      <c r="HHN5" s="89"/>
      <c r="HHO5" s="89"/>
      <c r="HHP5" s="89"/>
      <c r="HHQ5" s="89"/>
      <c r="HHR5" s="89"/>
      <c r="HHS5" s="89"/>
      <c r="HHT5" s="89"/>
      <c r="HHU5" s="89"/>
      <c r="HHV5" s="89"/>
      <c r="HHW5" s="89"/>
      <c r="HHX5" s="89"/>
      <c r="HHY5" s="89"/>
      <c r="HHZ5" s="89"/>
      <c r="HIA5" s="89"/>
      <c r="HIB5" s="89"/>
      <c r="HIC5" s="89"/>
      <c r="HID5" s="89"/>
      <c r="HIE5" s="89"/>
      <c r="HIF5" s="89"/>
      <c r="HIG5" s="89"/>
      <c r="HIH5" s="89"/>
      <c r="HII5" s="89"/>
      <c r="HIJ5" s="89"/>
      <c r="HIK5" s="89"/>
      <c r="HIL5" s="89"/>
      <c r="HIM5" s="89"/>
      <c r="HIN5" s="89"/>
      <c r="HIO5" s="89"/>
      <c r="HIP5" s="89"/>
      <c r="HIQ5" s="89"/>
      <c r="HIR5" s="89"/>
      <c r="HIS5" s="89"/>
      <c r="HIT5" s="89"/>
      <c r="HIU5" s="89"/>
      <c r="HIV5" s="89"/>
      <c r="HIW5" s="89"/>
      <c r="HIX5" s="89"/>
      <c r="HIY5" s="89"/>
      <c r="HIZ5" s="89"/>
      <c r="HJA5" s="89"/>
      <c r="HJB5" s="89"/>
      <c r="HJC5" s="89"/>
      <c r="HJD5" s="89"/>
      <c r="HJE5" s="89"/>
      <c r="HJF5" s="89"/>
      <c r="HJG5" s="89"/>
      <c r="HJH5" s="89"/>
      <c r="HJI5" s="89"/>
      <c r="HJJ5" s="89"/>
      <c r="HJK5" s="89"/>
      <c r="HJL5" s="89"/>
      <c r="HJM5" s="89"/>
      <c r="HJN5" s="89"/>
      <c r="HJO5" s="89"/>
      <c r="HJP5" s="89"/>
      <c r="HJQ5" s="89"/>
      <c r="HJR5" s="89"/>
      <c r="HJS5" s="89"/>
      <c r="HJT5" s="89"/>
      <c r="HJU5" s="89"/>
      <c r="HJV5" s="89"/>
      <c r="HJW5" s="89"/>
      <c r="HJX5" s="89"/>
      <c r="HJY5" s="89"/>
      <c r="HJZ5" s="89"/>
      <c r="HKA5" s="89"/>
      <c r="HKB5" s="89"/>
      <c r="HKC5" s="89"/>
      <c r="HKD5" s="89"/>
      <c r="HKE5" s="89"/>
      <c r="HKF5" s="89"/>
      <c r="HKG5" s="89"/>
      <c r="HKH5" s="89"/>
      <c r="HKI5" s="89"/>
      <c r="HKJ5" s="89"/>
      <c r="HKK5" s="89"/>
      <c r="HKL5" s="89"/>
      <c r="HKM5" s="89"/>
      <c r="HKN5" s="89"/>
      <c r="HKO5" s="89"/>
      <c r="HKP5" s="89"/>
      <c r="HKQ5" s="89"/>
      <c r="HKR5" s="89"/>
      <c r="HKS5" s="89"/>
      <c r="HKT5" s="89"/>
      <c r="HKU5" s="89"/>
      <c r="HKV5" s="89"/>
      <c r="HKW5" s="89"/>
      <c r="HKX5" s="89"/>
      <c r="HKY5" s="89"/>
      <c r="HKZ5" s="89"/>
      <c r="HLA5" s="89"/>
      <c r="HLB5" s="89"/>
      <c r="HLC5" s="89"/>
      <c r="HLD5" s="89"/>
      <c r="HLE5" s="89"/>
      <c r="HLF5" s="89"/>
      <c r="HLG5" s="89"/>
      <c r="HLH5" s="89"/>
      <c r="HLI5" s="89"/>
      <c r="HLJ5" s="89"/>
      <c r="HLK5" s="89"/>
      <c r="HLL5" s="89"/>
      <c r="HLM5" s="89"/>
      <c r="HLN5" s="89"/>
      <c r="HLO5" s="89"/>
      <c r="HLP5" s="89"/>
      <c r="HLQ5" s="89"/>
      <c r="HLR5" s="89"/>
      <c r="HLS5" s="89"/>
      <c r="HLT5" s="89"/>
      <c r="HLU5" s="89"/>
      <c r="HLV5" s="89"/>
      <c r="HLW5" s="89"/>
      <c r="HLX5" s="89"/>
      <c r="HLY5" s="89"/>
      <c r="HLZ5" s="89"/>
      <c r="HMA5" s="89"/>
      <c r="HMB5" s="89"/>
      <c r="HMC5" s="89"/>
      <c r="HMD5" s="89"/>
      <c r="HME5" s="89"/>
      <c r="HMF5" s="89"/>
      <c r="HMG5" s="89"/>
      <c r="HMH5" s="89"/>
      <c r="HMI5" s="89"/>
      <c r="HMJ5" s="89"/>
      <c r="HMK5" s="89"/>
      <c r="HML5" s="89"/>
      <c r="HMM5" s="89"/>
      <c r="HMN5" s="89"/>
      <c r="HMO5" s="89"/>
      <c r="HMP5" s="89"/>
      <c r="HMQ5" s="89"/>
      <c r="HMR5" s="89"/>
      <c r="HMS5" s="89"/>
      <c r="HMT5" s="89"/>
      <c r="HMU5" s="89"/>
      <c r="HMV5" s="89"/>
      <c r="HMW5" s="89"/>
      <c r="HMX5" s="89"/>
      <c r="HMY5" s="89"/>
      <c r="HMZ5" s="89"/>
      <c r="HNA5" s="89"/>
      <c r="HNB5" s="89"/>
      <c r="HNC5" s="89"/>
      <c r="HND5" s="89"/>
      <c r="HNE5" s="89"/>
      <c r="HNF5" s="89"/>
      <c r="HNG5" s="89"/>
      <c r="HNH5" s="89"/>
      <c r="HNI5" s="89"/>
      <c r="HNJ5" s="89"/>
      <c r="HNK5" s="89"/>
      <c r="HNL5" s="89"/>
      <c r="HNM5" s="89"/>
      <c r="HNN5" s="89"/>
      <c r="HNO5" s="89"/>
      <c r="HNP5" s="89"/>
      <c r="HNQ5" s="89"/>
      <c r="HNR5" s="89"/>
      <c r="HNS5" s="89"/>
      <c r="HNT5" s="89"/>
      <c r="HNU5" s="89"/>
      <c r="HNV5" s="89"/>
      <c r="HNW5" s="89"/>
      <c r="HNX5" s="89"/>
      <c r="HNY5" s="89"/>
      <c r="HNZ5" s="89"/>
      <c r="HOA5" s="89"/>
      <c r="HOB5" s="89"/>
      <c r="HOC5" s="89"/>
      <c r="HOD5" s="89"/>
      <c r="HOE5" s="89"/>
      <c r="HOF5" s="89"/>
      <c r="HOG5" s="89"/>
      <c r="HOH5" s="89"/>
      <c r="HOI5" s="89"/>
      <c r="HOJ5" s="89"/>
      <c r="HOK5" s="89"/>
      <c r="HOL5" s="89"/>
      <c r="HOM5" s="89"/>
      <c r="HON5" s="89"/>
      <c r="HOO5" s="89"/>
      <c r="HOP5" s="89"/>
      <c r="HOQ5" s="89"/>
      <c r="HOR5" s="89"/>
      <c r="HOS5" s="89"/>
      <c r="HOT5" s="89"/>
      <c r="HOU5" s="89"/>
      <c r="HOV5" s="89"/>
      <c r="HOW5" s="89"/>
      <c r="HOX5" s="89"/>
      <c r="HOY5" s="89"/>
      <c r="HOZ5" s="89"/>
      <c r="HPA5" s="89"/>
      <c r="HPB5" s="89"/>
      <c r="HPC5" s="89"/>
      <c r="HPD5" s="89"/>
      <c r="HPE5" s="89"/>
      <c r="HPF5" s="89"/>
      <c r="HPG5" s="89"/>
      <c r="HPH5" s="89"/>
      <c r="HPI5" s="89"/>
      <c r="HPJ5" s="89"/>
      <c r="HPK5" s="89"/>
      <c r="HPL5" s="89"/>
      <c r="HPM5" s="89"/>
      <c r="HPN5" s="89"/>
      <c r="HPO5" s="89"/>
      <c r="HPP5" s="89"/>
      <c r="HPQ5" s="89"/>
      <c r="HPR5" s="89"/>
      <c r="HPS5" s="89"/>
      <c r="HPT5" s="89"/>
      <c r="HPU5" s="89"/>
      <c r="HPV5" s="89"/>
      <c r="HPW5" s="89"/>
      <c r="HPX5" s="89"/>
      <c r="HPY5" s="89"/>
      <c r="HPZ5" s="89"/>
      <c r="HQA5" s="89"/>
      <c r="HQB5" s="89"/>
      <c r="HQC5" s="89"/>
      <c r="HQD5" s="89"/>
      <c r="HQE5" s="89"/>
      <c r="HQF5" s="89"/>
      <c r="HQG5" s="89"/>
      <c r="HQH5" s="89"/>
      <c r="HQI5" s="89"/>
      <c r="HQJ5" s="89"/>
      <c r="HQK5" s="89"/>
      <c r="HQL5" s="89"/>
      <c r="HQM5" s="89"/>
      <c r="HQN5" s="89"/>
      <c r="HQO5" s="89"/>
      <c r="HQP5" s="89"/>
      <c r="HQQ5" s="89"/>
      <c r="HQR5" s="89"/>
      <c r="HQS5" s="89"/>
      <c r="HQT5" s="89"/>
      <c r="HQU5" s="89"/>
      <c r="HQV5" s="89"/>
      <c r="HQW5" s="89"/>
      <c r="HQX5" s="89"/>
      <c r="HQY5" s="89"/>
      <c r="HQZ5" s="89"/>
      <c r="HRA5" s="89"/>
      <c r="HRB5" s="89"/>
      <c r="HRC5" s="89"/>
      <c r="HRD5" s="89"/>
      <c r="HRE5" s="89"/>
      <c r="HRF5" s="89"/>
      <c r="HRG5" s="89"/>
      <c r="HRH5" s="89"/>
      <c r="HRI5" s="89"/>
      <c r="HRJ5" s="89"/>
      <c r="HRK5" s="89"/>
      <c r="HRL5" s="89"/>
      <c r="HRM5" s="89"/>
      <c r="HRN5" s="89"/>
      <c r="HRO5" s="89"/>
      <c r="HRP5" s="89"/>
      <c r="HRQ5" s="89"/>
      <c r="HRR5" s="89"/>
      <c r="HRS5" s="89"/>
      <c r="HRT5" s="89"/>
      <c r="HRU5" s="89"/>
      <c r="HRV5" s="89"/>
      <c r="HRW5" s="89"/>
      <c r="HRX5" s="89"/>
      <c r="HRY5" s="89"/>
      <c r="HRZ5" s="89"/>
      <c r="HSA5" s="89"/>
      <c r="HSB5" s="89"/>
      <c r="HSC5" s="89"/>
      <c r="HSD5" s="89"/>
      <c r="HSE5" s="89"/>
      <c r="HSF5" s="89"/>
      <c r="HSG5" s="89"/>
      <c r="HSH5" s="89"/>
      <c r="HSI5" s="89"/>
      <c r="HSJ5" s="89"/>
      <c r="HSK5" s="89"/>
      <c r="HSL5" s="89"/>
      <c r="HSM5" s="89"/>
      <c r="HSN5" s="89"/>
      <c r="HSO5" s="89"/>
      <c r="HSP5" s="89"/>
      <c r="HSQ5" s="89"/>
      <c r="HSR5" s="89"/>
      <c r="HSS5" s="89"/>
      <c r="HST5" s="89"/>
      <c r="HSU5" s="89"/>
      <c r="HSV5" s="89"/>
      <c r="HSW5" s="89"/>
      <c r="HSX5" s="89"/>
      <c r="HSY5" s="89"/>
      <c r="HSZ5" s="89"/>
      <c r="HTA5" s="89"/>
      <c r="HTB5" s="89"/>
      <c r="HTC5" s="89"/>
      <c r="HTD5" s="89"/>
      <c r="HTE5" s="89"/>
      <c r="HTF5" s="89"/>
      <c r="HTG5" s="89"/>
      <c r="HTH5" s="89"/>
      <c r="HTI5" s="89"/>
      <c r="HTJ5" s="89"/>
      <c r="HTK5" s="89"/>
      <c r="HTL5" s="89"/>
      <c r="HTM5" s="89"/>
      <c r="HTN5" s="89"/>
      <c r="HTO5" s="89"/>
      <c r="HTP5" s="89"/>
      <c r="HTQ5" s="89"/>
      <c r="HTR5" s="89"/>
      <c r="HTS5" s="89"/>
      <c r="HTT5" s="89"/>
      <c r="HTU5" s="89"/>
      <c r="HTV5" s="89"/>
      <c r="HTW5" s="89"/>
      <c r="HTX5" s="89"/>
      <c r="HTY5" s="89"/>
      <c r="HTZ5" s="89"/>
      <c r="HUA5" s="89"/>
      <c r="HUB5" s="89"/>
      <c r="HUC5" s="89"/>
      <c r="HUD5" s="89"/>
      <c r="HUE5" s="89"/>
      <c r="HUF5" s="89"/>
      <c r="HUG5" s="89"/>
      <c r="HUH5" s="89"/>
      <c r="HUI5" s="89"/>
      <c r="HUJ5" s="89"/>
      <c r="HUK5" s="89"/>
      <c r="HUL5" s="89"/>
      <c r="HUM5" s="89"/>
      <c r="HUN5" s="89"/>
      <c r="HUO5" s="89"/>
      <c r="HUP5" s="89"/>
      <c r="HUQ5" s="89"/>
      <c r="HUR5" s="89"/>
      <c r="HUS5" s="89"/>
      <c r="HUT5" s="89"/>
      <c r="HUU5" s="89"/>
      <c r="HUV5" s="89"/>
      <c r="HUW5" s="89"/>
      <c r="HUX5" s="89"/>
      <c r="HUY5" s="89"/>
      <c r="HUZ5" s="89"/>
      <c r="HVA5" s="89"/>
      <c r="HVB5" s="89"/>
      <c r="HVC5" s="89"/>
      <c r="HVD5" s="89"/>
      <c r="HVE5" s="89"/>
      <c r="HVF5" s="89"/>
      <c r="HVG5" s="89"/>
      <c r="HVH5" s="89"/>
      <c r="HVI5" s="89"/>
      <c r="HVJ5" s="89"/>
      <c r="HVK5" s="89"/>
      <c r="HVL5" s="89"/>
      <c r="HVM5" s="89"/>
      <c r="HVN5" s="89"/>
      <c r="HVO5" s="89"/>
      <c r="HVP5" s="89"/>
      <c r="HVQ5" s="89"/>
      <c r="HVR5" s="89"/>
      <c r="HVS5" s="89"/>
      <c r="HVT5" s="89"/>
      <c r="HVU5" s="89"/>
      <c r="HVV5" s="89"/>
      <c r="HVW5" s="89"/>
      <c r="HVX5" s="89"/>
      <c r="HVY5" s="89"/>
      <c r="HVZ5" s="89"/>
      <c r="HWA5" s="89"/>
      <c r="HWB5" s="89"/>
      <c r="HWC5" s="89"/>
      <c r="HWD5" s="89"/>
      <c r="HWE5" s="89"/>
      <c r="HWF5" s="89"/>
      <c r="HWG5" s="89"/>
      <c r="HWH5" s="89"/>
      <c r="HWI5" s="89"/>
      <c r="HWJ5" s="89"/>
      <c r="HWK5" s="89"/>
      <c r="HWL5" s="89"/>
      <c r="HWM5" s="89"/>
      <c r="HWN5" s="89"/>
      <c r="HWO5" s="89"/>
      <c r="HWP5" s="89"/>
      <c r="HWQ5" s="89"/>
      <c r="HWR5" s="89"/>
      <c r="HWS5" s="89"/>
      <c r="HWT5" s="89"/>
      <c r="HWU5" s="89"/>
      <c r="HWV5" s="89"/>
      <c r="HWW5" s="89"/>
      <c r="HWX5" s="89"/>
      <c r="HWY5" s="89"/>
      <c r="HWZ5" s="89"/>
      <c r="HXA5" s="89"/>
      <c r="HXB5" s="89"/>
      <c r="HXC5" s="89"/>
      <c r="HXD5" s="89"/>
      <c r="HXE5" s="89"/>
      <c r="HXF5" s="89"/>
      <c r="HXG5" s="89"/>
      <c r="HXH5" s="89"/>
      <c r="HXI5" s="89"/>
      <c r="HXJ5" s="89"/>
      <c r="HXK5" s="89"/>
      <c r="HXL5" s="89"/>
      <c r="HXM5" s="89"/>
      <c r="HXN5" s="89"/>
      <c r="HXO5" s="89"/>
      <c r="HXP5" s="89"/>
      <c r="HXQ5" s="89"/>
      <c r="HXR5" s="89"/>
      <c r="HXS5" s="89"/>
      <c r="HXT5" s="89"/>
      <c r="HXU5" s="89"/>
      <c r="HXV5" s="89"/>
      <c r="HXW5" s="89"/>
      <c r="HXX5" s="89"/>
      <c r="HXY5" s="89"/>
      <c r="HXZ5" s="89"/>
      <c r="HYA5" s="89"/>
      <c r="HYB5" s="89"/>
      <c r="HYC5" s="89"/>
      <c r="HYD5" s="89"/>
      <c r="HYE5" s="89"/>
      <c r="HYF5" s="89"/>
      <c r="HYG5" s="89"/>
      <c r="HYH5" s="89"/>
      <c r="HYI5" s="89"/>
      <c r="HYJ5" s="89"/>
      <c r="HYK5" s="89"/>
      <c r="HYL5" s="89"/>
      <c r="HYM5" s="89"/>
      <c r="HYN5" s="89"/>
      <c r="HYO5" s="89"/>
      <c r="HYP5" s="89"/>
      <c r="HYQ5" s="89"/>
      <c r="HYR5" s="89"/>
      <c r="HYS5" s="89"/>
      <c r="HYT5" s="89"/>
      <c r="HYU5" s="89"/>
      <c r="HYV5" s="89"/>
      <c r="HYW5" s="89"/>
      <c r="HYX5" s="89"/>
      <c r="HYY5" s="89"/>
      <c r="HYZ5" s="89"/>
      <c r="HZA5" s="89"/>
      <c r="HZB5" s="89"/>
      <c r="HZC5" s="89"/>
      <c r="HZD5" s="89"/>
      <c r="HZE5" s="89"/>
      <c r="HZF5" s="89"/>
      <c r="HZG5" s="89"/>
      <c r="HZH5" s="89"/>
      <c r="HZI5" s="89"/>
      <c r="HZJ5" s="89"/>
      <c r="HZK5" s="89"/>
      <c r="HZL5" s="89"/>
      <c r="HZM5" s="89"/>
      <c r="HZN5" s="89"/>
      <c r="HZO5" s="89"/>
      <c r="HZP5" s="89"/>
      <c r="HZQ5" s="89"/>
      <c r="HZR5" s="89"/>
      <c r="HZS5" s="89"/>
      <c r="HZT5" s="89"/>
      <c r="HZU5" s="89"/>
      <c r="HZV5" s="89"/>
      <c r="HZW5" s="89"/>
      <c r="HZX5" s="89"/>
      <c r="HZY5" s="89"/>
      <c r="HZZ5" s="89"/>
      <c r="IAA5" s="89"/>
      <c r="IAB5" s="89"/>
      <c r="IAC5" s="89"/>
      <c r="IAD5" s="89"/>
      <c r="IAE5" s="89"/>
      <c r="IAF5" s="89"/>
      <c r="IAG5" s="89"/>
      <c r="IAH5" s="89"/>
      <c r="IAI5" s="89"/>
      <c r="IAJ5" s="89"/>
      <c r="IAK5" s="89"/>
      <c r="IAL5" s="89"/>
      <c r="IAM5" s="89"/>
      <c r="IAN5" s="89"/>
      <c r="IAO5" s="89"/>
      <c r="IAP5" s="89"/>
      <c r="IAQ5" s="89"/>
      <c r="IAR5" s="89"/>
      <c r="IAS5" s="89"/>
      <c r="IAT5" s="89"/>
      <c r="IAU5" s="89"/>
      <c r="IAV5" s="89"/>
      <c r="IAW5" s="89"/>
      <c r="IAX5" s="89"/>
      <c r="IAY5" s="89"/>
      <c r="IAZ5" s="89"/>
      <c r="IBA5" s="89"/>
      <c r="IBB5" s="89"/>
      <c r="IBC5" s="89"/>
      <c r="IBD5" s="89"/>
      <c r="IBE5" s="89"/>
      <c r="IBF5" s="89"/>
      <c r="IBG5" s="89"/>
      <c r="IBH5" s="89"/>
      <c r="IBI5" s="89"/>
      <c r="IBJ5" s="89"/>
      <c r="IBK5" s="89"/>
      <c r="IBL5" s="89"/>
      <c r="IBM5" s="89"/>
      <c r="IBN5" s="89"/>
      <c r="IBO5" s="89"/>
      <c r="IBP5" s="89"/>
      <c r="IBQ5" s="89"/>
      <c r="IBR5" s="89"/>
      <c r="IBS5" s="89"/>
      <c r="IBT5" s="89"/>
      <c r="IBU5" s="89"/>
      <c r="IBV5" s="89"/>
      <c r="IBW5" s="89"/>
      <c r="IBX5" s="89"/>
      <c r="IBY5" s="89"/>
      <c r="IBZ5" s="89"/>
      <c r="ICA5" s="89"/>
      <c r="ICB5" s="89"/>
      <c r="ICC5" s="89"/>
      <c r="ICD5" s="89"/>
      <c r="ICE5" s="89"/>
      <c r="ICF5" s="89"/>
      <c r="ICG5" s="89"/>
      <c r="ICH5" s="89"/>
      <c r="ICI5" s="89"/>
      <c r="ICJ5" s="89"/>
      <c r="ICK5" s="89"/>
      <c r="ICL5" s="89"/>
      <c r="ICM5" s="89"/>
      <c r="ICN5" s="89"/>
      <c r="ICO5" s="89"/>
      <c r="ICP5" s="89"/>
      <c r="ICQ5" s="89"/>
      <c r="ICR5" s="89"/>
      <c r="ICS5" s="89"/>
      <c r="ICT5" s="89"/>
      <c r="ICU5" s="89"/>
      <c r="ICV5" s="89"/>
      <c r="ICW5" s="89"/>
      <c r="ICX5" s="89"/>
      <c r="ICY5" s="89"/>
      <c r="ICZ5" s="89"/>
      <c r="IDA5" s="89"/>
      <c r="IDB5" s="89"/>
      <c r="IDC5" s="89"/>
      <c r="IDD5" s="89"/>
      <c r="IDE5" s="89"/>
      <c r="IDF5" s="89"/>
      <c r="IDG5" s="89"/>
      <c r="IDH5" s="89"/>
      <c r="IDI5" s="89"/>
      <c r="IDJ5" s="89"/>
      <c r="IDK5" s="89"/>
      <c r="IDL5" s="89"/>
      <c r="IDM5" s="89"/>
      <c r="IDN5" s="89"/>
      <c r="IDO5" s="89"/>
      <c r="IDP5" s="89"/>
      <c r="IDQ5" s="89"/>
      <c r="IDR5" s="89"/>
      <c r="IDS5" s="89"/>
      <c r="IDT5" s="89"/>
      <c r="IDU5" s="89"/>
      <c r="IDV5" s="89"/>
      <c r="IDW5" s="89"/>
      <c r="IDX5" s="89"/>
      <c r="IDY5" s="89"/>
      <c r="IDZ5" s="89"/>
      <c r="IEA5" s="89"/>
      <c r="IEB5" s="89"/>
      <c r="IEC5" s="89"/>
      <c r="IED5" s="89"/>
      <c r="IEE5" s="89"/>
      <c r="IEF5" s="89"/>
      <c r="IEG5" s="89"/>
      <c r="IEH5" s="89"/>
      <c r="IEI5" s="89"/>
      <c r="IEJ5" s="89"/>
      <c r="IEK5" s="89"/>
      <c r="IEL5" s="89"/>
      <c r="IEM5" s="89"/>
      <c r="IEN5" s="89"/>
      <c r="IEO5" s="89"/>
      <c r="IEP5" s="89"/>
      <c r="IEQ5" s="89"/>
      <c r="IER5" s="89"/>
      <c r="IES5" s="89"/>
      <c r="IET5" s="89"/>
      <c r="IEU5" s="89"/>
      <c r="IEV5" s="89"/>
      <c r="IEW5" s="89"/>
      <c r="IEX5" s="89"/>
      <c r="IEY5" s="89"/>
      <c r="IEZ5" s="89"/>
      <c r="IFA5" s="89"/>
      <c r="IFB5" s="89"/>
      <c r="IFC5" s="89"/>
      <c r="IFD5" s="89"/>
      <c r="IFE5" s="89"/>
      <c r="IFF5" s="89"/>
      <c r="IFG5" s="89"/>
      <c r="IFH5" s="89"/>
      <c r="IFI5" s="89"/>
      <c r="IFJ5" s="89"/>
      <c r="IFK5" s="89"/>
      <c r="IFL5" s="89"/>
      <c r="IFM5" s="89"/>
      <c r="IFN5" s="89"/>
      <c r="IFO5" s="89"/>
      <c r="IFP5" s="89"/>
      <c r="IFQ5" s="89"/>
      <c r="IFR5" s="89"/>
      <c r="IFS5" s="89"/>
      <c r="IFT5" s="89"/>
      <c r="IFU5" s="89"/>
      <c r="IFV5" s="89"/>
      <c r="IFW5" s="89"/>
      <c r="IFX5" s="89"/>
      <c r="IFY5" s="89"/>
      <c r="IFZ5" s="89"/>
      <c r="IGA5" s="89"/>
      <c r="IGB5" s="89"/>
      <c r="IGC5" s="89"/>
      <c r="IGD5" s="89"/>
      <c r="IGE5" s="89"/>
      <c r="IGF5" s="89"/>
      <c r="IGG5" s="89"/>
      <c r="IGH5" s="89"/>
      <c r="IGI5" s="89"/>
      <c r="IGJ5" s="89"/>
      <c r="IGK5" s="89"/>
      <c r="IGL5" s="89"/>
      <c r="IGM5" s="89"/>
      <c r="IGN5" s="89"/>
      <c r="IGO5" s="89"/>
      <c r="IGP5" s="89"/>
      <c r="IGQ5" s="89"/>
      <c r="IGR5" s="89"/>
      <c r="IGS5" s="89"/>
      <c r="IGT5" s="89"/>
      <c r="IGU5" s="89"/>
      <c r="IGV5" s="89"/>
      <c r="IGW5" s="89"/>
      <c r="IGX5" s="89"/>
      <c r="IGY5" s="89"/>
      <c r="IGZ5" s="89"/>
      <c r="IHA5" s="89"/>
      <c r="IHB5" s="89"/>
      <c r="IHC5" s="89"/>
      <c r="IHD5" s="89"/>
      <c r="IHE5" s="89"/>
      <c r="IHF5" s="89"/>
      <c r="IHG5" s="89"/>
      <c r="IHH5" s="89"/>
      <c r="IHI5" s="89"/>
      <c r="IHJ5" s="89"/>
      <c r="IHK5" s="89"/>
      <c r="IHL5" s="89"/>
      <c r="IHM5" s="89"/>
      <c r="IHN5" s="89"/>
      <c r="IHO5" s="89"/>
      <c r="IHP5" s="89"/>
      <c r="IHQ5" s="89"/>
      <c r="IHR5" s="89"/>
      <c r="IHS5" s="89"/>
      <c r="IHT5" s="89"/>
      <c r="IHU5" s="89"/>
      <c r="IHV5" s="89"/>
      <c r="IHW5" s="89"/>
      <c r="IHX5" s="89"/>
      <c r="IHY5" s="89"/>
      <c r="IHZ5" s="89"/>
      <c r="IIA5" s="89"/>
      <c r="IIB5" s="89"/>
      <c r="IIC5" s="89"/>
      <c r="IID5" s="89"/>
      <c r="IIE5" s="89"/>
      <c r="IIF5" s="89"/>
      <c r="IIG5" s="89"/>
      <c r="IIH5" s="89"/>
      <c r="III5" s="89"/>
      <c r="IIJ5" s="89"/>
      <c r="IIK5" s="89"/>
      <c r="IIL5" s="89"/>
      <c r="IIM5" s="89"/>
      <c r="IIN5" s="89"/>
      <c r="IIO5" s="89"/>
      <c r="IIP5" s="89"/>
      <c r="IIQ5" s="89"/>
      <c r="IIR5" s="89"/>
      <c r="IIS5" s="89"/>
      <c r="IIT5" s="89"/>
      <c r="IIU5" s="89"/>
      <c r="IIV5" s="89"/>
      <c r="IIW5" s="89"/>
      <c r="IIX5" s="89"/>
      <c r="IIY5" s="89"/>
      <c r="IIZ5" s="89"/>
      <c r="IJA5" s="89"/>
      <c r="IJB5" s="89"/>
      <c r="IJC5" s="89"/>
      <c r="IJD5" s="89"/>
      <c r="IJE5" s="89"/>
      <c r="IJF5" s="89"/>
      <c r="IJG5" s="89"/>
      <c r="IJH5" s="89"/>
      <c r="IJI5" s="89"/>
      <c r="IJJ5" s="89"/>
      <c r="IJK5" s="89"/>
      <c r="IJL5" s="89"/>
      <c r="IJM5" s="89"/>
      <c r="IJN5" s="89"/>
      <c r="IJO5" s="89"/>
      <c r="IJP5" s="89"/>
      <c r="IJQ5" s="89"/>
      <c r="IJR5" s="89"/>
      <c r="IJS5" s="89"/>
      <c r="IJT5" s="89"/>
      <c r="IJU5" s="89"/>
      <c r="IJV5" s="89"/>
      <c r="IJW5" s="89"/>
      <c r="IJX5" s="89"/>
      <c r="IJY5" s="89"/>
      <c r="IJZ5" s="89"/>
      <c r="IKA5" s="89"/>
      <c r="IKB5" s="89"/>
      <c r="IKC5" s="89"/>
      <c r="IKD5" s="89"/>
      <c r="IKE5" s="89"/>
      <c r="IKF5" s="89"/>
      <c r="IKG5" s="89"/>
      <c r="IKH5" s="89"/>
      <c r="IKI5" s="89"/>
      <c r="IKJ5" s="89"/>
      <c r="IKK5" s="89"/>
      <c r="IKL5" s="89"/>
      <c r="IKM5" s="89"/>
      <c r="IKN5" s="89"/>
      <c r="IKO5" s="89"/>
      <c r="IKP5" s="89"/>
      <c r="IKQ5" s="89"/>
      <c r="IKR5" s="89"/>
      <c r="IKS5" s="89"/>
      <c r="IKT5" s="89"/>
      <c r="IKU5" s="89"/>
      <c r="IKV5" s="89"/>
      <c r="IKW5" s="89"/>
      <c r="IKX5" s="89"/>
      <c r="IKY5" s="89"/>
      <c r="IKZ5" s="89"/>
      <c r="ILA5" s="89"/>
      <c r="ILB5" s="89"/>
      <c r="ILC5" s="89"/>
      <c r="ILD5" s="89"/>
      <c r="ILE5" s="89"/>
      <c r="ILF5" s="89"/>
      <c r="ILG5" s="89"/>
      <c r="ILH5" s="89"/>
      <c r="ILI5" s="89"/>
      <c r="ILJ5" s="89"/>
      <c r="ILK5" s="89"/>
      <c r="ILL5" s="89"/>
      <c r="ILM5" s="89"/>
      <c r="ILN5" s="89"/>
      <c r="ILO5" s="89"/>
      <c r="ILP5" s="89"/>
      <c r="ILQ5" s="89"/>
      <c r="ILR5" s="89"/>
      <c r="ILS5" s="89"/>
      <c r="ILT5" s="89"/>
      <c r="ILU5" s="89"/>
      <c r="ILV5" s="89"/>
      <c r="ILW5" s="89"/>
      <c r="ILX5" s="89"/>
      <c r="ILY5" s="89"/>
      <c r="ILZ5" s="89"/>
      <c r="IMA5" s="89"/>
      <c r="IMB5" s="89"/>
      <c r="IMC5" s="89"/>
      <c r="IMD5" s="89"/>
      <c r="IME5" s="89"/>
      <c r="IMF5" s="89"/>
      <c r="IMG5" s="89"/>
      <c r="IMH5" s="89"/>
      <c r="IMI5" s="89"/>
      <c r="IMJ5" s="89"/>
      <c r="IMK5" s="89"/>
      <c r="IML5" s="89"/>
      <c r="IMM5" s="89"/>
      <c r="IMN5" s="89"/>
      <c r="IMO5" s="89"/>
      <c r="IMP5" s="89"/>
      <c r="IMQ5" s="89"/>
      <c r="IMR5" s="89"/>
      <c r="IMS5" s="89"/>
      <c r="IMT5" s="89"/>
      <c r="IMU5" s="89"/>
      <c r="IMV5" s="89"/>
      <c r="IMW5" s="89"/>
      <c r="IMX5" s="89"/>
      <c r="IMY5" s="89"/>
      <c r="IMZ5" s="89"/>
      <c r="INA5" s="89"/>
      <c r="INB5" s="89"/>
      <c r="INC5" s="89"/>
      <c r="IND5" s="89"/>
      <c r="INE5" s="89"/>
      <c r="INF5" s="89"/>
      <c r="ING5" s="89"/>
      <c r="INH5" s="89"/>
      <c r="INI5" s="89"/>
      <c r="INJ5" s="89"/>
      <c r="INK5" s="89"/>
      <c r="INL5" s="89"/>
      <c r="INM5" s="89"/>
      <c r="INN5" s="89"/>
      <c r="INO5" s="89"/>
      <c r="INP5" s="89"/>
      <c r="INQ5" s="89"/>
      <c r="INR5" s="89"/>
      <c r="INS5" s="89"/>
      <c r="INT5" s="89"/>
      <c r="INU5" s="89"/>
      <c r="INV5" s="89"/>
      <c r="INW5" s="89"/>
      <c r="INX5" s="89"/>
      <c r="INY5" s="89"/>
      <c r="INZ5" s="89"/>
      <c r="IOA5" s="89"/>
      <c r="IOB5" s="89"/>
      <c r="IOC5" s="89"/>
      <c r="IOD5" s="89"/>
      <c r="IOE5" s="89"/>
      <c r="IOF5" s="89"/>
      <c r="IOG5" s="89"/>
      <c r="IOH5" s="89"/>
      <c r="IOI5" s="89"/>
      <c r="IOJ5" s="89"/>
      <c r="IOK5" s="89"/>
      <c r="IOL5" s="89"/>
      <c r="IOM5" s="89"/>
      <c r="ION5" s="89"/>
      <c r="IOO5" s="89"/>
      <c r="IOP5" s="89"/>
      <c r="IOQ5" s="89"/>
      <c r="IOR5" s="89"/>
      <c r="IOS5" s="89"/>
      <c r="IOT5" s="89"/>
      <c r="IOU5" s="89"/>
      <c r="IOV5" s="89"/>
      <c r="IOW5" s="89"/>
      <c r="IOX5" s="89"/>
      <c r="IOY5" s="89"/>
      <c r="IOZ5" s="89"/>
      <c r="IPA5" s="89"/>
      <c r="IPB5" s="89"/>
      <c r="IPC5" s="89"/>
      <c r="IPD5" s="89"/>
      <c r="IPE5" s="89"/>
      <c r="IPF5" s="89"/>
      <c r="IPG5" s="89"/>
      <c r="IPH5" s="89"/>
      <c r="IPI5" s="89"/>
      <c r="IPJ5" s="89"/>
      <c r="IPK5" s="89"/>
      <c r="IPL5" s="89"/>
      <c r="IPM5" s="89"/>
      <c r="IPN5" s="89"/>
      <c r="IPO5" s="89"/>
      <c r="IPP5" s="89"/>
      <c r="IPQ5" s="89"/>
      <c r="IPR5" s="89"/>
      <c r="IPS5" s="89"/>
      <c r="IPT5" s="89"/>
      <c r="IPU5" s="89"/>
      <c r="IPV5" s="89"/>
      <c r="IPW5" s="89"/>
      <c r="IPX5" s="89"/>
      <c r="IPY5" s="89"/>
      <c r="IPZ5" s="89"/>
      <c r="IQA5" s="89"/>
      <c r="IQB5" s="89"/>
      <c r="IQC5" s="89"/>
      <c r="IQD5" s="89"/>
      <c r="IQE5" s="89"/>
      <c r="IQF5" s="89"/>
      <c r="IQG5" s="89"/>
      <c r="IQH5" s="89"/>
      <c r="IQI5" s="89"/>
      <c r="IQJ5" s="89"/>
      <c r="IQK5" s="89"/>
      <c r="IQL5" s="89"/>
      <c r="IQM5" s="89"/>
      <c r="IQN5" s="89"/>
      <c r="IQO5" s="89"/>
      <c r="IQP5" s="89"/>
      <c r="IQQ5" s="89"/>
      <c r="IQR5" s="89"/>
      <c r="IQS5" s="89"/>
      <c r="IQT5" s="89"/>
      <c r="IQU5" s="89"/>
      <c r="IQV5" s="89"/>
      <c r="IQW5" s="89"/>
      <c r="IQX5" s="89"/>
      <c r="IQY5" s="89"/>
      <c r="IQZ5" s="89"/>
      <c r="IRA5" s="89"/>
      <c r="IRB5" s="89"/>
      <c r="IRC5" s="89"/>
      <c r="IRD5" s="89"/>
      <c r="IRE5" s="89"/>
      <c r="IRF5" s="89"/>
      <c r="IRG5" s="89"/>
      <c r="IRH5" s="89"/>
      <c r="IRI5" s="89"/>
      <c r="IRJ5" s="89"/>
      <c r="IRK5" s="89"/>
      <c r="IRL5" s="89"/>
      <c r="IRM5" s="89"/>
      <c r="IRN5" s="89"/>
      <c r="IRO5" s="89"/>
      <c r="IRP5" s="89"/>
      <c r="IRQ5" s="89"/>
      <c r="IRR5" s="89"/>
      <c r="IRS5" s="89"/>
      <c r="IRT5" s="89"/>
      <c r="IRU5" s="89"/>
      <c r="IRV5" s="89"/>
      <c r="IRW5" s="89"/>
      <c r="IRX5" s="89"/>
      <c r="IRY5" s="89"/>
      <c r="IRZ5" s="89"/>
      <c r="ISA5" s="89"/>
      <c r="ISB5" s="89"/>
      <c r="ISC5" s="89"/>
      <c r="ISD5" s="89"/>
      <c r="ISE5" s="89"/>
      <c r="ISF5" s="89"/>
      <c r="ISG5" s="89"/>
      <c r="ISH5" s="89"/>
      <c r="ISI5" s="89"/>
      <c r="ISJ5" s="89"/>
      <c r="ISK5" s="89"/>
      <c r="ISL5" s="89"/>
      <c r="ISM5" s="89"/>
      <c r="ISN5" s="89"/>
      <c r="ISO5" s="89"/>
      <c r="ISP5" s="89"/>
      <c r="ISQ5" s="89"/>
      <c r="ISR5" s="89"/>
      <c r="ISS5" s="89"/>
      <c r="IST5" s="89"/>
      <c r="ISU5" s="89"/>
      <c r="ISV5" s="89"/>
      <c r="ISW5" s="89"/>
      <c r="ISX5" s="89"/>
      <c r="ISY5" s="89"/>
      <c r="ISZ5" s="89"/>
      <c r="ITA5" s="89"/>
      <c r="ITB5" s="89"/>
      <c r="ITC5" s="89"/>
      <c r="ITD5" s="89"/>
      <c r="ITE5" s="89"/>
      <c r="ITF5" s="89"/>
      <c r="ITG5" s="89"/>
      <c r="ITH5" s="89"/>
      <c r="ITI5" s="89"/>
      <c r="ITJ5" s="89"/>
      <c r="ITK5" s="89"/>
      <c r="ITL5" s="89"/>
      <c r="ITM5" s="89"/>
      <c r="ITN5" s="89"/>
      <c r="ITO5" s="89"/>
      <c r="ITP5" s="89"/>
      <c r="ITQ5" s="89"/>
      <c r="ITR5" s="89"/>
      <c r="ITS5" s="89"/>
      <c r="ITT5" s="89"/>
      <c r="ITU5" s="89"/>
      <c r="ITV5" s="89"/>
      <c r="ITW5" s="89"/>
      <c r="ITX5" s="89"/>
      <c r="ITY5" s="89"/>
      <c r="ITZ5" s="89"/>
      <c r="IUA5" s="89"/>
      <c r="IUB5" s="89"/>
      <c r="IUC5" s="89"/>
      <c r="IUD5" s="89"/>
      <c r="IUE5" s="89"/>
      <c r="IUF5" s="89"/>
      <c r="IUG5" s="89"/>
      <c r="IUH5" s="89"/>
      <c r="IUI5" s="89"/>
      <c r="IUJ5" s="89"/>
      <c r="IUK5" s="89"/>
      <c r="IUL5" s="89"/>
      <c r="IUM5" s="89"/>
      <c r="IUN5" s="89"/>
      <c r="IUO5" s="89"/>
      <c r="IUP5" s="89"/>
      <c r="IUQ5" s="89"/>
      <c r="IUR5" s="89"/>
      <c r="IUS5" s="89"/>
      <c r="IUT5" s="89"/>
      <c r="IUU5" s="89"/>
      <c r="IUV5" s="89"/>
      <c r="IUW5" s="89"/>
      <c r="IUX5" s="89"/>
      <c r="IUY5" s="89"/>
      <c r="IUZ5" s="89"/>
      <c r="IVA5" s="89"/>
      <c r="IVB5" s="89"/>
      <c r="IVC5" s="89"/>
      <c r="IVD5" s="89"/>
      <c r="IVE5" s="89"/>
      <c r="IVF5" s="89"/>
      <c r="IVG5" s="89"/>
      <c r="IVH5" s="89"/>
      <c r="IVI5" s="89"/>
      <c r="IVJ5" s="89"/>
      <c r="IVK5" s="89"/>
      <c r="IVL5" s="89"/>
      <c r="IVM5" s="89"/>
      <c r="IVN5" s="89"/>
      <c r="IVO5" s="89"/>
      <c r="IVP5" s="89"/>
      <c r="IVQ5" s="89"/>
      <c r="IVR5" s="89"/>
      <c r="IVS5" s="89"/>
      <c r="IVT5" s="89"/>
      <c r="IVU5" s="89"/>
      <c r="IVV5" s="89"/>
      <c r="IVW5" s="89"/>
      <c r="IVX5" s="89"/>
      <c r="IVY5" s="89"/>
      <c r="IVZ5" s="89"/>
      <c r="IWA5" s="89"/>
      <c r="IWB5" s="89"/>
      <c r="IWC5" s="89"/>
      <c r="IWD5" s="89"/>
      <c r="IWE5" s="89"/>
      <c r="IWF5" s="89"/>
      <c r="IWG5" s="89"/>
      <c r="IWH5" s="89"/>
      <c r="IWI5" s="89"/>
      <c r="IWJ5" s="89"/>
      <c r="IWK5" s="89"/>
      <c r="IWL5" s="89"/>
      <c r="IWM5" s="89"/>
      <c r="IWN5" s="89"/>
      <c r="IWO5" s="89"/>
      <c r="IWP5" s="89"/>
      <c r="IWQ5" s="89"/>
      <c r="IWR5" s="89"/>
      <c r="IWS5" s="89"/>
      <c r="IWT5" s="89"/>
      <c r="IWU5" s="89"/>
      <c r="IWV5" s="89"/>
      <c r="IWW5" s="89"/>
      <c r="IWX5" s="89"/>
      <c r="IWY5" s="89"/>
      <c r="IWZ5" s="89"/>
      <c r="IXA5" s="89"/>
      <c r="IXB5" s="89"/>
      <c r="IXC5" s="89"/>
      <c r="IXD5" s="89"/>
      <c r="IXE5" s="89"/>
      <c r="IXF5" s="89"/>
      <c r="IXG5" s="89"/>
      <c r="IXH5" s="89"/>
      <c r="IXI5" s="89"/>
      <c r="IXJ5" s="89"/>
      <c r="IXK5" s="89"/>
      <c r="IXL5" s="89"/>
      <c r="IXM5" s="89"/>
      <c r="IXN5" s="89"/>
      <c r="IXO5" s="89"/>
      <c r="IXP5" s="89"/>
      <c r="IXQ5" s="89"/>
      <c r="IXR5" s="89"/>
      <c r="IXS5" s="89"/>
      <c r="IXT5" s="89"/>
      <c r="IXU5" s="89"/>
      <c r="IXV5" s="89"/>
      <c r="IXW5" s="89"/>
      <c r="IXX5" s="89"/>
      <c r="IXY5" s="89"/>
      <c r="IXZ5" s="89"/>
      <c r="IYA5" s="89"/>
      <c r="IYB5" s="89"/>
      <c r="IYC5" s="89"/>
      <c r="IYD5" s="89"/>
      <c r="IYE5" s="89"/>
      <c r="IYF5" s="89"/>
      <c r="IYG5" s="89"/>
      <c r="IYH5" s="89"/>
      <c r="IYI5" s="89"/>
      <c r="IYJ5" s="89"/>
      <c r="IYK5" s="89"/>
      <c r="IYL5" s="89"/>
      <c r="IYM5" s="89"/>
      <c r="IYN5" s="89"/>
      <c r="IYO5" s="89"/>
      <c r="IYP5" s="89"/>
      <c r="IYQ5" s="89"/>
      <c r="IYR5" s="89"/>
      <c r="IYS5" s="89"/>
      <c r="IYT5" s="89"/>
      <c r="IYU5" s="89"/>
      <c r="IYV5" s="89"/>
      <c r="IYW5" s="89"/>
      <c r="IYX5" s="89"/>
      <c r="IYY5" s="89"/>
      <c r="IYZ5" s="89"/>
      <c r="IZA5" s="89"/>
      <c r="IZB5" s="89"/>
      <c r="IZC5" s="89"/>
      <c r="IZD5" s="89"/>
      <c r="IZE5" s="89"/>
      <c r="IZF5" s="89"/>
      <c r="IZG5" s="89"/>
      <c r="IZH5" s="89"/>
      <c r="IZI5" s="89"/>
      <c r="IZJ5" s="89"/>
      <c r="IZK5" s="89"/>
      <c r="IZL5" s="89"/>
      <c r="IZM5" s="89"/>
      <c r="IZN5" s="89"/>
      <c r="IZO5" s="89"/>
      <c r="IZP5" s="89"/>
      <c r="IZQ5" s="89"/>
      <c r="IZR5" s="89"/>
      <c r="IZS5" s="89"/>
      <c r="IZT5" s="89"/>
      <c r="IZU5" s="89"/>
      <c r="IZV5" s="89"/>
      <c r="IZW5" s="89"/>
      <c r="IZX5" s="89"/>
      <c r="IZY5" s="89"/>
      <c r="IZZ5" s="89"/>
      <c r="JAA5" s="89"/>
      <c r="JAB5" s="89"/>
      <c r="JAC5" s="89"/>
      <c r="JAD5" s="89"/>
      <c r="JAE5" s="89"/>
      <c r="JAF5" s="89"/>
      <c r="JAG5" s="89"/>
      <c r="JAH5" s="89"/>
      <c r="JAI5" s="89"/>
      <c r="JAJ5" s="89"/>
      <c r="JAK5" s="89"/>
      <c r="JAL5" s="89"/>
      <c r="JAM5" s="89"/>
      <c r="JAN5" s="89"/>
      <c r="JAO5" s="89"/>
      <c r="JAP5" s="89"/>
      <c r="JAQ5" s="89"/>
      <c r="JAR5" s="89"/>
      <c r="JAS5" s="89"/>
      <c r="JAT5" s="89"/>
      <c r="JAU5" s="89"/>
      <c r="JAV5" s="89"/>
      <c r="JAW5" s="89"/>
      <c r="JAX5" s="89"/>
      <c r="JAY5" s="89"/>
      <c r="JAZ5" s="89"/>
      <c r="JBA5" s="89"/>
      <c r="JBB5" s="89"/>
      <c r="JBC5" s="89"/>
      <c r="JBD5" s="89"/>
      <c r="JBE5" s="89"/>
      <c r="JBF5" s="89"/>
      <c r="JBG5" s="89"/>
      <c r="JBH5" s="89"/>
      <c r="JBI5" s="89"/>
      <c r="JBJ5" s="89"/>
      <c r="JBK5" s="89"/>
      <c r="JBL5" s="89"/>
      <c r="JBM5" s="89"/>
      <c r="JBN5" s="89"/>
      <c r="JBO5" s="89"/>
      <c r="JBP5" s="89"/>
      <c r="JBQ5" s="89"/>
      <c r="JBR5" s="89"/>
      <c r="JBS5" s="89"/>
      <c r="JBT5" s="89"/>
      <c r="JBU5" s="89"/>
      <c r="JBV5" s="89"/>
      <c r="JBW5" s="89"/>
      <c r="JBX5" s="89"/>
      <c r="JBY5" s="89"/>
      <c r="JBZ5" s="89"/>
      <c r="JCA5" s="89"/>
      <c r="JCB5" s="89"/>
      <c r="JCC5" s="89"/>
      <c r="JCD5" s="89"/>
      <c r="JCE5" s="89"/>
      <c r="JCF5" s="89"/>
      <c r="JCG5" s="89"/>
      <c r="JCH5" s="89"/>
      <c r="JCI5" s="89"/>
      <c r="JCJ5" s="89"/>
      <c r="JCK5" s="89"/>
      <c r="JCL5" s="89"/>
      <c r="JCM5" s="89"/>
      <c r="JCN5" s="89"/>
      <c r="JCO5" s="89"/>
      <c r="JCP5" s="89"/>
      <c r="JCQ5" s="89"/>
      <c r="JCR5" s="89"/>
      <c r="JCS5" s="89"/>
      <c r="JCT5" s="89"/>
      <c r="JCU5" s="89"/>
      <c r="JCV5" s="89"/>
      <c r="JCW5" s="89"/>
      <c r="JCX5" s="89"/>
      <c r="JCY5" s="89"/>
      <c r="JCZ5" s="89"/>
      <c r="JDA5" s="89"/>
      <c r="JDB5" s="89"/>
      <c r="JDC5" s="89"/>
      <c r="JDD5" s="89"/>
      <c r="JDE5" s="89"/>
      <c r="JDF5" s="89"/>
      <c r="JDG5" s="89"/>
      <c r="JDH5" s="89"/>
      <c r="JDI5" s="89"/>
      <c r="JDJ5" s="89"/>
      <c r="JDK5" s="89"/>
      <c r="JDL5" s="89"/>
      <c r="JDM5" s="89"/>
      <c r="JDN5" s="89"/>
      <c r="JDO5" s="89"/>
      <c r="JDP5" s="89"/>
      <c r="JDQ5" s="89"/>
      <c r="JDR5" s="89"/>
      <c r="JDS5" s="89"/>
      <c r="JDT5" s="89"/>
      <c r="JDU5" s="89"/>
      <c r="JDV5" s="89"/>
      <c r="JDW5" s="89"/>
      <c r="JDX5" s="89"/>
      <c r="JDY5" s="89"/>
      <c r="JDZ5" s="89"/>
      <c r="JEA5" s="89"/>
      <c r="JEB5" s="89"/>
      <c r="JEC5" s="89"/>
      <c r="JED5" s="89"/>
      <c r="JEE5" s="89"/>
      <c r="JEF5" s="89"/>
      <c r="JEG5" s="89"/>
      <c r="JEH5" s="89"/>
      <c r="JEI5" s="89"/>
      <c r="JEJ5" s="89"/>
      <c r="JEK5" s="89"/>
      <c r="JEL5" s="89"/>
      <c r="JEM5" s="89"/>
      <c r="JEN5" s="89"/>
      <c r="JEO5" s="89"/>
      <c r="JEP5" s="89"/>
      <c r="JEQ5" s="89"/>
      <c r="JER5" s="89"/>
      <c r="JES5" s="89"/>
      <c r="JET5" s="89"/>
      <c r="JEU5" s="89"/>
      <c r="JEV5" s="89"/>
      <c r="JEW5" s="89"/>
      <c r="JEX5" s="89"/>
      <c r="JEY5" s="89"/>
      <c r="JEZ5" s="89"/>
      <c r="JFA5" s="89"/>
      <c r="JFB5" s="89"/>
      <c r="JFC5" s="89"/>
      <c r="JFD5" s="89"/>
      <c r="JFE5" s="89"/>
      <c r="JFF5" s="89"/>
      <c r="JFG5" s="89"/>
      <c r="JFH5" s="89"/>
      <c r="JFI5" s="89"/>
      <c r="JFJ5" s="89"/>
      <c r="JFK5" s="89"/>
      <c r="JFL5" s="89"/>
      <c r="JFM5" s="89"/>
      <c r="JFN5" s="89"/>
      <c r="JFO5" s="89"/>
      <c r="JFP5" s="89"/>
      <c r="JFQ5" s="89"/>
      <c r="JFR5" s="89"/>
      <c r="JFS5" s="89"/>
      <c r="JFT5" s="89"/>
      <c r="JFU5" s="89"/>
      <c r="JFV5" s="89"/>
      <c r="JFW5" s="89"/>
      <c r="JFX5" s="89"/>
      <c r="JFY5" s="89"/>
      <c r="JFZ5" s="89"/>
      <c r="JGA5" s="89"/>
      <c r="JGB5" s="89"/>
      <c r="JGC5" s="89"/>
      <c r="JGD5" s="89"/>
      <c r="JGE5" s="89"/>
      <c r="JGF5" s="89"/>
      <c r="JGG5" s="89"/>
      <c r="JGH5" s="89"/>
      <c r="JGI5" s="89"/>
      <c r="JGJ5" s="89"/>
      <c r="JGK5" s="89"/>
      <c r="JGL5" s="89"/>
      <c r="JGM5" s="89"/>
      <c r="JGN5" s="89"/>
      <c r="JGO5" s="89"/>
      <c r="JGP5" s="89"/>
      <c r="JGQ5" s="89"/>
      <c r="JGR5" s="89"/>
      <c r="JGS5" s="89"/>
      <c r="JGT5" s="89"/>
      <c r="JGU5" s="89"/>
      <c r="JGV5" s="89"/>
      <c r="JGW5" s="89"/>
      <c r="JGX5" s="89"/>
      <c r="JGY5" s="89"/>
      <c r="JGZ5" s="89"/>
      <c r="JHA5" s="89"/>
      <c r="JHB5" s="89"/>
      <c r="JHC5" s="89"/>
      <c r="JHD5" s="89"/>
      <c r="JHE5" s="89"/>
      <c r="JHF5" s="89"/>
      <c r="JHG5" s="89"/>
      <c r="JHH5" s="89"/>
      <c r="JHI5" s="89"/>
      <c r="JHJ5" s="89"/>
      <c r="JHK5" s="89"/>
      <c r="JHL5" s="89"/>
      <c r="JHM5" s="89"/>
      <c r="JHN5" s="89"/>
      <c r="JHO5" s="89"/>
      <c r="JHP5" s="89"/>
      <c r="JHQ5" s="89"/>
      <c r="JHR5" s="89"/>
      <c r="JHS5" s="89"/>
      <c r="JHT5" s="89"/>
      <c r="JHU5" s="89"/>
      <c r="JHV5" s="89"/>
      <c r="JHW5" s="89"/>
      <c r="JHX5" s="89"/>
      <c r="JHY5" s="89"/>
      <c r="JHZ5" s="89"/>
      <c r="JIA5" s="89"/>
      <c r="JIB5" s="89"/>
      <c r="JIC5" s="89"/>
      <c r="JID5" s="89"/>
      <c r="JIE5" s="89"/>
      <c r="JIF5" s="89"/>
      <c r="JIG5" s="89"/>
      <c r="JIH5" s="89"/>
      <c r="JII5" s="89"/>
      <c r="JIJ5" s="89"/>
      <c r="JIK5" s="89"/>
      <c r="JIL5" s="89"/>
      <c r="JIM5" s="89"/>
      <c r="JIN5" s="89"/>
      <c r="JIO5" s="89"/>
      <c r="JIP5" s="89"/>
      <c r="JIQ5" s="89"/>
      <c r="JIR5" s="89"/>
      <c r="JIS5" s="89"/>
      <c r="JIT5" s="89"/>
      <c r="JIU5" s="89"/>
      <c r="JIV5" s="89"/>
      <c r="JIW5" s="89"/>
      <c r="JIX5" s="89"/>
      <c r="JIY5" s="89"/>
      <c r="JIZ5" s="89"/>
      <c r="JJA5" s="89"/>
      <c r="JJB5" s="89"/>
      <c r="JJC5" s="89"/>
      <c r="JJD5" s="89"/>
      <c r="JJE5" s="89"/>
      <c r="JJF5" s="89"/>
      <c r="JJG5" s="89"/>
      <c r="JJH5" s="89"/>
      <c r="JJI5" s="89"/>
      <c r="JJJ5" s="89"/>
      <c r="JJK5" s="89"/>
      <c r="JJL5" s="89"/>
      <c r="JJM5" s="89"/>
      <c r="JJN5" s="89"/>
      <c r="JJO5" s="89"/>
      <c r="JJP5" s="89"/>
      <c r="JJQ5" s="89"/>
      <c r="JJR5" s="89"/>
      <c r="JJS5" s="89"/>
      <c r="JJT5" s="89"/>
      <c r="JJU5" s="89"/>
      <c r="JJV5" s="89"/>
      <c r="JJW5" s="89"/>
      <c r="JJX5" s="89"/>
      <c r="JJY5" s="89"/>
      <c r="JJZ5" s="89"/>
      <c r="JKA5" s="89"/>
      <c r="JKB5" s="89"/>
      <c r="JKC5" s="89"/>
      <c r="JKD5" s="89"/>
      <c r="JKE5" s="89"/>
      <c r="JKF5" s="89"/>
      <c r="JKG5" s="89"/>
      <c r="JKH5" s="89"/>
      <c r="JKI5" s="89"/>
      <c r="JKJ5" s="89"/>
      <c r="JKK5" s="89"/>
      <c r="JKL5" s="89"/>
      <c r="JKM5" s="89"/>
      <c r="JKN5" s="89"/>
      <c r="JKO5" s="89"/>
      <c r="JKP5" s="89"/>
      <c r="JKQ5" s="89"/>
      <c r="JKR5" s="89"/>
      <c r="JKS5" s="89"/>
      <c r="JKT5" s="89"/>
      <c r="JKU5" s="89"/>
      <c r="JKV5" s="89"/>
      <c r="JKW5" s="89"/>
      <c r="JKX5" s="89"/>
      <c r="JKY5" s="89"/>
      <c r="JKZ5" s="89"/>
      <c r="JLA5" s="89"/>
      <c r="JLB5" s="89"/>
      <c r="JLC5" s="89"/>
      <c r="JLD5" s="89"/>
      <c r="JLE5" s="89"/>
      <c r="JLF5" s="89"/>
      <c r="JLG5" s="89"/>
      <c r="JLH5" s="89"/>
      <c r="JLI5" s="89"/>
      <c r="JLJ5" s="89"/>
      <c r="JLK5" s="89"/>
      <c r="JLL5" s="89"/>
      <c r="JLM5" s="89"/>
      <c r="JLN5" s="89"/>
      <c r="JLO5" s="89"/>
      <c r="JLP5" s="89"/>
      <c r="JLQ5" s="89"/>
      <c r="JLR5" s="89"/>
      <c r="JLS5" s="89"/>
      <c r="JLT5" s="89"/>
      <c r="JLU5" s="89"/>
      <c r="JLV5" s="89"/>
      <c r="JLW5" s="89"/>
      <c r="JLX5" s="89"/>
      <c r="JLY5" s="89"/>
      <c r="JLZ5" s="89"/>
      <c r="JMA5" s="89"/>
      <c r="JMB5" s="89"/>
      <c r="JMC5" s="89"/>
      <c r="JMD5" s="89"/>
      <c r="JME5" s="89"/>
      <c r="JMF5" s="89"/>
      <c r="JMG5" s="89"/>
      <c r="JMH5" s="89"/>
      <c r="JMI5" s="89"/>
      <c r="JMJ5" s="89"/>
      <c r="JMK5" s="89"/>
      <c r="JML5" s="89"/>
      <c r="JMM5" s="89"/>
      <c r="JMN5" s="89"/>
      <c r="JMO5" s="89"/>
      <c r="JMP5" s="89"/>
      <c r="JMQ5" s="89"/>
      <c r="JMR5" s="89"/>
      <c r="JMS5" s="89"/>
      <c r="JMT5" s="89"/>
      <c r="JMU5" s="89"/>
      <c r="JMV5" s="89"/>
      <c r="JMW5" s="89"/>
      <c r="JMX5" s="89"/>
      <c r="JMY5" s="89"/>
      <c r="JMZ5" s="89"/>
      <c r="JNA5" s="89"/>
      <c r="JNB5" s="89"/>
      <c r="JNC5" s="89"/>
      <c r="JND5" s="89"/>
      <c r="JNE5" s="89"/>
      <c r="JNF5" s="89"/>
      <c r="JNG5" s="89"/>
      <c r="JNH5" s="89"/>
      <c r="JNI5" s="89"/>
      <c r="JNJ5" s="89"/>
      <c r="JNK5" s="89"/>
      <c r="JNL5" s="89"/>
      <c r="JNM5" s="89"/>
      <c r="JNN5" s="89"/>
      <c r="JNO5" s="89"/>
      <c r="JNP5" s="89"/>
      <c r="JNQ5" s="89"/>
      <c r="JNR5" s="89"/>
      <c r="JNS5" s="89"/>
      <c r="JNT5" s="89"/>
      <c r="JNU5" s="89"/>
      <c r="JNV5" s="89"/>
      <c r="JNW5" s="89"/>
      <c r="JNX5" s="89"/>
      <c r="JNY5" s="89"/>
      <c r="JNZ5" s="89"/>
      <c r="JOA5" s="89"/>
      <c r="JOB5" s="89"/>
      <c r="JOC5" s="89"/>
      <c r="JOD5" s="89"/>
      <c r="JOE5" s="89"/>
      <c r="JOF5" s="89"/>
      <c r="JOG5" s="89"/>
      <c r="JOH5" s="89"/>
      <c r="JOI5" s="89"/>
      <c r="JOJ5" s="89"/>
      <c r="JOK5" s="89"/>
      <c r="JOL5" s="89"/>
      <c r="JOM5" s="89"/>
      <c r="JON5" s="89"/>
      <c r="JOO5" s="89"/>
      <c r="JOP5" s="89"/>
      <c r="JOQ5" s="89"/>
      <c r="JOR5" s="89"/>
      <c r="JOS5" s="89"/>
      <c r="JOT5" s="89"/>
      <c r="JOU5" s="89"/>
      <c r="JOV5" s="89"/>
      <c r="JOW5" s="89"/>
      <c r="JOX5" s="89"/>
      <c r="JOY5" s="89"/>
      <c r="JOZ5" s="89"/>
      <c r="JPA5" s="89"/>
      <c r="JPB5" s="89"/>
      <c r="JPC5" s="89"/>
      <c r="JPD5" s="89"/>
      <c r="JPE5" s="89"/>
      <c r="JPF5" s="89"/>
      <c r="JPG5" s="89"/>
      <c r="JPH5" s="89"/>
      <c r="JPI5" s="89"/>
      <c r="JPJ5" s="89"/>
      <c r="JPK5" s="89"/>
      <c r="JPL5" s="89"/>
      <c r="JPM5" s="89"/>
      <c r="JPN5" s="89"/>
      <c r="JPO5" s="89"/>
      <c r="JPP5" s="89"/>
      <c r="JPQ5" s="89"/>
      <c r="JPR5" s="89"/>
      <c r="JPS5" s="89"/>
      <c r="JPT5" s="89"/>
      <c r="JPU5" s="89"/>
      <c r="JPV5" s="89"/>
      <c r="JPW5" s="89"/>
      <c r="JPX5" s="89"/>
      <c r="JPY5" s="89"/>
      <c r="JPZ5" s="89"/>
      <c r="JQA5" s="89"/>
      <c r="JQB5" s="89"/>
      <c r="JQC5" s="89"/>
      <c r="JQD5" s="89"/>
      <c r="JQE5" s="89"/>
      <c r="JQF5" s="89"/>
      <c r="JQG5" s="89"/>
      <c r="JQH5" s="89"/>
      <c r="JQI5" s="89"/>
      <c r="JQJ5" s="89"/>
      <c r="JQK5" s="89"/>
      <c r="JQL5" s="89"/>
      <c r="JQM5" s="89"/>
      <c r="JQN5" s="89"/>
      <c r="JQO5" s="89"/>
      <c r="JQP5" s="89"/>
      <c r="JQQ5" s="89"/>
      <c r="JQR5" s="89"/>
      <c r="JQS5" s="89"/>
      <c r="JQT5" s="89"/>
      <c r="JQU5" s="89"/>
      <c r="JQV5" s="89"/>
      <c r="JQW5" s="89"/>
      <c r="JQX5" s="89"/>
      <c r="JQY5" s="89"/>
      <c r="JQZ5" s="89"/>
      <c r="JRA5" s="89"/>
      <c r="JRB5" s="89"/>
      <c r="JRC5" s="89"/>
      <c r="JRD5" s="89"/>
      <c r="JRE5" s="89"/>
      <c r="JRF5" s="89"/>
      <c r="JRG5" s="89"/>
      <c r="JRH5" s="89"/>
      <c r="JRI5" s="89"/>
      <c r="JRJ5" s="89"/>
      <c r="JRK5" s="89"/>
      <c r="JRL5" s="89"/>
      <c r="JRM5" s="89"/>
      <c r="JRN5" s="89"/>
      <c r="JRO5" s="89"/>
      <c r="JRP5" s="89"/>
      <c r="JRQ5" s="89"/>
      <c r="JRR5" s="89"/>
      <c r="JRS5" s="89"/>
      <c r="JRT5" s="89"/>
      <c r="JRU5" s="89"/>
      <c r="JRV5" s="89"/>
      <c r="JRW5" s="89"/>
      <c r="JRX5" s="89"/>
      <c r="JRY5" s="89"/>
      <c r="JRZ5" s="89"/>
      <c r="JSA5" s="89"/>
      <c r="JSB5" s="89"/>
      <c r="JSC5" s="89"/>
      <c r="JSD5" s="89"/>
      <c r="JSE5" s="89"/>
      <c r="JSF5" s="89"/>
      <c r="JSG5" s="89"/>
      <c r="JSH5" s="89"/>
      <c r="JSI5" s="89"/>
      <c r="JSJ5" s="89"/>
      <c r="JSK5" s="89"/>
      <c r="JSL5" s="89"/>
      <c r="JSM5" s="89"/>
      <c r="JSN5" s="89"/>
      <c r="JSO5" s="89"/>
      <c r="JSP5" s="89"/>
      <c r="JSQ5" s="89"/>
      <c r="JSR5" s="89"/>
      <c r="JSS5" s="89"/>
      <c r="JST5" s="89"/>
      <c r="JSU5" s="89"/>
      <c r="JSV5" s="89"/>
      <c r="JSW5" s="89"/>
      <c r="JSX5" s="89"/>
      <c r="JSY5" s="89"/>
      <c r="JSZ5" s="89"/>
      <c r="JTA5" s="89"/>
      <c r="JTB5" s="89"/>
      <c r="JTC5" s="89"/>
      <c r="JTD5" s="89"/>
      <c r="JTE5" s="89"/>
      <c r="JTF5" s="89"/>
      <c r="JTG5" s="89"/>
      <c r="JTH5" s="89"/>
      <c r="JTI5" s="89"/>
      <c r="JTJ5" s="89"/>
      <c r="JTK5" s="89"/>
      <c r="JTL5" s="89"/>
      <c r="JTM5" s="89"/>
      <c r="JTN5" s="89"/>
      <c r="JTO5" s="89"/>
      <c r="JTP5" s="89"/>
      <c r="JTQ5" s="89"/>
      <c r="JTR5" s="89"/>
      <c r="JTS5" s="89"/>
      <c r="JTT5" s="89"/>
      <c r="JTU5" s="89"/>
      <c r="JTV5" s="89"/>
      <c r="JTW5" s="89"/>
      <c r="JTX5" s="89"/>
      <c r="JTY5" s="89"/>
      <c r="JTZ5" s="89"/>
      <c r="JUA5" s="89"/>
      <c r="JUB5" s="89"/>
      <c r="JUC5" s="89"/>
      <c r="JUD5" s="89"/>
      <c r="JUE5" s="89"/>
      <c r="JUF5" s="89"/>
      <c r="JUG5" s="89"/>
      <c r="JUH5" s="89"/>
      <c r="JUI5" s="89"/>
      <c r="JUJ5" s="89"/>
      <c r="JUK5" s="89"/>
      <c r="JUL5" s="89"/>
      <c r="JUM5" s="89"/>
      <c r="JUN5" s="89"/>
      <c r="JUO5" s="89"/>
      <c r="JUP5" s="89"/>
      <c r="JUQ5" s="89"/>
      <c r="JUR5" s="89"/>
      <c r="JUS5" s="89"/>
      <c r="JUT5" s="89"/>
      <c r="JUU5" s="89"/>
      <c r="JUV5" s="89"/>
      <c r="JUW5" s="89"/>
      <c r="JUX5" s="89"/>
      <c r="JUY5" s="89"/>
      <c r="JUZ5" s="89"/>
      <c r="JVA5" s="89"/>
      <c r="JVB5" s="89"/>
      <c r="JVC5" s="89"/>
      <c r="JVD5" s="89"/>
      <c r="JVE5" s="89"/>
      <c r="JVF5" s="89"/>
      <c r="JVG5" s="89"/>
      <c r="JVH5" s="89"/>
      <c r="JVI5" s="89"/>
      <c r="JVJ5" s="89"/>
      <c r="JVK5" s="89"/>
      <c r="JVL5" s="89"/>
      <c r="JVM5" s="89"/>
      <c r="JVN5" s="89"/>
      <c r="JVO5" s="89"/>
      <c r="JVP5" s="89"/>
      <c r="JVQ5" s="89"/>
      <c r="JVR5" s="89"/>
      <c r="JVS5" s="89"/>
      <c r="JVT5" s="89"/>
      <c r="JVU5" s="89"/>
      <c r="JVV5" s="89"/>
      <c r="JVW5" s="89"/>
      <c r="JVX5" s="89"/>
      <c r="JVY5" s="89"/>
      <c r="JVZ5" s="89"/>
      <c r="JWA5" s="89"/>
      <c r="JWB5" s="89"/>
      <c r="JWC5" s="89"/>
      <c r="JWD5" s="89"/>
      <c r="JWE5" s="89"/>
      <c r="JWF5" s="89"/>
      <c r="JWG5" s="89"/>
      <c r="JWH5" s="89"/>
      <c r="JWI5" s="89"/>
      <c r="JWJ5" s="89"/>
      <c r="JWK5" s="89"/>
      <c r="JWL5" s="89"/>
      <c r="JWM5" s="89"/>
      <c r="JWN5" s="89"/>
      <c r="JWO5" s="89"/>
      <c r="JWP5" s="89"/>
      <c r="JWQ5" s="89"/>
      <c r="JWR5" s="89"/>
      <c r="JWS5" s="89"/>
      <c r="JWT5" s="89"/>
      <c r="JWU5" s="89"/>
      <c r="JWV5" s="89"/>
      <c r="JWW5" s="89"/>
      <c r="JWX5" s="89"/>
      <c r="JWY5" s="89"/>
      <c r="JWZ5" s="89"/>
      <c r="JXA5" s="89"/>
      <c r="JXB5" s="89"/>
      <c r="JXC5" s="89"/>
      <c r="JXD5" s="89"/>
      <c r="JXE5" s="89"/>
      <c r="JXF5" s="89"/>
      <c r="JXG5" s="89"/>
      <c r="JXH5" s="89"/>
      <c r="JXI5" s="89"/>
      <c r="JXJ5" s="89"/>
      <c r="JXK5" s="89"/>
      <c r="JXL5" s="89"/>
      <c r="JXM5" s="89"/>
      <c r="JXN5" s="89"/>
      <c r="JXO5" s="89"/>
      <c r="JXP5" s="89"/>
      <c r="JXQ5" s="89"/>
      <c r="JXR5" s="89"/>
      <c r="JXS5" s="89"/>
      <c r="JXT5" s="89"/>
      <c r="JXU5" s="89"/>
      <c r="JXV5" s="89"/>
      <c r="JXW5" s="89"/>
      <c r="JXX5" s="89"/>
      <c r="JXY5" s="89"/>
      <c r="JXZ5" s="89"/>
      <c r="JYA5" s="89"/>
      <c r="JYB5" s="89"/>
      <c r="JYC5" s="89"/>
      <c r="JYD5" s="89"/>
      <c r="JYE5" s="89"/>
      <c r="JYF5" s="89"/>
      <c r="JYG5" s="89"/>
      <c r="JYH5" s="89"/>
      <c r="JYI5" s="89"/>
      <c r="JYJ5" s="89"/>
      <c r="JYK5" s="89"/>
      <c r="JYL5" s="89"/>
      <c r="JYM5" s="89"/>
      <c r="JYN5" s="89"/>
      <c r="JYO5" s="89"/>
      <c r="JYP5" s="89"/>
      <c r="JYQ5" s="89"/>
      <c r="JYR5" s="89"/>
      <c r="JYS5" s="89"/>
      <c r="JYT5" s="89"/>
      <c r="JYU5" s="89"/>
      <c r="JYV5" s="89"/>
      <c r="JYW5" s="89"/>
      <c r="JYX5" s="89"/>
      <c r="JYY5" s="89"/>
      <c r="JYZ5" s="89"/>
      <c r="JZA5" s="89"/>
      <c r="JZB5" s="89"/>
      <c r="JZC5" s="89"/>
      <c r="JZD5" s="89"/>
      <c r="JZE5" s="89"/>
      <c r="JZF5" s="89"/>
      <c r="JZG5" s="89"/>
      <c r="JZH5" s="89"/>
      <c r="JZI5" s="89"/>
      <c r="JZJ5" s="89"/>
      <c r="JZK5" s="89"/>
      <c r="JZL5" s="89"/>
      <c r="JZM5" s="89"/>
      <c r="JZN5" s="89"/>
      <c r="JZO5" s="89"/>
      <c r="JZP5" s="89"/>
      <c r="JZQ5" s="89"/>
      <c r="JZR5" s="89"/>
      <c r="JZS5" s="89"/>
      <c r="JZT5" s="89"/>
      <c r="JZU5" s="89"/>
      <c r="JZV5" s="89"/>
      <c r="JZW5" s="89"/>
      <c r="JZX5" s="89"/>
      <c r="JZY5" s="89"/>
      <c r="JZZ5" s="89"/>
      <c r="KAA5" s="89"/>
      <c r="KAB5" s="89"/>
      <c r="KAC5" s="89"/>
      <c r="KAD5" s="89"/>
      <c r="KAE5" s="89"/>
      <c r="KAF5" s="89"/>
      <c r="KAG5" s="89"/>
      <c r="KAH5" s="89"/>
      <c r="KAI5" s="89"/>
      <c r="KAJ5" s="89"/>
      <c r="KAK5" s="89"/>
      <c r="KAL5" s="89"/>
      <c r="KAM5" s="89"/>
      <c r="KAN5" s="89"/>
      <c r="KAO5" s="89"/>
      <c r="KAP5" s="89"/>
      <c r="KAQ5" s="89"/>
      <c r="KAR5" s="89"/>
      <c r="KAS5" s="89"/>
      <c r="KAT5" s="89"/>
      <c r="KAU5" s="89"/>
      <c r="KAV5" s="89"/>
      <c r="KAW5" s="89"/>
      <c r="KAX5" s="89"/>
      <c r="KAY5" s="89"/>
      <c r="KAZ5" s="89"/>
      <c r="KBA5" s="89"/>
      <c r="KBB5" s="89"/>
      <c r="KBC5" s="89"/>
      <c r="KBD5" s="89"/>
      <c r="KBE5" s="89"/>
      <c r="KBF5" s="89"/>
      <c r="KBG5" s="89"/>
      <c r="KBH5" s="89"/>
      <c r="KBI5" s="89"/>
      <c r="KBJ5" s="89"/>
      <c r="KBK5" s="89"/>
      <c r="KBL5" s="89"/>
      <c r="KBM5" s="89"/>
      <c r="KBN5" s="89"/>
      <c r="KBO5" s="89"/>
      <c r="KBP5" s="89"/>
      <c r="KBQ5" s="89"/>
      <c r="KBR5" s="89"/>
      <c r="KBS5" s="89"/>
      <c r="KBT5" s="89"/>
      <c r="KBU5" s="89"/>
      <c r="KBV5" s="89"/>
      <c r="KBW5" s="89"/>
      <c r="KBX5" s="89"/>
      <c r="KBY5" s="89"/>
      <c r="KBZ5" s="89"/>
      <c r="KCA5" s="89"/>
      <c r="KCB5" s="89"/>
      <c r="KCC5" s="89"/>
      <c r="KCD5" s="89"/>
      <c r="KCE5" s="89"/>
      <c r="KCF5" s="89"/>
      <c r="KCG5" s="89"/>
      <c r="KCH5" s="89"/>
      <c r="KCI5" s="89"/>
      <c r="KCJ5" s="89"/>
      <c r="KCK5" s="89"/>
      <c r="KCL5" s="89"/>
      <c r="KCM5" s="89"/>
      <c r="KCN5" s="89"/>
      <c r="KCO5" s="89"/>
      <c r="KCP5" s="89"/>
      <c r="KCQ5" s="89"/>
      <c r="KCR5" s="89"/>
      <c r="KCS5" s="89"/>
      <c r="KCT5" s="89"/>
      <c r="KCU5" s="89"/>
      <c r="KCV5" s="89"/>
      <c r="KCW5" s="89"/>
      <c r="KCX5" s="89"/>
      <c r="KCY5" s="89"/>
      <c r="KCZ5" s="89"/>
      <c r="KDA5" s="89"/>
      <c r="KDB5" s="89"/>
      <c r="KDC5" s="89"/>
      <c r="KDD5" s="89"/>
      <c r="KDE5" s="89"/>
      <c r="KDF5" s="89"/>
      <c r="KDG5" s="89"/>
      <c r="KDH5" s="89"/>
      <c r="KDI5" s="89"/>
      <c r="KDJ5" s="89"/>
      <c r="KDK5" s="89"/>
      <c r="KDL5" s="89"/>
      <c r="KDM5" s="89"/>
      <c r="KDN5" s="89"/>
      <c r="KDO5" s="89"/>
      <c r="KDP5" s="89"/>
      <c r="KDQ5" s="89"/>
      <c r="KDR5" s="89"/>
      <c r="KDS5" s="89"/>
      <c r="KDT5" s="89"/>
      <c r="KDU5" s="89"/>
      <c r="KDV5" s="89"/>
      <c r="KDW5" s="89"/>
      <c r="KDX5" s="89"/>
      <c r="KDY5" s="89"/>
      <c r="KDZ5" s="89"/>
      <c r="KEA5" s="89"/>
      <c r="KEB5" s="89"/>
      <c r="KEC5" s="89"/>
      <c r="KED5" s="89"/>
      <c r="KEE5" s="89"/>
      <c r="KEF5" s="89"/>
      <c r="KEG5" s="89"/>
      <c r="KEH5" s="89"/>
      <c r="KEI5" s="89"/>
      <c r="KEJ5" s="89"/>
      <c r="KEK5" s="89"/>
      <c r="KEL5" s="89"/>
      <c r="KEM5" s="89"/>
      <c r="KEN5" s="89"/>
      <c r="KEO5" s="89"/>
      <c r="KEP5" s="89"/>
      <c r="KEQ5" s="89"/>
      <c r="KER5" s="89"/>
      <c r="KES5" s="89"/>
      <c r="KET5" s="89"/>
      <c r="KEU5" s="89"/>
      <c r="KEV5" s="89"/>
      <c r="KEW5" s="89"/>
      <c r="KEX5" s="89"/>
      <c r="KEY5" s="89"/>
      <c r="KEZ5" s="89"/>
      <c r="KFA5" s="89"/>
      <c r="KFB5" s="89"/>
      <c r="KFC5" s="89"/>
      <c r="KFD5" s="89"/>
      <c r="KFE5" s="89"/>
      <c r="KFF5" s="89"/>
      <c r="KFG5" s="89"/>
      <c r="KFH5" s="89"/>
      <c r="KFI5" s="89"/>
      <c r="KFJ5" s="89"/>
      <c r="KFK5" s="89"/>
      <c r="KFL5" s="89"/>
      <c r="KFM5" s="89"/>
      <c r="KFN5" s="89"/>
      <c r="KFO5" s="89"/>
      <c r="KFP5" s="89"/>
      <c r="KFQ5" s="89"/>
      <c r="KFR5" s="89"/>
      <c r="KFS5" s="89"/>
      <c r="KFT5" s="89"/>
      <c r="KFU5" s="89"/>
      <c r="KFV5" s="89"/>
      <c r="KFW5" s="89"/>
      <c r="KFX5" s="89"/>
      <c r="KFY5" s="89"/>
      <c r="KFZ5" s="89"/>
      <c r="KGA5" s="89"/>
      <c r="KGB5" s="89"/>
      <c r="KGC5" s="89"/>
      <c r="KGD5" s="89"/>
      <c r="KGE5" s="89"/>
      <c r="KGF5" s="89"/>
      <c r="KGG5" s="89"/>
      <c r="KGH5" s="89"/>
      <c r="KGI5" s="89"/>
      <c r="KGJ5" s="89"/>
      <c r="KGK5" s="89"/>
      <c r="KGL5" s="89"/>
      <c r="KGM5" s="89"/>
      <c r="KGN5" s="89"/>
      <c r="KGO5" s="89"/>
      <c r="KGP5" s="89"/>
      <c r="KGQ5" s="89"/>
      <c r="KGR5" s="89"/>
      <c r="KGS5" s="89"/>
      <c r="KGT5" s="89"/>
      <c r="KGU5" s="89"/>
      <c r="KGV5" s="89"/>
      <c r="KGW5" s="89"/>
      <c r="KGX5" s="89"/>
      <c r="KGY5" s="89"/>
      <c r="KGZ5" s="89"/>
      <c r="KHA5" s="89"/>
      <c r="KHB5" s="89"/>
      <c r="KHC5" s="89"/>
      <c r="KHD5" s="89"/>
      <c r="KHE5" s="89"/>
      <c r="KHF5" s="89"/>
      <c r="KHG5" s="89"/>
      <c r="KHH5" s="89"/>
      <c r="KHI5" s="89"/>
      <c r="KHJ5" s="89"/>
      <c r="KHK5" s="89"/>
      <c r="KHL5" s="89"/>
      <c r="KHM5" s="89"/>
      <c r="KHN5" s="89"/>
      <c r="KHO5" s="89"/>
      <c r="KHP5" s="89"/>
      <c r="KHQ5" s="89"/>
      <c r="KHR5" s="89"/>
      <c r="KHS5" s="89"/>
      <c r="KHT5" s="89"/>
      <c r="KHU5" s="89"/>
      <c r="KHV5" s="89"/>
      <c r="KHW5" s="89"/>
      <c r="KHX5" s="89"/>
      <c r="KHY5" s="89"/>
      <c r="KHZ5" s="89"/>
      <c r="KIA5" s="89"/>
      <c r="KIB5" s="89"/>
      <c r="KIC5" s="89"/>
      <c r="KID5" s="89"/>
      <c r="KIE5" s="89"/>
      <c r="KIF5" s="89"/>
      <c r="KIG5" s="89"/>
      <c r="KIH5" s="89"/>
      <c r="KII5" s="89"/>
      <c r="KIJ5" s="89"/>
      <c r="KIK5" s="89"/>
      <c r="KIL5" s="89"/>
      <c r="KIM5" s="89"/>
      <c r="KIN5" s="89"/>
      <c r="KIO5" s="89"/>
      <c r="KIP5" s="89"/>
      <c r="KIQ5" s="89"/>
      <c r="KIR5" s="89"/>
      <c r="KIS5" s="89"/>
      <c r="KIT5" s="89"/>
      <c r="KIU5" s="89"/>
      <c r="KIV5" s="89"/>
      <c r="KIW5" s="89"/>
      <c r="KIX5" s="89"/>
      <c r="KIY5" s="89"/>
      <c r="KIZ5" s="89"/>
      <c r="KJA5" s="89"/>
      <c r="KJB5" s="89"/>
      <c r="KJC5" s="89"/>
      <c r="KJD5" s="89"/>
      <c r="KJE5" s="89"/>
      <c r="KJF5" s="89"/>
      <c r="KJG5" s="89"/>
      <c r="KJH5" s="89"/>
      <c r="KJI5" s="89"/>
      <c r="KJJ5" s="89"/>
      <c r="KJK5" s="89"/>
      <c r="KJL5" s="89"/>
      <c r="KJM5" s="89"/>
      <c r="KJN5" s="89"/>
      <c r="KJO5" s="89"/>
      <c r="KJP5" s="89"/>
      <c r="KJQ5" s="89"/>
      <c r="KJR5" s="89"/>
      <c r="KJS5" s="89"/>
      <c r="KJT5" s="89"/>
      <c r="KJU5" s="89"/>
      <c r="KJV5" s="89"/>
      <c r="KJW5" s="89"/>
      <c r="KJX5" s="89"/>
      <c r="KJY5" s="89"/>
      <c r="KJZ5" s="89"/>
      <c r="KKA5" s="89"/>
      <c r="KKB5" s="89"/>
      <c r="KKC5" s="89"/>
      <c r="KKD5" s="89"/>
      <c r="KKE5" s="89"/>
      <c r="KKF5" s="89"/>
      <c r="KKG5" s="89"/>
      <c r="KKH5" s="89"/>
      <c r="KKI5" s="89"/>
      <c r="KKJ5" s="89"/>
      <c r="KKK5" s="89"/>
      <c r="KKL5" s="89"/>
      <c r="KKM5" s="89"/>
      <c r="KKN5" s="89"/>
      <c r="KKO5" s="89"/>
      <c r="KKP5" s="89"/>
      <c r="KKQ5" s="89"/>
      <c r="KKR5" s="89"/>
      <c r="KKS5" s="89"/>
      <c r="KKT5" s="89"/>
      <c r="KKU5" s="89"/>
      <c r="KKV5" s="89"/>
      <c r="KKW5" s="89"/>
      <c r="KKX5" s="89"/>
      <c r="KKY5" s="89"/>
      <c r="KKZ5" s="89"/>
      <c r="KLA5" s="89"/>
      <c r="KLB5" s="89"/>
      <c r="KLC5" s="89"/>
      <c r="KLD5" s="89"/>
      <c r="KLE5" s="89"/>
      <c r="KLF5" s="89"/>
      <c r="KLG5" s="89"/>
      <c r="KLH5" s="89"/>
      <c r="KLI5" s="89"/>
      <c r="KLJ5" s="89"/>
      <c r="KLK5" s="89"/>
      <c r="KLL5" s="89"/>
      <c r="KLM5" s="89"/>
      <c r="KLN5" s="89"/>
      <c r="KLO5" s="89"/>
      <c r="KLP5" s="89"/>
      <c r="KLQ5" s="89"/>
      <c r="KLR5" s="89"/>
      <c r="KLS5" s="89"/>
      <c r="KLT5" s="89"/>
      <c r="KLU5" s="89"/>
      <c r="KLV5" s="89"/>
      <c r="KLW5" s="89"/>
      <c r="KLX5" s="89"/>
      <c r="KLY5" s="89"/>
      <c r="KLZ5" s="89"/>
      <c r="KMA5" s="89"/>
      <c r="KMB5" s="89"/>
      <c r="KMC5" s="89"/>
      <c r="KMD5" s="89"/>
      <c r="KME5" s="89"/>
      <c r="KMF5" s="89"/>
      <c r="KMG5" s="89"/>
      <c r="KMH5" s="89"/>
      <c r="KMI5" s="89"/>
      <c r="KMJ5" s="89"/>
      <c r="KMK5" s="89"/>
      <c r="KML5" s="89"/>
      <c r="KMM5" s="89"/>
      <c r="KMN5" s="89"/>
      <c r="KMO5" s="89"/>
      <c r="KMP5" s="89"/>
      <c r="KMQ5" s="89"/>
      <c r="KMR5" s="89"/>
      <c r="KMS5" s="89"/>
      <c r="KMT5" s="89"/>
      <c r="KMU5" s="89"/>
      <c r="KMV5" s="89"/>
      <c r="KMW5" s="89"/>
      <c r="KMX5" s="89"/>
      <c r="KMY5" s="89"/>
      <c r="KMZ5" s="89"/>
      <c r="KNA5" s="89"/>
      <c r="KNB5" s="89"/>
      <c r="KNC5" s="89"/>
      <c r="KND5" s="89"/>
      <c r="KNE5" s="89"/>
      <c r="KNF5" s="89"/>
      <c r="KNG5" s="89"/>
      <c r="KNH5" s="89"/>
      <c r="KNI5" s="89"/>
      <c r="KNJ5" s="89"/>
      <c r="KNK5" s="89"/>
      <c r="KNL5" s="89"/>
      <c r="KNM5" s="89"/>
      <c r="KNN5" s="89"/>
      <c r="KNO5" s="89"/>
      <c r="KNP5" s="89"/>
      <c r="KNQ5" s="89"/>
      <c r="KNR5" s="89"/>
      <c r="KNS5" s="89"/>
      <c r="KNT5" s="89"/>
      <c r="KNU5" s="89"/>
      <c r="KNV5" s="89"/>
      <c r="KNW5" s="89"/>
      <c r="KNX5" s="89"/>
      <c r="KNY5" s="89"/>
      <c r="KNZ5" s="89"/>
      <c r="KOA5" s="89"/>
      <c r="KOB5" s="89"/>
      <c r="KOC5" s="89"/>
      <c r="KOD5" s="89"/>
      <c r="KOE5" s="89"/>
      <c r="KOF5" s="89"/>
      <c r="KOG5" s="89"/>
      <c r="KOH5" s="89"/>
      <c r="KOI5" s="89"/>
      <c r="KOJ5" s="89"/>
      <c r="KOK5" s="89"/>
      <c r="KOL5" s="89"/>
      <c r="KOM5" s="89"/>
      <c r="KON5" s="89"/>
      <c r="KOO5" s="89"/>
      <c r="KOP5" s="89"/>
      <c r="KOQ5" s="89"/>
      <c r="KOR5" s="89"/>
      <c r="KOS5" s="89"/>
      <c r="KOT5" s="89"/>
      <c r="KOU5" s="89"/>
      <c r="KOV5" s="89"/>
      <c r="KOW5" s="89"/>
      <c r="KOX5" s="89"/>
      <c r="KOY5" s="89"/>
      <c r="KOZ5" s="89"/>
      <c r="KPA5" s="89"/>
      <c r="KPB5" s="89"/>
      <c r="KPC5" s="89"/>
      <c r="KPD5" s="89"/>
      <c r="KPE5" s="89"/>
      <c r="KPF5" s="89"/>
      <c r="KPG5" s="89"/>
      <c r="KPH5" s="89"/>
      <c r="KPI5" s="89"/>
      <c r="KPJ5" s="89"/>
      <c r="KPK5" s="89"/>
      <c r="KPL5" s="89"/>
      <c r="KPM5" s="89"/>
      <c r="KPN5" s="89"/>
      <c r="KPO5" s="89"/>
      <c r="KPP5" s="89"/>
      <c r="KPQ5" s="89"/>
      <c r="KPR5" s="89"/>
      <c r="KPS5" s="89"/>
      <c r="KPT5" s="89"/>
      <c r="KPU5" s="89"/>
      <c r="KPV5" s="89"/>
      <c r="KPW5" s="89"/>
      <c r="KPX5" s="89"/>
      <c r="KPY5" s="89"/>
      <c r="KPZ5" s="89"/>
      <c r="KQA5" s="89"/>
      <c r="KQB5" s="89"/>
      <c r="KQC5" s="89"/>
      <c r="KQD5" s="89"/>
      <c r="KQE5" s="89"/>
      <c r="KQF5" s="89"/>
      <c r="KQG5" s="89"/>
      <c r="KQH5" s="89"/>
      <c r="KQI5" s="89"/>
      <c r="KQJ5" s="89"/>
      <c r="KQK5" s="89"/>
      <c r="KQL5" s="89"/>
      <c r="KQM5" s="89"/>
      <c r="KQN5" s="89"/>
      <c r="KQO5" s="89"/>
      <c r="KQP5" s="89"/>
      <c r="KQQ5" s="89"/>
      <c r="KQR5" s="89"/>
      <c r="KQS5" s="89"/>
      <c r="KQT5" s="89"/>
      <c r="KQU5" s="89"/>
      <c r="KQV5" s="89"/>
      <c r="KQW5" s="89"/>
      <c r="KQX5" s="89"/>
      <c r="KQY5" s="89"/>
      <c r="KQZ5" s="89"/>
      <c r="KRA5" s="89"/>
      <c r="KRB5" s="89"/>
      <c r="KRC5" s="89"/>
      <c r="KRD5" s="89"/>
      <c r="KRE5" s="89"/>
      <c r="KRF5" s="89"/>
      <c r="KRG5" s="89"/>
      <c r="KRH5" s="89"/>
      <c r="KRI5" s="89"/>
      <c r="KRJ5" s="89"/>
      <c r="KRK5" s="89"/>
      <c r="KRL5" s="89"/>
      <c r="KRM5" s="89"/>
      <c r="KRN5" s="89"/>
      <c r="KRO5" s="89"/>
      <c r="KRP5" s="89"/>
      <c r="KRQ5" s="89"/>
      <c r="KRR5" s="89"/>
      <c r="KRS5" s="89"/>
      <c r="KRT5" s="89"/>
      <c r="KRU5" s="89"/>
      <c r="KRV5" s="89"/>
      <c r="KRW5" s="89"/>
      <c r="KRX5" s="89"/>
      <c r="KRY5" s="89"/>
      <c r="KRZ5" s="89"/>
      <c r="KSA5" s="89"/>
      <c r="KSB5" s="89"/>
      <c r="KSC5" s="89"/>
      <c r="KSD5" s="89"/>
      <c r="KSE5" s="89"/>
      <c r="KSF5" s="89"/>
      <c r="KSG5" s="89"/>
      <c r="KSH5" s="89"/>
      <c r="KSI5" s="89"/>
      <c r="KSJ5" s="89"/>
      <c r="KSK5" s="89"/>
      <c r="KSL5" s="89"/>
      <c r="KSM5" s="89"/>
      <c r="KSN5" s="89"/>
      <c r="KSO5" s="89"/>
      <c r="KSP5" s="89"/>
      <c r="KSQ5" s="89"/>
      <c r="KSR5" s="89"/>
      <c r="KSS5" s="89"/>
      <c r="KST5" s="89"/>
      <c r="KSU5" s="89"/>
      <c r="KSV5" s="89"/>
      <c r="KSW5" s="89"/>
      <c r="KSX5" s="89"/>
      <c r="KSY5" s="89"/>
      <c r="KSZ5" s="89"/>
      <c r="KTA5" s="89"/>
      <c r="KTB5" s="89"/>
      <c r="KTC5" s="89"/>
      <c r="KTD5" s="89"/>
      <c r="KTE5" s="89"/>
      <c r="KTF5" s="89"/>
      <c r="KTG5" s="89"/>
      <c r="KTH5" s="89"/>
      <c r="KTI5" s="89"/>
      <c r="KTJ5" s="89"/>
      <c r="KTK5" s="89"/>
      <c r="KTL5" s="89"/>
      <c r="KTM5" s="89"/>
      <c r="KTN5" s="89"/>
      <c r="KTO5" s="89"/>
      <c r="KTP5" s="89"/>
      <c r="KTQ5" s="89"/>
      <c r="KTR5" s="89"/>
      <c r="KTS5" s="89"/>
      <c r="KTT5" s="89"/>
      <c r="KTU5" s="89"/>
      <c r="KTV5" s="89"/>
      <c r="KTW5" s="89"/>
      <c r="KTX5" s="89"/>
      <c r="KTY5" s="89"/>
      <c r="KTZ5" s="89"/>
      <c r="KUA5" s="89"/>
      <c r="KUB5" s="89"/>
      <c r="KUC5" s="89"/>
      <c r="KUD5" s="89"/>
      <c r="KUE5" s="89"/>
      <c r="KUF5" s="89"/>
      <c r="KUG5" s="89"/>
      <c r="KUH5" s="89"/>
      <c r="KUI5" s="89"/>
      <c r="KUJ5" s="89"/>
      <c r="KUK5" s="89"/>
      <c r="KUL5" s="89"/>
      <c r="KUM5" s="89"/>
      <c r="KUN5" s="89"/>
      <c r="KUO5" s="89"/>
      <c r="KUP5" s="89"/>
      <c r="KUQ5" s="89"/>
      <c r="KUR5" s="89"/>
      <c r="KUS5" s="89"/>
      <c r="KUT5" s="89"/>
      <c r="KUU5" s="89"/>
      <c r="KUV5" s="89"/>
      <c r="KUW5" s="89"/>
      <c r="KUX5" s="89"/>
      <c r="KUY5" s="89"/>
      <c r="KUZ5" s="89"/>
      <c r="KVA5" s="89"/>
      <c r="KVB5" s="89"/>
      <c r="KVC5" s="89"/>
      <c r="KVD5" s="89"/>
      <c r="KVE5" s="89"/>
      <c r="KVF5" s="89"/>
      <c r="KVG5" s="89"/>
      <c r="KVH5" s="89"/>
      <c r="KVI5" s="89"/>
      <c r="KVJ5" s="89"/>
      <c r="KVK5" s="89"/>
      <c r="KVL5" s="89"/>
      <c r="KVM5" s="89"/>
      <c r="KVN5" s="89"/>
      <c r="KVO5" s="89"/>
      <c r="KVP5" s="89"/>
      <c r="KVQ5" s="89"/>
      <c r="KVR5" s="89"/>
      <c r="KVS5" s="89"/>
      <c r="KVT5" s="89"/>
      <c r="KVU5" s="89"/>
      <c r="KVV5" s="89"/>
      <c r="KVW5" s="89"/>
      <c r="KVX5" s="89"/>
      <c r="KVY5" s="89"/>
      <c r="KVZ5" s="89"/>
      <c r="KWA5" s="89"/>
      <c r="KWB5" s="89"/>
      <c r="KWC5" s="89"/>
      <c r="KWD5" s="89"/>
      <c r="KWE5" s="89"/>
      <c r="KWF5" s="89"/>
      <c r="KWG5" s="89"/>
      <c r="KWH5" s="89"/>
      <c r="KWI5" s="89"/>
      <c r="KWJ5" s="89"/>
      <c r="KWK5" s="89"/>
      <c r="KWL5" s="89"/>
      <c r="KWM5" s="89"/>
      <c r="KWN5" s="89"/>
      <c r="KWO5" s="89"/>
      <c r="KWP5" s="89"/>
      <c r="KWQ5" s="89"/>
      <c r="KWR5" s="89"/>
      <c r="KWS5" s="89"/>
      <c r="KWT5" s="89"/>
      <c r="KWU5" s="89"/>
      <c r="KWV5" s="89"/>
      <c r="KWW5" s="89"/>
      <c r="KWX5" s="89"/>
      <c r="KWY5" s="89"/>
      <c r="KWZ5" s="89"/>
      <c r="KXA5" s="89"/>
      <c r="KXB5" s="89"/>
      <c r="KXC5" s="89"/>
      <c r="KXD5" s="89"/>
      <c r="KXE5" s="89"/>
      <c r="KXF5" s="89"/>
      <c r="KXG5" s="89"/>
      <c r="KXH5" s="89"/>
      <c r="KXI5" s="89"/>
      <c r="KXJ5" s="89"/>
      <c r="KXK5" s="89"/>
      <c r="KXL5" s="89"/>
      <c r="KXM5" s="89"/>
      <c r="KXN5" s="89"/>
      <c r="KXO5" s="89"/>
      <c r="KXP5" s="89"/>
      <c r="KXQ5" s="89"/>
      <c r="KXR5" s="89"/>
      <c r="KXS5" s="89"/>
      <c r="KXT5" s="89"/>
      <c r="KXU5" s="89"/>
      <c r="KXV5" s="89"/>
      <c r="KXW5" s="89"/>
      <c r="KXX5" s="89"/>
      <c r="KXY5" s="89"/>
      <c r="KXZ5" s="89"/>
      <c r="KYA5" s="89"/>
      <c r="KYB5" s="89"/>
      <c r="KYC5" s="89"/>
      <c r="KYD5" s="89"/>
      <c r="KYE5" s="89"/>
      <c r="KYF5" s="89"/>
      <c r="KYG5" s="89"/>
      <c r="KYH5" s="89"/>
      <c r="KYI5" s="89"/>
      <c r="KYJ5" s="89"/>
      <c r="KYK5" s="89"/>
      <c r="KYL5" s="89"/>
      <c r="KYM5" s="89"/>
      <c r="KYN5" s="89"/>
      <c r="KYO5" s="89"/>
      <c r="KYP5" s="89"/>
      <c r="KYQ5" s="89"/>
      <c r="KYR5" s="89"/>
      <c r="KYS5" s="89"/>
      <c r="KYT5" s="89"/>
      <c r="KYU5" s="89"/>
      <c r="KYV5" s="89"/>
      <c r="KYW5" s="89"/>
      <c r="KYX5" s="89"/>
      <c r="KYY5" s="89"/>
      <c r="KYZ5" s="89"/>
      <c r="KZA5" s="89"/>
      <c r="KZB5" s="89"/>
      <c r="KZC5" s="89"/>
      <c r="KZD5" s="89"/>
      <c r="KZE5" s="89"/>
      <c r="KZF5" s="89"/>
      <c r="KZG5" s="89"/>
      <c r="KZH5" s="89"/>
      <c r="KZI5" s="89"/>
      <c r="KZJ5" s="89"/>
      <c r="KZK5" s="89"/>
      <c r="KZL5" s="89"/>
      <c r="KZM5" s="89"/>
      <c r="KZN5" s="89"/>
      <c r="KZO5" s="89"/>
      <c r="KZP5" s="89"/>
      <c r="KZQ5" s="89"/>
      <c r="KZR5" s="89"/>
      <c r="KZS5" s="89"/>
      <c r="KZT5" s="89"/>
      <c r="KZU5" s="89"/>
      <c r="KZV5" s="89"/>
      <c r="KZW5" s="89"/>
      <c r="KZX5" s="89"/>
      <c r="KZY5" s="89"/>
      <c r="KZZ5" s="89"/>
      <c r="LAA5" s="89"/>
      <c r="LAB5" s="89"/>
      <c r="LAC5" s="89"/>
      <c r="LAD5" s="89"/>
      <c r="LAE5" s="89"/>
      <c r="LAF5" s="89"/>
      <c r="LAG5" s="89"/>
      <c r="LAH5" s="89"/>
      <c r="LAI5" s="89"/>
      <c r="LAJ5" s="89"/>
      <c r="LAK5" s="89"/>
      <c r="LAL5" s="89"/>
      <c r="LAM5" s="89"/>
      <c r="LAN5" s="89"/>
      <c r="LAO5" s="89"/>
      <c r="LAP5" s="89"/>
      <c r="LAQ5" s="89"/>
      <c r="LAR5" s="89"/>
      <c r="LAS5" s="89"/>
      <c r="LAT5" s="89"/>
      <c r="LAU5" s="89"/>
      <c r="LAV5" s="89"/>
      <c r="LAW5" s="89"/>
      <c r="LAX5" s="89"/>
      <c r="LAY5" s="89"/>
      <c r="LAZ5" s="89"/>
      <c r="LBA5" s="89"/>
      <c r="LBB5" s="89"/>
      <c r="LBC5" s="89"/>
      <c r="LBD5" s="89"/>
      <c r="LBE5" s="89"/>
      <c r="LBF5" s="89"/>
      <c r="LBG5" s="89"/>
      <c r="LBH5" s="89"/>
      <c r="LBI5" s="89"/>
      <c r="LBJ5" s="89"/>
      <c r="LBK5" s="89"/>
      <c r="LBL5" s="89"/>
      <c r="LBM5" s="89"/>
      <c r="LBN5" s="89"/>
      <c r="LBO5" s="89"/>
      <c r="LBP5" s="89"/>
      <c r="LBQ5" s="89"/>
      <c r="LBR5" s="89"/>
      <c r="LBS5" s="89"/>
      <c r="LBT5" s="89"/>
      <c r="LBU5" s="89"/>
      <c r="LBV5" s="89"/>
      <c r="LBW5" s="89"/>
      <c r="LBX5" s="89"/>
      <c r="LBY5" s="89"/>
      <c r="LBZ5" s="89"/>
      <c r="LCA5" s="89"/>
      <c r="LCB5" s="89"/>
      <c r="LCC5" s="89"/>
      <c r="LCD5" s="89"/>
      <c r="LCE5" s="89"/>
      <c r="LCF5" s="89"/>
      <c r="LCG5" s="89"/>
      <c r="LCH5" s="89"/>
      <c r="LCI5" s="89"/>
      <c r="LCJ5" s="89"/>
      <c r="LCK5" s="89"/>
      <c r="LCL5" s="89"/>
      <c r="LCM5" s="89"/>
      <c r="LCN5" s="89"/>
      <c r="LCO5" s="89"/>
      <c r="LCP5" s="89"/>
      <c r="LCQ5" s="89"/>
      <c r="LCR5" s="89"/>
      <c r="LCS5" s="89"/>
      <c r="LCT5" s="89"/>
      <c r="LCU5" s="89"/>
      <c r="LCV5" s="89"/>
      <c r="LCW5" s="89"/>
      <c r="LCX5" s="89"/>
      <c r="LCY5" s="89"/>
      <c r="LCZ5" s="89"/>
      <c r="LDA5" s="89"/>
      <c r="LDB5" s="89"/>
      <c r="LDC5" s="89"/>
      <c r="LDD5" s="89"/>
      <c r="LDE5" s="89"/>
      <c r="LDF5" s="89"/>
      <c r="LDG5" s="89"/>
      <c r="LDH5" s="89"/>
      <c r="LDI5" s="89"/>
      <c r="LDJ5" s="89"/>
      <c r="LDK5" s="89"/>
      <c r="LDL5" s="89"/>
      <c r="LDM5" s="89"/>
      <c r="LDN5" s="89"/>
      <c r="LDO5" s="89"/>
      <c r="LDP5" s="89"/>
      <c r="LDQ5" s="89"/>
      <c r="LDR5" s="89"/>
      <c r="LDS5" s="89"/>
      <c r="LDT5" s="89"/>
      <c r="LDU5" s="89"/>
      <c r="LDV5" s="89"/>
      <c r="LDW5" s="89"/>
      <c r="LDX5" s="89"/>
      <c r="LDY5" s="89"/>
      <c r="LDZ5" s="89"/>
      <c r="LEA5" s="89"/>
      <c r="LEB5" s="89"/>
      <c r="LEC5" s="89"/>
      <c r="LED5" s="89"/>
      <c r="LEE5" s="89"/>
      <c r="LEF5" s="89"/>
      <c r="LEG5" s="89"/>
      <c r="LEH5" s="89"/>
      <c r="LEI5" s="89"/>
      <c r="LEJ5" s="89"/>
      <c r="LEK5" s="89"/>
      <c r="LEL5" s="89"/>
      <c r="LEM5" s="89"/>
      <c r="LEN5" s="89"/>
      <c r="LEO5" s="89"/>
      <c r="LEP5" s="89"/>
      <c r="LEQ5" s="89"/>
      <c r="LER5" s="89"/>
      <c r="LES5" s="89"/>
      <c r="LET5" s="89"/>
      <c r="LEU5" s="89"/>
      <c r="LEV5" s="89"/>
      <c r="LEW5" s="89"/>
      <c r="LEX5" s="89"/>
      <c r="LEY5" s="89"/>
      <c r="LEZ5" s="89"/>
      <c r="LFA5" s="89"/>
      <c r="LFB5" s="89"/>
      <c r="LFC5" s="89"/>
      <c r="LFD5" s="89"/>
      <c r="LFE5" s="89"/>
      <c r="LFF5" s="89"/>
      <c r="LFG5" s="89"/>
      <c r="LFH5" s="89"/>
      <c r="LFI5" s="89"/>
      <c r="LFJ5" s="89"/>
      <c r="LFK5" s="89"/>
      <c r="LFL5" s="89"/>
      <c r="LFM5" s="89"/>
      <c r="LFN5" s="89"/>
      <c r="LFO5" s="89"/>
      <c r="LFP5" s="89"/>
      <c r="LFQ5" s="89"/>
      <c r="LFR5" s="89"/>
      <c r="LFS5" s="89"/>
      <c r="LFT5" s="89"/>
      <c r="LFU5" s="89"/>
      <c r="LFV5" s="89"/>
      <c r="LFW5" s="89"/>
      <c r="LFX5" s="89"/>
      <c r="LFY5" s="89"/>
      <c r="LFZ5" s="89"/>
      <c r="LGA5" s="89"/>
      <c r="LGB5" s="89"/>
      <c r="LGC5" s="89"/>
      <c r="LGD5" s="89"/>
      <c r="LGE5" s="89"/>
      <c r="LGF5" s="89"/>
      <c r="LGG5" s="89"/>
      <c r="LGH5" s="89"/>
      <c r="LGI5" s="89"/>
      <c r="LGJ5" s="89"/>
      <c r="LGK5" s="89"/>
      <c r="LGL5" s="89"/>
      <c r="LGM5" s="89"/>
      <c r="LGN5" s="89"/>
      <c r="LGO5" s="89"/>
      <c r="LGP5" s="89"/>
      <c r="LGQ5" s="89"/>
      <c r="LGR5" s="89"/>
      <c r="LGS5" s="89"/>
      <c r="LGT5" s="89"/>
      <c r="LGU5" s="89"/>
      <c r="LGV5" s="89"/>
      <c r="LGW5" s="89"/>
      <c r="LGX5" s="89"/>
      <c r="LGY5" s="89"/>
      <c r="LGZ5" s="89"/>
      <c r="LHA5" s="89"/>
      <c r="LHB5" s="89"/>
      <c r="LHC5" s="89"/>
      <c r="LHD5" s="89"/>
      <c r="LHE5" s="89"/>
      <c r="LHF5" s="89"/>
      <c r="LHG5" s="89"/>
      <c r="LHH5" s="89"/>
      <c r="LHI5" s="89"/>
      <c r="LHJ5" s="89"/>
      <c r="LHK5" s="89"/>
      <c r="LHL5" s="89"/>
      <c r="LHM5" s="89"/>
      <c r="LHN5" s="89"/>
      <c r="LHO5" s="89"/>
      <c r="LHP5" s="89"/>
      <c r="LHQ5" s="89"/>
      <c r="LHR5" s="89"/>
      <c r="LHS5" s="89"/>
      <c r="LHT5" s="89"/>
      <c r="LHU5" s="89"/>
      <c r="LHV5" s="89"/>
      <c r="LHW5" s="89"/>
      <c r="LHX5" s="89"/>
      <c r="LHY5" s="89"/>
      <c r="LHZ5" s="89"/>
      <c r="LIA5" s="89"/>
      <c r="LIB5" s="89"/>
      <c r="LIC5" s="89"/>
      <c r="LID5" s="89"/>
      <c r="LIE5" s="89"/>
      <c r="LIF5" s="89"/>
      <c r="LIG5" s="89"/>
      <c r="LIH5" s="89"/>
      <c r="LII5" s="89"/>
      <c r="LIJ5" s="89"/>
      <c r="LIK5" s="89"/>
      <c r="LIL5" s="89"/>
      <c r="LIM5" s="89"/>
      <c r="LIN5" s="89"/>
      <c r="LIO5" s="89"/>
      <c r="LIP5" s="89"/>
      <c r="LIQ5" s="89"/>
      <c r="LIR5" s="89"/>
      <c r="LIS5" s="89"/>
      <c r="LIT5" s="89"/>
      <c r="LIU5" s="89"/>
      <c r="LIV5" s="89"/>
      <c r="LIW5" s="89"/>
      <c r="LIX5" s="89"/>
      <c r="LIY5" s="89"/>
      <c r="LIZ5" s="89"/>
      <c r="LJA5" s="89"/>
      <c r="LJB5" s="89"/>
      <c r="LJC5" s="89"/>
      <c r="LJD5" s="89"/>
      <c r="LJE5" s="89"/>
      <c r="LJF5" s="89"/>
      <c r="LJG5" s="89"/>
      <c r="LJH5" s="89"/>
      <c r="LJI5" s="89"/>
      <c r="LJJ5" s="89"/>
      <c r="LJK5" s="89"/>
      <c r="LJL5" s="89"/>
      <c r="LJM5" s="89"/>
      <c r="LJN5" s="89"/>
      <c r="LJO5" s="89"/>
      <c r="LJP5" s="89"/>
      <c r="LJQ5" s="89"/>
      <c r="LJR5" s="89"/>
      <c r="LJS5" s="89"/>
      <c r="LJT5" s="89"/>
      <c r="LJU5" s="89"/>
      <c r="LJV5" s="89"/>
      <c r="LJW5" s="89"/>
      <c r="LJX5" s="89"/>
      <c r="LJY5" s="89"/>
      <c r="LJZ5" s="89"/>
      <c r="LKA5" s="89"/>
      <c r="LKB5" s="89"/>
      <c r="LKC5" s="89"/>
      <c r="LKD5" s="89"/>
      <c r="LKE5" s="89"/>
      <c r="LKF5" s="89"/>
      <c r="LKG5" s="89"/>
      <c r="LKH5" s="89"/>
      <c r="LKI5" s="89"/>
      <c r="LKJ5" s="89"/>
      <c r="LKK5" s="89"/>
      <c r="LKL5" s="89"/>
      <c r="LKM5" s="89"/>
      <c r="LKN5" s="89"/>
      <c r="LKO5" s="89"/>
      <c r="LKP5" s="89"/>
      <c r="LKQ5" s="89"/>
      <c r="LKR5" s="89"/>
      <c r="LKS5" s="89"/>
      <c r="LKT5" s="89"/>
      <c r="LKU5" s="89"/>
      <c r="LKV5" s="89"/>
      <c r="LKW5" s="89"/>
      <c r="LKX5" s="89"/>
      <c r="LKY5" s="89"/>
      <c r="LKZ5" s="89"/>
      <c r="LLA5" s="89"/>
      <c r="LLB5" s="89"/>
      <c r="LLC5" s="89"/>
      <c r="LLD5" s="89"/>
      <c r="LLE5" s="89"/>
      <c r="LLF5" s="89"/>
      <c r="LLG5" s="89"/>
      <c r="LLH5" s="89"/>
      <c r="LLI5" s="89"/>
      <c r="LLJ5" s="89"/>
      <c r="LLK5" s="89"/>
      <c r="LLL5" s="89"/>
      <c r="LLM5" s="89"/>
      <c r="LLN5" s="89"/>
      <c r="LLO5" s="89"/>
      <c r="LLP5" s="89"/>
      <c r="LLQ5" s="89"/>
      <c r="LLR5" s="89"/>
      <c r="LLS5" s="89"/>
      <c r="LLT5" s="89"/>
      <c r="LLU5" s="89"/>
      <c r="LLV5" s="89"/>
      <c r="LLW5" s="89"/>
      <c r="LLX5" s="89"/>
      <c r="LLY5" s="89"/>
      <c r="LLZ5" s="89"/>
      <c r="LMA5" s="89"/>
      <c r="LMB5" s="89"/>
      <c r="LMC5" s="89"/>
      <c r="LMD5" s="89"/>
      <c r="LME5" s="89"/>
      <c r="LMF5" s="89"/>
      <c r="LMG5" s="89"/>
      <c r="LMH5" s="89"/>
      <c r="LMI5" s="89"/>
      <c r="LMJ5" s="89"/>
      <c r="LMK5" s="89"/>
      <c r="LML5" s="89"/>
      <c r="LMM5" s="89"/>
      <c r="LMN5" s="89"/>
      <c r="LMO5" s="89"/>
      <c r="LMP5" s="89"/>
      <c r="LMQ5" s="89"/>
      <c r="LMR5" s="89"/>
      <c r="LMS5" s="89"/>
      <c r="LMT5" s="89"/>
      <c r="LMU5" s="89"/>
      <c r="LMV5" s="89"/>
      <c r="LMW5" s="89"/>
      <c r="LMX5" s="89"/>
      <c r="LMY5" s="89"/>
      <c r="LMZ5" s="89"/>
      <c r="LNA5" s="89"/>
      <c r="LNB5" s="89"/>
      <c r="LNC5" s="89"/>
      <c r="LND5" s="89"/>
      <c r="LNE5" s="89"/>
      <c r="LNF5" s="89"/>
      <c r="LNG5" s="89"/>
      <c r="LNH5" s="89"/>
      <c r="LNI5" s="89"/>
      <c r="LNJ5" s="89"/>
      <c r="LNK5" s="89"/>
      <c r="LNL5" s="89"/>
      <c r="LNM5" s="89"/>
      <c r="LNN5" s="89"/>
      <c r="LNO5" s="89"/>
      <c r="LNP5" s="89"/>
      <c r="LNQ5" s="89"/>
      <c r="LNR5" s="89"/>
      <c r="LNS5" s="89"/>
      <c r="LNT5" s="89"/>
      <c r="LNU5" s="89"/>
      <c r="LNV5" s="89"/>
      <c r="LNW5" s="89"/>
      <c r="LNX5" s="89"/>
      <c r="LNY5" s="89"/>
      <c r="LNZ5" s="89"/>
      <c r="LOA5" s="89"/>
      <c r="LOB5" s="89"/>
      <c r="LOC5" s="89"/>
      <c r="LOD5" s="89"/>
      <c r="LOE5" s="89"/>
      <c r="LOF5" s="89"/>
      <c r="LOG5" s="89"/>
      <c r="LOH5" s="89"/>
      <c r="LOI5" s="89"/>
      <c r="LOJ5" s="89"/>
      <c r="LOK5" s="89"/>
      <c r="LOL5" s="89"/>
      <c r="LOM5" s="89"/>
      <c r="LON5" s="89"/>
      <c r="LOO5" s="89"/>
      <c r="LOP5" s="89"/>
      <c r="LOQ5" s="89"/>
      <c r="LOR5" s="89"/>
      <c r="LOS5" s="89"/>
      <c r="LOT5" s="89"/>
      <c r="LOU5" s="89"/>
      <c r="LOV5" s="89"/>
      <c r="LOW5" s="89"/>
      <c r="LOX5" s="89"/>
      <c r="LOY5" s="89"/>
      <c r="LOZ5" s="89"/>
      <c r="LPA5" s="89"/>
      <c r="LPB5" s="89"/>
      <c r="LPC5" s="89"/>
      <c r="LPD5" s="89"/>
      <c r="LPE5" s="89"/>
      <c r="LPF5" s="89"/>
      <c r="LPG5" s="89"/>
      <c r="LPH5" s="89"/>
      <c r="LPI5" s="89"/>
      <c r="LPJ5" s="89"/>
      <c r="LPK5" s="89"/>
      <c r="LPL5" s="89"/>
      <c r="LPM5" s="89"/>
      <c r="LPN5" s="89"/>
      <c r="LPO5" s="89"/>
      <c r="LPP5" s="89"/>
      <c r="LPQ5" s="89"/>
      <c r="LPR5" s="89"/>
      <c r="LPS5" s="89"/>
      <c r="LPT5" s="89"/>
      <c r="LPU5" s="89"/>
      <c r="LPV5" s="89"/>
      <c r="LPW5" s="89"/>
      <c r="LPX5" s="89"/>
      <c r="LPY5" s="89"/>
      <c r="LPZ5" s="89"/>
      <c r="LQA5" s="89"/>
      <c r="LQB5" s="89"/>
      <c r="LQC5" s="89"/>
      <c r="LQD5" s="89"/>
      <c r="LQE5" s="89"/>
      <c r="LQF5" s="89"/>
      <c r="LQG5" s="89"/>
      <c r="LQH5" s="89"/>
      <c r="LQI5" s="89"/>
      <c r="LQJ5" s="89"/>
      <c r="LQK5" s="89"/>
      <c r="LQL5" s="89"/>
      <c r="LQM5" s="89"/>
      <c r="LQN5" s="89"/>
      <c r="LQO5" s="89"/>
      <c r="LQP5" s="89"/>
      <c r="LQQ5" s="89"/>
      <c r="LQR5" s="89"/>
      <c r="LQS5" s="89"/>
      <c r="LQT5" s="89"/>
      <c r="LQU5" s="89"/>
      <c r="LQV5" s="89"/>
      <c r="LQW5" s="89"/>
      <c r="LQX5" s="89"/>
      <c r="LQY5" s="89"/>
      <c r="LQZ5" s="89"/>
      <c r="LRA5" s="89"/>
      <c r="LRB5" s="89"/>
      <c r="LRC5" s="89"/>
      <c r="LRD5" s="89"/>
      <c r="LRE5" s="89"/>
      <c r="LRF5" s="89"/>
      <c r="LRG5" s="89"/>
      <c r="LRH5" s="89"/>
      <c r="LRI5" s="89"/>
      <c r="LRJ5" s="89"/>
      <c r="LRK5" s="89"/>
      <c r="LRL5" s="89"/>
      <c r="LRM5" s="89"/>
      <c r="LRN5" s="89"/>
      <c r="LRO5" s="89"/>
      <c r="LRP5" s="89"/>
      <c r="LRQ5" s="89"/>
      <c r="LRR5" s="89"/>
      <c r="LRS5" s="89"/>
      <c r="LRT5" s="89"/>
      <c r="LRU5" s="89"/>
      <c r="LRV5" s="89"/>
      <c r="LRW5" s="89"/>
      <c r="LRX5" s="89"/>
      <c r="LRY5" s="89"/>
      <c r="LRZ5" s="89"/>
      <c r="LSA5" s="89"/>
      <c r="LSB5" s="89"/>
      <c r="LSC5" s="89"/>
      <c r="LSD5" s="89"/>
      <c r="LSE5" s="89"/>
      <c r="LSF5" s="89"/>
      <c r="LSG5" s="89"/>
      <c r="LSH5" s="89"/>
      <c r="LSI5" s="89"/>
      <c r="LSJ5" s="89"/>
      <c r="LSK5" s="89"/>
      <c r="LSL5" s="89"/>
      <c r="LSM5" s="89"/>
      <c r="LSN5" s="89"/>
      <c r="LSO5" s="89"/>
      <c r="LSP5" s="89"/>
      <c r="LSQ5" s="89"/>
      <c r="LSR5" s="89"/>
      <c r="LSS5" s="89"/>
      <c r="LST5" s="89"/>
      <c r="LSU5" s="89"/>
      <c r="LSV5" s="89"/>
      <c r="LSW5" s="89"/>
      <c r="LSX5" s="89"/>
      <c r="LSY5" s="89"/>
      <c r="LSZ5" s="89"/>
      <c r="LTA5" s="89"/>
      <c r="LTB5" s="89"/>
      <c r="LTC5" s="89"/>
      <c r="LTD5" s="89"/>
      <c r="LTE5" s="89"/>
      <c r="LTF5" s="89"/>
      <c r="LTG5" s="89"/>
      <c r="LTH5" s="89"/>
      <c r="LTI5" s="89"/>
      <c r="LTJ5" s="89"/>
      <c r="LTK5" s="89"/>
      <c r="LTL5" s="89"/>
      <c r="LTM5" s="89"/>
      <c r="LTN5" s="89"/>
      <c r="LTO5" s="89"/>
      <c r="LTP5" s="89"/>
      <c r="LTQ5" s="89"/>
      <c r="LTR5" s="89"/>
      <c r="LTS5" s="89"/>
      <c r="LTT5" s="89"/>
      <c r="LTU5" s="89"/>
      <c r="LTV5" s="89"/>
      <c r="LTW5" s="89"/>
      <c r="LTX5" s="89"/>
      <c r="LTY5" s="89"/>
      <c r="LTZ5" s="89"/>
      <c r="LUA5" s="89"/>
      <c r="LUB5" s="89"/>
      <c r="LUC5" s="89"/>
      <c r="LUD5" s="89"/>
      <c r="LUE5" s="89"/>
      <c r="LUF5" s="89"/>
      <c r="LUG5" s="89"/>
      <c r="LUH5" s="89"/>
      <c r="LUI5" s="89"/>
      <c r="LUJ5" s="89"/>
      <c r="LUK5" s="89"/>
      <c r="LUL5" s="89"/>
      <c r="LUM5" s="89"/>
      <c r="LUN5" s="89"/>
      <c r="LUO5" s="89"/>
      <c r="LUP5" s="89"/>
      <c r="LUQ5" s="89"/>
      <c r="LUR5" s="89"/>
      <c r="LUS5" s="89"/>
      <c r="LUT5" s="89"/>
      <c r="LUU5" s="89"/>
      <c r="LUV5" s="89"/>
      <c r="LUW5" s="89"/>
      <c r="LUX5" s="89"/>
      <c r="LUY5" s="89"/>
      <c r="LUZ5" s="89"/>
      <c r="LVA5" s="89"/>
      <c r="LVB5" s="89"/>
      <c r="LVC5" s="89"/>
      <c r="LVD5" s="89"/>
      <c r="LVE5" s="89"/>
      <c r="LVF5" s="89"/>
      <c r="LVG5" s="89"/>
      <c r="LVH5" s="89"/>
      <c r="LVI5" s="89"/>
      <c r="LVJ5" s="89"/>
      <c r="LVK5" s="89"/>
      <c r="LVL5" s="89"/>
      <c r="LVM5" s="89"/>
      <c r="LVN5" s="89"/>
      <c r="LVO5" s="89"/>
      <c r="LVP5" s="89"/>
      <c r="LVQ5" s="89"/>
      <c r="LVR5" s="89"/>
      <c r="LVS5" s="89"/>
      <c r="LVT5" s="89"/>
      <c r="LVU5" s="89"/>
      <c r="LVV5" s="89"/>
      <c r="LVW5" s="89"/>
      <c r="LVX5" s="89"/>
      <c r="LVY5" s="89"/>
      <c r="LVZ5" s="89"/>
      <c r="LWA5" s="89"/>
      <c r="LWB5" s="89"/>
      <c r="LWC5" s="89"/>
      <c r="LWD5" s="89"/>
      <c r="LWE5" s="89"/>
      <c r="LWF5" s="89"/>
      <c r="LWG5" s="89"/>
      <c r="LWH5" s="89"/>
      <c r="LWI5" s="89"/>
      <c r="LWJ5" s="89"/>
      <c r="LWK5" s="89"/>
      <c r="LWL5" s="89"/>
      <c r="LWM5" s="89"/>
      <c r="LWN5" s="89"/>
      <c r="LWO5" s="89"/>
      <c r="LWP5" s="89"/>
      <c r="LWQ5" s="89"/>
      <c r="LWR5" s="89"/>
      <c r="LWS5" s="89"/>
      <c r="LWT5" s="89"/>
      <c r="LWU5" s="89"/>
      <c r="LWV5" s="89"/>
      <c r="LWW5" s="89"/>
      <c r="LWX5" s="89"/>
      <c r="LWY5" s="89"/>
      <c r="LWZ5" s="89"/>
      <c r="LXA5" s="89"/>
      <c r="LXB5" s="89"/>
      <c r="LXC5" s="89"/>
      <c r="LXD5" s="89"/>
      <c r="LXE5" s="89"/>
      <c r="LXF5" s="89"/>
      <c r="LXG5" s="89"/>
      <c r="LXH5" s="89"/>
      <c r="LXI5" s="89"/>
      <c r="LXJ5" s="89"/>
      <c r="LXK5" s="89"/>
      <c r="LXL5" s="89"/>
      <c r="LXM5" s="89"/>
      <c r="LXN5" s="89"/>
      <c r="LXO5" s="89"/>
      <c r="LXP5" s="89"/>
      <c r="LXQ5" s="89"/>
      <c r="LXR5" s="89"/>
      <c r="LXS5" s="89"/>
      <c r="LXT5" s="89"/>
      <c r="LXU5" s="89"/>
      <c r="LXV5" s="89"/>
      <c r="LXW5" s="89"/>
      <c r="LXX5" s="89"/>
      <c r="LXY5" s="89"/>
      <c r="LXZ5" s="89"/>
      <c r="LYA5" s="89"/>
      <c r="LYB5" s="89"/>
      <c r="LYC5" s="89"/>
      <c r="LYD5" s="89"/>
      <c r="LYE5" s="89"/>
      <c r="LYF5" s="89"/>
      <c r="LYG5" s="89"/>
      <c r="LYH5" s="89"/>
      <c r="LYI5" s="89"/>
      <c r="LYJ5" s="89"/>
      <c r="LYK5" s="89"/>
      <c r="LYL5" s="89"/>
      <c r="LYM5" s="89"/>
      <c r="LYN5" s="89"/>
      <c r="LYO5" s="89"/>
      <c r="LYP5" s="89"/>
      <c r="LYQ5" s="89"/>
      <c r="LYR5" s="89"/>
      <c r="LYS5" s="89"/>
      <c r="LYT5" s="89"/>
      <c r="LYU5" s="89"/>
      <c r="LYV5" s="89"/>
      <c r="LYW5" s="89"/>
      <c r="LYX5" s="89"/>
      <c r="LYY5" s="89"/>
      <c r="LYZ5" s="89"/>
      <c r="LZA5" s="89"/>
      <c r="LZB5" s="89"/>
      <c r="LZC5" s="89"/>
      <c r="LZD5" s="89"/>
      <c r="LZE5" s="89"/>
      <c r="LZF5" s="89"/>
      <c r="LZG5" s="89"/>
      <c r="LZH5" s="89"/>
      <c r="LZI5" s="89"/>
      <c r="LZJ5" s="89"/>
      <c r="LZK5" s="89"/>
      <c r="LZL5" s="89"/>
      <c r="LZM5" s="89"/>
      <c r="LZN5" s="89"/>
      <c r="LZO5" s="89"/>
      <c r="LZP5" s="89"/>
      <c r="LZQ5" s="89"/>
      <c r="LZR5" s="89"/>
      <c r="LZS5" s="89"/>
      <c r="LZT5" s="89"/>
      <c r="LZU5" s="89"/>
      <c r="LZV5" s="89"/>
      <c r="LZW5" s="89"/>
      <c r="LZX5" s="89"/>
      <c r="LZY5" s="89"/>
      <c r="LZZ5" s="89"/>
      <c r="MAA5" s="89"/>
      <c r="MAB5" s="89"/>
      <c r="MAC5" s="89"/>
      <c r="MAD5" s="89"/>
      <c r="MAE5" s="89"/>
      <c r="MAF5" s="89"/>
      <c r="MAG5" s="89"/>
      <c r="MAH5" s="89"/>
      <c r="MAI5" s="89"/>
      <c r="MAJ5" s="89"/>
      <c r="MAK5" s="89"/>
      <c r="MAL5" s="89"/>
      <c r="MAM5" s="89"/>
      <c r="MAN5" s="89"/>
      <c r="MAO5" s="89"/>
      <c r="MAP5" s="89"/>
      <c r="MAQ5" s="89"/>
      <c r="MAR5" s="89"/>
      <c r="MAS5" s="89"/>
      <c r="MAT5" s="89"/>
      <c r="MAU5" s="89"/>
      <c r="MAV5" s="89"/>
      <c r="MAW5" s="89"/>
      <c r="MAX5" s="89"/>
      <c r="MAY5" s="89"/>
      <c r="MAZ5" s="89"/>
      <c r="MBA5" s="89"/>
      <c r="MBB5" s="89"/>
      <c r="MBC5" s="89"/>
      <c r="MBD5" s="89"/>
      <c r="MBE5" s="89"/>
      <c r="MBF5" s="89"/>
      <c r="MBG5" s="89"/>
      <c r="MBH5" s="89"/>
      <c r="MBI5" s="89"/>
      <c r="MBJ5" s="89"/>
      <c r="MBK5" s="89"/>
      <c r="MBL5" s="89"/>
      <c r="MBM5" s="89"/>
      <c r="MBN5" s="89"/>
      <c r="MBO5" s="89"/>
      <c r="MBP5" s="89"/>
      <c r="MBQ5" s="89"/>
      <c r="MBR5" s="89"/>
      <c r="MBS5" s="89"/>
      <c r="MBT5" s="89"/>
      <c r="MBU5" s="89"/>
      <c r="MBV5" s="89"/>
      <c r="MBW5" s="89"/>
      <c r="MBX5" s="89"/>
      <c r="MBY5" s="89"/>
      <c r="MBZ5" s="89"/>
      <c r="MCA5" s="89"/>
      <c r="MCB5" s="89"/>
      <c r="MCC5" s="89"/>
      <c r="MCD5" s="89"/>
      <c r="MCE5" s="89"/>
      <c r="MCF5" s="89"/>
      <c r="MCG5" s="89"/>
      <c r="MCH5" s="89"/>
      <c r="MCI5" s="89"/>
      <c r="MCJ5" s="89"/>
      <c r="MCK5" s="89"/>
      <c r="MCL5" s="89"/>
      <c r="MCM5" s="89"/>
      <c r="MCN5" s="89"/>
      <c r="MCO5" s="89"/>
      <c r="MCP5" s="89"/>
      <c r="MCQ5" s="89"/>
      <c r="MCR5" s="89"/>
      <c r="MCS5" s="89"/>
      <c r="MCT5" s="89"/>
      <c r="MCU5" s="89"/>
      <c r="MCV5" s="89"/>
      <c r="MCW5" s="89"/>
      <c r="MCX5" s="89"/>
      <c r="MCY5" s="89"/>
      <c r="MCZ5" s="89"/>
      <c r="MDA5" s="89"/>
      <c r="MDB5" s="89"/>
      <c r="MDC5" s="89"/>
      <c r="MDD5" s="89"/>
      <c r="MDE5" s="89"/>
      <c r="MDF5" s="89"/>
      <c r="MDG5" s="89"/>
      <c r="MDH5" s="89"/>
      <c r="MDI5" s="89"/>
      <c r="MDJ5" s="89"/>
      <c r="MDK5" s="89"/>
      <c r="MDL5" s="89"/>
      <c r="MDM5" s="89"/>
      <c r="MDN5" s="89"/>
      <c r="MDO5" s="89"/>
      <c r="MDP5" s="89"/>
      <c r="MDQ5" s="89"/>
      <c r="MDR5" s="89"/>
      <c r="MDS5" s="89"/>
      <c r="MDT5" s="89"/>
      <c r="MDU5" s="89"/>
      <c r="MDV5" s="89"/>
      <c r="MDW5" s="89"/>
      <c r="MDX5" s="89"/>
      <c r="MDY5" s="89"/>
      <c r="MDZ5" s="89"/>
      <c r="MEA5" s="89"/>
      <c r="MEB5" s="89"/>
      <c r="MEC5" s="89"/>
      <c r="MED5" s="89"/>
      <c r="MEE5" s="89"/>
      <c r="MEF5" s="89"/>
      <c r="MEG5" s="89"/>
      <c r="MEH5" s="89"/>
      <c r="MEI5" s="89"/>
      <c r="MEJ5" s="89"/>
      <c r="MEK5" s="89"/>
      <c r="MEL5" s="89"/>
      <c r="MEM5" s="89"/>
      <c r="MEN5" s="89"/>
      <c r="MEO5" s="89"/>
      <c r="MEP5" s="89"/>
      <c r="MEQ5" s="89"/>
      <c r="MER5" s="89"/>
      <c r="MES5" s="89"/>
      <c r="MET5" s="89"/>
      <c r="MEU5" s="89"/>
      <c r="MEV5" s="89"/>
      <c r="MEW5" s="89"/>
      <c r="MEX5" s="89"/>
      <c r="MEY5" s="89"/>
      <c r="MEZ5" s="89"/>
      <c r="MFA5" s="89"/>
      <c r="MFB5" s="89"/>
      <c r="MFC5" s="89"/>
      <c r="MFD5" s="89"/>
      <c r="MFE5" s="89"/>
      <c r="MFF5" s="89"/>
      <c r="MFG5" s="89"/>
      <c r="MFH5" s="89"/>
      <c r="MFI5" s="89"/>
      <c r="MFJ5" s="89"/>
      <c r="MFK5" s="89"/>
      <c r="MFL5" s="89"/>
      <c r="MFM5" s="89"/>
      <c r="MFN5" s="89"/>
      <c r="MFO5" s="89"/>
      <c r="MFP5" s="89"/>
      <c r="MFQ5" s="89"/>
      <c r="MFR5" s="89"/>
      <c r="MFS5" s="89"/>
      <c r="MFT5" s="89"/>
      <c r="MFU5" s="89"/>
      <c r="MFV5" s="89"/>
      <c r="MFW5" s="89"/>
      <c r="MFX5" s="89"/>
      <c r="MFY5" s="89"/>
      <c r="MFZ5" s="89"/>
      <c r="MGA5" s="89"/>
      <c r="MGB5" s="89"/>
      <c r="MGC5" s="89"/>
      <c r="MGD5" s="89"/>
      <c r="MGE5" s="89"/>
      <c r="MGF5" s="89"/>
      <c r="MGG5" s="89"/>
      <c r="MGH5" s="89"/>
      <c r="MGI5" s="89"/>
      <c r="MGJ5" s="89"/>
      <c r="MGK5" s="89"/>
      <c r="MGL5" s="89"/>
      <c r="MGM5" s="89"/>
      <c r="MGN5" s="89"/>
      <c r="MGO5" s="89"/>
      <c r="MGP5" s="89"/>
      <c r="MGQ5" s="89"/>
      <c r="MGR5" s="89"/>
      <c r="MGS5" s="89"/>
      <c r="MGT5" s="89"/>
      <c r="MGU5" s="89"/>
      <c r="MGV5" s="89"/>
      <c r="MGW5" s="89"/>
      <c r="MGX5" s="89"/>
      <c r="MGY5" s="89"/>
      <c r="MGZ5" s="89"/>
      <c r="MHA5" s="89"/>
      <c r="MHB5" s="89"/>
      <c r="MHC5" s="89"/>
      <c r="MHD5" s="89"/>
      <c r="MHE5" s="89"/>
      <c r="MHF5" s="89"/>
      <c r="MHG5" s="89"/>
      <c r="MHH5" s="89"/>
      <c r="MHI5" s="89"/>
      <c r="MHJ5" s="89"/>
      <c r="MHK5" s="89"/>
      <c r="MHL5" s="89"/>
      <c r="MHM5" s="89"/>
      <c r="MHN5" s="89"/>
      <c r="MHO5" s="89"/>
      <c r="MHP5" s="89"/>
      <c r="MHQ5" s="89"/>
      <c r="MHR5" s="89"/>
      <c r="MHS5" s="89"/>
      <c r="MHT5" s="89"/>
      <c r="MHU5" s="89"/>
      <c r="MHV5" s="89"/>
      <c r="MHW5" s="89"/>
      <c r="MHX5" s="89"/>
      <c r="MHY5" s="89"/>
      <c r="MHZ5" s="89"/>
      <c r="MIA5" s="89"/>
      <c r="MIB5" s="89"/>
      <c r="MIC5" s="89"/>
      <c r="MID5" s="89"/>
      <c r="MIE5" s="89"/>
      <c r="MIF5" s="89"/>
      <c r="MIG5" s="89"/>
      <c r="MIH5" s="89"/>
      <c r="MII5" s="89"/>
      <c r="MIJ5" s="89"/>
      <c r="MIK5" s="89"/>
      <c r="MIL5" s="89"/>
      <c r="MIM5" s="89"/>
      <c r="MIN5" s="89"/>
      <c r="MIO5" s="89"/>
      <c r="MIP5" s="89"/>
      <c r="MIQ5" s="89"/>
      <c r="MIR5" s="89"/>
      <c r="MIS5" s="89"/>
      <c r="MIT5" s="89"/>
      <c r="MIU5" s="89"/>
      <c r="MIV5" s="89"/>
      <c r="MIW5" s="89"/>
      <c r="MIX5" s="89"/>
      <c r="MIY5" s="89"/>
      <c r="MIZ5" s="89"/>
      <c r="MJA5" s="89"/>
      <c r="MJB5" s="89"/>
      <c r="MJC5" s="89"/>
      <c r="MJD5" s="89"/>
      <c r="MJE5" s="89"/>
      <c r="MJF5" s="89"/>
      <c r="MJG5" s="89"/>
      <c r="MJH5" s="89"/>
      <c r="MJI5" s="89"/>
      <c r="MJJ5" s="89"/>
      <c r="MJK5" s="89"/>
      <c r="MJL5" s="89"/>
      <c r="MJM5" s="89"/>
      <c r="MJN5" s="89"/>
      <c r="MJO5" s="89"/>
      <c r="MJP5" s="89"/>
      <c r="MJQ5" s="89"/>
      <c r="MJR5" s="89"/>
      <c r="MJS5" s="89"/>
      <c r="MJT5" s="89"/>
      <c r="MJU5" s="89"/>
      <c r="MJV5" s="89"/>
      <c r="MJW5" s="89"/>
      <c r="MJX5" s="89"/>
      <c r="MJY5" s="89"/>
      <c r="MJZ5" s="89"/>
      <c r="MKA5" s="89"/>
      <c r="MKB5" s="89"/>
      <c r="MKC5" s="89"/>
      <c r="MKD5" s="89"/>
      <c r="MKE5" s="89"/>
      <c r="MKF5" s="89"/>
      <c r="MKG5" s="89"/>
      <c r="MKH5" s="89"/>
      <c r="MKI5" s="89"/>
      <c r="MKJ5" s="89"/>
      <c r="MKK5" s="89"/>
      <c r="MKL5" s="89"/>
      <c r="MKM5" s="89"/>
      <c r="MKN5" s="89"/>
      <c r="MKO5" s="89"/>
      <c r="MKP5" s="89"/>
      <c r="MKQ5" s="89"/>
      <c r="MKR5" s="89"/>
      <c r="MKS5" s="89"/>
      <c r="MKT5" s="89"/>
      <c r="MKU5" s="89"/>
      <c r="MKV5" s="89"/>
      <c r="MKW5" s="89"/>
      <c r="MKX5" s="89"/>
      <c r="MKY5" s="89"/>
      <c r="MKZ5" s="89"/>
      <c r="MLA5" s="89"/>
      <c r="MLB5" s="89"/>
      <c r="MLC5" s="89"/>
      <c r="MLD5" s="89"/>
      <c r="MLE5" s="89"/>
      <c r="MLF5" s="89"/>
      <c r="MLG5" s="89"/>
      <c r="MLH5" s="89"/>
      <c r="MLI5" s="89"/>
      <c r="MLJ5" s="89"/>
      <c r="MLK5" s="89"/>
      <c r="MLL5" s="89"/>
      <c r="MLM5" s="89"/>
      <c r="MLN5" s="89"/>
      <c r="MLO5" s="89"/>
      <c r="MLP5" s="89"/>
      <c r="MLQ5" s="89"/>
      <c r="MLR5" s="89"/>
      <c r="MLS5" s="89"/>
      <c r="MLT5" s="89"/>
      <c r="MLU5" s="89"/>
      <c r="MLV5" s="89"/>
      <c r="MLW5" s="89"/>
      <c r="MLX5" s="89"/>
      <c r="MLY5" s="89"/>
      <c r="MLZ5" s="89"/>
      <c r="MMA5" s="89"/>
      <c r="MMB5" s="89"/>
      <c r="MMC5" s="89"/>
      <c r="MMD5" s="89"/>
      <c r="MME5" s="89"/>
      <c r="MMF5" s="89"/>
      <c r="MMG5" s="89"/>
      <c r="MMH5" s="89"/>
      <c r="MMI5" s="89"/>
      <c r="MMJ5" s="89"/>
      <c r="MMK5" s="89"/>
      <c r="MML5" s="89"/>
      <c r="MMM5" s="89"/>
      <c r="MMN5" s="89"/>
      <c r="MMO5" s="89"/>
      <c r="MMP5" s="89"/>
      <c r="MMQ5" s="89"/>
      <c r="MMR5" s="89"/>
      <c r="MMS5" s="89"/>
      <c r="MMT5" s="89"/>
      <c r="MMU5" s="89"/>
      <c r="MMV5" s="89"/>
      <c r="MMW5" s="89"/>
      <c r="MMX5" s="89"/>
      <c r="MMY5" s="89"/>
      <c r="MMZ5" s="89"/>
      <c r="MNA5" s="89"/>
      <c r="MNB5" s="89"/>
      <c r="MNC5" s="89"/>
      <c r="MND5" s="89"/>
      <c r="MNE5" s="89"/>
      <c r="MNF5" s="89"/>
      <c r="MNG5" s="89"/>
      <c r="MNH5" s="89"/>
      <c r="MNI5" s="89"/>
      <c r="MNJ5" s="89"/>
      <c r="MNK5" s="89"/>
      <c r="MNL5" s="89"/>
      <c r="MNM5" s="89"/>
      <c r="MNN5" s="89"/>
      <c r="MNO5" s="89"/>
      <c r="MNP5" s="89"/>
      <c r="MNQ5" s="89"/>
      <c r="MNR5" s="89"/>
      <c r="MNS5" s="89"/>
      <c r="MNT5" s="89"/>
      <c r="MNU5" s="89"/>
      <c r="MNV5" s="89"/>
      <c r="MNW5" s="89"/>
      <c r="MNX5" s="89"/>
      <c r="MNY5" s="89"/>
      <c r="MNZ5" s="89"/>
      <c r="MOA5" s="89"/>
      <c r="MOB5" s="89"/>
      <c r="MOC5" s="89"/>
      <c r="MOD5" s="89"/>
      <c r="MOE5" s="89"/>
      <c r="MOF5" s="89"/>
      <c r="MOG5" s="89"/>
      <c r="MOH5" s="89"/>
      <c r="MOI5" s="89"/>
      <c r="MOJ5" s="89"/>
      <c r="MOK5" s="89"/>
      <c r="MOL5" s="89"/>
      <c r="MOM5" s="89"/>
      <c r="MON5" s="89"/>
      <c r="MOO5" s="89"/>
      <c r="MOP5" s="89"/>
      <c r="MOQ5" s="89"/>
      <c r="MOR5" s="89"/>
      <c r="MOS5" s="89"/>
      <c r="MOT5" s="89"/>
      <c r="MOU5" s="89"/>
      <c r="MOV5" s="89"/>
      <c r="MOW5" s="89"/>
      <c r="MOX5" s="89"/>
      <c r="MOY5" s="89"/>
      <c r="MOZ5" s="89"/>
      <c r="MPA5" s="89"/>
      <c r="MPB5" s="89"/>
      <c r="MPC5" s="89"/>
      <c r="MPD5" s="89"/>
      <c r="MPE5" s="89"/>
      <c r="MPF5" s="89"/>
      <c r="MPG5" s="89"/>
      <c r="MPH5" s="89"/>
      <c r="MPI5" s="89"/>
      <c r="MPJ5" s="89"/>
      <c r="MPK5" s="89"/>
      <c r="MPL5" s="89"/>
      <c r="MPM5" s="89"/>
      <c r="MPN5" s="89"/>
      <c r="MPO5" s="89"/>
      <c r="MPP5" s="89"/>
      <c r="MPQ5" s="89"/>
      <c r="MPR5" s="89"/>
      <c r="MPS5" s="89"/>
      <c r="MPT5" s="89"/>
      <c r="MPU5" s="89"/>
      <c r="MPV5" s="89"/>
      <c r="MPW5" s="89"/>
      <c r="MPX5" s="89"/>
      <c r="MPY5" s="89"/>
      <c r="MPZ5" s="89"/>
      <c r="MQA5" s="89"/>
      <c r="MQB5" s="89"/>
      <c r="MQC5" s="89"/>
      <c r="MQD5" s="89"/>
      <c r="MQE5" s="89"/>
      <c r="MQF5" s="89"/>
      <c r="MQG5" s="89"/>
      <c r="MQH5" s="89"/>
      <c r="MQI5" s="89"/>
      <c r="MQJ5" s="89"/>
      <c r="MQK5" s="89"/>
      <c r="MQL5" s="89"/>
      <c r="MQM5" s="89"/>
      <c r="MQN5" s="89"/>
      <c r="MQO5" s="89"/>
      <c r="MQP5" s="89"/>
      <c r="MQQ5" s="89"/>
      <c r="MQR5" s="89"/>
      <c r="MQS5" s="89"/>
      <c r="MQT5" s="89"/>
      <c r="MQU5" s="89"/>
      <c r="MQV5" s="89"/>
      <c r="MQW5" s="89"/>
      <c r="MQX5" s="89"/>
      <c r="MQY5" s="89"/>
      <c r="MQZ5" s="89"/>
      <c r="MRA5" s="89"/>
      <c r="MRB5" s="89"/>
      <c r="MRC5" s="89"/>
      <c r="MRD5" s="89"/>
      <c r="MRE5" s="89"/>
      <c r="MRF5" s="89"/>
      <c r="MRG5" s="89"/>
      <c r="MRH5" s="89"/>
      <c r="MRI5" s="89"/>
      <c r="MRJ5" s="89"/>
      <c r="MRK5" s="89"/>
      <c r="MRL5" s="89"/>
      <c r="MRM5" s="89"/>
      <c r="MRN5" s="89"/>
      <c r="MRO5" s="89"/>
      <c r="MRP5" s="89"/>
      <c r="MRQ5" s="89"/>
      <c r="MRR5" s="89"/>
      <c r="MRS5" s="89"/>
      <c r="MRT5" s="89"/>
      <c r="MRU5" s="89"/>
      <c r="MRV5" s="89"/>
      <c r="MRW5" s="89"/>
      <c r="MRX5" s="89"/>
      <c r="MRY5" s="89"/>
      <c r="MRZ5" s="89"/>
      <c r="MSA5" s="89"/>
      <c r="MSB5" s="89"/>
      <c r="MSC5" s="89"/>
      <c r="MSD5" s="89"/>
      <c r="MSE5" s="89"/>
      <c r="MSF5" s="89"/>
      <c r="MSG5" s="89"/>
      <c r="MSH5" s="89"/>
      <c r="MSI5" s="89"/>
      <c r="MSJ5" s="89"/>
      <c r="MSK5" s="89"/>
      <c r="MSL5" s="89"/>
      <c r="MSM5" s="89"/>
      <c r="MSN5" s="89"/>
      <c r="MSO5" s="89"/>
      <c r="MSP5" s="89"/>
      <c r="MSQ5" s="89"/>
      <c r="MSR5" s="89"/>
      <c r="MSS5" s="89"/>
      <c r="MST5" s="89"/>
      <c r="MSU5" s="89"/>
      <c r="MSV5" s="89"/>
      <c r="MSW5" s="89"/>
      <c r="MSX5" s="89"/>
      <c r="MSY5" s="89"/>
      <c r="MSZ5" s="89"/>
      <c r="MTA5" s="89"/>
      <c r="MTB5" s="89"/>
      <c r="MTC5" s="89"/>
      <c r="MTD5" s="89"/>
      <c r="MTE5" s="89"/>
      <c r="MTF5" s="89"/>
      <c r="MTG5" s="89"/>
      <c r="MTH5" s="89"/>
      <c r="MTI5" s="89"/>
      <c r="MTJ5" s="89"/>
      <c r="MTK5" s="89"/>
      <c r="MTL5" s="89"/>
      <c r="MTM5" s="89"/>
      <c r="MTN5" s="89"/>
      <c r="MTO5" s="89"/>
      <c r="MTP5" s="89"/>
      <c r="MTQ5" s="89"/>
      <c r="MTR5" s="89"/>
      <c r="MTS5" s="89"/>
      <c r="MTT5" s="89"/>
      <c r="MTU5" s="89"/>
      <c r="MTV5" s="89"/>
      <c r="MTW5" s="89"/>
      <c r="MTX5" s="89"/>
      <c r="MTY5" s="89"/>
      <c r="MTZ5" s="89"/>
      <c r="MUA5" s="89"/>
      <c r="MUB5" s="89"/>
      <c r="MUC5" s="89"/>
      <c r="MUD5" s="89"/>
      <c r="MUE5" s="89"/>
      <c r="MUF5" s="89"/>
      <c r="MUG5" s="89"/>
      <c r="MUH5" s="89"/>
      <c r="MUI5" s="89"/>
      <c r="MUJ5" s="89"/>
      <c r="MUK5" s="89"/>
      <c r="MUL5" s="89"/>
      <c r="MUM5" s="89"/>
      <c r="MUN5" s="89"/>
      <c r="MUO5" s="89"/>
      <c r="MUP5" s="89"/>
      <c r="MUQ5" s="89"/>
      <c r="MUR5" s="89"/>
      <c r="MUS5" s="89"/>
      <c r="MUT5" s="89"/>
      <c r="MUU5" s="89"/>
      <c r="MUV5" s="89"/>
      <c r="MUW5" s="89"/>
      <c r="MUX5" s="89"/>
      <c r="MUY5" s="89"/>
      <c r="MUZ5" s="89"/>
      <c r="MVA5" s="89"/>
      <c r="MVB5" s="89"/>
      <c r="MVC5" s="89"/>
      <c r="MVD5" s="89"/>
      <c r="MVE5" s="89"/>
      <c r="MVF5" s="89"/>
      <c r="MVG5" s="89"/>
      <c r="MVH5" s="89"/>
      <c r="MVI5" s="89"/>
      <c r="MVJ5" s="89"/>
      <c r="MVK5" s="89"/>
      <c r="MVL5" s="89"/>
      <c r="MVM5" s="89"/>
      <c r="MVN5" s="89"/>
      <c r="MVO5" s="89"/>
      <c r="MVP5" s="89"/>
      <c r="MVQ5" s="89"/>
      <c r="MVR5" s="89"/>
      <c r="MVS5" s="89"/>
      <c r="MVT5" s="89"/>
      <c r="MVU5" s="89"/>
      <c r="MVV5" s="89"/>
      <c r="MVW5" s="89"/>
      <c r="MVX5" s="89"/>
      <c r="MVY5" s="89"/>
      <c r="MVZ5" s="89"/>
      <c r="MWA5" s="89"/>
      <c r="MWB5" s="89"/>
      <c r="MWC5" s="89"/>
      <c r="MWD5" s="89"/>
      <c r="MWE5" s="89"/>
      <c r="MWF5" s="89"/>
      <c r="MWG5" s="89"/>
      <c r="MWH5" s="89"/>
      <c r="MWI5" s="89"/>
      <c r="MWJ5" s="89"/>
      <c r="MWK5" s="89"/>
      <c r="MWL5" s="89"/>
      <c r="MWM5" s="89"/>
      <c r="MWN5" s="89"/>
      <c r="MWO5" s="89"/>
      <c r="MWP5" s="89"/>
      <c r="MWQ5" s="89"/>
      <c r="MWR5" s="89"/>
      <c r="MWS5" s="89"/>
      <c r="MWT5" s="89"/>
      <c r="MWU5" s="89"/>
      <c r="MWV5" s="89"/>
      <c r="MWW5" s="89"/>
      <c r="MWX5" s="89"/>
      <c r="MWY5" s="89"/>
      <c r="MWZ5" s="89"/>
      <c r="MXA5" s="89"/>
      <c r="MXB5" s="89"/>
      <c r="MXC5" s="89"/>
      <c r="MXD5" s="89"/>
      <c r="MXE5" s="89"/>
      <c r="MXF5" s="89"/>
      <c r="MXG5" s="89"/>
      <c r="MXH5" s="89"/>
      <c r="MXI5" s="89"/>
      <c r="MXJ5" s="89"/>
      <c r="MXK5" s="89"/>
      <c r="MXL5" s="89"/>
      <c r="MXM5" s="89"/>
      <c r="MXN5" s="89"/>
      <c r="MXO5" s="89"/>
      <c r="MXP5" s="89"/>
      <c r="MXQ5" s="89"/>
      <c r="MXR5" s="89"/>
      <c r="MXS5" s="89"/>
      <c r="MXT5" s="89"/>
      <c r="MXU5" s="89"/>
      <c r="MXV5" s="89"/>
      <c r="MXW5" s="89"/>
      <c r="MXX5" s="89"/>
      <c r="MXY5" s="89"/>
      <c r="MXZ5" s="89"/>
      <c r="MYA5" s="89"/>
      <c r="MYB5" s="89"/>
      <c r="MYC5" s="89"/>
      <c r="MYD5" s="89"/>
      <c r="MYE5" s="89"/>
      <c r="MYF5" s="89"/>
      <c r="MYG5" s="89"/>
      <c r="MYH5" s="89"/>
      <c r="MYI5" s="89"/>
      <c r="MYJ5" s="89"/>
      <c r="MYK5" s="89"/>
      <c r="MYL5" s="89"/>
      <c r="MYM5" s="89"/>
      <c r="MYN5" s="89"/>
      <c r="MYO5" s="89"/>
      <c r="MYP5" s="89"/>
      <c r="MYQ5" s="89"/>
      <c r="MYR5" s="89"/>
      <c r="MYS5" s="89"/>
      <c r="MYT5" s="89"/>
      <c r="MYU5" s="89"/>
      <c r="MYV5" s="89"/>
      <c r="MYW5" s="89"/>
      <c r="MYX5" s="89"/>
      <c r="MYY5" s="89"/>
      <c r="MYZ5" s="89"/>
      <c r="MZA5" s="89"/>
      <c r="MZB5" s="89"/>
      <c r="MZC5" s="89"/>
      <c r="MZD5" s="89"/>
      <c r="MZE5" s="89"/>
      <c r="MZF5" s="89"/>
      <c r="MZG5" s="89"/>
      <c r="MZH5" s="89"/>
      <c r="MZI5" s="89"/>
      <c r="MZJ5" s="89"/>
      <c r="MZK5" s="89"/>
      <c r="MZL5" s="89"/>
      <c r="MZM5" s="89"/>
      <c r="MZN5" s="89"/>
      <c r="MZO5" s="89"/>
      <c r="MZP5" s="89"/>
      <c r="MZQ5" s="89"/>
      <c r="MZR5" s="89"/>
      <c r="MZS5" s="89"/>
      <c r="MZT5" s="89"/>
      <c r="MZU5" s="89"/>
      <c r="MZV5" s="89"/>
      <c r="MZW5" s="89"/>
      <c r="MZX5" s="89"/>
      <c r="MZY5" s="89"/>
      <c r="MZZ5" s="89"/>
      <c r="NAA5" s="89"/>
      <c r="NAB5" s="89"/>
      <c r="NAC5" s="89"/>
      <c r="NAD5" s="89"/>
      <c r="NAE5" s="89"/>
      <c r="NAF5" s="89"/>
      <c r="NAG5" s="89"/>
      <c r="NAH5" s="89"/>
      <c r="NAI5" s="89"/>
      <c r="NAJ5" s="89"/>
      <c r="NAK5" s="89"/>
      <c r="NAL5" s="89"/>
      <c r="NAM5" s="89"/>
      <c r="NAN5" s="89"/>
      <c r="NAO5" s="89"/>
      <c r="NAP5" s="89"/>
      <c r="NAQ5" s="89"/>
      <c r="NAR5" s="89"/>
      <c r="NAS5" s="89"/>
      <c r="NAT5" s="89"/>
      <c r="NAU5" s="89"/>
      <c r="NAV5" s="89"/>
      <c r="NAW5" s="89"/>
      <c r="NAX5" s="89"/>
      <c r="NAY5" s="89"/>
      <c r="NAZ5" s="89"/>
      <c r="NBA5" s="89"/>
      <c r="NBB5" s="89"/>
      <c r="NBC5" s="89"/>
      <c r="NBD5" s="89"/>
      <c r="NBE5" s="89"/>
      <c r="NBF5" s="89"/>
      <c r="NBG5" s="89"/>
      <c r="NBH5" s="89"/>
      <c r="NBI5" s="89"/>
      <c r="NBJ5" s="89"/>
      <c r="NBK5" s="89"/>
      <c r="NBL5" s="89"/>
      <c r="NBM5" s="89"/>
      <c r="NBN5" s="89"/>
      <c r="NBO5" s="89"/>
      <c r="NBP5" s="89"/>
      <c r="NBQ5" s="89"/>
      <c r="NBR5" s="89"/>
      <c r="NBS5" s="89"/>
      <c r="NBT5" s="89"/>
      <c r="NBU5" s="89"/>
      <c r="NBV5" s="89"/>
      <c r="NBW5" s="89"/>
      <c r="NBX5" s="89"/>
      <c r="NBY5" s="89"/>
      <c r="NBZ5" s="89"/>
      <c r="NCA5" s="89"/>
      <c r="NCB5" s="89"/>
      <c r="NCC5" s="89"/>
      <c r="NCD5" s="89"/>
      <c r="NCE5" s="89"/>
      <c r="NCF5" s="89"/>
      <c r="NCG5" s="89"/>
      <c r="NCH5" s="89"/>
      <c r="NCI5" s="89"/>
      <c r="NCJ5" s="89"/>
      <c r="NCK5" s="89"/>
      <c r="NCL5" s="89"/>
      <c r="NCM5" s="89"/>
      <c r="NCN5" s="89"/>
      <c r="NCO5" s="89"/>
      <c r="NCP5" s="89"/>
      <c r="NCQ5" s="89"/>
      <c r="NCR5" s="89"/>
      <c r="NCS5" s="89"/>
      <c r="NCT5" s="89"/>
      <c r="NCU5" s="89"/>
      <c r="NCV5" s="89"/>
      <c r="NCW5" s="89"/>
      <c r="NCX5" s="89"/>
      <c r="NCY5" s="89"/>
      <c r="NCZ5" s="89"/>
      <c r="NDA5" s="89"/>
      <c r="NDB5" s="89"/>
      <c r="NDC5" s="89"/>
      <c r="NDD5" s="89"/>
      <c r="NDE5" s="89"/>
      <c r="NDF5" s="89"/>
      <c r="NDG5" s="89"/>
      <c r="NDH5" s="89"/>
      <c r="NDI5" s="89"/>
      <c r="NDJ5" s="89"/>
      <c r="NDK5" s="89"/>
      <c r="NDL5" s="89"/>
      <c r="NDM5" s="89"/>
      <c r="NDN5" s="89"/>
      <c r="NDO5" s="89"/>
      <c r="NDP5" s="89"/>
      <c r="NDQ5" s="89"/>
      <c r="NDR5" s="89"/>
      <c r="NDS5" s="89"/>
      <c r="NDT5" s="89"/>
      <c r="NDU5" s="89"/>
      <c r="NDV5" s="89"/>
      <c r="NDW5" s="89"/>
      <c r="NDX5" s="89"/>
      <c r="NDY5" s="89"/>
      <c r="NDZ5" s="89"/>
      <c r="NEA5" s="89"/>
      <c r="NEB5" s="89"/>
      <c r="NEC5" s="89"/>
      <c r="NED5" s="89"/>
      <c r="NEE5" s="89"/>
      <c r="NEF5" s="89"/>
      <c r="NEG5" s="89"/>
      <c r="NEH5" s="89"/>
      <c r="NEI5" s="89"/>
      <c r="NEJ5" s="89"/>
      <c r="NEK5" s="89"/>
      <c r="NEL5" s="89"/>
      <c r="NEM5" s="89"/>
      <c r="NEN5" s="89"/>
      <c r="NEO5" s="89"/>
      <c r="NEP5" s="89"/>
      <c r="NEQ5" s="89"/>
      <c r="NER5" s="89"/>
      <c r="NES5" s="89"/>
      <c r="NET5" s="89"/>
      <c r="NEU5" s="89"/>
      <c r="NEV5" s="89"/>
      <c r="NEW5" s="89"/>
      <c r="NEX5" s="89"/>
      <c r="NEY5" s="89"/>
      <c r="NEZ5" s="89"/>
      <c r="NFA5" s="89"/>
      <c r="NFB5" s="89"/>
      <c r="NFC5" s="89"/>
      <c r="NFD5" s="89"/>
      <c r="NFE5" s="89"/>
      <c r="NFF5" s="89"/>
      <c r="NFG5" s="89"/>
      <c r="NFH5" s="89"/>
      <c r="NFI5" s="89"/>
      <c r="NFJ5" s="89"/>
      <c r="NFK5" s="89"/>
      <c r="NFL5" s="89"/>
      <c r="NFM5" s="89"/>
      <c r="NFN5" s="89"/>
      <c r="NFO5" s="89"/>
      <c r="NFP5" s="89"/>
      <c r="NFQ5" s="89"/>
      <c r="NFR5" s="89"/>
      <c r="NFS5" s="89"/>
      <c r="NFT5" s="89"/>
      <c r="NFU5" s="89"/>
      <c r="NFV5" s="89"/>
      <c r="NFW5" s="89"/>
      <c r="NFX5" s="89"/>
      <c r="NFY5" s="89"/>
      <c r="NFZ5" s="89"/>
      <c r="NGA5" s="89"/>
      <c r="NGB5" s="89"/>
      <c r="NGC5" s="89"/>
      <c r="NGD5" s="89"/>
      <c r="NGE5" s="89"/>
      <c r="NGF5" s="89"/>
      <c r="NGG5" s="89"/>
      <c r="NGH5" s="89"/>
      <c r="NGI5" s="89"/>
      <c r="NGJ5" s="89"/>
      <c r="NGK5" s="89"/>
      <c r="NGL5" s="89"/>
      <c r="NGM5" s="89"/>
      <c r="NGN5" s="89"/>
      <c r="NGO5" s="89"/>
      <c r="NGP5" s="89"/>
      <c r="NGQ5" s="89"/>
      <c r="NGR5" s="89"/>
      <c r="NGS5" s="89"/>
      <c r="NGT5" s="89"/>
      <c r="NGU5" s="89"/>
      <c r="NGV5" s="89"/>
      <c r="NGW5" s="89"/>
      <c r="NGX5" s="89"/>
      <c r="NGY5" s="89"/>
      <c r="NGZ5" s="89"/>
      <c r="NHA5" s="89"/>
      <c r="NHB5" s="89"/>
      <c r="NHC5" s="89"/>
      <c r="NHD5" s="89"/>
      <c r="NHE5" s="89"/>
      <c r="NHF5" s="89"/>
      <c r="NHG5" s="89"/>
      <c r="NHH5" s="89"/>
      <c r="NHI5" s="89"/>
      <c r="NHJ5" s="89"/>
      <c r="NHK5" s="89"/>
      <c r="NHL5" s="89"/>
      <c r="NHM5" s="89"/>
      <c r="NHN5" s="89"/>
      <c r="NHO5" s="89"/>
      <c r="NHP5" s="89"/>
      <c r="NHQ5" s="89"/>
      <c r="NHR5" s="89"/>
      <c r="NHS5" s="89"/>
      <c r="NHT5" s="89"/>
      <c r="NHU5" s="89"/>
      <c r="NHV5" s="89"/>
      <c r="NHW5" s="89"/>
      <c r="NHX5" s="89"/>
      <c r="NHY5" s="89"/>
      <c r="NHZ5" s="89"/>
      <c r="NIA5" s="89"/>
      <c r="NIB5" s="89"/>
      <c r="NIC5" s="89"/>
      <c r="NID5" s="89"/>
      <c r="NIE5" s="89"/>
      <c r="NIF5" s="89"/>
      <c r="NIG5" s="89"/>
      <c r="NIH5" s="89"/>
      <c r="NII5" s="89"/>
      <c r="NIJ5" s="89"/>
      <c r="NIK5" s="89"/>
      <c r="NIL5" s="89"/>
      <c r="NIM5" s="89"/>
      <c r="NIN5" s="89"/>
      <c r="NIO5" s="89"/>
      <c r="NIP5" s="89"/>
      <c r="NIQ5" s="89"/>
      <c r="NIR5" s="89"/>
      <c r="NIS5" s="89"/>
      <c r="NIT5" s="89"/>
      <c r="NIU5" s="89"/>
      <c r="NIV5" s="89"/>
      <c r="NIW5" s="89"/>
      <c r="NIX5" s="89"/>
      <c r="NIY5" s="89"/>
      <c r="NIZ5" s="89"/>
      <c r="NJA5" s="89"/>
      <c r="NJB5" s="89"/>
      <c r="NJC5" s="89"/>
      <c r="NJD5" s="89"/>
      <c r="NJE5" s="89"/>
      <c r="NJF5" s="89"/>
      <c r="NJG5" s="89"/>
      <c r="NJH5" s="89"/>
      <c r="NJI5" s="89"/>
      <c r="NJJ5" s="89"/>
      <c r="NJK5" s="89"/>
      <c r="NJL5" s="89"/>
      <c r="NJM5" s="89"/>
      <c r="NJN5" s="89"/>
      <c r="NJO5" s="89"/>
      <c r="NJP5" s="89"/>
      <c r="NJQ5" s="89"/>
      <c r="NJR5" s="89"/>
      <c r="NJS5" s="89"/>
      <c r="NJT5" s="89"/>
      <c r="NJU5" s="89"/>
      <c r="NJV5" s="89"/>
      <c r="NJW5" s="89"/>
      <c r="NJX5" s="89"/>
      <c r="NJY5" s="89"/>
      <c r="NJZ5" s="89"/>
      <c r="NKA5" s="89"/>
      <c r="NKB5" s="89"/>
      <c r="NKC5" s="89"/>
      <c r="NKD5" s="89"/>
      <c r="NKE5" s="89"/>
      <c r="NKF5" s="89"/>
      <c r="NKG5" s="89"/>
      <c r="NKH5" s="89"/>
      <c r="NKI5" s="89"/>
      <c r="NKJ5" s="89"/>
      <c r="NKK5" s="89"/>
      <c r="NKL5" s="89"/>
      <c r="NKM5" s="89"/>
      <c r="NKN5" s="89"/>
      <c r="NKO5" s="89"/>
      <c r="NKP5" s="89"/>
      <c r="NKQ5" s="89"/>
      <c r="NKR5" s="89"/>
      <c r="NKS5" s="89"/>
      <c r="NKT5" s="89"/>
      <c r="NKU5" s="89"/>
      <c r="NKV5" s="89"/>
      <c r="NKW5" s="89"/>
      <c r="NKX5" s="89"/>
      <c r="NKY5" s="89"/>
      <c r="NKZ5" s="89"/>
      <c r="NLA5" s="89"/>
      <c r="NLB5" s="89"/>
      <c r="NLC5" s="89"/>
      <c r="NLD5" s="89"/>
      <c r="NLE5" s="89"/>
      <c r="NLF5" s="89"/>
      <c r="NLG5" s="89"/>
      <c r="NLH5" s="89"/>
      <c r="NLI5" s="89"/>
      <c r="NLJ5" s="89"/>
      <c r="NLK5" s="89"/>
      <c r="NLL5" s="89"/>
      <c r="NLM5" s="89"/>
      <c r="NLN5" s="89"/>
      <c r="NLO5" s="89"/>
      <c r="NLP5" s="89"/>
      <c r="NLQ5" s="89"/>
      <c r="NLR5" s="89"/>
      <c r="NLS5" s="89"/>
      <c r="NLT5" s="89"/>
      <c r="NLU5" s="89"/>
      <c r="NLV5" s="89"/>
      <c r="NLW5" s="89"/>
      <c r="NLX5" s="89"/>
      <c r="NLY5" s="89"/>
      <c r="NLZ5" s="89"/>
      <c r="NMA5" s="89"/>
      <c r="NMB5" s="89"/>
      <c r="NMC5" s="89"/>
      <c r="NMD5" s="89"/>
      <c r="NME5" s="89"/>
      <c r="NMF5" s="89"/>
      <c r="NMG5" s="89"/>
      <c r="NMH5" s="89"/>
      <c r="NMI5" s="89"/>
      <c r="NMJ5" s="89"/>
      <c r="NMK5" s="89"/>
      <c r="NML5" s="89"/>
      <c r="NMM5" s="89"/>
      <c r="NMN5" s="89"/>
      <c r="NMO5" s="89"/>
      <c r="NMP5" s="89"/>
      <c r="NMQ5" s="89"/>
      <c r="NMR5" s="89"/>
      <c r="NMS5" s="89"/>
      <c r="NMT5" s="89"/>
      <c r="NMU5" s="89"/>
      <c r="NMV5" s="89"/>
      <c r="NMW5" s="89"/>
      <c r="NMX5" s="89"/>
      <c r="NMY5" s="89"/>
      <c r="NMZ5" s="89"/>
      <c r="NNA5" s="89"/>
      <c r="NNB5" s="89"/>
      <c r="NNC5" s="89"/>
      <c r="NND5" s="89"/>
      <c r="NNE5" s="89"/>
      <c r="NNF5" s="89"/>
      <c r="NNG5" s="89"/>
      <c r="NNH5" s="89"/>
      <c r="NNI5" s="89"/>
      <c r="NNJ5" s="89"/>
      <c r="NNK5" s="89"/>
      <c r="NNL5" s="89"/>
      <c r="NNM5" s="89"/>
      <c r="NNN5" s="89"/>
      <c r="NNO5" s="89"/>
      <c r="NNP5" s="89"/>
      <c r="NNQ5" s="89"/>
      <c r="NNR5" s="89"/>
      <c r="NNS5" s="89"/>
      <c r="NNT5" s="89"/>
      <c r="NNU5" s="89"/>
      <c r="NNV5" s="89"/>
      <c r="NNW5" s="89"/>
      <c r="NNX5" s="89"/>
      <c r="NNY5" s="89"/>
      <c r="NNZ5" s="89"/>
      <c r="NOA5" s="89"/>
      <c r="NOB5" s="89"/>
      <c r="NOC5" s="89"/>
      <c r="NOD5" s="89"/>
      <c r="NOE5" s="89"/>
      <c r="NOF5" s="89"/>
      <c r="NOG5" s="89"/>
      <c r="NOH5" s="89"/>
      <c r="NOI5" s="89"/>
      <c r="NOJ5" s="89"/>
      <c r="NOK5" s="89"/>
      <c r="NOL5" s="89"/>
      <c r="NOM5" s="89"/>
      <c r="NON5" s="89"/>
      <c r="NOO5" s="89"/>
      <c r="NOP5" s="89"/>
      <c r="NOQ5" s="89"/>
      <c r="NOR5" s="89"/>
      <c r="NOS5" s="89"/>
      <c r="NOT5" s="89"/>
      <c r="NOU5" s="89"/>
      <c r="NOV5" s="89"/>
      <c r="NOW5" s="89"/>
      <c r="NOX5" s="89"/>
      <c r="NOY5" s="89"/>
      <c r="NOZ5" s="89"/>
      <c r="NPA5" s="89"/>
      <c r="NPB5" s="89"/>
      <c r="NPC5" s="89"/>
      <c r="NPD5" s="89"/>
      <c r="NPE5" s="89"/>
      <c r="NPF5" s="89"/>
      <c r="NPG5" s="89"/>
      <c r="NPH5" s="89"/>
      <c r="NPI5" s="89"/>
      <c r="NPJ5" s="89"/>
      <c r="NPK5" s="89"/>
      <c r="NPL5" s="89"/>
      <c r="NPM5" s="89"/>
      <c r="NPN5" s="89"/>
      <c r="NPO5" s="89"/>
      <c r="NPP5" s="89"/>
      <c r="NPQ5" s="89"/>
      <c r="NPR5" s="89"/>
      <c r="NPS5" s="89"/>
      <c r="NPT5" s="89"/>
      <c r="NPU5" s="89"/>
      <c r="NPV5" s="89"/>
      <c r="NPW5" s="89"/>
      <c r="NPX5" s="89"/>
      <c r="NPY5" s="89"/>
      <c r="NPZ5" s="89"/>
      <c r="NQA5" s="89"/>
      <c r="NQB5" s="89"/>
      <c r="NQC5" s="89"/>
      <c r="NQD5" s="89"/>
      <c r="NQE5" s="89"/>
      <c r="NQF5" s="89"/>
      <c r="NQG5" s="89"/>
      <c r="NQH5" s="89"/>
      <c r="NQI5" s="89"/>
      <c r="NQJ5" s="89"/>
      <c r="NQK5" s="89"/>
      <c r="NQL5" s="89"/>
      <c r="NQM5" s="89"/>
      <c r="NQN5" s="89"/>
      <c r="NQO5" s="89"/>
      <c r="NQP5" s="89"/>
      <c r="NQQ5" s="89"/>
      <c r="NQR5" s="89"/>
      <c r="NQS5" s="89"/>
      <c r="NQT5" s="89"/>
      <c r="NQU5" s="89"/>
      <c r="NQV5" s="89"/>
      <c r="NQW5" s="89"/>
      <c r="NQX5" s="89"/>
      <c r="NQY5" s="89"/>
      <c r="NQZ5" s="89"/>
      <c r="NRA5" s="89"/>
      <c r="NRB5" s="89"/>
      <c r="NRC5" s="89"/>
      <c r="NRD5" s="89"/>
      <c r="NRE5" s="89"/>
      <c r="NRF5" s="89"/>
      <c r="NRG5" s="89"/>
      <c r="NRH5" s="89"/>
      <c r="NRI5" s="89"/>
      <c r="NRJ5" s="89"/>
      <c r="NRK5" s="89"/>
      <c r="NRL5" s="89"/>
      <c r="NRM5" s="89"/>
      <c r="NRN5" s="89"/>
      <c r="NRO5" s="89"/>
      <c r="NRP5" s="89"/>
      <c r="NRQ5" s="89"/>
      <c r="NRR5" s="89"/>
      <c r="NRS5" s="89"/>
      <c r="NRT5" s="89"/>
      <c r="NRU5" s="89"/>
      <c r="NRV5" s="89"/>
      <c r="NRW5" s="89"/>
      <c r="NRX5" s="89"/>
      <c r="NRY5" s="89"/>
      <c r="NRZ5" s="89"/>
      <c r="NSA5" s="89"/>
      <c r="NSB5" s="89"/>
      <c r="NSC5" s="89"/>
      <c r="NSD5" s="89"/>
      <c r="NSE5" s="89"/>
      <c r="NSF5" s="89"/>
      <c r="NSG5" s="89"/>
      <c r="NSH5" s="89"/>
      <c r="NSI5" s="89"/>
      <c r="NSJ5" s="89"/>
      <c r="NSK5" s="89"/>
      <c r="NSL5" s="89"/>
      <c r="NSM5" s="89"/>
      <c r="NSN5" s="89"/>
      <c r="NSO5" s="89"/>
      <c r="NSP5" s="89"/>
      <c r="NSQ5" s="89"/>
      <c r="NSR5" s="89"/>
      <c r="NSS5" s="89"/>
      <c r="NST5" s="89"/>
      <c r="NSU5" s="89"/>
      <c r="NSV5" s="89"/>
      <c r="NSW5" s="89"/>
      <c r="NSX5" s="89"/>
      <c r="NSY5" s="89"/>
      <c r="NSZ5" s="89"/>
      <c r="NTA5" s="89"/>
      <c r="NTB5" s="89"/>
      <c r="NTC5" s="89"/>
      <c r="NTD5" s="89"/>
      <c r="NTE5" s="89"/>
      <c r="NTF5" s="89"/>
      <c r="NTG5" s="89"/>
      <c r="NTH5" s="89"/>
      <c r="NTI5" s="89"/>
      <c r="NTJ5" s="89"/>
      <c r="NTK5" s="89"/>
      <c r="NTL5" s="89"/>
      <c r="NTM5" s="89"/>
      <c r="NTN5" s="89"/>
      <c r="NTO5" s="89"/>
      <c r="NTP5" s="89"/>
      <c r="NTQ5" s="89"/>
      <c r="NTR5" s="89"/>
      <c r="NTS5" s="89"/>
      <c r="NTT5" s="89"/>
      <c r="NTU5" s="89"/>
      <c r="NTV5" s="89"/>
      <c r="NTW5" s="89"/>
      <c r="NTX5" s="89"/>
      <c r="NTY5" s="89"/>
      <c r="NTZ5" s="89"/>
      <c r="NUA5" s="89"/>
      <c r="NUB5" s="89"/>
      <c r="NUC5" s="89"/>
      <c r="NUD5" s="89"/>
      <c r="NUE5" s="89"/>
      <c r="NUF5" s="89"/>
      <c r="NUG5" s="89"/>
      <c r="NUH5" s="89"/>
      <c r="NUI5" s="89"/>
      <c r="NUJ5" s="89"/>
      <c r="NUK5" s="89"/>
      <c r="NUL5" s="89"/>
      <c r="NUM5" s="89"/>
      <c r="NUN5" s="89"/>
      <c r="NUO5" s="89"/>
      <c r="NUP5" s="89"/>
      <c r="NUQ5" s="89"/>
      <c r="NUR5" s="89"/>
      <c r="NUS5" s="89"/>
      <c r="NUT5" s="89"/>
      <c r="NUU5" s="89"/>
      <c r="NUV5" s="89"/>
      <c r="NUW5" s="89"/>
      <c r="NUX5" s="89"/>
      <c r="NUY5" s="89"/>
      <c r="NUZ5" s="89"/>
      <c r="NVA5" s="89"/>
      <c r="NVB5" s="89"/>
      <c r="NVC5" s="89"/>
      <c r="NVD5" s="89"/>
      <c r="NVE5" s="89"/>
      <c r="NVF5" s="89"/>
      <c r="NVG5" s="89"/>
      <c r="NVH5" s="89"/>
      <c r="NVI5" s="89"/>
      <c r="NVJ5" s="89"/>
      <c r="NVK5" s="89"/>
      <c r="NVL5" s="89"/>
      <c r="NVM5" s="89"/>
      <c r="NVN5" s="89"/>
      <c r="NVO5" s="89"/>
      <c r="NVP5" s="89"/>
      <c r="NVQ5" s="89"/>
      <c r="NVR5" s="89"/>
      <c r="NVS5" s="89"/>
      <c r="NVT5" s="89"/>
      <c r="NVU5" s="89"/>
      <c r="NVV5" s="89"/>
      <c r="NVW5" s="89"/>
      <c r="NVX5" s="89"/>
      <c r="NVY5" s="89"/>
      <c r="NVZ5" s="89"/>
      <c r="NWA5" s="89"/>
      <c r="NWB5" s="89"/>
      <c r="NWC5" s="89"/>
      <c r="NWD5" s="89"/>
      <c r="NWE5" s="89"/>
      <c r="NWF5" s="89"/>
      <c r="NWG5" s="89"/>
      <c r="NWH5" s="89"/>
      <c r="NWI5" s="89"/>
      <c r="NWJ5" s="89"/>
      <c r="NWK5" s="89"/>
      <c r="NWL5" s="89"/>
      <c r="NWM5" s="89"/>
      <c r="NWN5" s="89"/>
      <c r="NWO5" s="89"/>
      <c r="NWP5" s="89"/>
      <c r="NWQ5" s="89"/>
      <c r="NWR5" s="89"/>
      <c r="NWS5" s="89"/>
      <c r="NWT5" s="89"/>
      <c r="NWU5" s="89"/>
      <c r="NWV5" s="89"/>
      <c r="NWW5" s="89"/>
      <c r="NWX5" s="89"/>
      <c r="NWY5" s="89"/>
      <c r="NWZ5" s="89"/>
      <c r="NXA5" s="89"/>
      <c r="NXB5" s="89"/>
      <c r="NXC5" s="89"/>
      <c r="NXD5" s="89"/>
      <c r="NXE5" s="89"/>
      <c r="NXF5" s="89"/>
      <c r="NXG5" s="89"/>
      <c r="NXH5" s="89"/>
      <c r="NXI5" s="89"/>
      <c r="NXJ5" s="89"/>
      <c r="NXK5" s="89"/>
      <c r="NXL5" s="89"/>
      <c r="NXM5" s="89"/>
      <c r="NXN5" s="89"/>
      <c r="NXO5" s="89"/>
      <c r="NXP5" s="89"/>
      <c r="NXQ5" s="89"/>
      <c r="NXR5" s="89"/>
      <c r="NXS5" s="89"/>
      <c r="NXT5" s="89"/>
      <c r="NXU5" s="89"/>
      <c r="NXV5" s="89"/>
      <c r="NXW5" s="89"/>
      <c r="NXX5" s="89"/>
      <c r="NXY5" s="89"/>
      <c r="NXZ5" s="89"/>
      <c r="NYA5" s="89"/>
      <c r="NYB5" s="89"/>
      <c r="NYC5" s="89"/>
      <c r="NYD5" s="89"/>
      <c r="NYE5" s="89"/>
      <c r="NYF5" s="89"/>
      <c r="NYG5" s="89"/>
      <c r="NYH5" s="89"/>
      <c r="NYI5" s="89"/>
      <c r="NYJ5" s="89"/>
      <c r="NYK5" s="89"/>
      <c r="NYL5" s="89"/>
      <c r="NYM5" s="89"/>
      <c r="NYN5" s="89"/>
      <c r="NYO5" s="89"/>
      <c r="NYP5" s="89"/>
      <c r="NYQ5" s="89"/>
      <c r="NYR5" s="89"/>
      <c r="NYS5" s="89"/>
      <c r="NYT5" s="89"/>
      <c r="NYU5" s="89"/>
      <c r="NYV5" s="89"/>
      <c r="NYW5" s="89"/>
      <c r="NYX5" s="89"/>
      <c r="NYY5" s="89"/>
      <c r="NYZ5" s="89"/>
      <c r="NZA5" s="89"/>
      <c r="NZB5" s="89"/>
      <c r="NZC5" s="89"/>
      <c r="NZD5" s="89"/>
      <c r="NZE5" s="89"/>
      <c r="NZF5" s="89"/>
      <c r="NZG5" s="89"/>
      <c r="NZH5" s="89"/>
      <c r="NZI5" s="89"/>
      <c r="NZJ5" s="89"/>
      <c r="NZK5" s="89"/>
      <c r="NZL5" s="89"/>
      <c r="NZM5" s="89"/>
      <c r="NZN5" s="89"/>
      <c r="NZO5" s="89"/>
      <c r="NZP5" s="89"/>
      <c r="NZQ5" s="89"/>
      <c r="NZR5" s="89"/>
      <c r="NZS5" s="89"/>
      <c r="NZT5" s="89"/>
      <c r="NZU5" s="89"/>
      <c r="NZV5" s="89"/>
      <c r="NZW5" s="89"/>
      <c r="NZX5" s="89"/>
      <c r="NZY5" s="89"/>
      <c r="NZZ5" s="89"/>
      <c r="OAA5" s="89"/>
      <c r="OAB5" s="89"/>
      <c r="OAC5" s="89"/>
      <c r="OAD5" s="89"/>
      <c r="OAE5" s="89"/>
      <c r="OAF5" s="89"/>
      <c r="OAG5" s="89"/>
      <c r="OAH5" s="89"/>
      <c r="OAI5" s="89"/>
      <c r="OAJ5" s="89"/>
      <c r="OAK5" s="89"/>
      <c r="OAL5" s="89"/>
      <c r="OAM5" s="89"/>
      <c r="OAN5" s="89"/>
      <c r="OAO5" s="89"/>
      <c r="OAP5" s="89"/>
      <c r="OAQ5" s="89"/>
      <c r="OAR5" s="89"/>
      <c r="OAS5" s="89"/>
      <c r="OAT5" s="89"/>
      <c r="OAU5" s="89"/>
      <c r="OAV5" s="89"/>
      <c r="OAW5" s="89"/>
      <c r="OAX5" s="89"/>
      <c r="OAY5" s="89"/>
      <c r="OAZ5" s="89"/>
      <c r="OBA5" s="89"/>
      <c r="OBB5" s="89"/>
      <c r="OBC5" s="89"/>
      <c r="OBD5" s="89"/>
      <c r="OBE5" s="89"/>
      <c r="OBF5" s="89"/>
      <c r="OBG5" s="89"/>
      <c r="OBH5" s="89"/>
      <c r="OBI5" s="89"/>
      <c r="OBJ5" s="89"/>
      <c r="OBK5" s="89"/>
      <c r="OBL5" s="89"/>
      <c r="OBM5" s="89"/>
      <c r="OBN5" s="89"/>
      <c r="OBO5" s="89"/>
      <c r="OBP5" s="89"/>
      <c r="OBQ5" s="89"/>
      <c r="OBR5" s="89"/>
      <c r="OBS5" s="89"/>
      <c r="OBT5" s="89"/>
      <c r="OBU5" s="89"/>
      <c r="OBV5" s="89"/>
      <c r="OBW5" s="89"/>
      <c r="OBX5" s="89"/>
      <c r="OBY5" s="89"/>
      <c r="OBZ5" s="89"/>
      <c r="OCA5" s="89"/>
      <c r="OCB5" s="89"/>
      <c r="OCC5" s="89"/>
      <c r="OCD5" s="89"/>
      <c r="OCE5" s="89"/>
      <c r="OCF5" s="89"/>
      <c r="OCG5" s="89"/>
      <c r="OCH5" s="89"/>
      <c r="OCI5" s="89"/>
      <c r="OCJ5" s="89"/>
      <c r="OCK5" s="89"/>
      <c r="OCL5" s="89"/>
      <c r="OCM5" s="89"/>
      <c r="OCN5" s="89"/>
      <c r="OCO5" s="89"/>
      <c r="OCP5" s="89"/>
      <c r="OCQ5" s="89"/>
      <c r="OCR5" s="89"/>
      <c r="OCS5" s="89"/>
      <c r="OCT5" s="89"/>
      <c r="OCU5" s="89"/>
      <c r="OCV5" s="89"/>
      <c r="OCW5" s="89"/>
      <c r="OCX5" s="89"/>
      <c r="OCY5" s="89"/>
      <c r="OCZ5" s="89"/>
      <c r="ODA5" s="89"/>
      <c r="ODB5" s="89"/>
      <c r="ODC5" s="89"/>
      <c r="ODD5" s="89"/>
      <c r="ODE5" s="89"/>
      <c r="ODF5" s="89"/>
      <c r="ODG5" s="89"/>
      <c r="ODH5" s="89"/>
      <c r="ODI5" s="89"/>
      <c r="ODJ5" s="89"/>
      <c r="ODK5" s="89"/>
      <c r="ODL5" s="89"/>
      <c r="ODM5" s="89"/>
      <c r="ODN5" s="89"/>
      <c r="ODO5" s="89"/>
      <c r="ODP5" s="89"/>
      <c r="ODQ5" s="89"/>
      <c r="ODR5" s="89"/>
      <c r="ODS5" s="89"/>
      <c r="ODT5" s="89"/>
      <c r="ODU5" s="89"/>
      <c r="ODV5" s="89"/>
      <c r="ODW5" s="89"/>
      <c r="ODX5" s="89"/>
      <c r="ODY5" s="89"/>
      <c r="ODZ5" s="89"/>
      <c r="OEA5" s="89"/>
      <c r="OEB5" s="89"/>
      <c r="OEC5" s="89"/>
      <c r="OED5" s="89"/>
      <c r="OEE5" s="89"/>
      <c r="OEF5" s="89"/>
      <c r="OEG5" s="89"/>
      <c r="OEH5" s="89"/>
      <c r="OEI5" s="89"/>
      <c r="OEJ5" s="89"/>
      <c r="OEK5" s="89"/>
      <c r="OEL5" s="89"/>
      <c r="OEM5" s="89"/>
      <c r="OEN5" s="89"/>
      <c r="OEO5" s="89"/>
      <c r="OEP5" s="89"/>
      <c r="OEQ5" s="89"/>
      <c r="OER5" s="89"/>
      <c r="OES5" s="89"/>
      <c r="OET5" s="89"/>
      <c r="OEU5" s="89"/>
      <c r="OEV5" s="89"/>
      <c r="OEW5" s="89"/>
      <c r="OEX5" s="89"/>
      <c r="OEY5" s="89"/>
      <c r="OEZ5" s="89"/>
      <c r="OFA5" s="89"/>
      <c r="OFB5" s="89"/>
      <c r="OFC5" s="89"/>
      <c r="OFD5" s="89"/>
      <c r="OFE5" s="89"/>
      <c r="OFF5" s="89"/>
      <c r="OFG5" s="89"/>
      <c r="OFH5" s="89"/>
      <c r="OFI5" s="89"/>
      <c r="OFJ5" s="89"/>
      <c r="OFK5" s="89"/>
      <c r="OFL5" s="89"/>
      <c r="OFM5" s="89"/>
      <c r="OFN5" s="89"/>
      <c r="OFO5" s="89"/>
      <c r="OFP5" s="89"/>
      <c r="OFQ5" s="89"/>
      <c r="OFR5" s="89"/>
      <c r="OFS5" s="89"/>
      <c r="OFT5" s="89"/>
      <c r="OFU5" s="89"/>
      <c r="OFV5" s="89"/>
      <c r="OFW5" s="89"/>
      <c r="OFX5" s="89"/>
      <c r="OFY5" s="89"/>
      <c r="OFZ5" s="89"/>
      <c r="OGA5" s="89"/>
      <c r="OGB5" s="89"/>
      <c r="OGC5" s="89"/>
      <c r="OGD5" s="89"/>
      <c r="OGE5" s="89"/>
      <c r="OGF5" s="89"/>
      <c r="OGG5" s="89"/>
      <c r="OGH5" s="89"/>
      <c r="OGI5" s="89"/>
      <c r="OGJ5" s="89"/>
      <c r="OGK5" s="89"/>
      <c r="OGL5" s="89"/>
      <c r="OGM5" s="89"/>
      <c r="OGN5" s="89"/>
      <c r="OGO5" s="89"/>
      <c r="OGP5" s="89"/>
      <c r="OGQ5" s="89"/>
      <c r="OGR5" s="89"/>
      <c r="OGS5" s="89"/>
      <c r="OGT5" s="89"/>
      <c r="OGU5" s="89"/>
      <c r="OGV5" s="89"/>
      <c r="OGW5" s="89"/>
      <c r="OGX5" s="89"/>
      <c r="OGY5" s="89"/>
      <c r="OGZ5" s="89"/>
      <c r="OHA5" s="89"/>
      <c r="OHB5" s="89"/>
      <c r="OHC5" s="89"/>
      <c r="OHD5" s="89"/>
      <c r="OHE5" s="89"/>
      <c r="OHF5" s="89"/>
      <c r="OHG5" s="89"/>
      <c r="OHH5" s="89"/>
      <c r="OHI5" s="89"/>
      <c r="OHJ5" s="89"/>
      <c r="OHK5" s="89"/>
      <c r="OHL5" s="89"/>
      <c r="OHM5" s="89"/>
      <c r="OHN5" s="89"/>
      <c r="OHO5" s="89"/>
      <c r="OHP5" s="89"/>
      <c r="OHQ5" s="89"/>
      <c r="OHR5" s="89"/>
      <c r="OHS5" s="89"/>
      <c r="OHT5" s="89"/>
      <c r="OHU5" s="89"/>
      <c r="OHV5" s="89"/>
      <c r="OHW5" s="89"/>
      <c r="OHX5" s="89"/>
      <c r="OHY5" s="89"/>
      <c r="OHZ5" s="89"/>
      <c r="OIA5" s="89"/>
      <c r="OIB5" s="89"/>
      <c r="OIC5" s="89"/>
      <c r="OID5" s="89"/>
      <c r="OIE5" s="89"/>
      <c r="OIF5" s="89"/>
      <c r="OIG5" s="89"/>
      <c r="OIH5" s="89"/>
      <c r="OII5" s="89"/>
      <c r="OIJ5" s="89"/>
      <c r="OIK5" s="89"/>
      <c r="OIL5" s="89"/>
      <c r="OIM5" s="89"/>
      <c r="OIN5" s="89"/>
      <c r="OIO5" s="89"/>
      <c r="OIP5" s="89"/>
      <c r="OIQ5" s="89"/>
      <c r="OIR5" s="89"/>
      <c r="OIS5" s="89"/>
      <c r="OIT5" s="89"/>
      <c r="OIU5" s="89"/>
      <c r="OIV5" s="89"/>
      <c r="OIW5" s="89"/>
      <c r="OIX5" s="89"/>
      <c r="OIY5" s="89"/>
      <c r="OIZ5" s="89"/>
      <c r="OJA5" s="89"/>
      <c r="OJB5" s="89"/>
      <c r="OJC5" s="89"/>
      <c r="OJD5" s="89"/>
      <c r="OJE5" s="89"/>
      <c r="OJF5" s="89"/>
      <c r="OJG5" s="89"/>
      <c r="OJH5" s="89"/>
      <c r="OJI5" s="89"/>
      <c r="OJJ5" s="89"/>
      <c r="OJK5" s="89"/>
      <c r="OJL5" s="89"/>
      <c r="OJM5" s="89"/>
      <c r="OJN5" s="89"/>
      <c r="OJO5" s="89"/>
      <c r="OJP5" s="89"/>
      <c r="OJQ5" s="89"/>
      <c r="OJR5" s="89"/>
      <c r="OJS5" s="89"/>
      <c r="OJT5" s="89"/>
      <c r="OJU5" s="89"/>
      <c r="OJV5" s="89"/>
      <c r="OJW5" s="89"/>
      <c r="OJX5" s="89"/>
      <c r="OJY5" s="89"/>
      <c r="OJZ5" s="89"/>
      <c r="OKA5" s="89"/>
      <c r="OKB5" s="89"/>
      <c r="OKC5" s="89"/>
      <c r="OKD5" s="89"/>
      <c r="OKE5" s="89"/>
      <c r="OKF5" s="89"/>
      <c r="OKG5" s="89"/>
      <c r="OKH5" s="89"/>
      <c r="OKI5" s="89"/>
      <c r="OKJ5" s="89"/>
      <c r="OKK5" s="89"/>
      <c r="OKL5" s="89"/>
      <c r="OKM5" s="89"/>
      <c r="OKN5" s="89"/>
      <c r="OKO5" s="89"/>
      <c r="OKP5" s="89"/>
      <c r="OKQ5" s="89"/>
      <c r="OKR5" s="89"/>
      <c r="OKS5" s="89"/>
      <c r="OKT5" s="89"/>
      <c r="OKU5" s="89"/>
      <c r="OKV5" s="89"/>
      <c r="OKW5" s="89"/>
      <c r="OKX5" s="89"/>
      <c r="OKY5" s="89"/>
      <c r="OKZ5" s="89"/>
      <c r="OLA5" s="89"/>
      <c r="OLB5" s="89"/>
      <c r="OLC5" s="89"/>
      <c r="OLD5" s="89"/>
      <c r="OLE5" s="89"/>
      <c r="OLF5" s="89"/>
      <c r="OLG5" s="89"/>
      <c r="OLH5" s="89"/>
      <c r="OLI5" s="89"/>
      <c r="OLJ5" s="89"/>
      <c r="OLK5" s="89"/>
      <c r="OLL5" s="89"/>
      <c r="OLM5" s="89"/>
      <c r="OLN5" s="89"/>
      <c r="OLO5" s="89"/>
      <c r="OLP5" s="89"/>
      <c r="OLQ5" s="89"/>
      <c r="OLR5" s="89"/>
      <c r="OLS5" s="89"/>
      <c r="OLT5" s="89"/>
      <c r="OLU5" s="89"/>
      <c r="OLV5" s="89"/>
      <c r="OLW5" s="89"/>
      <c r="OLX5" s="89"/>
      <c r="OLY5" s="89"/>
      <c r="OLZ5" s="89"/>
      <c r="OMA5" s="89"/>
      <c r="OMB5" s="89"/>
      <c r="OMC5" s="89"/>
      <c r="OMD5" s="89"/>
      <c r="OME5" s="89"/>
      <c r="OMF5" s="89"/>
      <c r="OMG5" s="89"/>
      <c r="OMH5" s="89"/>
      <c r="OMI5" s="89"/>
      <c r="OMJ5" s="89"/>
      <c r="OMK5" s="89"/>
      <c r="OML5" s="89"/>
      <c r="OMM5" s="89"/>
      <c r="OMN5" s="89"/>
      <c r="OMO5" s="89"/>
      <c r="OMP5" s="89"/>
      <c r="OMQ5" s="89"/>
      <c r="OMR5" s="89"/>
      <c r="OMS5" s="89"/>
      <c r="OMT5" s="89"/>
      <c r="OMU5" s="89"/>
      <c r="OMV5" s="89"/>
      <c r="OMW5" s="89"/>
      <c r="OMX5" s="89"/>
      <c r="OMY5" s="89"/>
      <c r="OMZ5" s="89"/>
      <c r="ONA5" s="89"/>
      <c r="ONB5" s="89"/>
      <c r="ONC5" s="89"/>
      <c r="OND5" s="89"/>
      <c r="ONE5" s="89"/>
      <c r="ONF5" s="89"/>
      <c r="ONG5" s="89"/>
      <c r="ONH5" s="89"/>
      <c r="ONI5" s="89"/>
      <c r="ONJ5" s="89"/>
      <c r="ONK5" s="89"/>
      <c r="ONL5" s="89"/>
      <c r="ONM5" s="89"/>
      <c r="ONN5" s="89"/>
      <c r="ONO5" s="89"/>
      <c r="ONP5" s="89"/>
      <c r="ONQ5" s="89"/>
      <c r="ONR5" s="89"/>
      <c r="ONS5" s="89"/>
      <c r="ONT5" s="89"/>
      <c r="ONU5" s="89"/>
      <c r="ONV5" s="89"/>
      <c r="ONW5" s="89"/>
      <c r="ONX5" s="89"/>
      <c r="ONY5" s="89"/>
      <c r="ONZ5" s="89"/>
      <c r="OOA5" s="89"/>
      <c r="OOB5" s="89"/>
      <c r="OOC5" s="89"/>
      <c r="OOD5" s="89"/>
      <c r="OOE5" s="89"/>
      <c r="OOF5" s="89"/>
      <c r="OOG5" s="89"/>
      <c r="OOH5" s="89"/>
      <c r="OOI5" s="89"/>
      <c r="OOJ5" s="89"/>
      <c r="OOK5" s="89"/>
      <c r="OOL5" s="89"/>
      <c r="OOM5" s="89"/>
      <c r="OON5" s="89"/>
      <c r="OOO5" s="89"/>
      <c r="OOP5" s="89"/>
      <c r="OOQ5" s="89"/>
      <c r="OOR5" s="89"/>
      <c r="OOS5" s="89"/>
      <c r="OOT5" s="89"/>
      <c r="OOU5" s="89"/>
      <c r="OOV5" s="89"/>
      <c r="OOW5" s="89"/>
      <c r="OOX5" s="89"/>
      <c r="OOY5" s="89"/>
      <c r="OOZ5" s="89"/>
      <c r="OPA5" s="89"/>
      <c r="OPB5" s="89"/>
      <c r="OPC5" s="89"/>
      <c r="OPD5" s="89"/>
      <c r="OPE5" s="89"/>
      <c r="OPF5" s="89"/>
      <c r="OPG5" s="89"/>
      <c r="OPH5" s="89"/>
      <c r="OPI5" s="89"/>
      <c r="OPJ5" s="89"/>
      <c r="OPK5" s="89"/>
      <c r="OPL5" s="89"/>
      <c r="OPM5" s="89"/>
      <c r="OPN5" s="89"/>
      <c r="OPO5" s="89"/>
      <c r="OPP5" s="89"/>
      <c r="OPQ5" s="89"/>
      <c r="OPR5" s="89"/>
      <c r="OPS5" s="89"/>
      <c r="OPT5" s="89"/>
      <c r="OPU5" s="89"/>
      <c r="OPV5" s="89"/>
      <c r="OPW5" s="89"/>
      <c r="OPX5" s="89"/>
      <c r="OPY5" s="89"/>
      <c r="OPZ5" s="89"/>
      <c r="OQA5" s="89"/>
      <c r="OQB5" s="89"/>
      <c r="OQC5" s="89"/>
      <c r="OQD5" s="89"/>
      <c r="OQE5" s="89"/>
      <c r="OQF5" s="89"/>
      <c r="OQG5" s="89"/>
      <c r="OQH5" s="89"/>
      <c r="OQI5" s="89"/>
      <c r="OQJ5" s="89"/>
      <c r="OQK5" s="89"/>
      <c r="OQL5" s="89"/>
      <c r="OQM5" s="89"/>
      <c r="OQN5" s="89"/>
      <c r="OQO5" s="89"/>
      <c r="OQP5" s="89"/>
      <c r="OQQ5" s="89"/>
      <c r="OQR5" s="89"/>
      <c r="OQS5" s="89"/>
      <c r="OQT5" s="89"/>
      <c r="OQU5" s="89"/>
      <c r="OQV5" s="89"/>
      <c r="OQW5" s="89"/>
      <c r="OQX5" s="89"/>
      <c r="OQY5" s="89"/>
      <c r="OQZ5" s="89"/>
      <c r="ORA5" s="89"/>
      <c r="ORB5" s="89"/>
      <c r="ORC5" s="89"/>
      <c r="ORD5" s="89"/>
      <c r="ORE5" s="89"/>
      <c r="ORF5" s="89"/>
      <c r="ORG5" s="89"/>
      <c r="ORH5" s="89"/>
      <c r="ORI5" s="89"/>
      <c r="ORJ5" s="89"/>
      <c r="ORK5" s="89"/>
      <c r="ORL5" s="89"/>
      <c r="ORM5" s="89"/>
      <c r="ORN5" s="89"/>
      <c r="ORO5" s="89"/>
      <c r="ORP5" s="89"/>
      <c r="ORQ5" s="89"/>
      <c r="ORR5" s="89"/>
      <c r="ORS5" s="89"/>
      <c r="ORT5" s="89"/>
      <c r="ORU5" s="89"/>
      <c r="ORV5" s="89"/>
      <c r="ORW5" s="89"/>
      <c r="ORX5" s="89"/>
      <c r="ORY5" s="89"/>
      <c r="ORZ5" s="89"/>
      <c r="OSA5" s="89"/>
      <c r="OSB5" s="89"/>
      <c r="OSC5" s="89"/>
      <c r="OSD5" s="89"/>
      <c r="OSE5" s="89"/>
      <c r="OSF5" s="89"/>
      <c r="OSG5" s="89"/>
      <c r="OSH5" s="89"/>
      <c r="OSI5" s="89"/>
      <c r="OSJ5" s="89"/>
      <c r="OSK5" s="89"/>
      <c r="OSL5" s="89"/>
      <c r="OSM5" s="89"/>
      <c r="OSN5" s="89"/>
      <c r="OSO5" s="89"/>
      <c r="OSP5" s="89"/>
      <c r="OSQ5" s="89"/>
      <c r="OSR5" s="89"/>
      <c r="OSS5" s="89"/>
      <c r="OST5" s="89"/>
      <c r="OSU5" s="89"/>
      <c r="OSV5" s="89"/>
      <c r="OSW5" s="89"/>
      <c r="OSX5" s="89"/>
      <c r="OSY5" s="89"/>
      <c r="OSZ5" s="89"/>
      <c r="OTA5" s="89"/>
      <c r="OTB5" s="89"/>
      <c r="OTC5" s="89"/>
      <c r="OTD5" s="89"/>
      <c r="OTE5" s="89"/>
      <c r="OTF5" s="89"/>
      <c r="OTG5" s="89"/>
      <c r="OTH5" s="89"/>
      <c r="OTI5" s="89"/>
      <c r="OTJ5" s="89"/>
      <c r="OTK5" s="89"/>
      <c r="OTL5" s="89"/>
      <c r="OTM5" s="89"/>
      <c r="OTN5" s="89"/>
      <c r="OTO5" s="89"/>
      <c r="OTP5" s="89"/>
      <c r="OTQ5" s="89"/>
      <c r="OTR5" s="89"/>
      <c r="OTS5" s="89"/>
      <c r="OTT5" s="89"/>
      <c r="OTU5" s="89"/>
      <c r="OTV5" s="89"/>
      <c r="OTW5" s="89"/>
      <c r="OTX5" s="89"/>
      <c r="OTY5" s="89"/>
      <c r="OTZ5" s="89"/>
      <c r="OUA5" s="89"/>
      <c r="OUB5" s="89"/>
      <c r="OUC5" s="89"/>
      <c r="OUD5" s="89"/>
      <c r="OUE5" s="89"/>
      <c r="OUF5" s="89"/>
      <c r="OUG5" s="89"/>
      <c r="OUH5" s="89"/>
      <c r="OUI5" s="89"/>
      <c r="OUJ5" s="89"/>
      <c r="OUK5" s="89"/>
      <c r="OUL5" s="89"/>
      <c r="OUM5" s="89"/>
      <c r="OUN5" s="89"/>
      <c r="OUO5" s="89"/>
      <c r="OUP5" s="89"/>
      <c r="OUQ5" s="89"/>
      <c r="OUR5" s="89"/>
      <c r="OUS5" s="89"/>
      <c r="OUT5" s="89"/>
      <c r="OUU5" s="89"/>
      <c r="OUV5" s="89"/>
      <c r="OUW5" s="89"/>
      <c r="OUX5" s="89"/>
      <c r="OUY5" s="89"/>
      <c r="OUZ5" s="89"/>
      <c r="OVA5" s="89"/>
      <c r="OVB5" s="89"/>
      <c r="OVC5" s="89"/>
      <c r="OVD5" s="89"/>
      <c r="OVE5" s="89"/>
      <c r="OVF5" s="89"/>
      <c r="OVG5" s="89"/>
      <c r="OVH5" s="89"/>
      <c r="OVI5" s="89"/>
      <c r="OVJ5" s="89"/>
      <c r="OVK5" s="89"/>
      <c r="OVL5" s="89"/>
      <c r="OVM5" s="89"/>
      <c r="OVN5" s="89"/>
      <c r="OVO5" s="89"/>
      <c r="OVP5" s="89"/>
      <c r="OVQ5" s="89"/>
      <c r="OVR5" s="89"/>
      <c r="OVS5" s="89"/>
      <c r="OVT5" s="89"/>
      <c r="OVU5" s="89"/>
      <c r="OVV5" s="89"/>
      <c r="OVW5" s="89"/>
      <c r="OVX5" s="89"/>
      <c r="OVY5" s="89"/>
      <c r="OVZ5" s="89"/>
      <c r="OWA5" s="89"/>
      <c r="OWB5" s="89"/>
      <c r="OWC5" s="89"/>
      <c r="OWD5" s="89"/>
      <c r="OWE5" s="89"/>
      <c r="OWF5" s="89"/>
      <c r="OWG5" s="89"/>
      <c r="OWH5" s="89"/>
      <c r="OWI5" s="89"/>
      <c r="OWJ5" s="89"/>
      <c r="OWK5" s="89"/>
      <c r="OWL5" s="89"/>
      <c r="OWM5" s="89"/>
      <c r="OWN5" s="89"/>
      <c r="OWO5" s="89"/>
      <c r="OWP5" s="89"/>
      <c r="OWQ5" s="89"/>
      <c r="OWR5" s="89"/>
      <c r="OWS5" s="89"/>
      <c r="OWT5" s="89"/>
      <c r="OWU5" s="89"/>
      <c r="OWV5" s="89"/>
      <c r="OWW5" s="89"/>
      <c r="OWX5" s="89"/>
      <c r="OWY5" s="89"/>
      <c r="OWZ5" s="89"/>
      <c r="OXA5" s="89"/>
      <c r="OXB5" s="89"/>
      <c r="OXC5" s="89"/>
      <c r="OXD5" s="89"/>
      <c r="OXE5" s="89"/>
      <c r="OXF5" s="89"/>
      <c r="OXG5" s="89"/>
      <c r="OXH5" s="89"/>
      <c r="OXI5" s="89"/>
      <c r="OXJ5" s="89"/>
      <c r="OXK5" s="89"/>
      <c r="OXL5" s="89"/>
      <c r="OXM5" s="89"/>
      <c r="OXN5" s="89"/>
      <c r="OXO5" s="89"/>
      <c r="OXP5" s="89"/>
      <c r="OXQ5" s="89"/>
      <c r="OXR5" s="89"/>
      <c r="OXS5" s="89"/>
      <c r="OXT5" s="89"/>
      <c r="OXU5" s="89"/>
      <c r="OXV5" s="89"/>
      <c r="OXW5" s="89"/>
      <c r="OXX5" s="89"/>
      <c r="OXY5" s="89"/>
      <c r="OXZ5" s="89"/>
      <c r="OYA5" s="89"/>
      <c r="OYB5" s="89"/>
      <c r="OYC5" s="89"/>
      <c r="OYD5" s="89"/>
      <c r="OYE5" s="89"/>
      <c r="OYF5" s="89"/>
      <c r="OYG5" s="89"/>
      <c r="OYH5" s="89"/>
      <c r="OYI5" s="89"/>
      <c r="OYJ5" s="89"/>
      <c r="OYK5" s="89"/>
      <c r="OYL5" s="89"/>
      <c r="OYM5" s="89"/>
      <c r="OYN5" s="89"/>
      <c r="OYO5" s="89"/>
      <c r="OYP5" s="89"/>
      <c r="OYQ5" s="89"/>
      <c r="OYR5" s="89"/>
      <c r="OYS5" s="89"/>
      <c r="OYT5" s="89"/>
      <c r="OYU5" s="89"/>
      <c r="OYV5" s="89"/>
      <c r="OYW5" s="89"/>
      <c r="OYX5" s="89"/>
      <c r="OYY5" s="89"/>
      <c r="OYZ5" s="89"/>
      <c r="OZA5" s="89"/>
      <c r="OZB5" s="89"/>
      <c r="OZC5" s="89"/>
      <c r="OZD5" s="89"/>
      <c r="OZE5" s="89"/>
      <c r="OZF5" s="89"/>
      <c r="OZG5" s="89"/>
      <c r="OZH5" s="89"/>
      <c r="OZI5" s="89"/>
      <c r="OZJ5" s="89"/>
      <c r="OZK5" s="89"/>
      <c r="OZL5" s="89"/>
      <c r="OZM5" s="89"/>
      <c r="OZN5" s="89"/>
      <c r="OZO5" s="89"/>
      <c r="OZP5" s="89"/>
      <c r="OZQ5" s="89"/>
      <c r="OZR5" s="89"/>
      <c r="OZS5" s="89"/>
      <c r="OZT5" s="89"/>
      <c r="OZU5" s="89"/>
      <c r="OZV5" s="89"/>
      <c r="OZW5" s="89"/>
      <c r="OZX5" s="89"/>
      <c r="OZY5" s="89"/>
      <c r="OZZ5" s="89"/>
      <c r="PAA5" s="89"/>
      <c r="PAB5" s="89"/>
      <c r="PAC5" s="89"/>
      <c r="PAD5" s="89"/>
      <c r="PAE5" s="89"/>
      <c r="PAF5" s="89"/>
      <c r="PAG5" s="89"/>
      <c r="PAH5" s="89"/>
      <c r="PAI5" s="89"/>
      <c r="PAJ5" s="89"/>
      <c r="PAK5" s="89"/>
      <c r="PAL5" s="89"/>
      <c r="PAM5" s="89"/>
      <c r="PAN5" s="89"/>
      <c r="PAO5" s="89"/>
      <c r="PAP5" s="89"/>
      <c r="PAQ5" s="89"/>
      <c r="PAR5" s="89"/>
      <c r="PAS5" s="89"/>
      <c r="PAT5" s="89"/>
      <c r="PAU5" s="89"/>
      <c r="PAV5" s="89"/>
      <c r="PAW5" s="89"/>
      <c r="PAX5" s="89"/>
      <c r="PAY5" s="89"/>
      <c r="PAZ5" s="89"/>
      <c r="PBA5" s="89"/>
      <c r="PBB5" s="89"/>
      <c r="PBC5" s="89"/>
      <c r="PBD5" s="89"/>
      <c r="PBE5" s="89"/>
      <c r="PBF5" s="89"/>
      <c r="PBG5" s="89"/>
      <c r="PBH5" s="89"/>
      <c r="PBI5" s="89"/>
      <c r="PBJ5" s="89"/>
      <c r="PBK5" s="89"/>
      <c r="PBL5" s="89"/>
      <c r="PBM5" s="89"/>
      <c r="PBN5" s="89"/>
      <c r="PBO5" s="89"/>
      <c r="PBP5" s="89"/>
      <c r="PBQ5" s="89"/>
      <c r="PBR5" s="89"/>
      <c r="PBS5" s="89"/>
      <c r="PBT5" s="89"/>
      <c r="PBU5" s="89"/>
      <c r="PBV5" s="89"/>
      <c r="PBW5" s="89"/>
      <c r="PBX5" s="89"/>
      <c r="PBY5" s="89"/>
      <c r="PBZ5" s="89"/>
      <c r="PCA5" s="89"/>
      <c r="PCB5" s="89"/>
      <c r="PCC5" s="89"/>
      <c r="PCD5" s="89"/>
      <c r="PCE5" s="89"/>
      <c r="PCF5" s="89"/>
      <c r="PCG5" s="89"/>
      <c r="PCH5" s="89"/>
      <c r="PCI5" s="89"/>
      <c r="PCJ5" s="89"/>
      <c r="PCK5" s="89"/>
      <c r="PCL5" s="89"/>
      <c r="PCM5" s="89"/>
      <c r="PCN5" s="89"/>
      <c r="PCO5" s="89"/>
      <c r="PCP5" s="89"/>
      <c r="PCQ5" s="89"/>
      <c r="PCR5" s="89"/>
      <c r="PCS5" s="89"/>
      <c r="PCT5" s="89"/>
      <c r="PCU5" s="89"/>
      <c r="PCV5" s="89"/>
      <c r="PCW5" s="89"/>
      <c r="PCX5" s="89"/>
      <c r="PCY5" s="89"/>
      <c r="PCZ5" s="89"/>
      <c r="PDA5" s="89"/>
      <c r="PDB5" s="89"/>
      <c r="PDC5" s="89"/>
      <c r="PDD5" s="89"/>
      <c r="PDE5" s="89"/>
      <c r="PDF5" s="89"/>
      <c r="PDG5" s="89"/>
      <c r="PDH5" s="89"/>
      <c r="PDI5" s="89"/>
      <c r="PDJ5" s="89"/>
      <c r="PDK5" s="89"/>
      <c r="PDL5" s="89"/>
      <c r="PDM5" s="89"/>
      <c r="PDN5" s="89"/>
      <c r="PDO5" s="89"/>
      <c r="PDP5" s="89"/>
      <c r="PDQ5" s="89"/>
      <c r="PDR5" s="89"/>
      <c r="PDS5" s="89"/>
      <c r="PDT5" s="89"/>
      <c r="PDU5" s="89"/>
      <c r="PDV5" s="89"/>
      <c r="PDW5" s="89"/>
      <c r="PDX5" s="89"/>
      <c r="PDY5" s="89"/>
      <c r="PDZ5" s="89"/>
      <c r="PEA5" s="89"/>
      <c r="PEB5" s="89"/>
      <c r="PEC5" s="89"/>
      <c r="PED5" s="89"/>
      <c r="PEE5" s="89"/>
      <c r="PEF5" s="89"/>
      <c r="PEG5" s="89"/>
      <c r="PEH5" s="89"/>
      <c r="PEI5" s="89"/>
      <c r="PEJ5" s="89"/>
      <c r="PEK5" s="89"/>
      <c r="PEL5" s="89"/>
      <c r="PEM5" s="89"/>
      <c r="PEN5" s="89"/>
      <c r="PEO5" s="89"/>
      <c r="PEP5" s="89"/>
      <c r="PEQ5" s="89"/>
      <c r="PER5" s="89"/>
      <c r="PES5" s="89"/>
      <c r="PET5" s="89"/>
      <c r="PEU5" s="89"/>
      <c r="PEV5" s="89"/>
      <c r="PEW5" s="89"/>
      <c r="PEX5" s="89"/>
      <c r="PEY5" s="89"/>
      <c r="PEZ5" s="89"/>
      <c r="PFA5" s="89"/>
      <c r="PFB5" s="89"/>
      <c r="PFC5" s="89"/>
      <c r="PFD5" s="89"/>
      <c r="PFE5" s="89"/>
      <c r="PFF5" s="89"/>
      <c r="PFG5" s="89"/>
      <c r="PFH5" s="89"/>
      <c r="PFI5" s="89"/>
      <c r="PFJ5" s="89"/>
      <c r="PFK5" s="89"/>
      <c r="PFL5" s="89"/>
      <c r="PFM5" s="89"/>
      <c r="PFN5" s="89"/>
      <c r="PFO5" s="89"/>
      <c r="PFP5" s="89"/>
      <c r="PFQ5" s="89"/>
      <c r="PFR5" s="89"/>
      <c r="PFS5" s="89"/>
      <c r="PFT5" s="89"/>
      <c r="PFU5" s="89"/>
      <c r="PFV5" s="89"/>
      <c r="PFW5" s="89"/>
      <c r="PFX5" s="89"/>
      <c r="PFY5" s="89"/>
      <c r="PFZ5" s="89"/>
      <c r="PGA5" s="89"/>
      <c r="PGB5" s="89"/>
      <c r="PGC5" s="89"/>
      <c r="PGD5" s="89"/>
      <c r="PGE5" s="89"/>
      <c r="PGF5" s="89"/>
      <c r="PGG5" s="89"/>
      <c r="PGH5" s="89"/>
      <c r="PGI5" s="89"/>
      <c r="PGJ5" s="89"/>
      <c r="PGK5" s="89"/>
      <c r="PGL5" s="89"/>
      <c r="PGM5" s="89"/>
      <c r="PGN5" s="89"/>
      <c r="PGO5" s="89"/>
      <c r="PGP5" s="89"/>
      <c r="PGQ5" s="89"/>
      <c r="PGR5" s="89"/>
      <c r="PGS5" s="89"/>
      <c r="PGT5" s="89"/>
      <c r="PGU5" s="89"/>
      <c r="PGV5" s="89"/>
      <c r="PGW5" s="89"/>
      <c r="PGX5" s="89"/>
      <c r="PGY5" s="89"/>
      <c r="PGZ5" s="89"/>
      <c r="PHA5" s="89"/>
      <c r="PHB5" s="89"/>
      <c r="PHC5" s="89"/>
      <c r="PHD5" s="89"/>
      <c r="PHE5" s="89"/>
      <c r="PHF5" s="89"/>
      <c r="PHG5" s="89"/>
      <c r="PHH5" s="89"/>
      <c r="PHI5" s="89"/>
      <c r="PHJ5" s="89"/>
      <c r="PHK5" s="89"/>
      <c r="PHL5" s="89"/>
      <c r="PHM5" s="89"/>
      <c r="PHN5" s="89"/>
      <c r="PHO5" s="89"/>
      <c r="PHP5" s="89"/>
      <c r="PHQ5" s="89"/>
      <c r="PHR5" s="89"/>
      <c r="PHS5" s="89"/>
      <c r="PHT5" s="89"/>
      <c r="PHU5" s="89"/>
      <c r="PHV5" s="89"/>
      <c r="PHW5" s="89"/>
      <c r="PHX5" s="89"/>
      <c r="PHY5" s="89"/>
      <c r="PHZ5" s="89"/>
      <c r="PIA5" s="89"/>
      <c r="PIB5" s="89"/>
      <c r="PIC5" s="89"/>
      <c r="PID5" s="89"/>
      <c r="PIE5" s="89"/>
      <c r="PIF5" s="89"/>
      <c r="PIG5" s="89"/>
      <c r="PIH5" s="89"/>
      <c r="PII5" s="89"/>
      <c r="PIJ5" s="89"/>
      <c r="PIK5" s="89"/>
      <c r="PIL5" s="89"/>
      <c r="PIM5" s="89"/>
      <c r="PIN5" s="89"/>
      <c r="PIO5" s="89"/>
      <c r="PIP5" s="89"/>
      <c r="PIQ5" s="89"/>
      <c r="PIR5" s="89"/>
      <c r="PIS5" s="89"/>
      <c r="PIT5" s="89"/>
      <c r="PIU5" s="89"/>
      <c r="PIV5" s="89"/>
      <c r="PIW5" s="89"/>
      <c r="PIX5" s="89"/>
      <c r="PIY5" s="89"/>
      <c r="PIZ5" s="89"/>
      <c r="PJA5" s="89"/>
      <c r="PJB5" s="89"/>
      <c r="PJC5" s="89"/>
      <c r="PJD5" s="89"/>
      <c r="PJE5" s="89"/>
      <c r="PJF5" s="89"/>
      <c r="PJG5" s="89"/>
      <c r="PJH5" s="89"/>
      <c r="PJI5" s="89"/>
      <c r="PJJ5" s="89"/>
      <c r="PJK5" s="89"/>
      <c r="PJL5" s="89"/>
      <c r="PJM5" s="89"/>
      <c r="PJN5" s="89"/>
      <c r="PJO5" s="89"/>
      <c r="PJP5" s="89"/>
      <c r="PJQ5" s="89"/>
      <c r="PJR5" s="89"/>
      <c r="PJS5" s="89"/>
      <c r="PJT5" s="89"/>
      <c r="PJU5" s="89"/>
      <c r="PJV5" s="89"/>
      <c r="PJW5" s="89"/>
      <c r="PJX5" s="89"/>
      <c r="PJY5" s="89"/>
      <c r="PJZ5" s="89"/>
      <c r="PKA5" s="89"/>
      <c r="PKB5" s="89"/>
      <c r="PKC5" s="89"/>
      <c r="PKD5" s="89"/>
      <c r="PKE5" s="89"/>
      <c r="PKF5" s="89"/>
      <c r="PKG5" s="89"/>
      <c r="PKH5" s="89"/>
      <c r="PKI5" s="89"/>
      <c r="PKJ5" s="89"/>
      <c r="PKK5" s="89"/>
      <c r="PKL5" s="89"/>
      <c r="PKM5" s="89"/>
      <c r="PKN5" s="89"/>
      <c r="PKO5" s="89"/>
      <c r="PKP5" s="89"/>
      <c r="PKQ5" s="89"/>
      <c r="PKR5" s="89"/>
      <c r="PKS5" s="89"/>
      <c r="PKT5" s="89"/>
      <c r="PKU5" s="89"/>
      <c r="PKV5" s="89"/>
      <c r="PKW5" s="89"/>
      <c r="PKX5" s="89"/>
      <c r="PKY5" s="89"/>
      <c r="PKZ5" s="89"/>
      <c r="PLA5" s="89"/>
      <c r="PLB5" s="89"/>
      <c r="PLC5" s="89"/>
      <c r="PLD5" s="89"/>
      <c r="PLE5" s="89"/>
      <c r="PLF5" s="89"/>
      <c r="PLG5" s="89"/>
      <c r="PLH5" s="89"/>
      <c r="PLI5" s="89"/>
      <c r="PLJ5" s="89"/>
      <c r="PLK5" s="89"/>
      <c r="PLL5" s="89"/>
      <c r="PLM5" s="89"/>
      <c r="PLN5" s="89"/>
      <c r="PLO5" s="89"/>
      <c r="PLP5" s="89"/>
      <c r="PLQ5" s="89"/>
      <c r="PLR5" s="89"/>
      <c r="PLS5" s="89"/>
      <c r="PLT5" s="89"/>
      <c r="PLU5" s="89"/>
      <c r="PLV5" s="89"/>
      <c r="PLW5" s="89"/>
      <c r="PLX5" s="89"/>
      <c r="PLY5" s="89"/>
      <c r="PLZ5" s="89"/>
      <c r="PMA5" s="89"/>
      <c r="PMB5" s="89"/>
      <c r="PMC5" s="89"/>
      <c r="PMD5" s="89"/>
      <c r="PME5" s="89"/>
      <c r="PMF5" s="89"/>
      <c r="PMG5" s="89"/>
      <c r="PMH5" s="89"/>
      <c r="PMI5" s="89"/>
      <c r="PMJ5" s="89"/>
      <c r="PMK5" s="89"/>
      <c r="PML5" s="89"/>
      <c r="PMM5" s="89"/>
      <c r="PMN5" s="89"/>
      <c r="PMO5" s="89"/>
      <c r="PMP5" s="89"/>
      <c r="PMQ5" s="89"/>
      <c r="PMR5" s="89"/>
      <c r="PMS5" s="89"/>
      <c r="PMT5" s="89"/>
      <c r="PMU5" s="89"/>
      <c r="PMV5" s="89"/>
      <c r="PMW5" s="89"/>
      <c r="PMX5" s="89"/>
      <c r="PMY5" s="89"/>
      <c r="PMZ5" s="89"/>
      <c r="PNA5" s="89"/>
      <c r="PNB5" s="89"/>
      <c r="PNC5" s="89"/>
      <c r="PND5" s="89"/>
      <c r="PNE5" s="89"/>
      <c r="PNF5" s="89"/>
      <c r="PNG5" s="89"/>
      <c r="PNH5" s="89"/>
      <c r="PNI5" s="89"/>
      <c r="PNJ5" s="89"/>
      <c r="PNK5" s="89"/>
      <c r="PNL5" s="89"/>
      <c r="PNM5" s="89"/>
      <c r="PNN5" s="89"/>
      <c r="PNO5" s="89"/>
      <c r="PNP5" s="89"/>
      <c r="PNQ5" s="89"/>
      <c r="PNR5" s="89"/>
      <c r="PNS5" s="89"/>
      <c r="PNT5" s="89"/>
      <c r="PNU5" s="89"/>
      <c r="PNV5" s="89"/>
      <c r="PNW5" s="89"/>
      <c r="PNX5" s="89"/>
      <c r="PNY5" s="89"/>
      <c r="PNZ5" s="89"/>
      <c r="POA5" s="89"/>
      <c r="POB5" s="89"/>
      <c r="POC5" s="89"/>
      <c r="POD5" s="89"/>
      <c r="POE5" s="89"/>
      <c r="POF5" s="89"/>
      <c r="POG5" s="89"/>
      <c r="POH5" s="89"/>
      <c r="POI5" s="89"/>
      <c r="POJ5" s="89"/>
      <c r="POK5" s="89"/>
      <c r="POL5" s="89"/>
      <c r="POM5" s="89"/>
      <c r="PON5" s="89"/>
      <c r="POO5" s="89"/>
      <c r="POP5" s="89"/>
      <c r="POQ5" s="89"/>
      <c r="POR5" s="89"/>
      <c r="POS5" s="89"/>
      <c r="POT5" s="89"/>
      <c r="POU5" s="89"/>
      <c r="POV5" s="89"/>
      <c r="POW5" s="89"/>
      <c r="POX5" s="89"/>
      <c r="POY5" s="89"/>
      <c r="POZ5" s="89"/>
      <c r="PPA5" s="89"/>
      <c r="PPB5" s="89"/>
      <c r="PPC5" s="89"/>
      <c r="PPD5" s="89"/>
      <c r="PPE5" s="89"/>
      <c r="PPF5" s="89"/>
      <c r="PPG5" s="89"/>
      <c r="PPH5" s="89"/>
      <c r="PPI5" s="89"/>
      <c r="PPJ5" s="89"/>
      <c r="PPK5" s="89"/>
      <c r="PPL5" s="89"/>
      <c r="PPM5" s="89"/>
      <c r="PPN5" s="89"/>
      <c r="PPO5" s="89"/>
      <c r="PPP5" s="89"/>
      <c r="PPQ5" s="89"/>
      <c r="PPR5" s="89"/>
      <c r="PPS5" s="89"/>
      <c r="PPT5" s="89"/>
      <c r="PPU5" s="89"/>
      <c r="PPV5" s="89"/>
      <c r="PPW5" s="89"/>
      <c r="PPX5" s="89"/>
      <c r="PPY5" s="89"/>
      <c r="PPZ5" s="89"/>
      <c r="PQA5" s="89"/>
      <c r="PQB5" s="89"/>
      <c r="PQC5" s="89"/>
      <c r="PQD5" s="89"/>
      <c r="PQE5" s="89"/>
      <c r="PQF5" s="89"/>
      <c r="PQG5" s="89"/>
      <c r="PQH5" s="89"/>
      <c r="PQI5" s="89"/>
      <c r="PQJ5" s="89"/>
      <c r="PQK5" s="89"/>
      <c r="PQL5" s="89"/>
      <c r="PQM5" s="89"/>
      <c r="PQN5" s="89"/>
      <c r="PQO5" s="89"/>
      <c r="PQP5" s="89"/>
      <c r="PQQ5" s="89"/>
      <c r="PQR5" s="89"/>
      <c r="PQS5" s="89"/>
      <c r="PQT5" s="89"/>
      <c r="PQU5" s="89"/>
      <c r="PQV5" s="89"/>
      <c r="PQW5" s="89"/>
      <c r="PQX5" s="89"/>
      <c r="PQY5" s="89"/>
      <c r="PQZ5" s="89"/>
      <c r="PRA5" s="89"/>
      <c r="PRB5" s="89"/>
      <c r="PRC5" s="89"/>
      <c r="PRD5" s="89"/>
      <c r="PRE5" s="89"/>
      <c r="PRF5" s="89"/>
      <c r="PRG5" s="89"/>
      <c r="PRH5" s="89"/>
      <c r="PRI5" s="89"/>
      <c r="PRJ5" s="89"/>
      <c r="PRK5" s="89"/>
      <c r="PRL5" s="89"/>
      <c r="PRM5" s="89"/>
      <c r="PRN5" s="89"/>
      <c r="PRO5" s="89"/>
      <c r="PRP5" s="89"/>
      <c r="PRQ5" s="89"/>
      <c r="PRR5" s="89"/>
      <c r="PRS5" s="89"/>
      <c r="PRT5" s="89"/>
      <c r="PRU5" s="89"/>
      <c r="PRV5" s="89"/>
      <c r="PRW5" s="89"/>
      <c r="PRX5" s="89"/>
      <c r="PRY5" s="89"/>
      <c r="PRZ5" s="89"/>
      <c r="PSA5" s="89"/>
      <c r="PSB5" s="89"/>
      <c r="PSC5" s="89"/>
      <c r="PSD5" s="89"/>
      <c r="PSE5" s="89"/>
      <c r="PSF5" s="89"/>
      <c r="PSG5" s="89"/>
      <c r="PSH5" s="89"/>
      <c r="PSI5" s="89"/>
      <c r="PSJ5" s="89"/>
      <c r="PSK5" s="89"/>
      <c r="PSL5" s="89"/>
      <c r="PSM5" s="89"/>
      <c r="PSN5" s="89"/>
      <c r="PSO5" s="89"/>
      <c r="PSP5" s="89"/>
      <c r="PSQ5" s="89"/>
      <c r="PSR5" s="89"/>
      <c r="PSS5" s="89"/>
      <c r="PST5" s="89"/>
      <c r="PSU5" s="89"/>
      <c r="PSV5" s="89"/>
      <c r="PSW5" s="89"/>
      <c r="PSX5" s="89"/>
      <c r="PSY5" s="89"/>
      <c r="PSZ5" s="89"/>
      <c r="PTA5" s="89"/>
      <c r="PTB5" s="89"/>
      <c r="PTC5" s="89"/>
      <c r="PTD5" s="89"/>
      <c r="PTE5" s="89"/>
      <c r="PTF5" s="89"/>
      <c r="PTG5" s="89"/>
      <c r="PTH5" s="89"/>
      <c r="PTI5" s="89"/>
      <c r="PTJ5" s="89"/>
      <c r="PTK5" s="89"/>
      <c r="PTL5" s="89"/>
      <c r="PTM5" s="89"/>
      <c r="PTN5" s="89"/>
      <c r="PTO5" s="89"/>
      <c r="PTP5" s="89"/>
      <c r="PTQ5" s="89"/>
      <c r="PTR5" s="89"/>
      <c r="PTS5" s="89"/>
      <c r="PTT5" s="89"/>
      <c r="PTU5" s="89"/>
      <c r="PTV5" s="89"/>
      <c r="PTW5" s="89"/>
      <c r="PTX5" s="89"/>
      <c r="PTY5" s="89"/>
      <c r="PTZ5" s="89"/>
      <c r="PUA5" s="89"/>
      <c r="PUB5" s="89"/>
      <c r="PUC5" s="89"/>
      <c r="PUD5" s="89"/>
      <c r="PUE5" s="89"/>
      <c r="PUF5" s="89"/>
      <c r="PUG5" s="89"/>
      <c r="PUH5" s="89"/>
      <c r="PUI5" s="89"/>
      <c r="PUJ5" s="89"/>
      <c r="PUK5" s="89"/>
      <c r="PUL5" s="89"/>
      <c r="PUM5" s="89"/>
      <c r="PUN5" s="89"/>
      <c r="PUO5" s="89"/>
      <c r="PUP5" s="89"/>
      <c r="PUQ5" s="89"/>
      <c r="PUR5" s="89"/>
      <c r="PUS5" s="89"/>
      <c r="PUT5" s="89"/>
      <c r="PUU5" s="89"/>
      <c r="PUV5" s="89"/>
      <c r="PUW5" s="89"/>
      <c r="PUX5" s="89"/>
      <c r="PUY5" s="89"/>
      <c r="PUZ5" s="89"/>
      <c r="PVA5" s="89"/>
      <c r="PVB5" s="89"/>
      <c r="PVC5" s="89"/>
      <c r="PVD5" s="89"/>
      <c r="PVE5" s="89"/>
      <c r="PVF5" s="89"/>
      <c r="PVG5" s="89"/>
      <c r="PVH5" s="89"/>
      <c r="PVI5" s="89"/>
      <c r="PVJ5" s="89"/>
      <c r="PVK5" s="89"/>
      <c r="PVL5" s="89"/>
      <c r="PVM5" s="89"/>
      <c r="PVN5" s="89"/>
      <c r="PVO5" s="89"/>
      <c r="PVP5" s="89"/>
      <c r="PVQ5" s="89"/>
      <c r="PVR5" s="89"/>
      <c r="PVS5" s="89"/>
      <c r="PVT5" s="89"/>
      <c r="PVU5" s="89"/>
      <c r="PVV5" s="89"/>
      <c r="PVW5" s="89"/>
      <c r="PVX5" s="89"/>
      <c r="PVY5" s="89"/>
      <c r="PVZ5" s="89"/>
      <c r="PWA5" s="89"/>
      <c r="PWB5" s="89"/>
      <c r="PWC5" s="89"/>
      <c r="PWD5" s="89"/>
      <c r="PWE5" s="89"/>
      <c r="PWF5" s="89"/>
      <c r="PWG5" s="89"/>
      <c r="PWH5" s="89"/>
      <c r="PWI5" s="89"/>
      <c r="PWJ5" s="89"/>
      <c r="PWK5" s="89"/>
      <c r="PWL5" s="89"/>
      <c r="PWM5" s="89"/>
      <c r="PWN5" s="89"/>
      <c r="PWO5" s="89"/>
      <c r="PWP5" s="89"/>
      <c r="PWQ5" s="89"/>
      <c r="PWR5" s="89"/>
      <c r="PWS5" s="89"/>
      <c r="PWT5" s="89"/>
      <c r="PWU5" s="89"/>
      <c r="PWV5" s="89"/>
      <c r="PWW5" s="89"/>
      <c r="PWX5" s="89"/>
      <c r="PWY5" s="89"/>
      <c r="PWZ5" s="89"/>
      <c r="PXA5" s="89"/>
      <c r="PXB5" s="89"/>
      <c r="PXC5" s="89"/>
      <c r="PXD5" s="89"/>
      <c r="PXE5" s="89"/>
      <c r="PXF5" s="89"/>
      <c r="PXG5" s="89"/>
      <c r="PXH5" s="89"/>
      <c r="PXI5" s="89"/>
      <c r="PXJ5" s="89"/>
      <c r="PXK5" s="89"/>
      <c r="PXL5" s="89"/>
      <c r="PXM5" s="89"/>
      <c r="PXN5" s="89"/>
      <c r="PXO5" s="89"/>
      <c r="PXP5" s="89"/>
      <c r="PXQ5" s="89"/>
      <c r="PXR5" s="89"/>
      <c r="PXS5" s="89"/>
      <c r="PXT5" s="89"/>
      <c r="PXU5" s="89"/>
      <c r="PXV5" s="89"/>
      <c r="PXW5" s="89"/>
      <c r="PXX5" s="89"/>
      <c r="PXY5" s="89"/>
      <c r="PXZ5" s="89"/>
      <c r="PYA5" s="89"/>
      <c r="PYB5" s="89"/>
      <c r="PYC5" s="89"/>
      <c r="PYD5" s="89"/>
      <c r="PYE5" s="89"/>
      <c r="PYF5" s="89"/>
      <c r="PYG5" s="89"/>
      <c r="PYH5" s="89"/>
      <c r="PYI5" s="89"/>
      <c r="PYJ5" s="89"/>
      <c r="PYK5" s="89"/>
      <c r="PYL5" s="89"/>
      <c r="PYM5" s="89"/>
      <c r="PYN5" s="89"/>
      <c r="PYO5" s="89"/>
      <c r="PYP5" s="89"/>
      <c r="PYQ5" s="89"/>
      <c r="PYR5" s="89"/>
      <c r="PYS5" s="89"/>
      <c r="PYT5" s="89"/>
      <c r="PYU5" s="89"/>
      <c r="PYV5" s="89"/>
      <c r="PYW5" s="89"/>
      <c r="PYX5" s="89"/>
      <c r="PYY5" s="89"/>
      <c r="PYZ5" s="89"/>
      <c r="PZA5" s="89"/>
      <c r="PZB5" s="89"/>
      <c r="PZC5" s="89"/>
      <c r="PZD5" s="89"/>
      <c r="PZE5" s="89"/>
      <c r="PZF5" s="89"/>
      <c r="PZG5" s="89"/>
      <c r="PZH5" s="89"/>
      <c r="PZI5" s="89"/>
      <c r="PZJ5" s="89"/>
      <c r="PZK5" s="89"/>
      <c r="PZL5" s="89"/>
      <c r="PZM5" s="89"/>
      <c r="PZN5" s="89"/>
      <c r="PZO5" s="89"/>
      <c r="PZP5" s="89"/>
      <c r="PZQ5" s="89"/>
      <c r="PZR5" s="89"/>
      <c r="PZS5" s="89"/>
      <c r="PZT5" s="89"/>
      <c r="PZU5" s="89"/>
      <c r="PZV5" s="89"/>
      <c r="PZW5" s="89"/>
      <c r="PZX5" s="89"/>
      <c r="PZY5" s="89"/>
      <c r="PZZ5" s="89"/>
      <c r="QAA5" s="89"/>
      <c r="QAB5" s="89"/>
      <c r="QAC5" s="89"/>
      <c r="QAD5" s="89"/>
      <c r="QAE5" s="89"/>
      <c r="QAF5" s="89"/>
      <c r="QAG5" s="89"/>
      <c r="QAH5" s="89"/>
      <c r="QAI5" s="89"/>
      <c r="QAJ5" s="89"/>
      <c r="QAK5" s="89"/>
      <c r="QAL5" s="89"/>
      <c r="QAM5" s="89"/>
      <c r="QAN5" s="89"/>
      <c r="QAO5" s="89"/>
      <c r="QAP5" s="89"/>
      <c r="QAQ5" s="89"/>
      <c r="QAR5" s="89"/>
      <c r="QAS5" s="89"/>
      <c r="QAT5" s="89"/>
      <c r="QAU5" s="89"/>
      <c r="QAV5" s="89"/>
      <c r="QAW5" s="89"/>
      <c r="QAX5" s="89"/>
      <c r="QAY5" s="89"/>
      <c r="QAZ5" s="89"/>
      <c r="QBA5" s="89"/>
      <c r="QBB5" s="89"/>
      <c r="QBC5" s="89"/>
      <c r="QBD5" s="89"/>
      <c r="QBE5" s="89"/>
      <c r="QBF5" s="89"/>
      <c r="QBG5" s="89"/>
      <c r="QBH5" s="89"/>
      <c r="QBI5" s="89"/>
      <c r="QBJ5" s="89"/>
      <c r="QBK5" s="89"/>
      <c r="QBL5" s="89"/>
      <c r="QBM5" s="89"/>
      <c r="QBN5" s="89"/>
      <c r="QBO5" s="89"/>
      <c r="QBP5" s="89"/>
      <c r="QBQ5" s="89"/>
      <c r="QBR5" s="89"/>
      <c r="QBS5" s="89"/>
      <c r="QBT5" s="89"/>
      <c r="QBU5" s="89"/>
      <c r="QBV5" s="89"/>
      <c r="QBW5" s="89"/>
      <c r="QBX5" s="89"/>
      <c r="QBY5" s="89"/>
      <c r="QBZ5" s="89"/>
      <c r="QCA5" s="89"/>
      <c r="QCB5" s="89"/>
      <c r="QCC5" s="89"/>
      <c r="QCD5" s="89"/>
      <c r="QCE5" s="89"/>
      <c r="QCF5" s="89"/>
      <c r="QCG5" s="89"/>
      <c r="QCH5" s="89"/>
      <c r="QCI5" s="89"/>
      <c r="QCJ5" s="89"/>
      <c r="QCK5" s="89"/>
      <c r="QCL5" s="89"/>
      <c r="QCM5" s="89"/>
      <c r="QCN5" s="89"/>
      <c r="QCO5" s="89"/>
      <c r="QCP5" s="89"/>
      <c r="QCQ5" s="89"/>
      <c r="QCR5" s="89"/>
      <c r="QCS5" s="89"/>
      <c r="QCT5" s="89"/>
      <c r="QCU5" s="89"/>
      <c r="QCV5" s="89"/>
      <c r="QCW5" s="89"/>
      <c r="QCX5" s="89"/>
      <c r="QCY5" s="89"/>
      <c r="QCZ5" s="89"/>
      <c r="QDA5" s="89"/>
      <c r="QDB5" s="89"/>
      <c r="QDC5" s="89"/>
      <c r="QDD5" s="89"/>
      <c r="QDE5" s="89"/>
      <c r="QDF5" s="89"/>
      <c r="QDG5" s="89"/>
      <c r="QDH5" s="89"/>
      <c r="QDI5" s="89"/>
      <c r="QDJ5" s="89"/>
      <c r="QDK5" s="89"/>
      <c r="QDL5" s="89"/>
      <c r="QDM5" s="89"/>
      <c r="QDN5" s="89"/>
      <c r="QDO5" s="89"/>
      <c r="QDP5" s="89"/>
      <c r="QDQ5" s="89"/>
      <c r="QDR5" s="89"/>
      <c r="QDS5" s="89"/>
      <c r="QDT5" s="89"/>
      <c r="QDU5" s="89"/>
      <c r="QDV5" s="89"/>
      <c r="QDW5" s="89"/>
      <c r="QDX5" s="89"/>
      <c r="QDY5" s="89"/>
      <c r="QDZ5" s="89"/>
      <c r="QEA5" s="89"/>
      <c r="QEB5" s="89"/>
      <c r="QEC5" s="89"/>
      <c r="QED5" s="89"/>
      <c r="QEE5" s="89"/>
      <c r="QEF5" s="89"/>
      <c r="QEG5" s="89"/>
      <c r="QEH5" s="89"/>
      <c r="QEI5" s="89"/>
      <c r="QEJ5" s="89"/>
      <c r="QEK5" s="89"/>
      <c r="QEL5" s="89"/>
      <c r="QEM5" s="89"/>
      <c r="QEN5" s="89"/>
      <c r="QEO5" s="89"/>
      <c r="QEP5" s="89"/>
      <c r="QEQ5" s="89"/>
      <c r="QER5" s="89"/>
      <c r="QES5" s="89"/>
      <c r="QET5" s="89"/>
      <c r="QEU5" s="89"/>
      <c r="QEV5" s="89"/>
      <c r="QEW5" s="89"/>
      <c r="QEX5" s="89"/>
      <c r="QEY5" s="89"/>
      <c r="QEZ5" s="89"/>
      <c r="QFA5" s="89"/>
      <c r="QFB5" s="89"/>
      <c r="QFC5" s="89"/>
      <c r="QFD5" s="89"/>
      <c r="QFE5" s="89"/>
      <c r="QFF5" s="89"/>
      <c r="QFG5" s="89"/>
      <c r="QFH5" s="89"/>
      <c r="QFI5" s="89"/>
      <c r="QFJ5" s="89"/>
      <c r="QFK5" s="89"/>
      <c r="QFL5" s="89"/>
      <c r="QFM5" s="89"/>
      <c r="QFN5" s="89"/>
      <c r="QFO5" s="89"/>
      <c r="QFP5" s="89"/>
      <c r="QFQ5" s="89"/>
      <c r="QFR5" s="89"/>
      <c r="QFS5" s="89"/>
      <c r="QFT5" s="89"/>
      <c r="QFU5" s="89"/>
      <c r="QFV5" s="89"/>
      <c r="QFW5" s="89"/>
      <c r="QFX5" s="89"/>
      <c r="QFY5" s="89"/>
      <c r="QFZ5" s="89"/>
      <c r="QGA5" s="89"/>
      <c r="QGB5" s="89"/>
      <c r="QGC5" s="89"/>
      <c r="QGD5" s="89"/>
      <c r="QGE5" s="89"/>
      <c r="QGF5" s="89"/>
      <c r="QGG5" s="89"/>
      <c r="QGH5" s="89"/>
      <c r="QGI5" s="89"/>
      <c r="QGJ5" s="89"/>
      <c r="QGK5" s="89"/>
      <c r="QGL5" s="89"/>
      <c r="QGM5" s="89"/>
      <c r="QGN5" s="89"/>
      <c r="QGO5" s="89"/>
      <c r="QGP5" s="89"/>
      <c r="QGQ5" s="89"/>
      <c r="QGR5" s="89"/>
      <c r="QGS5" s="89"/>
      <c r="QGT5" s="89"/>
      <c r="QGU5" s="89"/>
      <c r="QGV5" s="89"/>
      <c r="QGW5" s="89"/>
      <c r="QGX5" s="89"/>
      <c r="QGY5" s="89"/>
      <c r="QGZ5" s="89"/>
      <c r="QHA5" s="89"/>
      <c r="QHB5" s="89"/>
      <c r="QHC5" s="89"/>
      <c r="QHD5" s="89"/>
      <c r="QHE5" s="89"/>
      <c r="QHF5" s="89"/>
      <c r="QHG5" s="89"/>
      <c r="QHH5" s="89"/>
      <c r="QHI5" s="89"/>
      <c r="QHJ5" s="89"/>
      <c r="QHK5" s="89"/>
      <c r="QHL5" s="89"/>
      <c r="QHM5" s="89"/>
      <c r="QHN5" s="89"/>
      <c r="QHO5" s="89"/>
      <c r="QHP5" s="89"/>
      <c r="QHQ5" s="89"/>
      <c r="QHR5" s="89"/>
      <c r="QHS5" s="89"/>
      <c r="QHT5" s="89"/>
      <c r="QHU5" s="89"/>
      <c r="QHV5" s="89"/>
      <c r="QHW5" s="89"/>
      <c r="QHX5" s="89"/>
      <c r="QHY5" s="89"/>
      <c r="QHZ5" s="89"/>
      <c r="QIA5" s="89"/>
      <c r="QIB5" s="89"/>
      <c r="QIC5" s="89"/>
      <c r="QID5" s="89"/>
      <c r="QIE5" s="89"/>
      <c r="QIF5" s="89"/>
      <c r="QIG5" s="89"/>
      <c r="QIH5" s="89"/>
      <c r="QII5" s="89"/>
      <c r="QIJ5" s="89"/>
      <c r="QIK5" s="89"/>
      <c r="QIL5" s="89"/>
      <c r="QIM5" s="89"/>
      <c r="QIN5" s="89"/>
      <c r="QIO5" s="89"/>
      <c r="QIP5" s="89"/>
      <c r="QIQ5" s="89"/>
      <c r="QIR5" s="89"/>
      <c r="QIS5" s="89"/>
      <c r="QIT5" s="89"/>
      <c r="QIU5" s="89"/>
      <c r="QIV5" s="89"/>
      <c r="QIW5" s="89"/>
      <c r="QIX5" s="89"/>
      <c r="QIY5" s="89"/>
      <c r="QIZ5" s="89"/>
      <c r="QJA5" s="89"/>
      <c r="QJB5" s="89"/>
      <c r="QJC5" s="89"/>
      <c r="QJD5" s="89"/>
      <c r="QJE5" s="89"/>
      <c r="QJF5" s="89"/>
      <c r="QJG5" s="89"/>
      <c r="QJH5" s="89"/>
      <c r="QJI5" s="89"/>
      <c r="QJJ5" s="89"/>
      <c r="QJK5" s="89"/>
      <c r="QJL5" s="89"/>
      <c r="QJM5" s="89"/>
      <c r="QJN5" s="89"/>
      <c r="QJO5" s="89"/>
      <c r="QJP5" s="89"/>
      <c r="QJQ5" s="89"/>
      <c r="QJR5" s="89"/>
      <c r="QJS5" s="89"/>
      <c r="QJT5" s="89"/>
      <c r="QJU5" s="89"/>
      <c r="QJV5" s="89"/>
      <c r="QJW5" s="89"/>
      <c r="QJX5" s="89"/>
      <c r="QJY5" s="89"/>
      <c r="QJZ5" s="89"/>
      <c r="QKA5" s="89"/>
      <c r="QKB5" s="89"/>
      <c r="QKC5" s="89"/>
      <c r="QKD5" s="89"/>
      <c r="QKE5" s="89"/>
      <c r="QKF5" s="89"/>
      <c r="QKG5" s="89"/>
      <c r="QKH5" s="89"/>
      <c r="QKI5" s="89"/>
      <c r="QKJ5" s="89"/>
      <c r="QKK5" s="89"/>
      <c r="QKL5" s="89"/>
      <c r="QKM5" s="89"/>
      <c r="QKN5" s="89"/>
      <c r="QKO5" s="89"/>
      <c r="QKP5" s="89"/>
      <c r="QKQ5" s="89"/>
      <c r="QKR5" s="89"/>
      <c r="QKS5" s="89"/>
      <c r="QKT5" s="89"/>
      <c r="QKU5" s="89"/>
      <c r="QKV5" s="89"/>
      <c r="QKW5" s="89"/>
      <c r="QKX5" s="89"/>
      <c r="QKY5" s="89"/>
      <c r="QKZ5" s="89"/>
      <c r="QLA5" s="89"/>
      <c r="QLB5" s="89"/>
      <c r="QLC5" s="89"/>
      <c r="QLD5" s="89"/>
      <c r="QLE5" s="89"/>
      <c r="QLF5" s="89"/>
      <c r="QLG5" s="89"/>
      <c r="QLH5" s="89"/>
      <c r="QLI5" s="89"/>
      <c r="QLJ5" s="89"/>
      <c r="QLK5" s="89"/>
      <c r="QLL5" s="89"/>
      <c r="QLM5" s="89"/>
      <c r="QLN5" s="89"/>
      <c r="QLO5" s="89"/>
      <c r="QLP5" s="89"/>
      <c r="QLQ5" s="89"/>
      <c r="QLR5" s="89"/>
      <c r="QLS5" s="89"/>
      <c r="QLT5" s="89"/>
      <c r="QLU5" s="89"/>
      <c r="QLV5" s="89"/>
      <c r="QLW5" s="89"/>
      <c r="QLX5" s="89"/>
      <c r="QLY5" s="89"/>
      <c r="QLZ5" s="89"/>
      <c r="QMA5" s="89"/>
      <c r="QMB5" s="89"/>
      <c r="QMC5" s="89"/>
      <c r="QMD5" s="89"/>
      <c r="QME5" s="89"/>
      <c r="QMF5" s="89"/>
      <c r="QMG5" s="89"/>
      <c r="QMH5" s="89"/>
      <c r="QMI5" s="89"/>
      <c r="QMJ5" s="89"/>
      <c r="QMK5" s="89"/>
      <c r="QML5" s="89"/>
      <c r="QMM5" s="89"/>
      <c r="QMN5" s="89"/>
      <c r="QMO5" s="89"/>
      <c r="QMP5" s="89"/>
      <c r="QMQ5" s="89"/>
      <c r="QMR5" s="89"/>
      <c r="QMS5" s="89"/>
      <c r="QMT5" s="89"/>
      <c r="QMU5" s="89"/>
      <c r="QMV5" s="89"/>
      <c r="QMW5" s="89"/>
      <c r="QMX5" s="89"/>
      <c r="QMY5" s="89"/>
      <c r="QMZ5" s="89"/>
      <c r="QNA5" s="89"/>
      <c r="QNB5" s="89"/>
      <c r="QNC5" s="89"/>
      <c r="QND5" s="89"/>
      <c r="QNE5" s="89"/>
      <c r="QNF5" s="89"/>
      <c r="QNG5" s="89"/>
      <c r="QNH5" s="89"/>
      <c r="QNI5" s="89"/>
      <c r="QNJ5" s="89"/>
      <c r="QNK5" s="89"/>
      <c r="QNL5" s="89"/>
      <c r="QNM5" s="89"/>
      <c r="QNN5" s="89"/>
      <c r="QNO5" s="89"/>
      <c r="QNP5" s="89"/>
      <c r="QNQ5" s="89"/>
      <c r="QNR5" s="89"/>
      <c r="QNS5" s="89"/>
      <c r="QNT5" s="89"/>
      <c r="QNU5" s="89"/>
      <c r="QNV5" s="89"/>
      <c r="QNW5" s="89"/>
      <c r="QNX5" s="89"/>
      <c r="QNY5" s="89"/>
      <c r="QNZ5" s="89"/>
      <c r="QOA5" s="89"/>
      <c r="QOB5" s="89"/>
      <c r="QOC5" s="89"/>
      <c r="QOD5" s="89"/>
      <c r="QOE5" s="89"/>
      <c r="QOF5" s="89"/>
      <c r="QOG5" s="89"/>
      <c r="QOH5" s="89"/>
      <c r="QOI5" s="89"/>
      <c r="QOJ5" s="89"/>
      <c r="QOK5" s="89"/>
      <c r="QOL5" s="89"/>
      <c r="QOM5" s="89"/>
      <c r="QON5" s="89"/>
      <c r="QOO5" s="89"/>
      <c r="QOP5" s="89"/>
      <c r="QOQ5" s="89"/>
      <c r="QOR5" s="89"/>
      <c r="QOS5" s="89"/>
      <c r="QOT5" s="89"/>
      <c r="QOU5" s="89"/>
      <c r="QOV5" s="89"/>
      <c r="QOW5" s="89"/>
      <c r="QOX5" s="89"/>
      <c r="QOY5" s="89"/>
      <c r="QOZ5" s="89"/>
      <c r="QPA5" s="89"/>
      <c r="QPB5" s="89"/>
      <c r="QPC5" s="89"/>
      <c r="QPD5" s="89"/>
      <c r="QPE5" s="89"/>
      <c r="QPF5" s="89"/>
      <c r="QPG5" s="89"/>
      <c r="QPH5" s="89"/>
      <c r="QPI5" s="89"/>
      <c r="QPJ5" s="89"/>
      <c r="QPK5" s="89"/>
      <c r="QPL5" s="89"/>
      <c r="QPM5" s="89"/>
      <c r="QPN5" s="89"/>
      <c r="QPO5" s="89"/>
      <c r="QPP5" s="89"/>
      <c r="QPQ5" s="89"/>
      <c r="QPR5" s="89"/>
      <c r="QPS5" s="89"/>
      <c r="QPT5" s="89"/>
      <c r="QPU5" s="89"/>
      <c r="QPV5" s="89"/>
      <c r="QPW5" s="89"/>
      <c r="QPX5" s="89"/>
      <c r="QPY5" s="89"/>
      <c r="QPZ5" s="89"/>
      <c r="QQA5" s="89"/>
      <c r="QQB5" s="89"/>
      <c r="QQC5" s="89"/>
      <c r="QQD5" s="89"/>
      <c r="QQE5" s="89"/>
      <c r="QQF5" s="89"/>
      <c r="QQG5" s="89"/>
      <c r="QQH5" s="89"/>
      <c r="QQI5" s="89"/>
      <c r="QQJ5" s="89"/>
      <c r="QQK5" s="89"/>
      <c r="QQL5" s="89"/>
      <c r="QQM5" s="89"/>
      <c r="QQN5" s="89"/>
      <c r="QQO5" s="89"/>
      <c r="QQP5" s="89"/>
      <c r="QQQ5" s="89"/>
      <c r="QQR5" s="89"/>
      <c r="QQS5" s="89"/>
      <c r="QQT5" s="89"/>
      <c r="QQU5" s="89"/>
      <c r="QQV5" s="89"/>
      <c r="QQW5" s="89"/>
      <c r="QQX5" s="89"/>
      <c r="QQY5" s="89"/>
      <c r="QQZ5" s="89"/>
      <c r="QRA5" s="89"/>
      <c r="QRB5" s="89"/>
      <c r="QRC5" s="89"/>
      <c r="QRD5" s="89"/>
      <c r="QRE5" s="89"/>
      <c r="QRF5" s="89"/>
      <c r="QRG5" s="89"/>
      <c r="QRH5" s="89"/>
      <c r="QRI5" s="89"/>
      <c r="QRJ5" s="89"/>
      <c r="QRK5" s="89"/>
      <c r="QRL5" s="89"/>
      <c r="QRM5" s="89"/>
      <c r="QRN5" s="89"/>
      <c r="QRO5" s="89"/>
      <c r="QRP5" s="89"/>
      <c r="QRQ5" s="89"/>
      <c r="QRR5" s="89"/>
      <c r="QRS5" s="89"/>
      <c r="QRT5" s="89"/>
      <c r="QRU5" s="89"/>
      <c r="QRV5" s="89"/>
      <c r="QRW5" s="89"/>
      <c r="QRX5" s="89"/>
      <c r="QRY5" s="89"/>
      <c r="QRZ5" s="89"/>
      <c r="QSA5" s="89"/>
      <c r="QSB5" s="89"/>
      <c r="QSC5" s="89"/>
      <c r="QSD5" s="89"/>
      <c r="QSE5" s="89"/>
      <c r="QSF5" s="89"/>
      <c r="QSG5" s="89"/>
      <c r="QSH5" s="89"/>
      <c r="QSI5" s="89"/>
      <c r="QSJ5" s="89"/>
      <c r="QSK5" s="89"/>
      <c r="QSL5" s="89"/>
      <c r="QSM5" s="89"/>
      <c r="QSN5" s="89"/>
      <c r="QSO5" s="89"/>
      <c r="QSP5" s="89"/>
      <c r="QSQ5" s="89"/>
      <c r="QSR5" s="89"/>
      <c r="QSS5" s="89"/>
      <c r="QST5" s="89"/>
      <c r="QSU5" s="89"/>
      <c r="QSV5" s="89"/>
      <c r="QSW5" s="89"/>
      <c r="QSX5" s="89"/>
      <c r="QSY5" s="89"/>
      <c r="QSZ5" s="89"/>
      <c r="QTA5" s="89"/>
      <c r="QTB5" s="89"/>
      <c r="QTC5" s="89"/>
      <c r="QTD5" s="89"/>
      <c r="QTE5" s="89"/>
      <c r="QTF5" s="89"/>
      <c r="QTG5" s="89"/>
      <c r="QTH5" s="89"/>
      <c r="QTI5" s="89"/>
      <c r="QTJ5" s="89"/>
      <c r="QTK5" s="89"/>
      <c r="QTL5" s="89"/>
      <c r="QTM5" s="89"/>
      <c r="QTN5" s="89"/>
      <c r="QTO5" s="89"/>
      <c r="QTP5" s="89"/>
      <c r="QTQ5" s="89"/>
      <c r="QTR5" s="89"/>
      <c r="QTS5" s="89"/>
      <c r="QTT5" s="89"/>
      <c r="QTU5" s="89"/>
      <c r="QTV5" s="89"/>
      <c r="QTW5" s="89"/>
      <c r="QTX5" s="89"/>
      <c r="QTY5" s="89"/>
      <c r="QTZ5" s="89"/>
      <c r="QUA5" s="89"/>
      <c r="QUB5" s="89"/>
      <c r="QUC5" s="89"/>
      <c r="QUD5" s="89"/>
      <c r="QUE5" s="89"/>
      <c r="QUF5" s="89"/>
      <c r="QUG5" s="89"/>
      <c r="QUH5" s="89"/>
      <c r="QUI5" s="89"/>
      <c r="QUJ5" s="89"/>
      <c r="QUK5" s="89"/>
      <c r="QUL5" s="89"/>
      <c r="QUM5" s="89"/>
      <c r="QUN5" s="89"/>
      <c r="QUO5" s="89"/>
      <c r="QUP5" s="89"/>
      <c r="QUQ5" s="89"/>
      <c r="QUR5" s="89"/>
      <c r="QUS5" s="89"/>
      <c r="QUT5" s="89"/>
      <c r="QUU5" s="89"/>
      <c r="QUV5" s="89"/>
      <c r="QUW5" s="89"/>
      <c r="QUX5" s="89"/>
      <c r="QUY5" s="89"/>
      <c r="QUZ5" s="89"/>
      <c r="QVA5" s="89"/>
      <c r="QVB5" s="89"/>
      <c r="QVC5" s="89"/>
      <c r="QVD5" s="89"/>
      <c r="QVE5" s="89"/>
      <c r="QVF5" s="89"/>
      <c r="QVG5" s="89"/>
      <c r="QVH5" s="89"/>
      <c r="QVI5" s="89"/>
      <c r="QVJ5" s="89"/>
      <c r="QVK5" s="89"/>
      <c r="QVL5" s="89"/>
      <c r="QVM5" s="89"/>
      <c r="QVN5" s="89"/>
      <c r="QVO5" s="89"/>
      <c r="QVP5" s="89"/>
      <c r="QVQ5" s="89"/>
      <c r="QVR5" s="89"/>
      <c r="QVS5" s="89"/>
      <c r="QVT5" s="89"/>
      <c r="QVU5" s="89"/>
      <c r="QVV5" s="89"/>
      <c r="QVW5" s="89"/>
      <c r="QVX5" s="89"/>
      <c r="QVY5" s="89"/>
      <c r="QVZ5" s="89"/>
      <c r="QWA5" s="89"/>
      <c r="QWB5" s="89"/>
      <c r="QWC5" s="89"/>
      <c r="QWD5" s="89"/>
      <c r="QWE5" s="89"/>
      <c r="QWF5" s="89"/>
      <c r="QWG5" s="89"/>
      <c r="QWH5" s="89"/>
      <c r="QWI5" s="89"/>
      <c r="QWJ5" s="89"/>
      <c r="QWK5" s="89"/>
      <c r="QWL5" s="89"/>
      <c r="QWM5" s="89"/>
      <c r="QWN5" s="89"/>
      <c r="QWO5" s="89"/>
      <c r="QWP5" s="89"/>
      <c r="QWQ5" s="89"/>
      <c r="QWR5" s="89"/>
      <c r="QWS5" s="89"/>
      <c r="QWT5" s="89"/>
      <c r="QWU5" s="89"/>
      <c r="QWV5" s="89"/>
      <c r="QWW5" s="89"/>
      <c r="QWX5" s="89"/>
      <c r="QWY5" s="89"/>
      <c r="QWZ5" s="89"/>
      <c r="QXA5" s="89"/>
      <c r="QXB5" s="89"/>
      <c r="QXC5" s="89"/>
      <c r="QXD5" s="89"/>
      <c r="QXE5" s="89"/>
      <c r="QXF5" s="89"/>
      <c r="QXG5" s="89"/>
      <c r="QXH5" s="89"/>
      <c r="QXI5" s="89"/>
      <c r="QXJ5" s="89"/>
      <c r="QXK5" s="89"/>
      <c r="QXL5" s="89"/>
      <c r="QXM5" s="89"/>
      <c r="QXN5" s="89"/>
      <c r="QXO5" s="89"/>
      <c r="QXP5" s="89"/>
      <c r="QXQ5" s="89"/>
      <c r="QXR5" s="89"/>
      <c r="QXS5" s="89"/>
      <c r="QXT5" s="89"/>
      <c r="QXU5" s="89"/>
      <c r="QXV5" s="89"/>
      <c r="QXW5" s="89"/>
      <c r="QXX5" s="89"/>
      <c r="QXY5" s="89"/>
      <c r="QXZ5" s="89"/>
      <c r="QYA5" s="89"/>
      <c r="QYB5" s="89"/>
      <c r="QYC5" s="89"/>
      <c r="QYD5" s="89"/>
      <c r="QYE5" s="89"/>
      <c r="QYF5" s="89"/>
      <c r="QYG5" s="89"/>
      <c r="QYH5" s="89"/>
      <c r="QYI5" s="89"/>
      <c r="QYJ5" s="89"/>
      <c r="QYK5" s="89"/>
      <c r="QYL5" s="89"/>
      <c r="QYM5" s="89"/>
      <c r="QYN5" s="89"/>
      <c r="QYO5" s="89"/>
      <c r="QYP5" s="89"/>
      <c r="QYQ5" s="89"/>
      <c r="QYR5" s="89"/>
      <c r="QYS5" s="89"/>
      <c r="QYT5" s="89"/>
      <c r="QYU5" s="89"/>
      <c r="QYV5" s="89"/>
      <c r="QYW5" s="89"/>
      <c r="QYX5" s="89"/>
      <c r="QYY5" s="89"/>
      <c r="QYZ5" s="89"/>
      <c r="QZA5" s="89"/>
      <c r="QZB5" s="89"/>
      <c r="QZC5" s="89"/>
      <c r="QZD5" s="89"/>
      <c r="QZE5" s="89"/>
      <c r="QZF5" s="89"/>
      <c r="QZG5" s="89"/>
      <c r="QZH5" s="89"/>
      <c r="QZI5" s="89"/>
      <c r="QZJ5" s="89"/>
      <c r="QZK5" s="89"/>
      <c r="QZL5" s="89"/>
      <c r="QZM5" s="89"/>
      <c r="QZN5" s="89"/>
      <c r="QZO5" s="89"/>
      <c r="QZP5" s="89"/>
      <c r="QZQ5" s="89"/>
      <c r="QZR5" s="89"/>
      <c r="QZS5" s="89"/>
      <c r="QZT5" s="89"/>
      <c r="QZU5" s="89"/>
      <c r="QZV5" s="89"/>
      <c r="QZW5" s="89"/>
      <c r="QZX5" s="89"/>
      <c r="QZY5" s="89"/>
      <c r="QZZ5" s="89"/>
      <c r="RAA5" s="89"/>
      <c r="RAB5" s="89"/>
      <c r="RAC5" s="89"/>
      <c r="RAD5" s="89"/>
      <c r="RAE5" s="89"/>
      <c r="RAF5" s="89"/>
      <c r="RAG5" s="89"/>
      <c r="RAH5" s="89"/>
      <c r="RAI5" s="89"/>
      <c r="RAJ5" s="89"/>
      <c r="RAK5" s="89"/>
      <c r="RAL5" s="89"/>
      <c r="RAM5" s="89"/>
      <c r="RAN5" s="89"/>
      <c r="RAO5" s="89"/>
      <c r="RAP5" s="89"/>
      <c r="RAQ5" s="89"/>
      <c r="RAR5" s="89"/>
      <c r="RAS5" s="89"/>
      <c r="RAT5" s="89"/>
      <c r="RAU5" s="89"/>
      <c r="RAV5" s="89"/>
      <c r="RAW5" s="89"/>
      <c r="RAX5" s="89"/>
      <c r="RAY5" s="89"/>
      <c r="RAZ5" s="89"/>
      <c r="RBA5" s="89"/>
      <c r="RBB5" s="89"/>
      <c r="RBC5" s="89"/>
      <c r="RBD5" s="89"/>
      <c r="RBE5" s="89"/>
      <c r="RBF5" s="89"/>
      <c r="RBG5" s="89"/>
      <c r="RBH5" s="89"/>
      <c r="RBI5" s="89"/>
      <c r="RBJ5" s="89"/>
      <c r="RBK5" s="89"/>
      <c r="RBL5" s="89"/>
      <c r="RBM5" s="89"/>
      <c r="RBN5" s="89"/>
      <c r="RBO5" s="89"/>
      <c r="RBP5" s="89"/>
      <c r="RBQ5" s="89"/>
      <c r="RBR5" s="89"/>
      <c r="RBS5" s="89"/>
      <c r="RBT5" s="89"/>
      <c r="RBU5" s="89"/>
      <c r="RBV5" s="89"/>
      <c r="RBW5" s="89"/>
      <c r="RBX5" s="89"/>
      <c r="RBY5" s="89"/>
      <c r="RBZ5" s="89"/>
      <c r="RCA5" s="89"/>
      <c r="RCB5" s="89"/>
      <c r="RCC5" s="89"/>
      <c r="RCD5" s="89"/>
      <c r="RCE5" s="89"/>
      <c r="RCF5" s="89"/>
      <c r="RCG5" s="89"/>
      <c r="RCH5" s="89"/>
      <c r="RCI5" s="89"/>
      <c r="RCJ5" s="89"/>
      <c r="RCK5" s="89"/>
      <c r="RCL5" s="89"/>
      <c r="RCM5" s="89"/>
      <c r="RCN5" s="89"/>
      <c r="RCO5" s="89"/>
      <c r="RCP5" s="89"/>
      <c r="RCQ5" s="89"/>
      <c r="RCR5" s="89"/>
      <c r="RCS5" s="89"/>
      <c r="RCT5" s="89"/>
      <c r="RCU5" s="89"/>
      <c r="RCV5" s="89"/>
      <c r="RCW5" s="89"/>
      <c r="RCX5" s="89"/>
      <c r="RCY5" s="89"/>
      <c r="RCZ5" s="89"/>
      <c r="RDA5" s="89"/>
      <c r="RDB5" s="89"/>
      <c r="RDC5" s="89"/>
      <c r="RDD5" s="89"/>
      <c r="RDE5" s="89"/>
      <c r="RDF5" s="89"/>
      <c r="RDG5" s="89"/>
      <c r="RDH5" s="89"/>
      <c r="RDI5" s="89"/>
      <c r="RDJ5" s="89"/>
      <c r="RDK5" s="89"/>
      <c r="RDL5" s="89"/>
      <c r="RDM5" s="89"/>
      <c r="RDN5" s="89"/>
      <c r="RDO5" s="89"/>
      <c r="RDP5" s="89"/>
      <c r="RDQ5" s="89"/>
      <c r="RDR5" s="89"/>
      <c r="RDS5" s="89"/>
      <c r="RDT5" s="89"/>
      <c r="RDU5" s="89"/>
      <c r="RDV5" s="89"/>
      <c r="RDW5" s="89"/>
      <c r="RDX5" s="89"/>
      <c r="RDY5" s="89"/>
      <c r="RDZ5" s="89"/>
      <c r="REA5" s="89"/>
      <c r="REB5" s="89"/>
      <c r="REC5" s="89"/>
      <c r="RED5" s="89"/>
      <c r="REE5" s="89"/>
      <c r="REF5" s="89"/>
      <c r="REG5" s="89"/>
      <c r="REH5" s="89"/>
      <c r="REI5" s="89"/>
      <c r="REJ5" s="89"/>
      <c r="REK5" s="89"/>
      <c r="REL5" s="89"/>
      <c r="REM5" s="89"/>
      <c r="REN5" s="89"/>
      <c r="REO5" s="89"/>
      <c r="REP5" s="89"/>
      <c r="REQ5" s="89"/>
      <c r="RER5" s="89"/>
      <c r="RES5" s="89"/>
      <c r="RET5" s="89"/>
      <c r="REU5" s="89"/>
      <c r="REV5" s="89"/>
      <c r="REW5" s="89"/>
      <c r="REX5" s="89"/>
      <c r="REY5" s="89"/>
      <c r="REZ5" s="89"/>
      <c r="RFA5" s="89"/>
      <c r="RFB5" s="89"/>
      <c r="RFC5" s="89"/>
      <c r="RFD5" s="89"/>
      <c r="RFE5" s="89"/>
      <c r="RFF5" s="89"/>
      <c r="RFG5" s="89"/>
      <c r="RFH5" s="89"/>
      <c r="RFI5" s="89"/>
      <c r="RFJ5" s="89"/>
      <c r="RFK5" s="89"/>
      <c r="RFL5" s="89"/>
      <c r="RFM5" s="89"/>
      <c r="RFN5" s="89"/>
      <c r="RFO5" s="89"/>
      <c r="RFP5" s="89"/>
      <c r="RFQ5" s="89"/>
      <c r="RFR5" s="89"/>
      <c r="RFS5" s="89"/>
      <c r="RFT5" s="89"/>
      <c r="RFU5" s="89"/>
      <c r="RFV5" s="89"/>
      <c r="RFW5" s="89"/>
      <c r="RFX5" s="89"/>
      <c r="RFY5" s="89"/>
      <c r="RFZ5" s="89"/>
      <c r="RGA5" s="89"/>
      <c r="RGB5" s="89"/>
      <c r="RGC5" s="89"/>
      <c r="RGD5" s="89"/>
      <c r="RGE5" s="89"/>
      <c r="RGF5" s="89"/>
      <c r="RGG5" s="89"/>
      <c r="RGH5" s="89"/>
      <c r="RGI5" s="89"/>
      <c r="RGJ5" s="89"/>
      <c r="RGK5" s="89"/>
      <c r="RGL5" s="89"/>
      <c r="RGM5" s="89"/>
      <c r="RGN5" s="89"/>
      <c r="RGO5" s="89"/>
      <c r="RGP5" s="89"/>
      <c r="RGQ5" s="89"/>
      <c r="RGR5" s="89"/>
      <c r="RGS5" s="89"/>
      <c r="RGT5" s="89"/>
      <c r="RGU5" s="89"/>
      <c r="RGV5" s="89"/>
      <c r="RGW5" s="89"/>
      <c r="RGX5" s="89"/>
      <c r="RGY5" s="89"/>
      <c r="RGZ5" s="89"/>
      <c r="RHA5" s="89"/>
      <c r="RHB5" s="89"/>
      <c r="RHC5" s="89"/>
      <c r="RHD5" s="89"/>
      <c r="RHE5" s="89"/>
      <c r="RHF5" s="89"/>
      <c r="RHG5" s="89"/>
      <c r="RHH5" s="89"/>
      <c r="RHI5" s="89"/>
      <c r="RHJ5" s="89"/>
      <c r="RHK5" s="89"/>
      <c r="RHL5" s="89"/>
      <c r="RHM5" s="89"/>
      <c r="RHN5" s="89"/>
      <c r="RHO5" s="89"/>
      <c r="RHP5" s="89"/>
      <c r="RHQ5" s="89"/>
      <c r="RHR5" s="89"/>
      <c r="RHS5" s="89"/>
      <c r="RHT5" s="89"/>
      <c r="RHU5" s="89"/>
      <c r="RHV5" s="89"/>
      <c r="RHW5" s="89"/>
      <c r="RHX5" s="89"/>
      <c r="RHY5" s="89"/>
      <c r="RHZ5" s="89"/>
      <c r="RIA5" s="89"/>
      <c r="RIB5" s="89"/>
      <c r="RIC5" s="89"/>
      <c r="RID5" s="89"/>
      <c r="RIE5" s="89"/>
      <c r="RIF5" s="89"/>
      <c r="RIG5" s="89"/>
      <c r="RIH5" s="89"/>
      <c r="RII5" s="89"/>
      <c r="RIJ5" s="89"/>
      <c r="RIK5" s="89"/>
      <c r="RIL5" s="89"/>
      <c r="RIM5" s="89"/>
      <c r="RIN5" s="89"/>
      <c r="RIO5" s="89"/>
      <c r="RIP5" s="89"/>
      <c r="RIQ5" s="89"/>
      <c r="RIR5" s="89"/>
      <c r="RIS5" s="89"/>
      <c r="RIT5" s="89"/>
      <c r="RIU5" s="89"/>
      <c r="RIV5" s="89"/>
      <c r="RIW5" s="89"/>
      <c r="RIX5" s="89"/>
      <c r="RIY5" s="89"/>
      <c r="RIZ5" s="89"/>
      <c r="RJA5" s="89"/>
      <c r="RJB5" s="89"/>
      <c r="RJC5" s="89"/>
      <c r="RJD5" s="89"/>
      <c r="RJE5" s="89"/>
      <c r="RJF5" s="89"/>
      <c r="RJG5" s="89"/>
      <c r="RJH5" s="89"/>
      <c r="RJI5" s="89"/>
      <c r="RJJ5" s="89"/>
      <c r="RJK5" s="89"/>
      <c r="RJL5" s="89"/>
      <c r="RJM5" s="89"/>
      <c r="RJN5" s="89"/>
      <c r="RJO5" s="89"/>
      <c r="RJP5" s="89"/>
      <c r="RJQ5" s="89"/>
      <c r="RJR5" s="89"/>
      <c r="RJS5" s="89"/>
      <c r="RJT5" s="89"/>
      <c r="RJU5" s="89"/>
      <c r="RJV5" s="89"/>
      <c r="RJW5" s="89"/>
      <c r="RJX5" s="89"/>
      <c r="RJY5" s="89"/>
      <c r="RJZ5" s="89"/>
      <c r="RKA5" s="89"/>
      <c r="RKB5" s="89"/>
      <c r="RKC5" s="89"/>
      <c r="RKD5" s="89"/>
      <c r="RKE5" s="89"/>
      <c r="RKF5" s="89"/>
      <c r="RKG5" s="89"/>
      <c r="RKH5" s="89"/>
      <c r="RKI5" s="89"/>
      <c r="RKJ5" s="89"/>
      <c r="RKK5" s="89"/>
      <c r="RKL5" s="89"/>
      <c r="RKM5" s="89"/>
      <c r="RKN5" s="89"/>
      <c r="RKO5" s="89"/>
      <c r="RKP5" s="89"/>
      <c r="RKQ5" s="89"/>
      <c r="RKR5" s="89"/>
      <c r="RKS5" s="89"/>
      <c r="RKT5" s="89"/>
      <c r="RKU5" s="89"/>
      <c r="RKV5" s="89"/>
      <c r="RKW5" s="89"/>
      <c r="RKX5" s="89"/>
      <c r="RKY5" s="89"/>
      <c r="RKZ5" s="89"/>
      <c r="RLA5" s="89"/>
      <c r="RLB5" s="89"/>
      <c r="RLC5" s="89"/>
      <c r="RLD5" s="89"/>
      <c r="RLE5" s="89"/>
      <c r="RLF5" s="89"/>
      <c r="RLG5" s="89"/>
      <c r="RLH5" s="89"/>
      <c r="RLI5" s="89"/>
      <c r="RLJ5" s="89"/>
      <c r="RLK5" s="89"/>
      <c r="RLL5" s="89"/>
      <c r="RLM5" s="89"/>
      <c r="RLN5" s="89"/>
      <c r="RLO5" s="89"/>
      <c r="RLP5" s="89"/>
      <c r="RLQ5" s="89"/>
      <c r="RLR5" s="89"/>
      <c r="RLS5" s="89"/>
      <c r="RLT5" s="89"/>
      <c r="RLU5" s="89"/>
      <c r="RLV5" s="89"/>
      <c r="RLW5" s="89"/>
      <c r="RLX5" s="89"/>
      <c r="RLY5" s="89"/>
      <c r="RLZ5" s="89"/>
      <c r="RMA5" s="89"/>
      <c r="RMB5" s="89"/>
      <c r="RMC5" s="89"/>
      <c r="RMD5" s="89"/>
      <c r="RME5" s="89"/>
      <c r="RMF5" s="89"/>
      <c r="RMG5" s="89"/>
      <c r="RMH5" s="89"/>
      <c r="RMI5" s="89"/>
      <c r="RMJ5" s="89"/>
      <c r="RMK5" s="89"/>
      <c r="RML5" s="89"/>
      <c r="RMM5" s="89"/>
      <c r="RMN5" s="89"/>
      <c r="RMO5" s="89"/>
      <c r="RMP5" s="89"/>
      <c r="RMQ5" s="89"/>
      <c r="RMR5" s="89"/>
      <c r="RMS5" s="89"/>
      <c r="RMT5" s="89"/>
      <c r="RMU5" s="89"/>
      <c r="RMV5" s="89"/>
      <c r="RMW5" s="89"/>
      <c r="RMX5" s="89"/>
      <c r="RMY5" s="89"/>
      <c r="RMZ5" s="89"/>
      <c r="RNA5" s="89"/>
      <c r="RNB5" s="89"/>
      <c r="RNC5" s="89"/>
      <c r="RND5" s="89"/>
      <c r="RNE5" s="89"/>
      <c r="RNF5" s="89"/>
      <c r="RNG5" s="89"/>
      <c r="RNH5" s="89"/>
      <c r="RNI5" s="89"/>
      <c r="RNJ5" s="89"/>
      <c r="RNK5" s="89"/>
      <c r="RNL5" s="89"/>
      <c r="RNM5" s="89"/>
      <c r="RNN5" s="89"/>
      <c r="RNO5" s="89"/>
      <c r="RNP5" s="89"/>
      <c r="RNQ5" s="89"/>
      <c r="RNR5" s="89"/>
      <c r="RNS5" s="89"/>
      <c r="RNT5" s="89"/>
      <c r="RNU5" s="89"/>
      <c r="RNV5" s="89"/>
      <c r="RNW5" s="89"/>
      <c r="RNX5" s="89"/>
      <c r="RNY5" s="89"/>
      <c r="RNZ5" s="89"/>
      <c r="ROA5" s="89"/>
      <c r="ROB5" s="89"/>
      <c r="ROC5" s="89"/>
      <c r="ROD5" s="89"/>
      <c r="ROE5" s="89"/>
      <c r="ROF5" s="89"/>
      <c r="ROG5" s="89"/>
      <c r="ROH5" s="89"/>
      <c r="ROI5" s="89"/>
      <c r="ROJ5" s="89"/>
      <c r="ROK5" s="89"/>
      <c r="ROL5" s="89"/>
      <c r="ROM5" s="89"/>
      <c r="RON5" s="89"/>
      <c r="ROO5" s="89"/>
      <c r="ROP5" s="89"/>
      <c r="ROQ5" s="89"/>
      <c r="ROR5" s="89"/>
      <c r="ROS5" s="89"/>
      <c r="ROT5" s="89"/>
      <c r="ROU5" s="89"/>
      <c r="ROV5" s="89"/>
      <c r="ROW5" s="89"/>
      <c r="ROX5" s="89"/>
      <c r="ROY5" s="89"/>
      <c r="ROZ5" s="89"/>
      <c r="RPA5" s="89"/>
      <c r="RPB5" s="89"/>
      <c r="RPC5" s="89"/>
      <c r="RPD5" s="89"/>
      <c r="RPE5" s="89"/>
      <c r="RPF5" s="89"/>
      <c r="RPG5" s="89"/>
      <c r="RPH5" s="89"/>
      <c r="RPI5" s="89"/>
      <c r="RPJ5" s="89"/>
      <c r="RPK5" s="89"/>
      <c r="RPL5" s="89"/>
      <c r="RPM5" s="89"/>
      <c r="RPN5" s="89"/>
      <c r="RPO5" s="89"/>
      <c r="RPP5" s="89"/>
      <c r="RPQ5" s="89"/>
      <c r="RPR5" s="89"/>
      <c r="RPS5" s="89"/>
      <c r="RPT5" s="89"/>
      <c r="RPU5" s="89"/>
      <c r="RPV5" s="89"/>
      <c r="RPW5" s="89"/>
      <c r="RPX5" s="89"/>
      <c r="RPY5" s="89"/>
      <c r="RPZ5" s="89"/>
      <c r="RQA5" s="89"/>
      <c r="RQB5" s="89"/>
      <c r="RQC5" s="89"/>
      <c r="RQD5" s="89"/>
      <c r="RQE5" s="89"/>
      <c r="RQF5" s="89"/>
      <c r="RQG5" s="89"/>
      <c r="RQH5" s="89"/>
      <c r="RQI5" s="89"/>
      <c r="RQJ5" s="89"/>
      <c r="RQK5" s="89"/>
      <c r="RQL5" s="89"/>
      <c r="RQM5" s="89"/>
      <c r="RQN5" s="89"/>
      <c r="RQO5" s="89"/>
      <c r="RQP5" s="89"/>
      <c r="RQQ5" s="89"/>
      <c r="RQR5" s="89"/>
      <c r="RQS5" s="89"/>
      <c r="RQT5" s="89"/>
      <c r="RQU5" s="89"/>
      <c r="RQV5" s="89"/>
      <c r="RQW5" s="89"/>
      <c r="RQX5" s="89"/>
      <c r="RQY5" s="89"/>
      <c r="RQZ5" s="89"/>
      <c r="RRA5" s="89"/>
      <c r="RRB5" s="89"/>
      <c r="RRC5" s="89"/>
      <c r="RRD5" s="89"/>
      <c r="RRE5" s="89"/>
      <c r="RRF5" s="89"/>
      <c r="RRG5" s="89"/>
      <c r="RRH5" s="89"/>
      <c r="RRI5" s="89"/>
      <c r="RRJ5" s="89"/>
      <c r="RRK5" s="89"/>
      <c r="RRL5" s="89"/>
      <c r="RRM5" s="89"/>
      <c r="RRN5" s="89"/>
      <c r="RRO5" s="89"/>
      <c r="RRP5" s="89"/>
      <c r="RRQ5" s="89"/>
      <c r="RRR5" s="89"/>
      <c r="RRS5" s="89"/>
      <c r="RRT5" s="89"/>
      <c r="RRU5" s="89"/>
      <c r="RRV5" s="89"/>
      <c r="RRW5" s="89"/>
      <c r="RRX5" s="89"/>
      <c r="RRY5" s="89"/>
      <c r="RRZ5" s="89"/>
      <c r="RSA5" s="89"/>
      <c r="RSB5" s="89"/>
      <c r="RSC5" s="89"/>
      <c r="RSD5" s="89"/>
      <c r="RSE5" s="89"/>
      <c r="RSF5" s="89"/>
      <c r="RSG5" s="89"/>
      <c r="RSH5" s="89"/>
      <c r="RSI5" s="89"/>
      <c r="RSJ5" s="89"/>
      <c r="RSK5" s="89"/>
      <c r="RSL5" s="89"/>
      <c r="RSM5" s="89"/>
      <c r="RSN5" s="89"/>
      <c r="RSO5" s="89"/>
      <c r="RSP5" s="89"/>
      <c r="RSQ5" s="89"/>
      <c r="RSR5" s="89"/>
      <c r="RSS5" s="89"/>
      <c r="RST5" s="89"/>
      <c r="RSU5" s="89"/>
      <c r="RSV5" s="89"/>
      <c r="RSW5" s="89"/>
      <c r="RSX5" s="89"/>
      <c r="RSY5" s="89"/>
      <c r="RSZ5" s="89"/>
      <c r="RTA5" s="89"/>
      <c r="RTB5" s="89"/>
      <c r="RTC5" s="89"/>
      <c r="RTD5" s="89"/>
      <c r="RTE5" s="89"/>
      <c r="RTF5" s="89"/>
      <c r="RTG5" s="89"/>
      <c r="RTH5" s="89"/>
      <c r="RTI5" s="89"/>
      <c r="RTJ5" s="89"/>
      <c r="RTK5" s="89"/>
      <c r="RTL5" s="89"/>
      <c r="RTM5" s="89"/>
      <c r="RTN5" s="89"/>
      <c r="RTO5" s="89"/>
      <c r="RTP5" s="89"/>
      <c r="RTQ5" s="89"/>
      <c r="RTR5" s="89"/>
      <c r="RTS5" s="89"/>
      <c r="RTT5" s="89"/>
      <c r="RTU5" s="89"/>
      <c r="RTV5" s="89"/>
      <c r="RTW5" s="89"/>
      <c r="RTX5" s="89"/>
      <c r="RTY5" s="89"/>
      <c r="RTZ5" s="89"/>
      <c r="RUA5" s="89"/>
      <c r="RUB5" s="89"/>
      <c r="RUC5" s="89"/>
      <c r="RUD5" s="89"/>
      <c r="RUE5" s="89"/>
      <c r="RUF5" s="89"/>
      <c r="RUG5" s="89"/>
      <c r="RUH5" s="89"/>
      <c r="RUI5" s="89"/>
      <c r="RUJ5" s="89"/>
      <c r="RUK5" s="89"/>
      <c r="RUL5" s="89"/>
      <c r="RUM5" s="89"/>
      <c r="RUN5" s="89"/>
      <c r="RUO5" s="89"/>
      <c r="RUP5" s="89"/>
      <c r="RUQ5" s="89"/>
      <c r="RUR5" s="89"/>
      <c r="RUS5" s="89"/>
      <c r="RUT5" s="89"/>
      <c r="RUU5" s="89"/>
      <c r="RUV5" s="89"/>
      <c r="RUW5" s="89"/>
      <c r="RUX5" s="89"/>
      <c r="RUY5" s="89"/>
      <c r="RUZ5" s="89"/>
      <c r="RVA5" s="89"/>
      <c r="RVB5" s="89"/>
      <c r="RVC5" s="89"/>
      <c r="RVD5" s="89"/>
      <c r="RVE5" s="89"/>
      <c r="RVF5" s="89"/>
      <c r="RVG5" s="89"/>
      <c r="RVH5" s="89"/>
      <c r="RVI5" s="89"/>
      <c r="RVJ5" s="89"/>
      <c r="RVK5" s="89"/>
      <c r="RVL5" s="89"/>
      <c r="RVM5" s="89"/>
      <c r="RVN5" s="89"/>
      <c r="RVO5" s="89"/>
      <c r="RVP5" s="89"/>
      <c r="RVQ5" s="89"/>
      <c r="RVR5" s="89"/>
      <c r="RVS5" s="89"/>
      <c r="RVT5" s="89"/>
      <c r="RVU5" s="89"/>
      <c r="RVV5" s="89"/>
      <c r="RVW5" s="89"/>
      <c r="RVX5" s="89"/>
      <c r="RVY5" s="89"/>
      <c r="RVZ5" s="89"/>
      <c r="RWA5" s="89"/>
      <c r="RWB5" s="89"/>
      <c r="RWC5" s="89"/>
      <c r="RWD5" s="89"/>
      <c r="RWE5" s="89"/>
      <c r="RWF5" s="89"/>
      <c r="RWG5" s="89"/>
      <c r="RWH5" s="89"/>
      <c r="RWI5" s="89"/>
      <c r="RWJ5" s="89"/>
      <c r="RWK5" s="89"/>
      <c r="RWL5" s="89"/>
      <c r="RWM5" s="89"/>
      <c r="RWN5" s="89"/>
      <c r="RWO5" s="89"/>
      <c r="RWP5" s="89"/>
      <c r="RWQ5" s="89"/>
      <c r="RWR5" s="89"/>
      <c r="RWS5" s="89"/>
      <c r="RWT5" s="89"/>
      <c r="RWU5" s="89"/>
      <c r="RWV5" s="89"/>
      <c r="RWW5" s="89"/>
      <c r="RWX5" s="89"/>
      <c r="RWY5" s="89"/>
      <c r="RWZ5" s="89"/>
      <c r="RXA5" s="89"/>
      <c r="RXB5" s="89"/>
      <c r="RXC5" s="89"/>
      <c r="RXD5" s="89"/>
      <c r="RXE5" s="89"/>
      <c r="RXF5" s="89"/>
      <c r="RXG5" s="89"/>
      <c r="RXH5" s="89"/>
      <c r="RXI5" s="89"/>
      <c r="RXJ5" s="89"/>
      <c r="RXK5" s="89"/>
      <c r="RXL5" s="89"/>
      <c r="RXM5" s="89"/>
      <c r="RXN5" s="89"/>
      <c r="RXO5" s="89"/>
      <c r="RXP5" s="89"/>
      <c r="RXQ5" s="89"/>
      <c r="RXR5" s="89"/>
      <c r="RXS5" s="89"/>
      <c r="RXT5" s="89"/>
      <c r="RXU5" s="89"/>
      <c r="RXV5" s="89"/>
      <c r="RXW5" s="89"/>
      <c r="RXX5" s="89"/>
      <c r="RXY5" s="89"/>
      <c r="RXZ5" s="89"/>
      <c r="RYA5" s="89"/>
      <c r="RYB5" s="89"/>
      <c r="RYC5" s="89"/>
      <c r="RYD5" s="89"/>
      <c r="RYE5" s="89"/>
      <c r="RYF5" s="89"/>
      <c r="RYG5" s="89"/>
      <c r="RYH5" s="89"/>
      <c r="RYI5" s="89"/>
      <c r="RYJ5" s="89"/>
      <c r="RYK5" s="89"/>
      <c r="RYL5" s="89"/>
      <c r="RYM5" s="89"/>
      <c r="RYN5" s="89"/>
      <c r="RYO5" s="89"/>
      <c r="RYP5" s="89"/>
      <c r="RYQ5" s="89"/>
      <c r="RYR5" s="89"/>
      <c r="RYS5" s="89"/>
      <c r="RYT5" s="89"/>
      <c r="RYU5" s="89"/>
      <c r="RYV5" s="89"/>
      <c r="RYW5" s="89"/>
      <c r="RYX5" s="89"/>
      <c r="RYY5" s="89"/>
      <c r="RYZ5" s="89"/>
      <c r="RZA5" s="89"/>
      <c r="RZB5" s="89"/>
      <c r="RZC5" s="89"/>
      <c r="RZD5" s="89"/>
      <c r="RZE5" s="89"/>
      <c r="RZF5" s="89"/>
      <c r="RZG5" s="89"/>
      <c r="RZH5" s="89"/>
      <c r="RZI5" s="89"/>
      <c r="RZJ5" s="89"/>
      <c r="RZK5" s="89"/>
      <c r="RZL5" s="89"/>
      <c r="RZM5" s="89"/>
      <c r="RZN5" s="89"/>
      <c r="RZO5" s="89"/>
      <c r="RZP5" s="89"/>
      <c r="RZQ5" s="89"/>
      <c r="RZR5" s="89"/>
      <c r="RZS5" s="89"/>
      <c r="RZT5" s="89"/>
      <c r="RZU5" s="89"/>
      <c r="RZV5" s="89"/>
      <c r="RZW5" s="89"/>
      <c r="RZX5" s="89"/>
      <c r="RZY5" s="89"/>
      <c r="RZZ5" s="89"/>
      <c r="SAA5" s="89"/>
      <c r="SAB5" s="89"/>
      <c r="SAC5" s="89"/>
      <c r="SAD5" s="89"/>
      <c r="SAE5" s="89"/>
      <c r="SAF5" s="89"/>
      <c r="SAG5" s="89"/>
      <c r="SAH5" s="89"/>
      <c r="SAI5" s="89"/>
      <c r="SAJ5" s="89"/>
      <c r="SAK5" s="89"/>
      <c r="SAL5" s="89"/>
      <c r="SAM5" s="89"/>
      <c r="SAN5" s="89"/>
      <c r="SAO5" s="89"/>
      <c r="SAP5" s="89"/>
      <c r="SAQ5" s="89"/>
      <c r="SAR5" s="89"/>
      <c r="SAS5" s="89"/>
      <c r="SAT5" s="89"/>
      <c r="SAU5" s="89"/>
      <c r="SAV5" s="89"/>
      <c r="SAW5" s="89"/>
      <c r="SAX5" s="89"/>
      <c r="SAY5" s="89"/>
      <c r="SAZ5" s="89"/>
      <c r="SBA5" s="89"/>
      <c r="SBB5" s="89"/>
      <c r="SBC5" s="89"/>
      <c r="SBD5" s="89"/>
      <c r="SBE5" s="89"/>
      <c r="SBF5" s="89"/>
      <c r="SBG5" s="89"/>
      <c r="SBH5" s="89"/>
      <c r="SBI5" s="89"/>
      <c r="SBJ5" s="89"/>
      <c r="SBK5" s="89"/>
      <c r="SBL5" s="89"/>
      <c r="SBM5" s="89"/>
      <c r="SBN5" s="89"/>
      <c r="SBO5" s="89"/>
      <c r="SBP5" s="89"/>
      <c r="SBQ5" s="89"/>
      <c r="SBR5" s="89"/>
      <c r="SBS5" s="89"/>
      <c r="SBT5" s="89"/>
      <c r="SBU5" s="89"/>
      <c r="SBV5" s="89"/>
      <c r="SBW5" s="89"/>
      <c r="SBX5" s="89"/>
      <c r="SBY5" s="89"/>
      <c r="SBZ5" s="89"/>
      <c r="SCA5" s="89"/>
      <c r="SCB5" s="89"/>
      <c r="SCC5" s="89"/>
      <c r="SCD5" s="89"/>
      <c r="SCE5" s="89"/>
      <c r="SCF5" s="89"/>
      <c r="SCG5" s="89"/>
      <c r="SCH5" s="89"/>
      <c r="SCI5" s="89"/>
      <c r="SCJ5" s="89"/>
      <c r="SCK5" s="89"/>
      <c r="SCL5" s="89"/>
      <c r="SCM5" s="89"/>
      <c r="SCN5" s="89"/>
      <c r="SCO5" s="89"/>
      <c r="SCP5" s="89"/>
      <c r="SCQ5" s="89"/>
      <c r="SCR5" s="89"/>
      <c r="SCS5" s="89"/>
      <c r="SCT5" s="89"/>
      <c r="SCU5" s="89"/>
      <c r="SCV5" s="89"/>
      <c r="SCW5" s="89"/>
      <c r="SCX5" s="89"/>
      <c r="SCY5" s="89"/>
      <c r="SCZ5" s="89"/>
      <c r="SDA5" s="89"/>
      <c r="SDB5" s="89"/>
      <c r="SDC5" s="89"/>
      <c r="SDD5" s="89"/>
      <c r="SDE5" s="89"/>
      <c r="SDF5" s="89"/>
      <c r="SDG5" s="89"/>
      <c r="SDH5" s="89"/>
      <c r="SDI5" s="89"/>
      <c r="SDJ5" s="89"/>
      <c r="SDK5" s="89"/>
      <c r="SDL5" s="89"/>
      <c r="SDM5" s="89"/>
      <c r="SDN5" s="89"/>
      <c r="SDO5" s="89"/>
      <c r="SDP5" s="89"/>
      <c r="SDQ5" s="89"/>
      <c r="SDR5" s="89"/>
      <c r="SDS5" s="89"/>
      <c r="SDT5" s="89"/>
      <c r="SDU5" s="89"/>
      <c r="SDV5" s="89"/>
      <c r="SDW5" s="89"/>
      <c r="SDX5" s="89"/>
      <c r="SDY5" s="89"/>
      <c r="SDZ5" s="89"/>
      <c r="SEA5" s="89"/>
      <c r="SEB5" s="89"/>
      <c r="SEC5" s="89"/>
      <c r="SED5" s="89"/>
      <c r="SEE5" s="89"/>
      <c r="SEF5" s="89"/>
      <c r="SEG5" s="89"/>
      <c r="SEH5" s="89"/>
      <c r="SEI5" s="89"/>
      <c r="SEJ5" s="89"/>
      <c r="SEK5" s="89"/>
      <c r="SEL5" s="89"/>
      <c r="SEM5" s="89"/>
      <c r="SEN5" s="89"/>
      <c r="SEO5" s="89"/>
      <c r="SEP5" s="89"/>
      <c r="SEQ5" s="89"/>
      <c r="SER5" s="89"/>
      <c r="SES5" s="89"/>
      <c r="SET5" s="89"/>
      <c r="SEU5" s="89"/>
      <c r="SEV5" s="89"/>
      <c r="SEW5" s="89"/>
      <c r="SEX5" s="89"/>
      <c r="SEY5" s="89"/>
      <c r="SEZ5" s="89"/>
      <c r="SFA5" s="89"/>
      <c r="SFB5" s="89"/>
      <c r="SFC5" s="89"/>
      <c r="SFD5" s="89"/>
      <c r="SFE5" s="89"/>
      <c r="SFF5" s="89"/>
      <c r="SFG5" s="89"/>
      <c r="SFH5" s="89"/>
      <c r="SFI5" s="89"/>
      <c r="SFJ5" s="89"/>
      <c r="SFK5" s="89"/>
      <c r="SFL5" s="89"/>
      <c r="SFM5" s="89"/>
      <c r="SFN5" s="89"/>
      <c r="SFO5" s="89"/>
      <c r="SFP5" s="89"/>
      <c r="SFQ5" s="89"/>
      <c r="SFR5" s="89"/>
      <c r="SFS5" s="89"/>
      <c r="SFT5" s="89"/>
      <c r="SFU5" s="89"/>
      <c r="SFV5" s="89"/>
      <c r="SFW5" s="89"/>
      <c r="SFX5" s="89"/>
      <c r="SFY5" s="89"/>
      <c r="SFZ5" s="89"/>
      <c r="SGA5" s="89"/>
      <c r="SGB5" s="89"/>
      <c r="SGC5" s="89"/>
      <c r="SGD5" s="89"/>
      <c r="SGE5" s="89"/>
      <c r="SGF5" s="89"/>
      <c r="SGG5" s="89"/>
      <c r="SGH5" s="89"/>
      <c r="SGI5" s="89"/>
      <c r="SGJ5" s="89"/>
      <c r="SGK5" s="89"/>
      <c r="SGL5" s="89"/>
      <c r="SGM5" s="89"/>
      <c r="SGN5" s="89"/>
      <c r="SGO5" s="89"/>
      <c r="SGP5" s="89"/>
      <c r="SGQ5" s="89"/>
      <c r="SGR5" s="89"/>
      <c r="SGS5" s="89"/>
      <c r="SGT5" s="89"/>
      <c r="SGU5" s="89"/>
      <c r="SGV5" s="89"/>
      <c r="SGW5" s="89"/>
      <c r="SGX5" s="89"/>
      <c r="SGY5" s="89"/>
      <c r="SGZ5" s="89"/>
      <c r="SHA5" s="89"/>
      <c r="SHB5" s="89"/>
      <c r="SHC5" s="89"/>
      <c r="SHD5" s="89"/>
      <c r="SHE5" s="89"/>
      <c r="SHF5" s="89"/>
      <c r="SHG5" s="89"/>
      <c r="SHH5" s="89"/>
      <c r="SHI5" s="89"/>
      <c r="SHJ5" s="89"/>
      <c r="SHK5" s="89"/>
      <c r="SHL5" s="89"/>
      <c r="SHM5" s="89"/>
      <c r="SHN5" s="89"/>
      <c r="SHO5" s="89"/>
      <c r="SHP5" s="89"/>
      <c r="SHQ5" s="89"/>
      <c r="SHR5" s="89"/>
      <c r="SHS5" s="89"/>
      <c r="SHT5" s="89"/>
      <c r="SHU5" s="89"/>
      <c r="SHV5" s="89"/>
      <c r="SHW5" s="89"/>
      <c r="SHX5" s="89"/>
      <c r="SHY5" s="89"/>
      <c r="SHZ5" s="89"/>
      <c r="SIA5" s="89"/>
      <c r="SIB5" s="89"/>
      <c r="SIC5" s="89"/>
      <c r="SID5" s="89"/>
      <c r="SIE5" s="89"/>
      <c r="SIF5" s="89"/>
      <c r="SIG5" s="89"/>
      <c r="SIH5" s="89"/>
      <c r="SII5" s="89"/>
      <c r="SIJ5" s="89"/>
      <c r="SIK5" s="89"/>
      <c r="SIL5" s="89"/>
      <c r="SIM5" s="89"/>
      <c r="SIN5" s="89"/>
      <c r="SIO5" s="89"/>
      <c r="SIP5" s="89"/>
      <c r="SIQ5" s="89"/>
      <c r="SIR5" s="89"/>
      <c r="SIS5" s="89"/>
      <c r="SIT5" s="89"/>
      <c r="SIU5" s="89"/>
      <c r="SIV5" s="89"/>
      <c r="SIW5" s="89"/>
      <c r="SIX5" s="89"/>
      <c r="SIY5" s="89"/>
      <c r="SIZ5" s="89"/>
      <c r="SJA5" s="89"/>
      <c r="SJB5" s="89"/>
      <c r="SJC5" s="89"/>
      <c r="SJD5" s="89"/>
      <c r="SJE5" s="89"/>
      <c r="SJF5" s="89"/>
      <c r="SJG5" s="89"/>
      <c r="SJH5" s="89"/>
      <c r="SJI5" s="89"/>
      <c r="SJJ5" s="89"/>
      <c r="SJK5" s="89"/>
      <c r="SJL5" s="89"/>
      <c r="SJM5" s="89"/>
      <c r="SJN5" s="89"/>
      <c r="SJO5" s="89"/>
      <c r="SJP5" s="89"/>
      <c r="SJQ5" s="89"/>
      <c r="SJR5" s="89"/>
      <c r="SJS5" s="89"/>
      <c r="SJT5" s="89"/>
      <c r="SJU5" s="89"/>
      <c r="SJV5" s="89"/>
      <c r="SJW5" s="89"/>
      <c r="SJX5" s="89"/>
      <c r="SJY5" s="89"/>
      <c r="SJZ5" s="89"/>
      <c r="SKA5" s="89"/>
      <c r="SKB5" s="89"/>
      <c r="SKC5" s="89"/>
      <c r="SKD5" s="89"/>
      <c r="SKE5" s="89"/>
      <c r="SKF5" s="89"/>
      <c r="SKG5" s="89"/>
      <c r="SKH5" s="89"/>
      <c r="SKI5" s="89"/>
      <c r="SKJ5" s="89"/>
      <c r="SKK5" s="89"/>
      <c r="SKL5" s="89"/>
      <c r="SKM5" s="89"/>
      <c r="SKN5" s="89"/>
      <c r="SKO5" s="89"/>
      <c r="SKP5" s="89"/>
      <c r="SKQ5" s="89"/>
      <c r="SKR5" s="89"/>
      <c r="SKS5" s="89"/>
      <c r="SKT5" s="89"/>
      <c r="SKU5" s="89"/>
      <c r="SKV5" s="89"/>
      <c r="SKW5" s="89"/>
      <c r="SKX5" s="89"/>
      <c r="SKY5" s="89"/>
      <c r="SKZ5" s="89"/>
      <c r="SLA5" s="89"/>
      <c r="SLB5" s="89"/>
      <c r="SLC5" s="89"/>
      <c r="SLD5" s="89"/>
      <c r="SLE5" s="89"/>
      <c r="SLF5" s="89"/>
      <c r="SLG5" s="89"/>
      <c r="SLH5" s="89"/>
      <c r="SLI5" s="89"/>
      <c r="SLJ5" s="89"/>
      <c r="SLK5" s="89"/>
      <c r="SLL5" s="89"/>
      <c r="SLM5" s="89"/>
      <c r="SLN5" s="89"/>
      <c r="SLO5" s="89"/>
      <c r="SLP5" s="89"/>
      <c r="SLQ5" s="89"/>
      <c r="SLR5" s="89"/>
      <c r="SLS5" s="89"/>
      <c r="SLT5" s="89"/>
      <c r="SLU5" s="89"/>
      <c r="SLV5" s="89"/>
      <c r="SLW5" s="89"/>
      <c r="SLX5" s="89"/>
      <c r="SLY5" s="89"/>
      <c r="SLZ5" s="89"/>
      <c r="SMA5" s="89"/>
      <c r="SMB5" s="89"/>
      <c r="SMC5" s="89"/>
      <c r="SMD5" s="89"/>
      <c r="SME5" s="89"/>
      <c r="SMF5" s="89"/>
      <c r="SMG5" s="89"/>
      <c r="SMH5" s="89"/>
      <c r="SMI5" s="89"/>
      <c r="SMJ5" s="89"/>
      <c r="SMK5" s="89"/>
      <c r="SML5" s="89"/>
      <c r="SMM5" s="89"/>
      <c r="SMN5" s="89"/>
      <c r="SMO5" s="89"/>
      <c r="SMP5" s="89"/>
      <c r="SMQ5" s="89"/>
      <c r="SMR5" s="89"/>
      <c r="SMS5" s="89"/>
      <c r="SMT5" s="89"/>
      <c r="SMU5" s="89"/>
      <c r="SMV5" s="89"/>
      <c r="SMW5" s="89"/>
      <c r="SMX5" s="89"/>
      <c r="SMY5" s="89"/>
      <c r="SMZ5" s="89"/>
      <c r="SNA5" s="89"/>
      <c r="SNB5" s="89"/>
      <c r="SNC5" s="89"/>
      <c r="SND5" s="89"/>
      <c r="SNE5" s="89"/>
      <c r="SNF5" s="89"/>
      <c r="SNG5" s="89"/>
      <c r="SNH5" s="89"/>
      <c r="SNI5" s="89"/>
      <c r="SNJ5" s="89"/>
      <c r="SNK5" s="89"/>
      <c r="SNL5" s="89"/>
      <c r="SNM5" s="89"/>
      <c r="SNN5" s="89"/>
      <c r="SNO5" s="89"/>
      <c r="SNP5" s="89"/>
      <c r="SNQ5" s="89"/>
      <c r="SNR5" s="89"/>
      <c r="SNS5" s="89"/>
      <c r="SNT5" s="89"/>
      <c r="SNU5" s="89"/>
      <c r="SNV5" s="89"/>
      <c r="SNW5" s="89"/>
      <c r="SNX5" s="89"/>
      <c r="SNY5" s="89"/>
      <c r="SNZ5" s="89"/>
      <c r="SOA5" s="89"/>
      <c r="SOB5" s="89"/>
      <c r="SOC5" s="89"/>
      <c r="SOD5" s="89"/>
      <c r="SOE5" s="89"/>
      <c r="SOF5" s="89"/>
      <c r="SOG5" s="89"/>
      <c r="SOH5" s="89"/>
      <c r="SOI5" s="89"/>
      <c r="SOJ5" s="89"/>
      <c r="SOK5" s="89"/>
      <c r="SOL5" s="89"/>
      <c r="SOM5" s="89"/>
      <c r="SON5" s="89"/>
      <c r="SOO5" s="89"/>
      <c r="SOP5" s="89"/>
      <c r="SOQ5" s="89"/>
      <c r="SOR5" s="89"/>
      <c r="SOS5" s="89"/>
      <c r="SOT5" s="89"/>
      <c r="SOU5" s="89"/>
      <c r="SOV5" s="89"/>
      <c r="SOW5" s="89"/>
      <c r="SOX5" s="89"/>
      <c r="SOY5" s="89"/>
      <c r="SOZ5" s="89"/>
      <c r="SPA5" s="89"/>
      <c r="SPB5" s="89"/>
      <c r="SPC5" s="89"/>
      <c r="SPD5" s="89"/>
      <c r="SPE5" s="89"/>
      <c r="SPF5" s="89"/>
      <c r="SPG5" s="89"/>
      <c r="SPH5" s="89"/>
      <c r="SPI5" s="89"/>
      <c r="SPJ5" s="89"/>
      <c r="SPK5" s="89"/>
      <c r="SPL5" s="89"/>
      <c r="SPM5" s="89"/>
      <c r="SPN5" s="89"/>
      <c r="SPO5" s="89"/>
      <c r="SPP5" s="89"/>
      <c r="SPQ5" s="89"/>
      <c r="SPR5" s="89"/>
      <c r="SPS5" s="89"/>
      <c r="SPT5" s="89"/>
      <c r="SPU5" s="89"/>
      <c r="SPV5" s="89"/>
      <c r="SPW5" s="89"/>
      <c r="SPX5" s="89"/>
      <c r="SPY5" s="89"/>
      <c r="SPZ5" s="89"/>
      <c r="SQA5" s="89"/>
      <c r="SQB5" s="89"/>
      <c r="SQC5" s="89"/>
      <c r="SQD5" s="89"/>
      <c r="SQE5" s="89"/>
      <c r="SQF5" s="89"/>
      <c r="SQG5" s="89"/>
      <c r="SQH5" s="89"/>
      <c r="SQI5" s="89"/>
      <c r="SQJ5" s="89"/>
      <c r="SQK5" s="89"/>
      <c r="SQL5" s="89"/>
      <c r="SQM5" s="89"/>
      <c r="SQN5" s="89"/>
      <c r="SQO5" s="89"/>
      <c r="SQP5" s="89"/>
      <c r="SQQ5" s="89"/>
      <c r="SQR5" s="89"/>
      <c r="SQS5" s="89"/>
      <c r="SQT5" s="89"/>
      <c r="SQU5" s="89"/>
      <c r="SQV5" s="89"/>
      <c r="SQW5" s="89"/>
      <c r="SQX5" s="89"/>
      <c r="SQY5" s="89"/>
      <c r="SQZ5" s="89"/>
      <c r="SRA5" s="89"/>
      <c r="SRB5" s="89"/>
      <c r="SRC5" s="89"/>
      <c r="SRD5" s="89"/>
      <c r="SRE5" s="89"/>
      <c r="SRF5" s="89"/>
      <c r="SRG5" s="89"/>
      <c r="SRH5" s="89"/>
      <c r="SRI5" s="89"/>
      <c r="SRJ5" s="89"/>
      <c r="SRK5" s="89"/>
      <c r="SRL5" s="89"/>
      <c r="SRM5" s="89"/>
      <c r="SRN5" s="89"/>
      <c r="SRO5" s="89"/>
      <c r="SRP5" s="89"/>
      <c r="SRQ5" s="89"/>
      <c r="SRR5" s="89"/>
      <c r="SRS5" s="89"/>
      <c r="SRT5" s="89"/>
      <c r="SRU5" s="89"/>
      <c r="SRV5" s="89"/>
      <c r="SRW5" s="89"/>
      <c r="SRX5" s="89"/>
      <c r="SRY5" s="89"/>
      <c r="SRZ5" s="89"/>
      <c r="SSA5" s="89"/>
      <c r="SSB5" s="89"/>
      <c r="SSC5" s="89"/>
      <c r="SSD5" s="89"/>
      <c r="SSE5" s="89"/>
      <c r="SSF5" s="89"/>
      <c r="SSG5" s="89"/>
      <c r="SSH5" s="89"/>
      <c r="SSI5" s="89"/>
      <c r="SSJ5" s="89"/>
      <c r="SSK5" s="89"/>
      <c r="SSL5" s="89"/>
      <c r="SSM5" s="89"/>
      <c r="SSN5" s="89"/>
      <c r="SSO5" s="89"/>
      <c r="SSP5" s="89"/>
      <c r="SSQ5" s="89"/>
      <c r="SSR5" s="89"/>
      <c r="SSS5" s="89"/>
      <c r="SST5" s="89"/>
      <c r="SSU5" s="89"/>
      <c r="SSV5" s="89"/>
      <c r="SSW5" s="89"/>
      <c r="SSX5" s="89"/>
      <c r="SSY5" s="89"/>
      <c r="SSZ5" s="89"/>
      <c r="STA5" s="89"/>
      <c r="STB5" s="89"/>
      <c r="STC5" s="89"/>
      <c r="STD5" s="89"/>
      <c r="STE5" s="89"/>
      <c r="STF5" s="89"/>
      <c r="STG5" s="89"/>
      <c r="STH5" s="89"/>
      <c r="STI5" s="89"/>
      <c r="STJ5" s="89"/>
      <c r="STK5" s="89"/>
      <c r="STL5" s="89"/>
      <c r="STM5" s="89"/>
      <c r="STN5" s="89"/>
      <c r="STO5" s="89"/>
      <c r="STP5" s="89"/>
      <c r="STQ5" s="89"/>
      <c r="STR5" s="89"/>
      <c r="STS5" s="89"/>
      <c r="STT5" s="89"/>
      <c r="STU5" s="89"/>
      <c r="STV5" s="89"/>
      <c r="STW5" s="89"/>
      <c r="STX5" s="89"/>
      <c r="STY5" s="89"/>
      <c r="STZ5" s="89"/>
      <c r="SUA5" s="89"/>
      <c r="SUB5" s="89"/>
      <c r="SUC5" s="89"/>
      <c r="SUD5" s="89"/>
      <c r="SUE5" s="89"/>
      <c r="SUF5" s="89"/>
      <c r="SUG5" s="89"/>
      <c r="SUH5" s="89"/>
      <c r="SUI5" s="89"/>
      <c r="SUJ5" s="89"/>
      <c r="SUK5" s="89"/>
      <c r="SUL5" s="89"/>
      <c r="SUM5" s="89"/>
      <c r="SUN5" s="89"/>
      <c r="SUO5" s="89"/>
      <c r="SUP5" s="89"/>
      <c r="SUQ5" s="89"/>
      <c r="SUR5" s="89"/>
      <c r="SUS5" s="89"/>
      <c r="SUT5" s="89"/>
      <c r="SUU5" s="89"/>
      <c r="SUV5" s="89"/>
      <c r="SUW5" s="89"/>
      <c r="SUX5" s="89"/>
      <c r="SUY5" s="89"/>
      <c r="SUZ5" s="89"/>
      <c r="SVA5" s="89"/>
      <c r="SVB5" s="89"/>
      <c r="SVC5" s="89"/>
      <c r="SVD5" s="89"/>
      <c r="SVE5" s="89"/>
      <c r="SVF5" s="89"/>
      <c r="SVG5" s="89"/>
      <c r="SVH5" s="89"/>
      <c r="SVI5" s="89"/>
      <c r="SVJ5" s="89"/>
      <c r="SVK5" s="89"/>
      <c r="SVL5" s="89"/>
      <c r="SVM5" s="89"/>
      <c r="SVN5" s="89"/>
      <c r="SVO5" s="89"/>
      <c r="SVP5" s="89"/>
      <c r="SVQ5" s="89"/>
      <c r="SVR5" s="89"/>
      <c r="SVS5" s="89"/>
      <c r="SVT5" s="89"/>
      <c r="SVU5" s="89"/>
      <c r="SVV5" s="89"/>
      <c r="SVW5" s="89"/>
      <c r="SVX5" s="89"/>
      <c r="SVY5" s="89"/>
      <c r="SVZ5" s="89"/>
      <c r="SWA5" s="89"/>
      <c r="SWB5" s="89"/>
      <c r="SWC5" s="89"/>
      <c r="SWD5" s="89"/>
      <c r="SWE5" s="89"/>
      <c r="SWF5" s="89"/>
      <c r="SWG5" s="89"/>
      <c r="SWH5" s="89"/>
      <c r="SWI5" s="89"/>
      <c r="SWJ5" s="89"/>
      <c r="SWK5" s="89"/>
      <c r="SWL5" s="89"/>
      <c r="SWM5" s="89"/>
      <c r="SWN5" s="89"/>
      <c r="SWO5" s="89"/>
      <c r="SWP5" s="89"/>
      <c r="SWQ5" s="89"/>
      <c r="SWR5" s="89"/>
      <c r="SWS5" s="89"/>
      <c r="SWT5" s="89"/>
      <c r="SWU5" s="89"/>
      <c r="SWV5" s="89"/>
      <c r="SWW5" s="89"/>
      <c r="SWX5" s="89"/>
      <c r="SWY5" s="89"/>
      <c r="SWZ5" s="89"/>
      <c r="SXA5" s="89"/>
      <c r="SXB5" s="89"/>
      <c r="SXC5" s="89"/>
      <c r="SXD5" s="89"/>
      <c r="SXE5" s="89"/>
      <c r="SXF5" s="89"/>
      <c r="SXG5" s="89"/>
      <c r="SXH5" s="89"/>
      <c r="SXI5" s="89"/>
      <c r="SXJ5" s="89"/>
      <c r="SXK5" s="89"/>
      <c r="SXL5" s="89"/>
      <c r="SXM5" s="89"/>
      <c r="SXN5" s="89"/>
      <c r="SXO5" s="89"/>
      <c r="SXP5" s="89"/>
      <c r="SXQ5" s="89"/>
      <c r="SXR5" s="89"/>
      <c r="SXS5" s="89"/>
      <c r="SXT5" s="89"/>
      <c r="SXU5" s="89"/>
      <c r="SXV5" s="89"/>
      <c r="SXW5" s="89"/>
      <c r="SXX5" s="89"/>
      <c r="SXY5" s="89"/>
      <c r="SXZ5" s="89"/>
      <c r="SYA5" s="89"/>
      <c r="SYB5" s="89"/>
      <c r="SYC5" s="89"/>
      <c r="SYD5" s="89"/>
      <c r="SYE5" s="89"/>
      <c r="SYF5" s="89"/>
      <c r="SYG5" s="89"/>
      <c r="SYH5" s="89"/>
      <c r="SYI5" s="89"/>
      <c r="SYJ5" s="89"/>
      <c r="SYK5" s="89"/>
      <c r="SYL5" s="89"/>
      <c r="SYM5" s="89"/>
      <c r="SYN5" s="89"/>
      <c r="SYO5" s="89"/>
      <c r="SYP5" s="89"/>
      <c r="SYQ5" s="89"/>
      <c r="SYR5" s="89"/>
      <c r="SYS5" s="89"/>
      <c r="SYT5" s="89"/>
      <c r="SYU5" s="89"/>
      <c r="SYV5" s="89"/>
      <c r="SYW5" s="89"/>
      <c r="SYX5" s="89"/>
      <c r="SYY5" s="89"/>
      <c r="SYZ5" s="89"/>
      <c r="SZA5" s="89"/>
      <c r="SZB5" s="89"/>
      <c r="SZC5" s="89"/>
      <c r="SZD5" s="89"/>
      <c r="SZE5" s="89"/>
      <c r="SZF5" s="89"/>
      <c r="SZG5" s="89"/>
      <c r="SZH5" s="89"/>
      <c r="SZI5" s="89"/>
      <c r="SZJ5" s="89"/>
      <c r="SZK5" s="89"/>
      <c r="SZL5" s="89"/>
      <c r="SZM5" s="89"/>
      <c r="SZN5" s="89"/>
      <c r="SZO5" s="89"/>
      <c r="SZP5" s="89"/>
      <c r="SZQ5" s="89"/>
      <c r="SZR5" s="89"/>
      <c r="SZS5" s="89"/>
      <c r="SZT5" s="89"/>
      <c r="SZU5" s="89"/>
      <c r="SZV5" s="89"/>
      <c r="SZW5" s="89"/>
      <c r="SZX5" s="89"/>
      <c r="SZY5" s="89"/>
      <c r="SZZ5" s="89"/>
      <c r="TAA5" s="89"/>
      <c r="TAB5" s="89"/>
      <c r="TAC5" s="89"/>
      <c r="TAD5" s="89"/>
      <c r="TAE5" s="89"/>
      <c r="TAF5" s="89"/>
      <c r="TAG5" s="89"/>
      <c r="TAH5" s="89"/>
      <c r="TAI5" s="89"/>
      <c r="TAJ5" s="89"/>
      <c r="TAK5" s="89"/>
      <c r="TAL5" s="89"/>
      <c r="TAM5" s="89"/>
      <c r="TAN5" s="89"/>
      <c r="TAO5" s="89"/>
      <c r="TAP5" s="89"/>
      <c r="TAQ5" s="89"/>
      <c r="TAR5" s="89"/>
      <c r="TAS5" s="89"/>
      <c r="TAT5" s="89"/>
      <c r="TAU5" s="89"/>
      <c r="TAV5" s="89"/>
      <c r="TAW5" s="89"/>
      <c r="TAX5" s="89"/>
      <c r="TAY5" s="89"/>
      <c r="TAZ5" s="89"/>
      <c r="TBA5" s="89"/>
      <c r="TBB5" s="89"/>
      <c r="TBC5" s="89"/>
      <c r="TBD5" s="89"/>
      <c r="TBE5" s="89"/>
      <c r="TBF5" s="89"/>
      <c r="TBG5" s="89"/>
      <c r="TBH5" s="89"/>
      <c r="TBI5" s="89"/>
      <c r="TBJ5" s="89"/>
      <c r="TBK5" s="89"/>
      <c r="TBL5" s="89"/>
      <c r="TBM5" s="89"/>
      <c r="TBN5" s="89"/>
      <c r="TBO5" s="89"/>
      <c r="TBP5" s="89"/>
      <c r="TBQ5" s="89"/>
      <c r="TBR5" s="89"/>
      <c r="TBS5" s="89"/>
      <c r="TBT5" s="89"/>
      <c r="TBU5" s="89"/>
      <c r="TBV5" s="89"/>
      <c r="TBW5" s="89"/>
      <c r="TBX5" s="89"/>
      <c r="TBY5" s="89"/>
      <c r="TBZ5" s="89"/>
      <c r="TCA5" s="89"/>
      <c r="TCB5" s="89"/>
      <c r="TCC5" s="89"/>
      <c r="TCD5" s="89"/>
      <c r="TCE5" s="89"/>
      <c r="TCF5" s="89"/>
      <c r="TCG5" s="89"/>
      <c r="TCH5" s="89"/>
      <c r="TCI5" s="89"/>
      <c r="TCJ5" s="89"/>
      <c r="TCK5" s="89"/>
      <c r="TCL5" s="89"/>
      <c r="TCM5" s="89"/>
      <c r="TCN5" s="89"/>
      <c r="TCO5" s="89"/>
      <c r="TCP5" s="89"/>
      <c r="TCQ5" s="89"/>
      <c r="TCR5" s="89"/>
      <c r="TCS5" s="89"/>
      <c r="TCT5" s="89"/>
      <c r="TCU5" s="89"/>
      <c r="TCV5" s="89"/>
      <c r="TCW5" s="89"/>
      <c r="TCX5" s="89"/>
      <c r="TCY5" s="89"/>
      <c r="TCZ5" s="89"/>
      <c r="TDA5" s="89"/>
      <c r="TDB5" s="89"/>
      <c r="TDC5" s="89"/>
      <c r="TDD5" s="89"/>
      <c r="TDE5" s="89"/>
      <c r="TDF5" s="89"/>
      <c r="TDG5" s="89"/>
      <c r="TDH5" s="89"/>
      <c r="TDI5" s="89"/>
      <c r="TDJ5" s="89"/>
      <c r="TDK5" s="89"/>
      <c r="TDL5" s="89"/>
      <c r="TDM5" s="89"/>
      <c r="TDN5" s="89"/>
      <c r="TDO5" s="89"/>
      <c r="TDP5" s="89"/>
      <c r="TDQ5" s="89"/>
      <c r="TDR5" s="89"/>
      <c r="TDS5" s="89"/>
      <c r="TDT5" s="89"/>
      <c r="TDU5" s="89"/>
      <c r="TDV5" s="89"/>
      <c r="TDW5" s="89"/>
      <c r="TDX5" s="89"/>
      <c r="TDY5" s="89"/>
      <c r="TDZ5" s="89"/>
      <c r="TEA5" s="89"/>
      <c r="TEB5" s="89"/>
      <c r="TEC5" s="89"/>
      <c r="TED5" s="89"/>
      <c r="TEE5" s="89"/>
      <c r="TEF5" s="89"/>
      <c r="TEG5" s="89"/>
      <c r="TEH5" s="89"/>
      <c r="TEI5" s="89"/>
      <c r="TEJ5" s="89"/>
      <c r="TEK5" s="89"/>
      <c r="TEL5" s="89"/>
      <c r="TEM5" s="89"/>
      <c r="TEN5" s="89"/>
      <c r="TEO5" s="89"/>
      <c r="TEP5" s="89"/>
      <c r="TEQ5" s="89"/>
      <c r="TER5" s="89"/>
      <c r="TES5" s="89"/>
      <c r="TET5" s="89"/>
      <c r="TEU5" s="89"/>
      <c r="TEV5" s="89"/>
      <c r="TEW5" s="89"/>
      <c r="TEX5" s="89"/>
      <c r="TEY5" s="89"/>
      <c r="TEZ5" s="89"/>
      <c r="TFA5" s="89"/>
      <c r="TFB5" s="89"/>
      <c r="TFC5" s="89"/>
      <c r="TFD5" s="89"/>
      <c r="TFE5" s="89"/>
      <c r="TFF5" s="89"/>
      <c r="TFG5" s="89"/>
      <c r="TFH5" s="89"/>
      <c r="TFI5" s="89"/>
      <c r="TFJ5" s="89"/>
      <c r="TFK5" s="89"/>
      <c r="TFL5" s="89"/>
      <c r="TFM5" s="89"/>
      <c r="TFN5" s="89"/>
      <c r="TFO5" s="89"/>
      <c r="TFP5" s="89"/>
      <c r="TFQ5" s="89"/>
      <c r="TFR5" s="89"/>
      <c r="TFS5" s="89"/>
      <c r="TFT5" s="89"/>
      <c r="TFU5" s="89"/>
      <c r="TFV5" s="89"/>
      <c r="TFW5" s="89"/>
      <c r="TFX5" s="89"/>
      <c r="TFY5" s="89"/>
      <c r="TFZ5" s="89"/>
      <c r="TGA5" s="89"/>
      <c r="TGB5" s="89"/>
      <c r="TGC5" s="89"/>
      <c r="TGD5" s="89"/>
      <c r="TGE5" s="89"/>
      <c r="TGF5" s="89"/>
      <c r="TGG5" s="89"/>
      <c r="TGH5" s="89"/>
      <c r="TGI5" s="89"/>
      <c r="TGJ5" s="89"/>
      <c r="TGK5" s="89"/>
      <c r="TGL5" s="89"/>
      <c r="TGM5" s="89"/>
      <c r="TGN5" s="89"/>
      <c r="TGO5" s="89"/>
      <c r="TGP5" s="89"/>
      <c r="TGQ5" s="89"/>
      <c r="TGR5" s="89"/>
      <c r="TGS5" s="89"/>
      <c r="TGT5" s="89"/>
      <c r="TGU5" s="89"/>
      <c r="TGV5" s="89"/>
      <c r="TGW5" s="89"/>
      <c r="TGX5" s="89"/>
      <c r="TGY5" s="89"/>
      <c r="TGZ5" s="89"/>
      <c r="THA5" s="89"/>
      <c r="THB5" s="89"/>
      <c r="THC5" s="89"/>
      <c r="THD5" s="89"/>
      <c r="THE5" s="89"/>
      <c r="THF5" s="89"/>
      <c r="THG5" s="89"/>
      <c r="THH5" s="89"/>
      <c r="THI5" s="89"/>
      <c r="THJ5" s="89"/>
      <c r="THK5" s="89"/>
      <c r="THL5" s="89"/>
      <c r="THM5" s="89"/>
      <c r="THN5" s="89"/>
      <c r="THO5" s="89"/>
      <c r="THP5" s="89"/>
      <c r="THQ5" s="89"/>
      <c r="THR5" s="89"/>
      <c r="THS5" s="89"/>
      <c r="THT5" s="89"/>
      <c r="THU5" s="89"/>
      <c r="THV5" s="89"/>
      <c r="THW5" s="89"/>
      <c r="THX5" s="89"/>
      <c r="THY5" s="89"/>
      <c r="THZ5" s="89"/>
      <c r="TIA5" s="89"/>
      <c r="TIB5" s="89"/>
      <c r="TIC5" s="89"/>
      <c r="TID5" s="89"/>
      <c r="TIE5" s="89"/>
      <c r="TIF5" s="89"/>
      <c r="TIG5" s="89"/>
      <c r="TIH5" s="89"/>
      <c r="TII5" s="89"/>
      <c r="TIJ5" s="89"/>
      <c r="TIK5" s="89"/>
      <c r="TIL5" s="89"/>
      <c r="TIM5" s="89"/>
      <c r="TIN5" s="89"/>
      <c r="TIO5" s="89"/>
      <c r="TIP5" s="89"/>
      <c r="TIQ5" s="89"/>
      <c r="TIR5" s="89"/>
      <c r="TIS5" s="89"/>
      <c r="TIT5" s="89"/>
      <c r="TIU5" s="89"/>
      <c r="TIV5" s="89"/>
      <c r="TIW5" s="89"/>
      <c r="TIX5" s="89"/>
      <c r="TIY5" s="89"/>
      <c r="TIZ5" s="89"/>
      <c r="TJA5" s="89"/>
      <c r="TJB5" s="89"/>
      <c r="TJC5" s="89"/>
      <c r="TJD5" s="89"/>
      <c r="TJE5" s="89"/>
      <c r="TJF5" s="89"/>
      <c r="TJG5" s="89"/>
      <c r="TJH5" s="89"/>
      <c r="TJI5" s="89"/>
      <c r="TJJ5" s="89"/>
      <c r="TJK5" s="89"/>
      <c r="TJL5" s="89"/>
      <c r="TJM5" s="89"/>
      <c r="TJN5" s="89"/>
      <c r="TJO5" s="89"/>
      <c r="TJP5" s="89"/>
      <c r="TJQ5" s="89"/>
      <c r="TJR5" s="89"/>
      <c r="TJS5" s="89"/>
      <c r="TJT5" s="89"/>
      <c r="TJU5" s="89"/>
      <c r="TJV5" s="89"/>
      <c r="TJW5" s="89"/>
      <c r="TJX5" s="89"/>
      <c r="TJY5" s="89"/>
      <c r="TJZ5" s="89"/>
      <c r="TKA5" s="89"/>
      <c r="TKB5" s="89"/>
      <c r="TKC5" s="89"/>
      <c r="TKD5" s="89"/>
      <c r="TKE5" s="89"/>
      <c r="TKF5" s="89"/>
      <c r="TKG5" s="89"/>
      <c r="TKH5" s="89"/>
      <c r="TKI5" s="89"/>
      <c r="TKJ5" s="89"/>
      <c r="TKK5" s="89"/>
      <c r="TKL5" s="89"/>
      <c r="TKM5" s="89"/>
      <c r="TKN5" s="89"/>
      <c r="TKO5" s="89"/>
      <c r="TKP5" s="89"/>
      <c r="TKQ5" s="89"/>
      <c r="TKR5" s="89"/>
      <c r="TKS5" s="89"/>
      <c r="TKT5" s="89"/>
      <c r="TKU5" s="89"/>
      <c r="TKV5" s="89"/>
      <c r="TKW5" s="89"/>
      <c r="TKX5" s="89"/>
      <c r="TKY5" s="89"/>
      <c r="TKZ5" s="89"/>
      <c r="TLA5" s="89"/>
      <c r="TLB5" s="89"/>
      <c r="TLC5" s="89"/>
      <c r="TLD5" s="89"/>
      <c r="TLE5" s="89"/>
      <c r="TLF5" s="89"/>
      <c r="TLG5" s="89"/>
      <c r="TLH5" s="89"/>
      <c r="TLI5" s="89"/>
      <c r="TLJ5" s="89"/>
      <c r="TLK5" s="89"/>
      <c r="TLL5" s="89"/>
      <c r="TLM5" s="89"/>
      <c r="TLN5" s="89"/>
      <c r="TLO5" s="89"/>
      <c r="TLP5" s="89"/>
      <c r="TLQ5" s="89"/>
      <c r="TLR5" s="89"/>
      <c r="TLS5" s="89"/>
      <c r="TLT5" s="89"/>
      <c r="TLU5" s="89"/>
      <c r="TLV5" s="89"/>
      <c r="TLW5" s="89"/>
      <c r="TLX5" s="89"/>
      <c r="TLY5" s="89"/>
      <c r="TLZ5" s="89"/>
      <c r="TMA5" s="89"/>
      <c r="TMB5" s="89"/>
      <c r="TMC5" s="89"/>
      <c r="TMD5" s="89"/>
      <c r="TME5" s="89"/>
      <c r="TMF5" s="89"/>
      <c r="TMG5" s="89"/>
      <c r="TMH5" s="89"/>
      <c r="TMI5" s="89"/>
      <c r="TMJ5" s="89"/>
      <c r="TMK5" s="89"/>
      <c r="TML5" s="89"/>
      <c r="TMM5" s="89"/>
      <c r="TMN5" s="89"/>
      <c r="TMO5" s="89"/>
      <c r="TMP5" s="89"/>
      <c r="TMQ5" s="89"/>
      <c r="TMR5" s="89"/>
      <c r="TMS5" s="89"/>
      <c r="TMT5" s="89"/>
      <c r="TMU5" s="89"/>
      <c r="TMV5" s="89"/>
      <c r="TMW5" s="89"/>
      <c r="TMX5" s="89"/>
      <c r="TMY5" s="89"/>
      <c r="TMZ5" s="89"/>
      <c r="TNA5" s="89"/>
      <c r="TNB5" s="89"/>
      <c r="TNC5" s="89"/>
      <c r="TND5" s="89"/>
      <c r="TNE5" s="89"/>
      <c r="TNF5" s="89"/>
      <c r="TNG5" s="89"/>
      <c r="TNH5" s="89"/>
      <c r="TNI5" s="89"/>
      <c r="TNJ5" s="89"/>
      <c r="TNK5" s="89"/>
      <c r="TNL5" s="89"/>
      <c r="TNM5" s="89"/>
      <c r="TNN5" s="89"/>
      <c r="TNO5" s="89"/>
      <c r="TNP5" s="89"/>
      <c r="TNQ5" s="89"/>
      <c r="TNR5" s="89"/>
      <c r="TNS5" s="89"/>
      <c r="TNT5" s="89"/>
      <c r="TNU5" s="89"/>
      <c r="TNV5" s="89"/>
      <c r="TNW5" s="89"/>
      <c r="TNX5" s="89"/>
      <c r="TNY5" s="89"/>
      <c r="TNZ5" s="89"/>
      <c r="TOA5" s="89"/>
      <c r="TOB5" s="89"/>
      <c r="TOC5" s="89"/>
      <c r="TOD5" s="89"/>
      <c r="TOE5" s="89"/>
      <c r="TOF5" s="89"/>
      <c r="TOG5" s="89"/>
      <c r="TOH5" s="89"/>
      <c r="TOI5" s="89"/>
      <c r="TOJ5" s="89"/>
      <c r="TOK5" s="89"/>
      <c r="TOL5" s="89"/>
      <c r="TOM5" s="89"/>
      <c r="TON5" s="89"/>
      <c r="TOO5" s="89"/>
      <c r="TOP5" s="89"/>
      <c r="TOQ5" s="89"/>
      <c r="TOR5" s="89"/>
      <c r="TOS5" s="89"/>
      <c r="TOT5" s="89"/>
      <c r="TOU5" s="89"/>
      <c r="TOV5" s="89"/>
      <c r="TOW5" s="89"/>
      <c r="TOX5" s="89"/>
      <c r="TOY5" s="89"/>
      <c r="TOZ5" s="89"/>
      <c r="TPA5" s="89"/>
      <c r="TPB5" s="89"/>
      <c r="TPC5" s="89"/>
      <c r="TPD5" s="89"/>
      <c r="TPE5" s="89"/>
      <c r="TPF5" s="89"/>
      <c r="TPG5" s="89"/>
      <c r="TPH5" s="89"/>
      <c r="TPI5" s="89"/>
      <c r="TPJ5" s="89"/>
      <c r="TPK5" s="89"/>
      <c r="TPL5" s="89"/>
      <c r="TPM5" s="89"/>
      <c r="TPN5" s="89"/>
      <c r="TPO5" s="89"/>
      <c r="TPP5" s="89"/>
      <c r="TPQ5" s="89"/>
      <c r="TPR5" s="89"/>
      <c r="TPS5" s="89"/>
      <c r="TPT5" s="89"/>
      <c r="TPU5" s="89"/>
      <c r="TPV5" s="89"/>
      <c r="TPW5" s="89"/>
      <c r="TPX5" s="89"/>
      <c r="TPY5" s="89"/>
      <c r="TPZ5" s="89"/>
      <c r="TQA5" s="89"/>
      <c r="TQB5" s="89"/>
      <c r="TQC5" s="89"/>
      <c r="TQD5" s="89"/>
      <c r="TQE5" s="89"/>
      <c r="TQF5" s="89"/>
      <c r="TQG5" s="89"/>
      <c r="TQH5" s="89"/>
      <c r="TQI5" s="89"/>
      <c r="TQJ5" s="89"/>
      <c r="TQK5" s="89"/>
      <c r="TQL5" s="89"/>
      <c r="TQM5" s="89"/>
      <c r="TQN5" s="89"/>
      <c r="TQO5" s="89"/>
      <c r="TQP5" s="89"/>
      <c r="TQQ5" s="89"/>
      <c r="TQR5" s="89"/>
      <c r="TQS5" s="89"/>
      <c r="TQT5" s="89"/>
      <c r="TQU5" s="89"/>
      <c r="TQV5" s="89"/>
      <c r="TQW5" s="89"/>
      <c r="TQX5" s="89"/>
      <c r="TQY5" s="89"/>
      <c r="TQZ5" s="89"/>
      <c r="TRA5" s="89"/>
      <c r="TRB5" s="89"/>
      <c r="TRC5" s="89"/>
      <c r="TRD5" s="89"/>
      <c r="TRE5" s="89"/>
      <c r="TRF5" s="89"/>
      <c r="TRG5" s="89"/>
      <c r="TRH5" s="89"/>
      <c r="TRI5" s="89"/>
      <c r="TRJ5" s="89"/>
      <c r="TRK5" s="89"/>
      <c r="TRL5" s="89"/>
      <c r="TRM5" s="89"/>
      <c r="TRN5" s="89"/>
      <c r="TRO5" s="89"/>
      <c r="TRP5" s="89"/>
      <c r="TRQ5" s="89"/>
      <c r="TRR5" s="89"/>
      <c r="TRS5" s="89"/>
      <c r="TRT5" s="89"/>
      <c r="TRU5" s="89"/>
      <c r="TRV5" s="89"/>
      <c r="TRW5" s="89"/>
      <c r="TRX5" s="89"/>
      <c r="TRY5" s="89"/>
      <c r="TRZ5" s="89"/>
      <c r="TSA5" s="89"/>
      <c r="TSB5" s="89"/>
      <c r="TSC5" s="89"/>
      <c r="TSD5" s="89"/>
      <c r="TSE5" s="89"/>
      <c r="TSF5" s="89"/>
      <c r="TSG5" s="89"/>
      <c r="TSH5" s="89"/>
      <c r="TSI5" s="89"/>
      <c r="TSJ5" s="89"/>
      <c r="TSK5" s="89"/>
      <c r="TSL5" s="89"/>
      <c r="TSM5" s="89"/>
      <c r="TSN5" s="89"/>
      <c r="TSO5" s="89"/>
      <c r="TSP5" s="89"/>
      <c r="TSQ5" s="89"/>
      <c r="TSR5" s="89"/>
      <c r="TSS5" s="89"/>
      <c r="TST5" s="89"/>
      <c r="TSU5" s="89"/>
      <c r="TSV5" s="89"/>
      <c r="TSW5" s="89"/>
      <c r="TSX5" s="89"/>
      <c r="TSY5" s="89"/>
      <c r="TSZ5" s="89"/>
      <c r="TTA5" s="89"/>
      <c r="TTB5" s="89"/>
      <c r="TTC5" s="89"/>
      <c r="TTD5" s="89"/>
      <c r="TTE5" s="89"/>
      <c r="TTF5" s="89"/>
      <c r="TTG5" s="89"/>
      <c r="TTH5" s="89"/>
      <c r="TTI5" s="89"/>
      <c r="TTJ5" s="89"/>
      <c r="TTK5" s="89"/>
      <c r="TTL5" s="89"/>
      <c r="TTM5" s="89"/>
      <c r="TTN5" s="89"/>
      <c r="TTO5" s="89"/>
      <c r="TTP5" s="89"/>
      <c r="TTQ5" s="89"/>
      <c r="TTR5" s="89"/>
      <c r="TTS5" s="89"/>
      <c r="TTT5" s="89"/>
      <c r="TTU5" s="89"/>
      <c r="TTV5" s="89"/>
      <c r="TTW5" s="89"/>
      <c r="TTX5" s="89"/>
      <c r="TTY5" s="89"/>
      <c r="TTZ5" s="89"/>
      <c r="TUA5" s="89"/>
      <c r="TUB5" s="89"/>
      <c r="TUC5" s="89"/>
      <c r="TUD5" s="89"/>
      <c r="TUE5" s="89"/>
      <c r="TUF5" s="89"/>
      <c r="TUG5" s="89"/>
      <c r="TUH5" s="89"/>
      <c r="TUI5" s="89"/>
      <c r="TUJ5" s="89"/>
      <c r="TUK5" s="89"/>
      <c r="TUL5" s="89"/>
      <c r="TUM5" s="89"/>
      <c r="TUN5" s="89"/>
      <c r="TUO5" s="89"/>
      <c r="TUP5" s="89"/>
      <c r="TUQ5" s="89"/>
      <c r="TUR5" s="89"/>
      <c r="TUS5" s="89"/>
      <c r="TUT5" s="89"/>
      <c r="TUU5" s="89"/>
      <c r="TUV5" s="89"/>
      <c r="TUW5" s="89"/>
      <c r="TUX5" s="89"/>
      <c r="TUY5" s="89"/>
      <c r="TUZ5" s="89"/>
      <c r="TVA5" s="89"/>
      <c r="TVB5" s="89"/>
      <c r="TVC5" s="89"/>
      <c r="TVD5" s="89"/>
      <c r="TVE5" s="89"/>
      <c r="TVF5" s="89"/>
      <c r="TVG5" s="89"/>
      <c r="TVH5" s="89"/>
      <c r="TVI5" s="89"/>
      <c r="TVJ5" s="89"/>
      <c r="TVK5" s="89"/>
      <c r="TVL5" s="89"/>
      <c r="TVM5" s="89"/>
      <c r="TVN5" s="89"/>
      <c r="TVO5" s="89"/>
      <c r="TVP5" s="89"/>
      <c r="TVQ5" s="89"/>
      <c r="TVR5" s="89"/>
      <c r="TVS5" s="89"/>
      <c r="TVT5" s="89"/>
      <c r="TVU5" s="89"/>
      <c r="TVV5" s="89"/>
      <c r="TVW5" s="89"/>
      <c r="TVX5" s="89"/>
      <c r="TVY5" s="89"/>
      <c r="TVZ5" s="89"/>
      <c r="TWA5" s="89"/>
      <c r="TWB5" s="89"/>
      <c r="TWC5" s="89"/>
      <c r="TWD5" s="89"/>
      <c r="TWE5" s="89"/>
      <c r="TWF5" s="89"/>
      <c r="TWG5" s="89"/>
      <c r="TWH5" s="89"/>
      <c r="TWI5" s="89"/>
      <c r="TWJ5" s="89"/>
      <c r="TWK5" s="89"/>
      <c r="TWL5" s="89"/>
      <c r="TWM5" s="89"/>
      <c r="TWN5" s="89"/>
      <c r="TWO5" s="89"/>
      <c r="TWP5" s="89"/>
      <c r="TWQ5" s="89"/>
      <c r="TWR5" s="89"/>
      <c r="TWS5" s="89"/>
      <c r="TWT5" s="89"/>
      <c r="TWU5" s="89"/>
      <c r="TWV5" s="89"/>
      <c r="TWW5" s="89"/>
      <c r="TWX5" s="89"/>
      <c r="TWY5" s="89"/>
      <c r="TWZ5" s="89"/>
      <c r="TXA5" s="89"/>
      <c r="TXB5" s="89"/>
      <c r="TXC5" s="89"/>
      <c r="TXD5" s="89"/>
      <c r="TXE5" s="89"/>
      <c r="TXF5" s="89"/>
      <c r="TXG5" s="89"/>
      <c r="TXH5" s="89"/>
      <c r="TXI5" s="89"/>
      <c r="TXJ5" s="89"/>
      <c r="TXK5" s="89"/>
      <c r="TXL5" s="89"/>
      <c r="TXM5" s="89"/>
      <c r="TXN5" s="89"/>
      <c r="TXO5" s="89"/>
      <c r="TXP5" s="89"/>
      <c r="TXQ5" s="89"/>
      <c r="TXR5" s="89"/>
      <c r="TXS5" s="89"/>
      <c r="TXT5" s="89"/>
      <c r="TXU5" s="89"/>
      <c r="TXV5" s="89"/>
      <c r="TXW5" s="89"/>
      <c r="TXX5" s="89"/>
      <c r="TXY5" s="89"/>
      <c r="TXZ5" s="89"/>
      <c r="TYA5" s="89"/>
      <c r="TYB5" s="89"/>
      <c r="TYC5" s="89"/>
      <c r="TYD5" s="89"/>
      <c r="TYE5" s="89"/>
      <c r="TYF5" s="89"/>
      <c r="TYG5" s="89"/>
      <c r="TYH5" s="89"/>
      <c r="TYI5" s="89"/>
      <c r="TYJ5" s="89"/>
      <c r="TYK5" s="89"/>
      <c r="TYL5" s="89"/>
      <c r="TYM5" s="89"/>
      <c r="TYN5" s="89"/>
      <c r="TYO5" s="89"/>
      <c r="TYP5" s="89"/>
      <c r="TYQ5" s="89"/>
      <c r="TYR5" s="89"/>
      <c r="TYS5" s="89"/>
      <c r="TYT5" s="89"/>
      <c r="TYU5" s="89"/>
      <c r="TYV5" s="89"/>
      <c r="TYW5" s="89"/>
      <c r="TYX5" s="89"/>
      <c r="TYY5" s="89"/>
      <c r="TYZ5" s="89"/>
      <c r="TZA5" s="89"/>
      <c r="TZB5" s="89"/>
      <c r="TZC5" s="89"/>
      <c r="TZD5" s="89"/>
      <c r="TZE5" s="89"/>
      <c r="TZF5" s="89"/>
      <c r="TZG5" s="89"/>
      <c r="TZH5" s="89"/>
      <c r="TZI5" s="89"/>
      <c r="TZJ5" s="89"/>
      <c r="TZK5" s="89"/>
      <c r="TZL5" s="89"/>
      <c r="TZM5" s="89"/>
      <c r="TZN5" s="89"/>
      <c r="TZO5" s="89"/>
      <c r="TZP5" s="89"/>
      <c r="TZQ5" s="89"/>
      <c r="TZR5" s="89"/>
      <c r="TZS5" s="89"/>
      <c r="TZT5" s="89"/>
      <c r="TZU5" s="89"/>
      <c r="TZV5" s="89"/>
      <c r="TZW5" s="89"/>
      <c r="TZX5" s="89"/>
      <c r="TZY5" s="89"/>
      <c r="TZZ5" s="89"/>
      <c r="UAA5" s="89"/>
      <c r="UAB5" s="89"/>
      <c r="UAC5" s="89"/>
      <c r="UAD5" s="89"/>
      <c r="UAE5" s="89"/>
      <c r="UAF5" s="89"/>
      <c r="UAG5" s="89"/>
      <c r="UAH5" s="89"/>
      <c r="UAI5" s="89"/>
      <c r="UAJ5" s="89"/>
      <c r="UAK5" s="89"/>
      <c r="UAL5" s="89"/>
      <c r="UAM5" s="89"/>
      <c r="UAN5" s="89"/>
      <c r="UAO5" s="89"/>
      <c r="UAP5" s="89"/>
      <c r="UAQ5" s="89"/>
      <c r="UAR5" s="89"/>
      <c r="UAS5" s="89"/>
      <c r="UAT5" s="89"/>
      <c r="UAU5" s="89"/>
      <c r="UAV5" s="89"/>
      <c r="UAW5" s="89"/>
      <c r="UAX5" s="89"/>
      <c r="UAY5" s="89"/>
      <c r="UAZ5" s="89"/>
      <c r="UBA5" s="89"/>
      <c r="UBB5" s="89"/>
      <c r="UBC5" s="89"/>
      <c r="UBD5" s="89"/>
      <c r="UBE5" s="89"/>
      <c r="UBF5" s="89"/>
      <c r="UBG5" s="89"/>
      <c r="UBH5" s="89"/>
      <c r="UBI5" s="89"/>
      <c r="UBJ5" s="89"/>
      <c r="UBK5" s="89"/>
      <c r="UBL5" s="89"/>
      <c r="UBM5" s="89"/>
      <c r="UBN5" s="89"/>
      <c r="UBO5" s="89"/>
      <c r="UBP5" s="89"/>
      <c r="UBQ5" s="89"/>
      <c r="UBR5" s="89"/>
      <c r="UBS5" s="89"/>
      <c r="UBT5" s="89"/>
      <c r="UBU5" s="89"/>
      <c r="UBV5" s="89"/>
      <c r="UBW5" s="89"/>
      <c r="UBX5" s="89"/>
      <c r="UBY5" s="89"/>
      <c r="UBZ5" s="89"/>
      <c r="UCA5" s="89"/>
      <c r="UCB5" s="89"/>
      <c r="UCC5" s="89"/>
      <c r="UCD5" s="89"/>
      <c r="UCE5" s="89"/>
      <c r="UCF5" s="89"/>
      <c r="UCG5" s="89"/>
      <c r="UCH5" s="89"/>
      <c r="UCI5" s="89"/>
      <c r="UCJ5" s="89"/>
      <c r="UCK5" s="89"/>
      <c r="UCL5" s="89"/>
      <c r="UCM5" s="89"/>
      <c r="UCN5" s="89"/>
      <c r="UCO5" s="89"/>
      <c r="UCP5" s="89"/>
      <c r="UCQ5" s="89"/>
      <c r="UCR5" s="89"/>
      <c r="UCS5" s="89"/>
      <c r="UCT5" s="89"/>
      <c r="UCU5" s="89"/>
      <c r="UCV5" s="89"/>
      <c r="UCW5" s="89"/>
      <c r="UCX5" s="89"/>
      <c r="UCY5" s="89"/>
      <c r="UCZ5" s="89"/>
      <c r="UDA5" s="89"/>
      <c r="UDB5" s="89"/>
      <c r="UDC5" s="89"/>
      <c r="UDD5" s="89"/>
      <c r="UDE5" s="89"/>
      <c r="UDF5" s="89"/>
      <c r="UDG5" s="89"/>
      <c r="UDH5" s="89"/>
      <c r="UDI5" s="89"/>
      <c r="UDJ5" s="89"/>
      <c r="UDK5" s="89"/>
      <c r="UDL5" s="89"/>
      <c r="UDM5" s="89"/>
      <c r="UDN5" s="89"/>
      <c r="UDO5" s="89"/>
      <c r="UDP5" s="89"/>
      <c r="UDQ5" s="89"/>
      <c r="UDR5" s="89"/>
      <c r="UDS5" s="89"/>
      <c r="UDT5" s="89"/>
      <c r="UDU5" s="89"/>
      <c r="UDV5" s="89"/>
      <c r="UDW5" s="89"/>
      <c r="UDX5" s="89"/>
      <c r="UDY5" s="89"/>
      <c r="UDZ5" s="89"/>
      <c r="UEA5" s="89"/>
      <c r="UEB5" s="89"/>
      <c r="UEC5" s="89"/>
      <c r="UED5" s="89"/>
      <c r="UEE5" s="89"/>
      <c r="UEF5" s="89"/>
      <c r="UEG5" s="89"/>
      <c r="UEH5" s="89"/>
      <c r="UEI5" s="89"/>
      <c r="UEJ5" s="89"/>
      <c r="UEK5" s="89"/>
      <c r="UEL5" s="89"/>
      <c r="UEM5" s="89"/>
      <c r="UEN5" s="89"/>
      <c r="UEO5" s="89"/>
      <c r="UEP5" s="89"/>
      <c r="UEQ5" s="89"/>
      <c r="UER5" s="89"/>
      <c r="UES5" s="89"/>
      <c r="UET5" s="89"/>
      <c r="UEU5" s="89"/>
      <c r="UEV5" s="89"/>
      <c r="UEW5" s="89"/>
      <c r="UEX5" s="89"/>
      <c r="UEY5" s="89"/>
      <c r="UEZ5" s="89"/>
      <c r="UFA5" s="89"/>
      <c r="UFB5" s="89"/>
      <c r="UFC5" s="89"/>
      <c r="UFD5" s="89"/>
      <c r="UFE5" s="89"/>
      <c r="UFF5" s="89"/>
      <c r="UFG5" s="89"/>
      <c r="UFH5" s="89"/>
      <c r="UFI5" s="89"/>
      <c r="UFJ5" s="89"/>
      <c r="UFK5" s="89"/>
      <c r="UFL5" s="89"/>
      <c r="UFM5" s="89"/>
      <c r="UFN5" s="89"/>
      <c r="UFO5" s="89"/>
      <c r="UFP5" s="89"/>
      <c r="UFQ5" s="89"/>
      <c r="UFR5" s="89"/>
      <c r="UFS5" s="89"/>
      <c r="UFT5" s="89"/>
      <c r="UFU5" s="89"/>
      <c r="UFV5" s="89"/>
      <c r="UFW5" s="89"/>
      <c r="UFX5" s="89"/>
      <c r="UFY5" s="89"/>
      <c r="UFZ5" s="89"/>
      <c r="UGA5" s="89"/>
      <c r="UGB5" s="89"/>
      <c r="UGC5" s="89"/>
      <c r="UGD5" s="89"/>
      <c r="UGE5" s="89"/>
      <c r="UGF5" s="89"/>
      <c r="UGG5" s="89"/>
      <c r="UGH5" s="89"/>
      <c r="UGI5" s="89"/>
      <c r="UGJ5" s="89"/>
      <c r="UGK5" s="89"/>
      <c r="UGL5" s="89"/>
      <c r="UGM5" s="89"/>
      <c r="UGN5" s="89"/>
      <c r="UGO5" s="89"/>
      <c r="UGP5" s="89"/>
      <c r="UGQ5" s="89"/>
      <c r="UGR5" s="89"/>
      <c r="UGS5" s="89"/>
      <c r="UGT5" s="89"/>
      <c r="UGU5" s="89"/>
      <c r="UGV5" s="89"/>
      <c r="UGW5" s="89"/>
      <c r="UGX5" s="89"/>
      <c r="UGY5" s="89"/>
      <c r="UGZ5" s="89"/>
      <c r="UHA5" s="89"/>
      <c r="UHB5" s="89"/>
      <c r="UHC5" s="89"/>
      <c r="UHD5" s="89"/>
      <c r="UHE5" s="89"/>
      <c r="UHF5" s="89"/>
      <c r="UHG5" s="89"/>
      <c r="UHH5" s="89"/>
      <c r="UHI5" s="89"/>
      <c r="UHJ5" s="89"/>
      <c r="UHK5" s="89"/>
      <c r="UHL5" s="89"/>
      <c r="UHM5" s="89"/>
      <c r="UHN5" s="89"/>
      <c r="UHO5" s="89"/>
      <c r="UHP5" s="89"/>
      <c r="UHQ5" s="89"/>
      <c r="UHR5" s="89"/>
      <c r="UHS5" s="89"/>
      <c r="UHT5" s="89"/>
      <c r="UHU5" s="89"/>
      <c r="UHV5" s="89"/>
      <c r="UHW5" s="89"/>
      <c r="UHX5" s="89"/>
      <c r="UHY5" s="89"/>
      <c r="UHZ5" s="89"/>
      <c r="UIA5" s="89"/>
      <c r="UIB5" s="89"/>
      <c r="UIC5" s="89"/>
      <c r="UID5" s="89"/>
      <c r="UIE5" s="89"/>
      <c r="UIF5" s="89"/>
      <c r="UIG5" s="89"/>
      <c r="UIH5" s="89"/>
      <c r="UII5" s="89"/>
      <c r="UIJ5" s="89"/>
      <c r="UIK5" s="89"/>
      <c r="UIL5" s="89"/>
      <c r="UIM5" s="89"/>
      <c r="UIN5" s="89"/>
      <c r="UIO5" s="89"/>
      <c r="UIP5" s="89"/>
      <c r="UIQ5" s="89"/>
      <c r="UIR5" s="89"/>
      <c r="UIS5" s="89"/>
      <c r="UIT5" s="89"/>
      <c r="UIU5" s="89"/>
      <c r="UIV5" s="89"/>
      <c r="UIW5" s="89"/>
      <c r="UIX5" s="89"/>
      <c r="UIY5" s="89"/>
      <c r="UIZ5" s="89"/>
      <c r="UJA5" s="89"/>
      <c r="UJB5" s="89"/>
      <c r="UJC5" s="89"/>
      <c r="UJD5" s="89"/>
      <c r="UJE5" s="89"/>
      <c r="UJF5" s="89"/>
      <c r="UJG5" s="89"/>
      <c r="UJH5" s="89"/>
      <c r="UJI5" s="89"/>
      <c r="UJJ5" s="89"/>
      <c r="UJK5" s="89"/>
      <c r="UJL5" s="89"/>
      <c r="UJM5" s="89"/>
      <c r="UJN5" s="89"/>
      <c r="UJO5" s="89"/>
      <c r="UJP5" s="89"/>
      <c r="UJQ5" s="89"/>
      <c r="UJR5" s="89"/>
      <c r="UJS5" s="89"/>
      <c r="UJT5" s="89"/>
      <c r="UJU5" s="89"/>
      <c r="UJV5" s="89"/>
      <c r="UJW5" s="89"/>
      <c r="UJX5" s="89"/>
      <c r="UJY5" s="89"/>
      <c r="UJZ5" s="89"/>
      <c r="UKA5" s="89"/>
      <c r="UKB5" s="89"/>
      <c r="UKC5" s="89"/>
      <c r="UKD5" s="89"/>
      <c r="UKE5" s="89"/>
      <c r="UKF5" s="89"/>
      <c r="UKG5" s="89"/>
      <c r="UKH5" s="89"/>
      <c r="UKI5" s="89"/>
      <c r="UKJ5" s="89"/>
      <c r="UKK5" s="89"/>
      <c r="UKL5" s="89"/>
      <c r="UKM5" s="89"/>
      <c r="UKN5" s="89"/>
      <c r="UKO5" s="89"/>
      <c r="UKP5" s="89"/>
      <c r="UKQ5" s="89"/>
      <c r="UKR5" s="89"/>
      <c r="UKS5" s="89"/>
      <c r="UKT5" s="89"/>
      <c r="UKU5" s="89"/>
      <c r="UKV5" s="89"/>
      <c r="UKW5" s="89"/>
      <c r="UKX5" s="89"/>
      <c r="UKY5" s="89"/>
      <c r="UKZ5" s="89"/>
      <c r="ULA5" s="89"/>
      <c r="ULB5" s="89"/>
      <c r="ULC5" s="89"/>
      <c r="ULD5" s="89"/>
      <c r="ULE5" s="89"/>
      <c r="ULF5" s="89"/>
      <c r="ULG5" s="89"/>
      <c r="ULH5" s="89"/>
      <c r="ULI5" s="89"/>
      <c r="ULJ5" s="89"/>
      <c r="ULK5" s="89"/>
      <c r="ULL5" s="89"/>
      <c r="ULM5" s="89"/>
      <c r="ULN5" s="89"/>
      <c r="ULO5" s="89"/>
      <c r="ULP5" s="89"/>
      <c r="ULQ5" s="89"/>
      <c r="ULR5" s="89"/>
      <c r="ULS5" s="89"/>
      <c r="ULT5" s="89"/>
      <c r="ULU5" s="89"/>
      <c r="ULV5" s="89"/>
      <c r="ULW5" s="89"/>
      <c r="ULX5" s="89"/>
      <c r="ULY5" s="89"/>
      <c r="ULZ5" s="89"/>
      <c r="UMA5" s="89"/>
      <c r="UMB5" s="89"/>
      <c r="UMC5" s="89"/>
      <c r="UMD5" s="89"/>
      <c r="UME5" s="89"/>
      <c r="UMF5" s="89"/>
      <c r="UMG5" s="89"/>
      <c r="UMH5" s="89"/>
      <c r="UMI5" s="89"/>
      <c r="UMJ5" s="89"/>
      <c r="UMK5" s="89"/>
      <c r="UML5" s="89"/>
      <c r="UMM5" s="89"/>
      <c r="UMN5" s="89"/>
      <c r="UMO5" s="89"/>
      <c r="UMP5" s="89"/>
      <c r="UMQ5" s="89"/>
      <c r="UMR5" s="89"/>
      <c r="UMS5" s="89"/>
      <c r="UMT5" s="89"/>
      <c r="UMU5" s="89"/>
      <c r="UMV5" s="89"/>
      <c r="UMW5" s="89"/>
      <c r="UMX5" s="89"/>
      <c r="UMY5" s="89"/>
      <c r="UMZ5" s="89"/>
      <c r="UNA5" s="89"/>
      <c r="UNB5" s="89"/>
      <c r="UNC5" s="89"/>
      <c r="UND5" s="89"/>
      <c r="UNE5" s="89"/>
      <c r="UNF5" s="89"/>
      <c r="UNG5" s="89"/>
      <c r="UNH5" s="89"/>
      <c r="UNI5" s="89"/>
      <c r="UNJ5" s="89"/>
      <c r="UNK5" s="89"/>
      <c r="UNL5" s="89"/>
      <c r="UNM5" s="89"/>
      <c r="UNN5" s="89"/>
      <c r="UNO5" s="89"/>
      <c r="UNP5" s="89"/>
      <c r="UNQ5" s="89"/>
      <c r="UNR5" s="89"/>
      <c r="UNS5" s="89"/>
      <c r="UNT5" s="89"/>
      <c r="UNU5" s="89"/>
      <c r="UNV5" s="89"/>
      <c r="UNW5" s="89"/>
      <c r="UNX5" s="89"/>
      <c r="UNY5" s="89"/>
      <c r="UNZ5" s="89"/>
      <c r="UOA5" s="89"/>
      <c r="UOB5" s="89"/>
      <c r="UOC5" s="89"/>
      <c r="UOD5" s="89"/>
      <c r="UOE5" s="89"/>
      <c r="UOF5" s="89"/>
      <c r="UOG5" s="89"/>
      <c r="UOH5" s="89"/>
      <c r="UOI5" s="89"/>
      <c r="UOJ5" s="89"/>
      <c r="UOK5" s="89"/>
      <c r="UOL5" s="89"/>
      <c r="UOM5" s="89"/>
      <c r="UON5" s="89"/>
      <c r="UOO5" s="89"/>
      <c r="UOP5" s="89"/>
      <c r="UOQ5" s="89"/>
      <c r="UOR5" s="89"/>
      <c r="UOS5" s="89"/>
      <c r="UOT5" s="89"/>
      <c r="UOU5" s="89"/>
      <c r="UOV5" s="89"/>
      <c r="UOW5" s="89"/>
      <c r="UOX5" s="89"/>
      <c r="UOY5" s="89"/>
      <c r="UOZ5" s="89"/>
      <c r="UPA5" s="89"/>
      <c r="UPB5" s="89"/>
      <c r="UPC5" s="89"/>
      <c r="UPD5" s="89"/>
      <c r="UPE5" s="89"/>
      <c r="UPF5" s="89"/>
      <c r="UPG5" s="89"/>
      <c r="UPH5" s="89"/>
      <c r="UPI5" s="89"/>
      <c r="UPJ5" s="89"/>
      <c r="UPK5" s="89"/>
      <c r="UPL5" s="89"/>
      <c r="UPM5" s="89"/>
      <c r="UPN5" s="89"/>
      <c r="UPO5" s="89"/>
      <c r="UPP5" s="89"/>
      <c r="UPQ5" s="89"/>
      <c r="UPR5" s="89"/>
      <c r="UPS5" s="89"/>
      <c r="UPT5" s="89"/>
      <c r="UPU5" s="89"/>
      <c r="UPV5" s="89"/>
      <c r="UPW5" s="89"/>
      <c r="UPX5" s="89"/>
      <c r="UPY5" s="89"/>
      <c r="UPZ5" s="89"/>
      <c r="UQA5" s="89"/>
      <c r="UQB5" s="89"/>
      <c r="UQC5" s="89"/>
      <c r="UQD5" s="89"/>
      <c r="UQE5" s="89"/>
      <c r="UQF5" s="89"/>
      <c r="UQG5" s="89"/>
      <c r="UQH5" s="89"/>
      <c r="UQI5" s="89"/>
      <c r="UQJ5" s="89"/>
      <c r="UQK5" s="89"/>
      <c r="UQL5" s="89"/>
      <c r="UQM5" s="89"/>
      <c r="UQN5" s="89"/>
      <c r="UQO5" s="89"/>
      <c r="UQP5" s="89"/>
      <c r="UQQ5" s="89"/>
      <c r="UQR5" s="89"/>
      <c r="UQS5" s="89"/>
      <c r="UQT5" s="89"/>
      <c r="UQU5" s="89"/>
      <c r="UQV5" s="89"/>
      <c r="UQW5" s="89"/>
      <c r="UQX5" s="89"/>
      <c r="UQY5" s="89"/>
      <c r="UQZ5" s="89"/>
      <c r="URA5" s="89"/>
      <c r="URB5" s="89"/>
      <c r="URC5" s="89"/>
      <c r="URD5" s="89"/>
      <c r="URE5" s="89"/>
      <c r="URF5" s="89"/>
      <c r="URG5" s="89"/>
      <c r="URH5" s="89"/>
      <c r="URI5" s="89"/>
      <c r="URJ5" s="89"/>
      <c r="URK5" s="89"/>
      <c r="URL5" s="89"/>
      <c r="URM5" s="89"/>
      <c r="URN5" s="89"/>
      <c r="URO5" s="89"/>
      <c r="URP5" s="89"/>
      <c r="URQ5" s="89"/>
      <c r="URR5" s="89"/>
      <c r="URS5" s="89"/>
      <c r="URT5" s="89"/>
      <c r="URU5" s="89"/>
      <c r="URV5" s="89"/>
      <c r="URW5" s="89"/>
      <c r="URX5" s="89"/>
      <c r="URY5" s="89"/>
      <c r="URZ5" s="89"/>
      <c r="USA5" s="89"/>
      <c r="USB5" s="89"/>
      <c r="USC5" s="89"/>
      <c r="USD5" s="89"/>
      <c r="USE5" s="89"/>
      <c r="USF5" s="89"/>
      <c r="USG5" s="89"/>
      <c r="USH5" s="89"/>
      <c r="USI5" s="89"/>
      <c r="USJ5" s="89"/>
      <c r="USK5" s="89"/>
      <c r="USL5" s="89"/>
      <c r="USM5" s="89"/>
      <c r="USN5" s="89"/>
      <c r="USO5" s="89"/>
      <c r="USP5" s="89"/>
      <c r="USQ5" s="89"/>
      <c r="USR5" s="89"/>
      <c r="USS5" s="89"/>
      <c r="UST5" s="89"/>
      <c r="USU5" s="89"/>
      <c r="USV5" s="89"/>
      <c r="USW5" s="89"/>
      <c r="USX5" s="89"/>
      <c r="USY5" s="89"/>
      <c r="USZ5" s="89"/>
      <c r="UTA5" s="89"/>
      <c r="UTB5" s="89"/>
      <c r="UTC5" s="89"/>
      <c r="UTD5" s="89"/>
      <c r="UTE5" s="89"/>
      <c r="UTF5" s="89"/>
      <c r="UTG5" s="89"/>
      <c r="UTH5" s="89"/>
      <c r="UTI5" s="89"/>
      <c r="UTJ5" s="89"/>
      <c r="UTK5" s="89"/>
      <c r="UTL5" s="89"/>
      <c r="UTM5" s="89"/>
      <c r="UTN5" s="89"/>
      <c r="UTO5" s="89"/>
      <c r="UTP5" s="89"/>
      <c r="UTQ5" s="89"/>
      <c r="UTR5" s="89"/>
      <c r="UTS5" s="89"/>
      <c r="UTT5" s="89"/>
      <c r="UTU5" s="89"/>
      <c r="UTV5" s="89"/>
      <c r="UTW5" s="89"/>
      <c r="UTX5" s="89"/>
      <c r="UTY5" s="89"/>
      <c r="UTZ5" s="89"/>
      <c r="UUA5" s="89"/>
      <c r="UUB5" s="89"/>
      <c r="UUC5" s="89"/>
      <c r="UUD5" s="89"/>
      <c r="UUE5" s="89"/>
      <c r="UUF5" s="89"/>
      <c r="UUG5" s="89"/>
      <c r="UUH5" s="89"/>
      <c r="UUI5" s="89"/>
      <c r="UUJ5" s="89"/>
      <c r="UUK5" s="89"/>
      <c r="UUL5" s="89"/>
      <c r="UUM5" s="89"/>
      <c r="UUN5" s="89"/>
      <c r="UUO5" s="89"/>
      <c r="UUP5" s="89"/>
      <c r="UUQ5" s="89"/>
      <c r="UUR5" s="89"/>
      <c r="UUS5" s="89"/>
      <c r="UUT5" s="89"/>
      <c r="UUU5" s="89"/>
      <c r="UUV5" s="89"/>
      <c r="UUW5" s="89"/>
      <c r="UUX5" s="89"/>
      <c r="UUY5" s="89"/>
      <c r="UUZ5" s="89"/>
      <c r="UVA5" s="89"/>
      <c r="UVB5" s="89"/>
      <c r="UVC5" s="89"/>
      <c r="UVD5" s="89"/>
      <c r="UVE5" s="89"/>
      <c r="UVF5" s="89"/>
      <c r="UVG5" s="89"/>
      <c r="UVH5" s="89"/>
      <c r="UVI5" s="89"/>
      <c r="UVJ5" s="89"/>
      <c r="UVK5" s="89"/>
      <c r="UVL5" s="89"/>
      <c r="UVM5" s="89"/>
      <c r="UVN5" s="89"/>
      <c r="UVO5" s="89"/>
      <c r="UVP5" s="89"/>
      <c r="UVQ5" s="89"/>
      <c r="UVR5" s="89"/>
      <c r="UVS5" s="89"/>
      <c r="UVT5" s="89"/>
      <c r="UVU5" s="89"/>
      <c r="UVV5" s="89"/>
      <c r="UVW5" s="89"/>
      <c r="UVX5" s="89"/>
      <c r="UVY5" s="89"/>
      <c r="UVZ5" s="89"/>
      <c r="UWA5" s="89"/>
      <c r="UWB5" s="89"/>
      <c r="UWC5" s="89"/>
      <c r="UWD5" s="89"/>
      <c r="UWE5" s="89"/>
      <c r="UWF5" s="89"/>
      <c r="UWG5" s="89"/>
      <c r="UWH5" s="89"/>
      <c r="UWI5" s="89"/>
      <c r="UWJ5" s="89"/>
      <c r="UWK5" s="89"/>
      <c r="UWL5" s="89"/>
      <c r="UWM5" s="89"/>
      <c r="UWN5" s="89"/>
      <c r="UWO5" s="89"/>
      <c r="UWP5" s="89"/>
      <c r="UWQ5" s="89"/>
      <c r="UWR5" s="89"/>
      <c r="UWS5" s="89"/>
      <c r="UWT5" s="89"/>
      <c r="UWU5" s="89"/>
      <c r="UWV5" s="89"/>
      <c r="UWW5" s="89"/>
      <c r="UWX5" s="89"/>
      <c r="UWY5" s="89"/>
      <c r="UWZ5" s="89"/>
      <c r="UXA5" s="89"/>
      <c r="UXB5" s="89"/>
      <c r="UXC5" s="89"/>
      <c r="UXD5" s="89"/>
      <c r="UXE5" s="89"/>
      <c r="UXF5" s="89"/>
      <c r="UXG5" s="89"/>
      <c r="UXH5" s="89"/>
      <c r="UXI5" s="89"/>
      <c r="UXJ5" s="89"/>
      <c r="UXK5" s="89"/>
      <c r="UXL5" s="89"/>
      <c r="UXM5" s="89"/>
      <c r="UXN5" s="89"/>
      <c r="UXO5" s="89"/>
      <c r="UXP5" s="89"/>
      <c r="UXQ5" s="89"/>
      <c r="UXR5" s="89"/>
      <c r="UXS5" s="89"/>
      <c r="UXT5" s="89"/>
      <c r="UXU5" s="89"/>
      <c r="UXV5" s="89"/>
      <c r="UXW5" s="89"/>
      <c r="UXX5" s="89"/>
      <c r="UXY5" s="89"/>
      <c r="UXZ5" s="89"/>
      <c r="UYA5" s="89"/>
      <c r="UYB5" s="89"/>
      <c r="UYC5" s="89"/>
      <c r="UYD5" s="89"/>
      <c r="UYE5" s="89"/>
      <c r="UYF5" s="89"/>
      <c r="UYG5" s="89"/>
      <c r="UYH5" s="89"/>
      <c r="UYI5" s="89"/>
      <c r="UYJ5" s="89"/>
      <c r="UYK5" s="89"/>
      <c r="UYL5" s="89"/>
      <c r="UYM5" s="89"/>
      <c r="UYN5" s="89"/>
      <c r="UYO5" s="89"/>
      <c r="UYP5" s="89"/>
      <c r="UYQ5" s="89"/>
      <c r="UYR5" s="89"/>
      <c r="UYS5" s="89"/>
      <c r="UYT5" s="89"/>
      <c r="UYU5" s="89"/>
      <c r="UYV5" s="89"/>
      <c r="UYW5" s="89"/>
      <c r="UYX5" s="89"/>
      <c r="UYY5" s="89"/>
      <c r="UYZ5" s="89"/>
      <c r="UZA5" s="89"/>
      <c r="UZB5" s="89"/>
      <c r="UZC5" s="89"/>
      <c r="UZD5" s="89"/>
      <c r="UZE5" s="89"/>
      <c r="UZF5" s="89"/>
      <c r="UZG5" s="89"/>
      <c r="UZH5" s="89"/>
      <c r="UZI5" s="89"/>
      <c r="UZJ5" s="89"/>
      <c r="UZK5" s="89"/>
      <c r="UZL5" s="89"/>
      <c r="UZM5" s="89"/>
      <c r="UZN5" s="89"/>
      <c r="UZO5" s="89"/>
      <c r="UZP5" s="89"/>
      <c r="UZQ5" s="89"/>
      <c r="UZR5" s="89"/>
      <c r="UZS5" s="89"/>
      <c r="UZT5" s="89"/>
      <c r="UZU5" s="89"/>
      <c r="UZV5" s="89"/>
      <c r="UZW5" s="89"/>
      <c r="UZX5" s="89"/>
      <c r="UZY5" s="89"/>
      <c r="UZZ5" s="89"/>
      <c r="VAA5" s="89"/>
      <c r="VAB5" s="89"/>
      <c r="VAC5" s="89"/>
      <c r="VAD5" s="89"/>
      <c r="VAE5" s="89"/>
      <c r="VAF5" s="89"/>
      <c r="VAG5" s="89"/>
      <c r="VAH5" s="89"/>
      <c r="VAI5" s="89"/>
      <c r="VAJ5" s="89"/>
      <c r="VAK5" s="89"/>
      <c r="VAL5" s="89"/>
      <c r="VAM5" s="89"/>
      <c r="VAN5" s="89"/>
      <c r="VAO5" s="89"/>
      <c r="VAP5" s="89"/>
      <c r="VAQ5" s="89"/>
      <c r="VAR5" s="89"/>
      <c r="VAS5" s="89"/>
      <c r="VAT5" s="89"/>
      <c r="VAU5" s="89"/>
      <c r="VAV5" s="89"/>
      <c r="VAW5" s="89"/>
      <c r="VAX5" s="89"/>
      <c r="VAY5" s="89"/>
      <c r="VAZ5" s="89"/>
      <c r="VBA5" s="89"/>
      <c r="VBB5" s="89"/>
      <c r="VBC5" s="89"/>
      <c r="VBD5" s="89"/>
      <c r="VBE5" s="89"/>
      <c r="VBF5" s="89"/>
      <c r="VBG5" s="89"/>
      <c r="VBH5" s="89"/>
      <c r="VBI5" s="89"/>
      <c r="VBJ5" s="89"/>
      <c r="VBK5" s="89"/>
      <c r="VBL5" s="89"/>
      <c r="VBM5" s="89"/>
      <c r="VBN5" s="89"/>
      <c r="VBO5" s="89"/>
      <c r="VBP5" s="89"/>
      <c r="VBQ5" s="89"/>
      <c r="VBR5" s="89"/>
      <c r="VBS5" s="89"/>
      <c r="VBT5" s="89"/>
      <c r="VBU5" s="89"/>
      <c r="VBV5" s="89"/>
      <c r="VBW5" s="89"/>
      <c r="VBX5" s="89"/>
      <c r="VBY5" s="89"/>
      <c r="VBZ5" s="89"/>
      <c r="VCA5" s="89"/>
      <c r="VCB5" s="89"/>
      <c r="VCC5" s="89"/>
      <c r="VCD5" s="89"/>
      <c r="VCE5" s="89"/>
      <c r="VCF5" s="89"/>
      <c r="VCG5" s="89"/>
      <c r="VCH5" s="89"/>
      <c r="VCI5" s="89"/>
      <c r="VCJ5" s="89"/>
      <c r="VCK5" s="89"/>
      <c r="VCL5" s="89"/>
      <c r="VCM5" s="89"/>
      <c r="VCN5" s="89"/>
      <c r="VCO5" s="89"/>
      <c r="VCP5" s="89"/>
      <c r="VCQ5" s="89"/>
      <c r="VCR5" s="89"/>
      <c r="VCS5" s="89"/>
      <c r="VCT5" s="89"/>
      <c r="VCU5" s="89"/>
      <c r="VCV5" s="89"/>
      <c r="VCW5" s="89"/>
      <c r="VCX5" s="89"/>
      <c r="VCY5" s="89"/>
      <c r="VCZ5" s="89"/>
      <c r="VDA5" s="89"/>
      <c r="VDB5" s="89"/>
      <c r="VDC5" s="89"/>
      <c r="VDD5" s="89"/>
      <c r="VDE5" s="89"/>
      <c r="VDF5" s="89"/>
      <c r="VDG5" s="89"/>
      <c r="VDH5" s="89"/>
      <c r="VDI5" s="89"/>
      <c r="VDJ5" s="89"/>
      <c r="VDK5" s="89"/>
      <c r="VDL5" s="89"/>
      <c r="VDM5" s="89"/>
      <c r="VDN5" s="89"/>
      <c r="VDO5" s="89"/>
      <c r="VDP5" s="89"/>
      <c r="VDQ5" s="89"/>
      <c r="VDR5" s="89"/>
      <c r="VDS5" s="89"/>
      <c r="VDT5" s="89"/>
      <c r="VDU5" s="89"/>
      <c r="VDV5" s="89"/>
      <c r="VDW5" s="89"/>
      <c r="VDX5" s="89"/>
      <c r="VDY5" s="89"/>
      <c r="VDZ5" s="89"/>
      <c r="VEA5" s="89"/>
      <c r="VEB5" s="89"/>
      <c r="VEC5" s="89"/>
      <c r="VED5" s="89"/>
      <c r="VEE5" s="89"/>
      <c r="VEF5" s="89"/>
      <c r="VEG5" s="89"/>
      <c r="VEH5" s="89"/>
      <c r="VEI5" s="89"/>
      <c r="VEJ5" s="89"/>
      <c r="VEK5" s="89"/>
      <c r="VEL5" s="89"/>
      <c r="VEM5" s="89"/>
      <c r="VEN5" s="89"/>
      <c r="VEO5" s="89"/>
      <c r="VEP5" s="89"/>
      <c r="VEQ5" s="89"/>
      <c r="VER5" s="89"/>
      <c r="VES5" s="89"/>
      <c r="VET5" s="89"/>
      <c r="VEU5" s="89"/>
      <c r="VEV5" s="89"/>
      <c r="VEW5" s="89"/>
      <c r="VEX5" s="89"/>
      <c r="VEY5" s="89"/>
      <c r="VEZ5" s="89"/>
      <c r="VFA5" s="89"/>
      <c r="VFB5" s="89"/>
      <c r="VFC5" s="89"/>
      <c r="VFD5" s="89"/>
      <c r="VFE5" s="89"/>
      <c r="VFF5" s="89"/>
      <c r="VFG5" s="89"/>
      <c r="VFH5" s="89"/>
      <c r="VFI5" s="89"/>
      <c r="VFJ5" s="89"/>
      <c r="VFK5" s="89"/>
      <c r="VFL5" s="89"/>
      <c r="VFM5" s="89"/>
      <c r="VFN5" s="89"/>
      <c r="VFO5" s="89"/>
      <c r="VFP5" s="89"/>
      <c r="VFQ5" s="89"/>
      <c r="VFR5" s="89"/>
      <c r="VFS5" s="89"/>
      <c r="VFT5" s="89"/>
      <c r="VFU5" s="89"/>
      <c r="VFV5" s="89"/>
      <c r="VFW5" s="89"/>
      <c r="VFX5" s="89"/>
      <c r="VFY5" s="89"/>
      <c r="VFZ5" s="89"/>
      <c r="VGA5" s="89"/>
      <c r="VGB5" s="89"/>
      <c r="VGC5" s="89"/>
      <c r="VGD5" s="89"/>
      <c r="VGE5" s="89"/>
      <c r="VGF5" s="89"/>
      <c r="VGG5" s="89"/>
      <c r="VGH5" s="89"/>
      <c r="VGI5" s="89"/>
      <c r="VGJ5" s="89"/>
      <c r="VGK5" s="89"/>
      <c r="VGL5" s="89"/>
      <c r="VGM5" s="89"/>
      <c r="VGN5" s="89"/>
      <c r="VGO5" s="89"/>
      <c r="VGP5" s="89"/>
      <c r="VGQ5" s="89"/>
      <c r="VGR5" s="89"/>
      <c r="VGS5" s="89"/>
      <c r="VGT5" s="89"/>
      <c r="VGU5" s="89"/>
      <c r="VGV5" s="89"/>
      <c r="VGW5" s="89"/>
      <c r="VGX5" s="89"/>
      <c r="VGY5" s="89"/>
      <c r="VGZ5" s="89"/>
      <c r="VHA5" s="89"/>
      <c r="VHB5" s="89"/>
      <c r="VHC5" s="89"/>
      <c r="VHD5" s="89"/>
      <c r="VHE5" s="89"/>
      <c r="VHF5" s="89"/>
      <c r="VHG5" s="89"/>
      <c r="VHH5" s="89"/>
      <c r="VHI5" s="89"/>
      <c r="VHJ5" s="89"/>
      <c r="VHK5" s="89"/>
      <c r="VHL5" s="89"/>
      <c r="VHM5" s="89"/>
      <c r="VHN5" s="89"/>
      <c r="VHO5" s="89"/>
      <c r="VHP5" s="89"/>
      <c r="VHQ5" s="89"/>
      <c r="VHR5" s="89"/>
      <c r="VHS5" s="89"/>
      <c r="VHT5" s="89"/>
      <c r="VHU5" s="89"/>
      <c r="VHV5" s="89"/>
      <c r="VHW5" s="89"/>
      <c r="VHX5" s="89"/>
      <c r="VHY5" s="89"/>
      <c r="VHZ5" s="89"/>
      <c r="VIA5" s="89"/>
      <c r="VIB5" s="89"/>
      <c r="VIC5" s="89"/>
      <c r="VID5" s="89"/>
      <c r="VIE5" s="89"/>
      <c r="VIF5" s="89"/>
      <c r="VIG5" s="89"/>
      <c r="VIH5" s="89"/>
      <c r="VII5" s="89"/>
      <c r="VIJ5" s="89"/>
      <c r="VIK5" s="89"/>
      <c r="VIL5" s="89"/>
      <c r="VIM5" s="89"/>
      <c r="VIN5" s="89"/>
      <c r="VIO5" s="89"/>
      <c r="VIP5" s="89"/>
      <c r="VIQ5" s="89"/>
      <c r="VIR5" s="89"/>
      <c r="VIS5" s="89"/>
      <c r="VIT5" s="89"/>
      <c r="VIU5" s="89"/>
      <c r="VIV5" s="89"/>
      <c r="VIW5" s="89"/>
      <c r="VIX5" s="89"/>
      <c r="VIY5" s="89"/>
      <c r="VIZ5" s="89"/>
      <c r="VJA5" s="89"/>
      <c r="VJB5" s="89"/>
      <c r="VJC5" s="89"/>
      <c r="VJD5" s="89"/>
      <c r="VJE5" s="89"/>
      <c r="VJF5" s="89"/>
      <c r="VJG5" s="89"/>
      <c r="VJH5" s="89"/>
      <c r="VJI5" s="89"/>
      <c r="VJJ5" s="89"/>
      <c r="VJK5" s="89"/>
      <c r="VJL5" s="89"/>
      <c r="VJM5" s="89"/>
      <c r="VJN5" s="89"/>
      <c r="VJO5" s="89"/>
      <c r="VJP5" s="89"/>
      <c r="VJQ5" s="89"/>
      <c r="VJR5" s="89"/>
      <c r="VJS5" s="89"/>
      <c r="VJT5" s="89"/>
      <c r="VJU5" s="89"/>
      <c r="VJV5" s="89"/>
      <c r="VJW5" s="89"/>
      <c r="VJX5" s="89"/>
      <c r="VJY5" s="89"/>
      <c r="VJZ5" s="89"/>
      <c r="VKA5" s="89"/>
      <c r="VKB5" s="89"/>
      <c r="VKC5" s="89"/>
      <c r="VKD5" s="89"/>
      <c r="VKE5" s="89"/>
      <c r="VKF5" s="89"/>
      <c r="VKG5" s="89"/>
      <c r="VKH5" s="89"/>
      <c r="VKI5" s="89"/>
      <c r="VKJ5" s="89"/>
      <c r="VKK5" s="89"/>
      <c r="VKL5" s="89"/>
      <c r="VKM5" s="89"/>
      <c r="VKN5" s="89"/>
      <c r="VKO5" s="89"/>
      <c r="VKP5" s="89"/>
      <c r="VKQ5" s="89"/>
      <c r="VKR5" s="89"/>
      <c r="VKS5" s="89"/>
      <c r="VKT5" s="89"/>
      <c r="VKU5" s="89"/>
      <c r="VKV5" s="89"/>
      <c r="VKW5" s="89"/>
      <c r="VKX5" s="89"/>
      <c r="VKY5" s="89"/>
      <c r="VKZ5" s="89"/>
      <c r="VLA5" s="89"/>
      <c r="VLB5" s="89"/>
      <c r="VLC5" s="89"/>
      <c r="VLD5" s="89"/>
      <c r="VLE5" s="89"/>
      <c r="VLF5" s="89"/>
      <c r="VLG5" s="89"/>
      <c r="VLH5" s="89"/>
      <c r="VLI5" s="89"/>
      <c r="VLJ5" s="89"/>
      <c r="VLK5" s="89"/>
      <c r="VLL5" s="89"/>
      <c r="VLM5" s="89"/>
      <c r="VLN5" s="89"/>
      <c r="VLO5" s="89"/>
      <c r="VLP5" s="89"/>
      <c r="VLQ5" s="89"/>
      <c r="VLR5" s="89"/>
      <c r="VLS5" s="89"/>
      <c r="VLT5" s="89"/>
      <c r="VLU5" s="89"/>
      <c r="VLV5" s="89"/>
      <c r="VLW5" s="89"/>
      <c r="VLX5" s="89"/>
      <c r="VLY5" s="89"/>
      <c r="VLZ5" s="89"/>
      <c r="VMA5" s="89"/>
      <c r="VMB5" s="89"/>
      <c r="VMC5" s="89"/>
      <c r="VMD5" s="89"/>
      <c r="VME5" s="89"/>
      <c r="VMF5" s="89"/>
      <c r="VMG5" s="89"/>
      <c r="VMH5" s="89"/>
      <c r="VMI5" s="89"/>
      <c r="VMJ5" s="89"/>
      <c r="VMK5" s="89"/>
      <c r="VML5" s="89"/>
      <c r="VMM5" s="89"/>
      <c r="VMN5" s="89"/>
      <c r="VMO5" s="89"/>
      <c r="VMP5" s="89"/>
      <c r="VMQ5" s="89"/>
      <c r="VMR5" s="89"/>
      <c r="VMS5" s="89"/>
      <c r="VMT5" s="89"/>
      <c r="VMU5" s="89"/>
      <c r="VMV5" s="89"/>
      <c r="VMW5" s="89"/>
      <c r="VMX5" s="89"/>
      <c r="VMY5" s="89"/>
      <c r="VMZ5" s="89"/>
      <c r="VNA5" s="89"/>
      <c r="VNB5" s="89"/>
      <c r="VNC5" s="89"/>
      <c r="VND5" s="89"/>
      <c r="VNE5" s="89"/>
      <c r="VNF5" s="89"/>
      <c r="VNG5" s="89"/>
      <c r="VNH5" s="89"/>
      <c r="VNI5" s="89"/>
      <c r="VNJ5" s="89"/>
      <c r="VNK5" s="89"/>
      <c r="VNL5" s="89"/>
      <c r="VNM5" s="89"/>
      <c r="VNN5" s="89"/>
      <c r="VNO5" s="89"/>
      <c r="VNP5" s="89"/>
      <c r="VNQ5" s="89"/>
      <c r="VNR5" s="89"/>
      <c r="VNS5" s="89"/>
      <c r="VNT5" s="89"/>
      <c r="VNU5" s="89"/>
      <c r="VNV5" s="89"/>
      <c r="VNW5" s="89"/>
      <c r="VNX5" s="89"/>
      <c r="VNY5" s="89"/>
      <c r="VNZ5" s="89"/>
      <c r="VOA5" s="89"/>
      <c r="VOB5" s="89"/>
      <c r="VOC5" s="89"/>
      <c r="VOD5" s="89"/>
      <c r="VOE5" s="89"/>
      <c r="VOF5" s="89"/>
      <c r="VOG5" s="89"/>
      <c r="VOH5" s="89"/>
      <c r="VOI5" s="89"/>
      <c r="VOJ5" s="89"/>
      <c r="VOK5" s="89"/>
      <c r="VOL5" s="89"/>
      <c r="VOM5" s="89"/>
      <c r="VON5" s="89"/>
      <c r="VOO5" s="89"/>
      <c r="VOP5" s="89"/>
      <c r="VOQ5" s="89"/>
      <c r="VOR5" s="89"/>
      <c r="VOS5" s="89"/>
      <c r="VOT5" s="89"/>
      <c r="VOU5" s="89"/>
      <c r="VOV5" s="89"/>
      <c r="VOW5" s="89"/>
      <c r="VOX5" s="89"/>
      <c r="VOY5" s="89"/>
      <c r="VOZ5" s="89"/>
      <c r="VPA5" s="89"/>
      <c r="VPB5" s="89"/>
      <c r="VPC5" s="89"/>
      <c r="VPD5" s="89"/>
      <c r="VPE5" s="89"/>
      <c r="VPF5" s="89"/>
      <c r="VPG5" s="89"/>
      <c r="VPH5" s="89"/>
      <c r="VPI5" s="89"/>
      <c r="VPJ5" s="89"/>
      <c r="VPK5" s="89"/>
      <c r="VPL5" s="89"/>
      <c r="VPM5" s="89"/>
      <c r="VPN5" s="89"/>
      <c r="VPO5" s="89"/>
      <c r="VPP5" s="89"/>
      <c r="VPQ5" s="89"/>
      <c r="VPR5" s="89"/>
      <c r="VPS5" s="89"/>
      <c r="VPT5" s="89"/>
      <c r="VPU5" s="89"/>
      <c r="VPV5" s="89"/>
      <c r="VPW5" s="89"/>
      <c r="VPX5" s="89"/>
      <c r="VPY5" s="89"/>
      <c r="VPZ5" s="89"/>
      <c r="VQA5" s="89"/>
      <c r="VQB5" s="89"/>
      <c r="VQC5" s="89"/>
      <c r="VQD5" s="89"/>
      <c r="VQE5" s="89"/>
      <c r="VQF5" s="89"/>
      <c r="VQG5" s="89"/>
      <c r="VQH5" s="89"/>
      <c r="VQI5" s="89"/>
      <c r="VQJ5" s="89"/>
      <c r="VQK5" s="89"/>
      <c r="VQL5" s="89"/>
      <c r="VQM5" s="89"/>
      <c r="VQN5" s="89"/>
      <c r="VQO5" s="89"/>
      <c r="VQP5" s="89"/>
      <c r="VQQ5" s="89"/>
      <c r="VQR5" s="89"/>
      <c r="VQS5" s="89"/>
      <c r="VQT5" s="89"/>
      <c r="VQU5" s="89"/>
      <c r="VQV5" s="89"/>
      <c r="VQW5" s="89"/>
      <c r="VQX5" s="89"/>
      <c r="VQY5" s="89"/>
      <c r="VQZ5" s="89"/>
      <c r="VRA5" s="89"/>
      <c r="VRB5" s="89"/>
      <c r="VRC5" s="89"/>
      <c r="VRD5" s="89"/>
      <c r="VRE5" s="89"/>
      <c r="VRF5" s="89"/>
      <c r="VRG5" s="89"/>
      <c r="VRH5" s="89"/>
      <c r="VRI5" s="89"/>
      <c r="VRJ5" s="89"/>
      <c r="VRK5" s="89"/>
      <c r="VRL5" s="89"/>
      <c r="VRM5" s="89"/>
      <c r="VRN5" s="89"/>
      <c r="VRO5" s="89"/>
      <c r="VRP5" s="89"/>
      <c r="VRQ5" s="89"/>
      <c r="VRR5" s="89"/>
      <c r="VRS5" s="89"/>
      <c r="VRT5" s="89"/>
      <c r="VRU5" s="89"/>
      <c r="VRV5" s="89"/>
      <c r="VRW5" s="89"/>
      <c r="VRX5" s="89"/>
      <c r="VRY5" s="89"/>
      <c r="VRZ5" s="89"/>
      <c r="VSA5" s="89"/>
      <c r="VSB5" s="89"/>
      <c r="VSC5" s="89"/>
      <c r="VSD5" s="89"/>
      <c r="VSE5" s="89"/>
      <c r="VSF5" s="89"/>
      <c r="VSG5" s="89"/>
      <c r="VSH5" s="89"/>
      <c r="VSI5" s="89"/>
      <c r="VSJ5" s="89"/>
      <c r="VSK5" s="89"/>
      <c r="VSL5" s="89"/>
      <c r="VSM5" s="89"/>
      <c r="VSN5" s="89"/>
      <c r="VSO5" s="89"/>
      <c r="VSP5" s="89"/>
      <c r="VSQ5" s="89"/>
      <c r="VSR5" s="89"/>
      <c r="VSS5" s="89"/>
      <c r="VST5" s="89"/>
      <c r="VSU5" s="89"/>
      <c r="VSV5" s="89"/>
      <c r="VSW5" s="89"/>
      <c r="VSX5" s="89"/>
      <c r="VSY5" s="89"/>
      <c r="VSZ5" s="89"/>
      <c r="VTA5" s="89"/>
      <c r="VTB5" s="89"/>
      <c r="VTC5" s="89"/>
      <c r="VTD5" s="89"/>
      <c r="VTE5" s="89"/>
      <c r="VTF5" s="89"/>
      <c r="VTG5" s="89"/>
      <c r="VTH5" s="89"/>
      <c r="VTI5" s="89"/>
      <c r="VTJ5" s="89"/>
      <c r="VTK5" s="89"/>
      <c r="VTL5" s="89"/>
      <c r="VTM5" s="89"/>
      <c r="VTN5" s="89"/>
      <c r="VTO5" s="89"/>
      <c r="VTP5" s="89"/>
      <c r="VTQ5" s="89"/>
      <c r="VTR5" s="89"/>
      <c r="VTS5" s="89"/>
      <c r="VTT5" s="89"/>
      <c r="VTU5" s="89"/>
      <c r="VTV5" s="89"/>
      <c r="VTW5" s="89"/>
      <c r="VTX5" s="89"/>
      <c r="VTY5" s="89"/>
      <c r="VTZ5" s="89"/>
      <c r="VUA5" s="89"/>
      <c r="VUB5" s="89"/>
      <c r="VUC5" s="89"/>
      <c r="VUD5" s="89"/>
      <c r="VUE5" s="89"/>
      <c r="VUF5" s="89"/>
      <c r="VUG5" s="89"/>
      <c r="VUH5" s="89"/>
      <c r="VUI5" s="89"/>
      <c r="VUJ5" s="89"/>
      <c r="VUK5" s="89"/>
      <c r="VUL5" s="89"/>
      <c r="VUM5" s="89"/>
      <c r="VUN5" s="89"/>
      <c r="VUO5" s="89"/>
      <c r="VUP5" s="89"/>
      <c r="VUQ5" s="89"/>
      <c r="VUR5" s="89"/>
      <c r="VUS5" s="89"/>
      <c r="VUT5" s="89"/>
      <c r="VUU5" s="89"/>
      <c r="VUV5" s="89"/>
      <c r="VUW5" s="89"/>
      <c r="VUX5" s="89"/>
      <c r="VUY5" s="89"/>
      <c r="VUZ5" s="89"/>
      <c r="VVA5" s="89"/>
      <c r="VVB5" s="89"/>
      <c r="VVC5" s="89"/>
      <c r="VVD5" s="89"/>
      <c r="VVE5" s="89"/>
      <c r="VVF5" s="89"/>
      <c r="VVG5" s="89"/>
      <c r="VVH5" s="89"/>
      <c r="VVI5" s="89"/>
      <c r="VVJ5" s="89"/>
      <c r="VVK5" s="89"/>
      <c r="VVL5" s="89"/>
      <c r="VVM5" s="89"/>
      <c r="VVN5" s="89"/>
      <c r="VVO5" s="89"/>
      <c r="VVP5" s="89"/>
      <c r="VVQ5" s="89"/>
      <c r="VVR5" s="89"/>
      <c r="VVS5" s="89"/>
      <c r="VVT5" s="89"/>
      <c r="VVU5" s="89"/>
      <c r="VVV5" s="89"/>
      <c r="VVW5" s="89"/>
      <c r="VVX5" s="89"/>
      <c r="VVY5" s="89"/>
      <c r="VVZ5" s="89"/>
      <c r="VWA5" s="89"/>
      <c r="VWB5" s="89"/>
      <c r="VWC5" s="89"/>
      <c r="VWD5" s="89"/>
      <c r="VWE5" s="89"/>
      <c r="VWF5" s="89"/>
      <c r="VWG5" s="89"/>
      <c r="VWH5" s="89"/>
      <c r="VWI5" s="89"/>
      <c r="VWJ5" s="89"/>
      <c r="VWK5" s="89"/>
      <c r="VWL5" s="89"/>
      <c r="VWM5" s="89"/>
      <c r="VWN5" s="89"/>
      <c r="VWO5" s="89"/>
      <c r="VWP5" s="89"/>
      <c r="VWQ5" s="89"/>
      <c r="VWR5" s="89"/>
      <c r="VWS5" s="89"/>
      <c r="VWT5" s="89"/>
      <c r="VWU5" s="89"/>
      <c r="VWV5" s="89"/>
      <c r="VWW5" s="89"/>
      <c r="VWX5" s="89"/>
      <c r="VWY5" s="89"/>
      <c r="VWZ5" s="89"/>
      <c r="VXA5" s="89"/>
      <c r="VXB5" s="89"/>
      <c r="VXC5" s="89"/>
      <c r="VXD5" s="89"/>
      <c r="VXE5" s="89"/>
      <c r="VXF5" s="89"/>
      <c r="VXG5" s="89"/>
      <c r="VXH5" s="89"/>
      <c r="VXI5" s="89"/>
      <c r="VXJ5" s="89"/>
      <c r="VXK5" s="89"/>
      <c r="VXL5" s="89"/>
      <c r="VXM5" s="89"/>
      <c r="VXN5" s="89"/>
      <c r="VXO5" s="89"/>
      <c r="VXP5" s="89"/>
      <c r="VXQ5" s="89"/>
      <c r="VXR5" s="89"/>
      <c r="VXS5" s="89"/>
      <c r="VXT5" s="89"/>
      <c r="VXU5" s="89"/>
      <c r="VXV5" s="89"/>
      <c r="VXW5" s="89"/>
      <c r="VXX5" s="89"/>
      <c r="VXY5" s="89"/>
      <c r="VXZ5" s="89"/>
      <c r="VYA5" s="89"/>
      <c r="VYB5" s="89"/>
      <c r="VYC5" s="89"/>
      <c r="VYD5" s="89"/>
      <c r="VYE5" s="89"/>
      <c r="VYF5" s="89"/>
      <c r="VYG5" s="89"/>
      <c r="VYH5" s="89"/>
      <c r="VYI5" s="89"/>
      <c r="VYJ5" s="89"/>
      <c r="VYK5" s="89"/>
      <c r="VYL5" s="89"/>
      <c r="VYM5" s="89"/>
      <c r="VYN5" s="89"/>
      <c r="VYO5" s="89"/>
      <c r="VYP5" s="89"/>
      <c r="VYQ5" s="89"/>
      <c r="VYR5" s="89"/>
      <c r="VYS5" s="89"/>
      <c r="VYT5" s="89"/>
      <c r="VYU5" s="89"/>
      <c r="VYV5" s="89"/>
      <c r="VYW5" s="89"/>
      <c r="VYX5" s="89"/>
      <c r="VYY5" s="89"/>
      <c r="VYZ5" s="89"/>
      <c r="VZA5" s="89"/>
      <c r="VZB5" s="89"/>
      <c r="VZC5" s="89"/>
      <c r="VZD5" s="89"/>
      <c r="VZE5" s="89"/>
      <c r="VZF5" s="89"/>
      <c r="VZG5" s="89"/>
      <c r="VZH5" s="89"/>
      <c r="VZI5" s="89"/>
      <c r="VZJ5" s="89"/>
      <c r="VZK5" s="89"/>
      <c r="VZL5" s="89"/>
      <c r="VZM5" s="89"/>
      <c r="VZN5" s="89"/>
      <c r="VZO5" s="89"/>
      <c r="VZP5" s="89"/>
      <c r="VZQ5" s="89"/>
      <c r="VZR5" s="89"/>
      <c r="VZS5" s="89"/>
      <c r="VZT5" s="89"/>
      <c r="VZU5" s="89"/>
      <c r="VZV5" s="89"/>
      <c r="VZW5" s="89"/>
      <c r="VZX5" s="89"/>
      <c r="VZY5" s="89"/>
      <c r="VZZ5" s="89"/>
      <c r="WAA5" s="89"/>
      <c r="WAB5" s="89"/>
      <c r="WAC5" s="89"/>
      <c r="WAD5" s="89"/>
      <c r="WAE5" s="89"/>
      <c r="WAF5" s="89"/>
      <c r="WAG5" s="89"/>
      <c r="WAH5" s="89"/>
      <c r="WAI5" s="89"/>
      <c r="WAJ5" s="89"/>
      <c r="WAK5" s="89"/>
      <c r="WAL5" s="89"/>
      <c r="WAM5" s="89"/>
      <c r="WAN5" s="89"/>
      <c r="WAO5" s="89"/>
      <c r="WAP5" s="89"/>
      <c r="WAQ5" s="89"/>
      <c r="WAR5" s="89"/>
      <c r="WAS5" s="89"/>
      <c r="WAT5" s="89"/>
      <c r="WAU5" s="89"/>
      <c r="WAV5" s="89"/>
      <c r="WAW5" s="89"/>
      <c r="WAX5" s="89"/>
      <c r="WAY5" s="89"/>
      <c r="WAZ5" s="89"/>
      <c r="WBA5" s="89"/>
      <c r="WBB5" s="89"/>
      <c r="WBC5" s="89"/>
      <c r="WBD5" s="89"/>
      <c r="WBE5" s="89"/>
      <c r="WBF5" s="89"/>
      <c r="WBG5" s="89"/>
      <c r="WBH5" s="89"/>
      <c r="WBI5" s="89"/>
      <c r="WBJ5" s="89"/>
      <c r="WBK5" s="89"/>
      <c r="WBL5" s="89"/>
      <c r="WBM5" s="89"/>
      <c r="WBN5" s="89"/>
      <c r="WBO5" s="89"/>
      <c r="WBP5" s="89"/>
      <c r="WBQ5" s="89"/>
      <c r="WBR5" s="89"/>
      <c r="WBS5" s="89"/>
      <c r="WBT5" s="89"/>
      <c r="WBU5" s="89"/>
      <c r="WBV5" s="89"/>
      <c r="WBW5" s="89"/>
      <c r="WBX5" s="89"/>
      <c r="WBY5" s="89"/>
      <c r="WBZ5" s="89"/>
      <c r="WCA5" s="89"/>
      <c r="WCB5" s="89"/>
      <c r="WCC5" s="89"/>
      <c r="WCD5" s="89"/>
      <c r="WCE5" s="89"/>
      <c r="WCF5" s="89"/>
      <c r="WCG5" s="89"/>
      <c r="WCH5" s="89"/>
      <c r="WCI5" s="89"/>
      <c r="WCJ5" s="89"/>
      <c r="WCK5" s="89"/>
      <c r="WCL5" s="89"/>
      <c r="WCM5" s="89"/>
      <c r="WCN5" s="89"/>
      <c r="WCO5" s="89"/>
      <c r="WCP5" s="89"/>
      <c r="WCQ5" s="89"/>
      <c r="WCR5" s="89"/>
      <c r="WCS5" s="89"/>
      <c r="WCT5" s="89"/>
      <c r="WCU5" s="89"/>
      <c r="WCV5" s="89"/>
      <c r="WCW5" s="89"/>
      <c r="WCX5" s="89"/>
      <c r="WCY5" s="89"/>
      <c r="WCZ5" s="89"/>
      <c r="WDA5" s="89"/>
      <c r="WDB5" s="89"/>
      <c r="WDC5" s="89"/>
      <c r="WDD5" s="89"/>
      <c r="WDE5" s="89"/>
      <c r="WDF5" s="89"/>
      <c r="WDG5" s="89"/>
      <c r="WDH5" s="89"/>
      <c r="WDI5" s="89"/>
      <c r="WDJ5" s="89"/>
      <c r="WDK5" s="89"/>
      <c r="WDL5" s="89"/>
      <c r="WDM5" s="89"/>
      <c r="WDN5" s="89"/>
      <c r="WDO5" s="89"/>
      <c r="WDP5" s="89"/>
      <c r="WDQ5" s="89"/>
      <c r="WDR5" s="89"/>
      <c r="WDS5" s="89"/>
      <c r="WDT5" s="89"/>
      <c r="WDU5" s="89"/>
      <c r="WDV5" s="89"/>
      <c r="WDW5" s="89"/>
      <c r="WDX5" s="89"/>
      <c r="WDY5" s="89"/>
      <c r="WDZ5" s="89"/>
      <c r="WEA5" s="89"/>
      <c r="WEB5" s="89"/>
      <c r="WEC5" s="89"/>
      <c r="WED5" s="89"/>
      <c r="WEE5" s="89"/>
      <c r="WEF5" s="89"/>
      <c r="WEG5" s="89"/>
      <c r="WEH5" s="89"/>
      <c r="WEI5" s="89"/>
      <c r="WEJ5" s="89"/>
      <c r="WEK5" s="89"/>
      <c r="WEL5" s="89"/>
      <c r="WEM5" s="89"/>
      <c r="WEN5" s="89"/>
      <c r="WEO5" s="89"/>
      <c r="WEP5" s="89"/>
      <c r="WEQ5" s="89"/>
      <c r="WER5" s="89"/>
      <c r="WES5" s="89"/>
      <c r="WET5" s="89"/>
      <c r="WEU5" s="89"/>
      <c r="WEV5" s="89"/>
      <c r="WEW5" s="89"/>
      <c r="WEX5" s="89"/>
      <c r="WEY5" s="89"/>
      <c r="WEZ5" s="89"/>
      <c r="WFA5" s="89"/>
      <c r="WFB5" s="89"/>
      <c r="WFC5" s="89"/>
      <c r="WFD5" s="89"/>
      <c r="WFE5" s="89"/>
      <c r="WFF5" s="89"/>
      <c r="WFG5" s="89"/>
      <c r="WFH5" s="89"/>
      <c r="WFI5" s="89"/>
      <c r="WFJ5" s="89"/>
      <c r="WFK5" s="89"/>
      <c r="WFL5" s="89"/>
      <c r="WFM5" s="89"/>
      <c r="WFN5" s="89"/>
      <c r="WFO5" s="89"/>
      <c r="WFP5" s="89"/>
      <c r="WFQ5" s="89"/>
      <c r="WFR5" s="89"/>
      <c r="WFS5" s="89"/>
      <c r="WFT5" s="89"/>
      <c r="WFU5" s="89"/>
      <c r="WFV5" s="89"/>
      <c r="WFW5" s="89"/>
      <c r="WFX5" s="89"/>
      <c r="WFY5" s="89"/>
      <c r="WFZ5" s="89"/>
      <c r="WGA5" s="89"/>
      <c r="WGB5" s="89"/>
      <c r="WGC5" s="89"/>
      <c r="WGD5" s="89"/>
      <c r="WGE5" s="89"/>
      <c r="WGF5" s="89"/>
      <c r="WGG5" s="89"/>
      <c r="WGH5" s="89"/>
      <c r="WGI5" s="89"/>
      <c r="WGJ5" s="89"/>
      <c r="WGK5" s="89"/>
      <c r="WGL5" s="89"/>
      <c r="WGM5" s="89"/>
      <c r="WGN5" s="89"/>
      <c r="WGO5" s="89"/>
      <c r="WGP5" s="89"/>
      <c r="WGQ5" s="89"/>
      <c r="WGR5" s="89"/>
      <c r="WGS5" s="89"/>
      <c r="WGT5" s="89"/>
      <c r="WGU5" s="89"/>
      <c r="WGV5" s="89"/>
      <c r="WGW5" s="89"/>
      <c r="WGX5" s="89"/>
      <c r="WGY5" s="89"/>
      <c r="WGZ5" s="89"/>
      <c r="WHA5" s="89"/>
      <c r="WHB5" s="89"/>
      <c r="WHC5" s="89"/>
      <c r="WHD5" s="89"/>
      <c r="WHE5" s="89"/>
      <c r="WHF5" s="89"/>
      <c r="WHG5" s="89"/>
      <c r="WHH5" s="89"/>
      <c r="WHI5" s="89"/>
      <c r="WHJ5" s="89"/>
      <c r="WHK5" s="89"/>
      <c r="WHL5" s="89"/>
      <c r="WHM5" s="89"/>
      <c r="WHN5" s="89"/>
      <c r="WHO5" s="89"/>
      <c r="WHP5" s="89"/>
      <c r="WHQ5" s="89"/>
      <c r="WHR5" s="89"/>
      <c r="WHS5" s="89"/>
      <c r="WHT5" s="89"/>
      <c r="WHU5" s="89"/>
      <c r="WHV5" s="89"/>
      <c r="WHW5" s="89"/>
      <c r="WHX5" s="89"/>
      <c r="WHY5" s="89"/>
      <c r="WHZ5" s="89"/>
      <c r="WIA5" s="89"/>
      <c r="WIB5" s="89"/>
      <c r="WIC5" s="89"/>
      <c r="WID5" s="89"/>
      <c r="WIE5" s="89"/>
      <c r="WIF5" s="89"/>
      <c r="WIG5" s="89"/>
      <c r="WIH5" s="89"/>
      <c r="WII5" s="89"/>
      <c r="WIJ5" s="89"/>
      <c r="WIK5" s="89"/>
      <c r="WIL5" s="89"/>
      <c r="WIM5" s="89"/>
      <c r="WIN5" s="89"/>
      <c r="WIO5" s="89"/>
      <c r="WIP5" s="89"/>
      <c r="WIQ5" s="89"/>
      <c r="WIR5" s="89"/>
      <c r="WIS5" s="89"/>
      <c r="WIT5" s="89"/>
      <c r="WIU5" s="89"/>
      <c r="WIV5" s="89"/>
      <c r="WIW5" s="89"/>
      <c r="WIX5" s="89"/>
      <c r="WIY5" s="89"/>
      <c r="WIZ5" s="89"/>
      <c r="WJA5" s="89"/>
      <c r="WJB5" s="89"/>
      <c r="WJC5" s="89"/>
      <c r="WJD5" s="89"/>
      <c r="WJE5" s="89"/>
      <c r="WJF5" s="89"/>
      <c r="WJG5" s="89"/>
      <c r="WJH5" s="89"/>
      <c r="WJI5" s="89"/>
      <c r="WJJ5" s="89"/>
      <c r="WJK5" s="89"/>
      <c r="WJL5" s="89"/>
      <c r="WJM5" s="89"/>
      <c r="WJN5" s="89"/>
      <c r="WJO5" s="89"/>
      <c r="WJP5" s="89"/>
      <c r="WJQ5" s="89"/>
      <c r="WJR5" s="89"/>
      <c r="WJS5" s="89"/>
      <c r="WJT5" s="89"/>
      <c r="WJU5" s="89"/>
      <c r="WJV5" s="89"/>
      <c r="WJW5" s="89"/>
      <c r="WJX5" s="89"/>
      <c r="WJY5" s="89"/>
      <c r="WJZ5" s="89"/>
      <c r="WKA5" s="89"/>
      <c r="WKB5" s="89"/>
      <c r="WKC5" s="89"/>
      <c r="WKD5" s="89"/>
      <c r="WKE5" s="89"/>
      <c r="WKF5" s="89"/>
      <c r="WKG5" s="89"/>
      <c r="WKH5" s="89"/>
      <c r="WKI5" s="89"/>
      <c r="WKJ5" s="89"/>
      <c r="WKK5" s="89"/>
      <c r="WKL5" s="89"/>
      <c r="WKM5" s="89"/>
      <c r="WKN5" s="89"/>
      <c r="WKO5" s="89"/>
      <c r="WKP5" s="89"/>
      <c r="WKQ5" s="89"/>
      <c r="WKR5" s="89"/>
      <c r="WKS5" s="89"/>
      <c r="WKT5" s="89"/>
      <c r="WKU5" s="89"/>
      <c r="WKV5" s="89"/>
      <c r="WKW5" s="89"/>
      <c r="WKX5" s="89"/>
      <c r="WKY5" s="89"/>
      <c r="WKZ5" s="89"/>
      <c r="WLA5" s="89"/>
      <c r="WLB5" s="89"/>
      <c r="WLC5" s="89"/>
      <c r="WLD5" s="89"/>
      <c r="WLE5" s="89"/>
      <c r="WLF5" s="89"/>
      <c r="WLG5" s="89"/>
      <c r="WLH5" s="89"/>
      <c r="WLI5" s="89"/>
      <c r="WLJ5" s="89"/>
      <c r="WLK5" s="89"/>
      <c r="WLL5" s="89"/>
      <c r="WLM5" s="89"/>
      <c r="WLN5" s="89"/>
      <c r="WLO5" s="89"/>
      <c r="WLP5" s="89"/>
      <c r="WLQ5" s="89"/>
      <c r="WLR5" s="89"/>
      <c r="WLS5" s="89"/>
      <c r="WLT5" s="89"/>
      <c r="WLU5" s="89"/>
      <c r="WLV5" s="89"/>
      <c r="WLW5" s="89"/>
      <c r="WLX5" s="89"/>
      <c r="WLY5" s="89"/>
      <c r="WLZ5" s="89"/>
      <c r="WMA5" s="89"/>
      <c r="WMB5" s="89"/>
      <c r="WMC5" s="89"/>
      <c r="WMD5" s="89"/>
      <c r="WME5" s="89"/>
      <c r="WMF5" s="89"/>
      <c r="WMG5" s="89"/>
      <c r="WMH5" s="89"/>
      <c r="WMI5" s="89"/>
      <c r="WMJ5" s="89"/>
      <c r="WMK5" s="89"/>
      <c r="WML5" s="89"/>
      <c r="WMM5" s="89"/>
      <c r="WMN5" s="89"/>
      <c r="WMO5" s="89"/>
      <c r="WMP5" s="89"/>
      <c r="WMQ5" s="89"/>
      <c r="WMR5" s="89"/>
      <c r="WMS5" s="89"/>
      <c r="WMT5" s="89"/>
      <c r="WMU5" s="89"/>
      <c r="WMV5" s="89"/>
      <c r="WMW5" s="89"/>
      <c r="WMX5" s="89"/>
      <c r="WMY5" s="89"/>
      <c r="WMZ5" s="89"/>
      <c r="WNA5" s="89"/>
      <c r="WNB5" s="89"/>
      <c r="WNC5" s="89"/>
      <c r="WND5" s="89"/>
      <c r="WNE5" s="89"/>
      <c r="WNF5" s="89"/>
      <c r="WNG5" s="89"/>
      <c r="WNH5" s="89"/>
      <c r="WNI5" s="89"/>
      <c r="WNJ5" s="89"/>
      <c r="WNK5" s="89"/>
      <c r="WNL5" s="89"/>
      <c r="WNM5" s="89"/>
      <c r="WNN5" s="89"/>
      <c r="WNO5" s="89"/>
      <c r="WNP5" s="89"/>
      <c r="WNQ5" s="89"/>
      <c r="WNR5" s="89"/>
      <c r="WNS5" s="89"/>
      <c r="WNT5" s="89"/>
      <c r="WNU5" s="89"/>
      <c r="WNV5" s="89"/>
      <c r="WNW5" s="89"/>
      <c r="WNX5" s="89"/>
      <c r="WNY5" s="89"/>
      <c r="WNZ5" s="89"/>
      <c r="WOA5" s="89"/>
      <c r="WOB5" s="89"/>
      <c r="WOC5" s="89"/>
      <c r="WOD5" s="89"/>
      <c r="WOE5" s="89"/>
      <c r="WOF5" s="89"/>
      <c r="WOG5" s="89"/>
      <c r="WOH5" s="89"/>
      <c r="WOI5" s="89"/>
      <c r="WOJ5" s="89"/>
      <c r="WOK5" s="89"/>
      <c r="WOL5" s="89"/>
      <c r="WOM5" s="89"/>
      <c r="WON5" s="89"/>
      <c r="WOO5" s="89"/>
      <c r="WOP5" s="89"/>
      <c r="WOQ5" s="89"/>
      <c r="WOR5" s="89"/>
      <c r="WOS5" s="89"/>
      <c r="WOT5" s="89"/>
      <c r="WOU5" s="89"/>
      <c r="WOV5" s="89"/>
      <c r="WOW5" s="89"/>
      <c r="WOX5" s="89"/>
      <c r="WOY5" s="89"/>
      <c r="WOZ5" s="89"/>
      <c r="WPA5" s="89"/>
      <c r="WPB5" s="89"/>
      <c r="WPC5" s="89"/>
      <c r="WPD5" s="89"/>
      <c r="WPE5" s="89"/>
      <c r="WPF5" s="89"/>
      <c r="WPG5" s="89"/>
      <c r="WPH5" s="89"/>
      <c r="WPI5" s="89"/>
      <c r="WPJ5" s="89"/>
      <c r="WPK5" s="89"/>
      <c r="WPL5" s="89"/>
      <c r="WPM5" s="89"/>
      <c r="WPN5" s="89"/>
      <c r="WPO5" s="89"/>
      <c r="WPP5" s="89"/>
      <c r="WPQ5" s="89"/>
      <c r="WPR5" s="89"/>
      <c r="WPS5" s="89"/>
      <c r="WPT5" s="89"/>
      <c r="WPU5" s="89"/>
      <c r="WPV5" s="89"/>
      <c r="WPW5" s="89"/>
      <c r="WPX5" s="89"/>
      <c r="WPY5" s="89"/>
      <c r="WPZ5" s="89"/>
      <c r="WQA5" s="89"/>
      <c r="WQB5" s="89"/>
      <c r="WQC5" s="89"/>
      <c r="WQD5" s="89"/>
      <c r="WQE5" s="89"/>
      <c r="WQF5" s="89"/>
      <c r="WQG5" s="89"/>
      <c r="WQH5" s="89"/>
      <c r="WQI5" s="89"/>
      <c r="WQJ5" s="89"/>
      <c r="WQK5" s="89"/>
      <c r="WQL5" s="89"/>
      <c r="WQM5" s="89"/>
      <c r="WQN5" s="89"/>
      <c r="WQO5" s="89"/>
      <c r="WQP5" s="89"/>
      <c r="WQQ5" s="89"/>
      <c r="WQR5" s="89"/>
      <c r="WQS5" s="89"/>
      <c r="WQT5" s="89"/>
      <c r="WQU5" s="89"/>
      <c r="WQV5" s="89"/>
      <c r="WQW5" s="89"/>
      <c r="WQX5" s="89"/>
      <c r="WQY5" s="89"/>
      <c r="WQZ5" s="89"/>
      <c r="WRA5" s="89"/>
      <c r="WRB5" s="89"/>
      <c r="WRC5" s="89"/>
      <c r="WRD5" s="89"/>
      <c r="WRE5" s="89"/>
      <c r="WRF5" s="89"/>
      <c r="WRG5" s="89"/>
      <c r="WRH5" s="89"/>
      <c r="WRI5" s="89"/>
      <c r="WRJ5" s="89"/>
      <c r="WRK5" s="89"/>
      <c r="WRL5" s="89"/>
      <c r="WRM5" s="89"/>
      <c r="WRN5" s="89"/>
      <c r="WRO5" s="89"/>
      <c r="WRP5" s="89"/>
      <c r="WRQ5" s="89"/>
      <c r="WRR5" s="89"/>
      <c r="WRS5" s="89"/>
      <c r="WRT5" s="89"/>
      <c r="WRU5" s="89"/>
      <c r="WRV5" s="89"/>
      <c r="WRW5" s="89"/>
      <c r="WRX5" s="89"/>
      <c r="WRY5" s="89"/>
      <c r="WRZ5" s="89"/>
      <c r="WSA5" s="89"/>
      <c r="WSB5" s="89"/>
      <c r="WSC5" s="89"/>
      <c r="WSD5" s="89"/>
      <c r="WSE5" s="89"/>
      <c r="WSF5" s="89"/>
      <c r="WSG5" s="89"/>
      <c r="WSH5" s="89"/>
      <c r="WSI5" s="89"/>
      <c r="WSJ5" s="89"/>
      <c r="WSK5" s="89"/>
      <c r="WSL5" s="89"/>
      <c r="WSM5" s="89"/>
      <c r="WSN5" s="89"/>
      <c r="WSO5" s="89"/>
      <c r="WSP5" s="89"/>
      <c r="WSQ5" s="89"/>
      <c r="WSR5" s="89"/>
      <c r="WSS5" s="89"/>
      <c r="WST5" s="89"/>
      <c r="WSU5" s="89"/>
      <c r="WSV5" s="89"/>
      <c r="WSW5" s="89"/>
      <c r="WSX5" s="89"/>
      <c r="WSY5" s="89"/>
      <c r="WSZ5" s="89"/>
      <c r="WTA5" s="89"/>
      <c r="WTB5" s="89"/>
      <c r="WTC5" s="89"/>
      <c r="WTD5" s="89"/>
      <c r="WTE5" s="89"/>
      <c r="WTF5" s="89"/>
      <c r="WTG5" s="89"/>
      <c r="WTH5" s="89"/>
      <c r="WTI5" s="89"/>
      <c r="WTJ5" s="89"/>
      <c r="WTK5" s="89"/>
      <c r="WTL5" s="89"/>
      <c r="WTM5" s="89"/>
      <c r="WTN5" s="89"/>
      <c r="WTO5" s="89"/>
      <c r="WTP5" s="89"/>
      <c r="WTQ5" s="89"/>
      <c r="WTR5" s="89"/>
      <c r="WTS5" s="89"/>
      <c r="WTT5" s="89"/>
      <c r="WTU5" s="89"/>
      <c r="WTV5" s="89"/>
      <c r="WTW5" s="89"/>
      <c r="WTX5" s="89"/>
      <c r="WTY5" s="89"/>
      <c r="WTZ5" s="89"/>
      <c r="WUA5" s="89"/>
      <c r="WUB5" s="89"/>
      <c r="WUC5" s="89"/>
      <c r="WUD5" s="89"/>
      <c r="WUE5" s="89"/>
      <c r="WUF5" s="89"/>
      <c r="WUG5" s="89"/>
      <c r="WUH5" s="89"/>
      <c r="WUI5" s="89"/>
      <c r="WUJ5" s="89"/>
      <c r="WUK5" s="89"/>
      <c r="WUL5" s="89"/>
      <c r="WUM5" s="89"/>
      <c r="WUN5" s="89"/>
      <c r="WUO5" s="89"/>
      <c r="WUP5" s="89"/>
      <c r="WUQ5" s="89"/>
      <c r="WUR5" s="89"/>
      <c r="WUS5" s="89"/>
      <c r="WUT5" s="89"/>
      <c r="WUU5" s="89"/>
      <c r="WUV5" s="89"/>
      <c r="WUW5" s="89"/>
      <c r="WUX5" s="89"/>
      <c r="WUY5" s="89"/>
      <c r="WUZ5" s="89"/>
      <c r="WVA5" s="89"/>
      <c r="WVB5" s="89"/>
      <c r="WVC5" s="89"/>
      <c r="WVD5" s="89"/>
      <c r="WVE5" s="89"/>
      <c r="WVF5" s="89"/>
      <c r="WVG5" s="89"/>
      <c r="WVH5" s="89"/>
      <c r="WVI5" s="89"/>
      <c r="WVJ5" s="89"/>
      <c r="WVK5" s="89"/>
      <c r="WVL5" s="89"/>
      <c r="WVM5" s="89"/>
      <c r="WVN5" s="89"/>
      <c r="WVO5" s="89"/>
      <c r="WVP5" s="89"/>
      <c r="WVQ5" s="89"/>
      <c r="WVR5" s="89"/>
      <c r="WVS5" s="89"/>
      <c r="WVT5" s="89"/>
      <c r="WVU5" s="89"/>
      <c r="WVV5" s="89"/>
      <c r="WVW5" s="89"/>
      <c r="WVX5" s="89"/>
      <c r="WVY5" s="89"/>
      <c r="WVZ5" s="89"/>
      <c r="WWA5" s="89"/>
      <c r="WWB5" s="89"/>
      <c r="WWC5" s="89"/>
      <c r="WWD5" s="89"/>
      <c r="WWE5" s="89"/>
      <c r="WWF5" s="89"/>
      <c r="WWG5" s="89"/>
      <c r="WWH5" s="89"/>
      <c r="WWI5" s="89"/>
      <c r="WWJ5" s="89"/>
      <c r="WWK5" s="89"/>
      <c r="WWL5" s="89"/>
      <c r="WWM5" s="89"/>
      <c r="WWN5" s="89"/>
      <c r="WWO5" s="89"/>
      <c r="WWP5" s="89"/>
      <c r="WWQ5" s="89"/>
      <c r="WWR5" s="89"/>
      <c r="WWS5" s="89"/>
      <c r="WWT5" s="89"/>
      <c r="WWU5" s="89"/>
      <c r="WWV5" s="89"/>
      <c r="WWW5" s="89"/>
      <c r="WWX5" s="89"/>
      <c r="WWY5" s="89"/>
      <c r="WWZ5" s="89"/>
      <c r="WXA5" s="89"/>
      <c r="WXB5" s="89"/>
      <c r="WXC5" s="89"/>
      <c r="WXD5" s="89"/>
      <c r="WXE5" s="89"/>
      <c r="WXF5" s="89"/>
      <c r="WXG5" s="89"/>
      <c r="WXH5" s="89"/>
      <c r="WXI5" s="89"/>
      <c r="WXJ5" s="89"/>
      <c r="WXK5" s="89"/>
      <c r="WXL5" s="89"/>
      <c r="WXM5" s="89"/>
      <c r="WXN5" s="89"/>
      <c r="WXO5" s="89"/>
      <c r="WXP5" s="89"/>
      <c r="WXQ5" s="89"/>
      <c r="WXR5" s="89"/>
      <c r="WXS5" s="89"/>
      <c r="WXT5" s="89"/>
      <c r="WXU5" s="89"/>
      <c r="WXV5" s="89"/>
      <c r="WXW5" s="89"/>
      <c r="WXX5" s="89"/>
      <c r="WXY5" s="89"/>
      <c r="WXZ5" s="89"/>
      <c r="WYA5" s="89"/>
      <c r="WYB5" s="89"/>
      <c r="WYC5" s="89"/>
      <c r="WYD5" s="89"/>
      <c r="WYE5" s="89"/>
      <c r="WYF5" s="89"/>
      <c r="WYG5" s="89"/>
      <c r="WYH5" s="89"/>
      <c r="WYI5" s="89"/>
      <c r="WYJ5" s="89"/>
      <c r="WYK5" s="89"/>
      <c r="WYL5" s="89"/>
      <c r="WYM5" s="89"/>
      <c r="WYN5" s="89"/>
      <c r="WYO5" s="89"/>
      <c r="WYP5" s="89"/>
      <c r="WYQ5" s="89"/>
      <c r="WYR5" s="89"/>
      <c r="WYS5" s="89"/>
      <c r="WYT5" s="89"/>
      <c r="WYU5" s="89"/>
      <c r="WYV5" s="89"/>
      <c r="WYW5" s="89"/>
      <c r="WYX5" s="89"/>
      <c r="WYY5" s="89"/>
      <c r="WYZ5" s="89"/>
      <c r="WZA5" s="89"/>
      <c r="WZB5" s="89"/>
      <c r="WZC5" s="89"/>
      <c r="WZD5" s="89"/>
      <c r="WZE5" s="89"/>
      <c r="WZF5" s="89"/>
      <c r="WZG5" s="89"/>
      <c r="WZH5" s="89"/>
      <c r="WZI5" s="89"/>
      <c r="WZJ5" s="89"/>
      <c r="WZK5" s="89"/>
      <c r="WZL5" s="89"/>
      <c r="WZM5" s="89"/>
      <c r="WZN5" s="89"/>
      <c r="WZO5" s="89"/>
      <c r="WZP5" s="89"/>
      <c r="WZQ5" s="89"/>
      <c r="WZR5" s="89"/>
      <c r="WZS5" s="89"/>
      <c r="WZT5" s="89"/>
      <c r="WZU5" s="89"/>
      <c r="WZV5" s="89"/>
      <c r="WZW5" s="89"/>
      <c r="WZX5" s="89"/>
      <c r="WZY5" s="89"/>
      <c r="WZZ5" s="89"/>
      <c r="XAA5" s="89"/>
      <c r="XAB5" s="89"/>
      <c r="XAC5" s="89"/>
      <c r="XAD5" s="89"/>
      <c r="XAE5" s="89"/>
      <c r="XAF5" s="89"/>
      <c r="XAG5" s="89"/>
      <c r="XAH5" s="89"/>
      <c r="XAI5" s="89"/>
      <c r="XAJ5" s="89"/>
      <c r="XAK5" s="89"/>
      <c r="XAL5" s="89"/>
      <c r="XAM5" s="89"/>
      <c r="XAN5" s="89"/>
      <c r="XAO5" s="89"/>
      <c r="XAP5" s="89"/>
      <c r="XAQ5" s="89"/>
      <c r="XAR5" s="89"/>
      <c r="XAS5" s="89"/>
      <c r="XAT5" s="89"/>
      <c r="XAU5" s="89"/>
      <c r="XAV5" s="89"/>
      <c r="XAW5" s="89"/>
      <c r="XAX5" s="89"/>
      <c r="XAY5" s="89"/>
      <c r="XAZ5" s="89"/>
      <c r="XBA5" s="89"/>
      <c r="XBB5" s="89"/>
      <c r="XBC5" s="89"/>
      <c r="XBD5" s="89"/>
      <c r="XBE5" s="89"/>
      <c r="XBF5" s="89"/>
      <c r="XBG5" s="89"/>
      <c r="XBH5" s="89"/>
      <c r="XBI5" s="89"/>
      <c r="XBJ5" s="89"/>
      <c r="XBK5" s="89"/>
      <c r="XBL5" s="89"/>
      <c r="XBM5" s="89"/>
      <c r="XBN5" s="89"/>
      <c r="XBO5" s="89"/>
      <c r="XBP5" s="89"/>
      <c r="XBQ5" s="89"/>
      <c r="XBR5" s="89"/>
      <c r="XBS5" s="89"/>
      <c r="XBT5" s="89"/>
      <c r="XBU5" s="89"/>
      <c r="XBV5" s="89"/>
      <c r="XBW5" s="89"/>
      <c r="XBX5" s="89"/>
      <c r="XBY5" s="89"/>
      <c r="XBZ5" s="89"/>
      <c r="XCA5" s="89"/>
      <c r="XCB5" s="89"/>
      <c r="XCC5" s="89"/>
      <c r="XCD5" s="89"/>
      <c r="XCE5" s="89"/>
      <c r="XCF5" s="89"/>
      <c r="XCG5" s="89"/>
      <c r="XCH5" s="89"/>
      <c r="XCI5" s="89"/>
      <c r="XCJ5" s="89"/>
      <c r="XCK5" s="89"/>
      <c r="XCL5" s="89"/>
      <c r="XCM5" s="89"/>
      <c r="XCN5" s="89"/>
      <c r="XCO5" s="89"/>
      <c r="XCP5" s="89"/>
      <c r="XCQ5" s="89"/>
      <c r="XCR5" s="89"/>
      <c r="XCS5" s="89"/>
      <c r="XCT5" s="89"/>
      <c r="XCU5" s="89"/>
      <c r="XCV5" s="89"/>
      <c r="XCW5" s="89"/>
      <c r="XCX5" s="89"/>
      <c r="XCY5" s="89"/>
      <c r="XCZ5" s="89"/>
      <c r="XDA5" s="89"/>
      <c r="XDB5" s="89"/>
      <c r="XDC5" s="89"/>
      <c r="XDD5" s="89"/>
      <c r="XDE5" s="89"/>
      <c r="XDF5" s="89"/>
      <c r="XDG5" s="89"/>
      <c r="XDH5" s="89"/>
      <c r="XDI5" s="89"/>
      <c r="XDJ5" s="89"/>
      <c r="XDK5" s="89"/>
      <c r="XDL5" s="89"/>
      <c r="XDM5" s="89"/>
      <c r="XDN5" s="89"/>
      <c r="XDO5" s="89"/>
      <c r="XDP5" s="89"/>
      <c r="XDQ5" s="89"/>
      <c r="XDR5" s="89"/>
      <c r="XDS5" s="89"/>
      <c r="XDT5" s="89"/>
      <c r="XDU5" s="89"/>
      <c r="XDV5" s="89"/>
      <c r="XDW5" s="89"/>
      <c r="XDX5" s="89"/>
      <c r="XDY5" s="89"/>
      <c r="XDZ5" s="89"/>
      <c r="XEA5" s="89"/>
      <c r="XEB5" s="89"/>
      <c r="XEC5" s="89"/>
      <c r="XED5" s="89"/>
      <c r="XEE5" s="89"/>
      <c r="XEF5" s="89"/>
      <c r="XEG5" s="89"/>
      <c r="XEH5" s="89"/>
      <c r="XEI5" s="89"/>
      <c r="XEJ5" s="89"/>
      <c r="XEK5" s="89"/>
      <c r="XEL5" s="89"/>
      <c r="XEM5" s="89"/>
      <c r="XEN5" s="89"/>
      <c r="XEO5" s="89"/>
      <c r="XEP5" s="89"/>
      <c r="XEQ5" s="89"/>
      <c r="XER5" s="89"/>
      <c r="XES5" s="89"/>
      <c r="XET5" s="89"/>
      <c r="XEU5" s="89"/>
      <c r="XEV5" s="89"/>
      <c r="XEW5" s="89"/>
      <c r="XEX5" s="89"/>
      <c r="XEY5" s="89"/>
      <c r="XEZ5" s="89"/>
      <c r="XFA5" s="89"/>
      <c r="XFB5" s="89"/>
      <c r="XFC5" s="89"/>
    </row>
    <row r="6" customHeight="1" spans="1:1024 1025:16383">
      <c r="A6" s="4" t="s">
        <v>99</v>
      </c>
      <c r="B6" s="5"/>
      <c r="C6" s="6" t="s">
        <v>372</v>
      </c>
      <c r="D6" s="57">
        <f t="shared" si="0"/>
        <v>16.131</v>
      </c>
      <c r="E6" s="57">
        <v>18</v>
      </c>
      <c r="F6" s="8">
        <v>10</v>
      </c>
      <c r="G6" s="5" t="s">
        <v>272</v>
      </c>
      <c r="H6" s="59">
        <v>161.31</v>
      </c>
      <c r="I6" s="57">
        <f t="shared" si="1"/>
        <v>180</v>
      </c>
      <c r="J6" s="8"/>
      <c r="K6" s="17">
        <f t="shared" si="2"/>
        <v>18.69</v>
      </c>
      <c r="L6" s="4">
        <f t="shared" si="3"/>
        <v>-161.31</v>
      </c>
      <c r="M6" s="5"/>
      <c r="N6" s="4">
        <f t="shared" ref="N6:N46" si="4">N5+L6+M6</f>
        <v>18539.08</v>
      </c>
      <c r="O6" s="18" t="s">
        <v>349</v>
      </c>
      <c r="P6" s="11"/>
      <c r="Q6" s="11"/>
      <c r="R6" s="112"/>
      <c r="S6" s="92"/>
    </row>
    <row r="7" customHeight="1" spans="1:1024 1025:16383">
      <c r="A7" s="4" t="s">
        <v>99</v>
      </c>
      <c r="B7" s="5"/>
      <c r="C7" s="6" t="s">
        <v>373</v>
      </c>
      <c r="D7" s="57">
        <f t="shared" si="0"/>
        <v>11.335</v>
      </c>
      <c r="E7" s="57">
        <v>12.1</v>
      </c>
      <c r="F7" s="16">
        <v>20</v>
      </c>
      <c r="G7" s="5" t="s">
        <v>30</v>
      </c>
      <c r="H7" s="59">
        <v>226.7</v>
      </c>
      <c r="I7" s="57">
        <f t="shared" si="1"/>
        <v>242</v>
      </c>
      <c r="J7" s="8"/>
      <c r="K7" s="17">
        <f t="shared" si="2"/>
        <v>15.3</v>
      </c>
      <c r="L7" s="4">
        <f t="shared" si="3"/>
        <v>-226.7</v>
      </c>
      <c r="M7" s="5"/>
      <c r="N7" s="4">
        <f t="shared" si="4"/>
        <v>18312.38</v>
      </c>
      <c r="O7" s="18" t="s">
        <v>349</v>
      </c>
      <c r="P7" s="11"/>
      <c r="Q7" s="11"/>
      <c r="R7" s="112"/>
      <c r="S7" s="92"/>
    </row>
    <row r="8" customHeight="1" spans="1:1024 1025:16383">
      <c r="A8" s="4" t="s">
        <v>99</v>
      </c>
      <c r="B8" s="5"/>
      <c r="C8" s="6" t="s">
        <v>374</v>
      </c>
      <c r="D8" s="57">
        <f t="shared" si="0"/>
        <v>5.3215</v>
      </c>
      <c r="E8" s="57">
        <v>5.68</v>
      </c>
      <c r="F8" s="16">
        <v>20</v>
      </c>
      <c r="G8" s="5" t="s">
        <v>30</v>
      </c>
      <c r="H8" s="59">
        <v>106.43</v>
      </c>
      <c r="I8" s="57">
        <f t="shared" si="1"/>
        <v>113.6</v>
      </c>
      <c r="J8" s="8"/>
      <c r="K8" s="17">
        <f t="shared" si="2"/>
        <v>7.16999999999999</v>
      </c>
      <c r="L8" s="4">
        <f t="shared" si="3"/>
        <v>-106.43</v>
      </c>
      <c r="M8" s="5"/>
      <c r="N8" s="4">
        <f t="shared" si="4"/>
        <v>18205.95</v>
      </c>
      <c r="O8" s="18" t="s">
        <v>370</v>
      </c>
      <c r="P8" s="11"/>
      <c r="Q8" s="11"/>
      <c r="R8" s="112"/>
      <c r="S8" s="92"/>
    </row>
    <row r="9" customHeight="1" spans="1:1024 1025:16383">
      <c r="A9" s="4" t="s">
        <v>99</v>
      </c>
      <c r="B9" s="5"/>
      <c r="C9" s="6" t="s">
        <v>375</v>
      </c>
      <c r="D9" s="57">
        <f t="shared" si="0"/>
        <v>20.249</v>
      </c>
      <c r="E9" s="57">
        <v>21.9</v>
      </c>
      <c r="F9" s="8">
        <v>20</v>
      </c>
      <c r="G9" s="5" t="s">
        <v>30</v>
      </c>
      <c r="H9" s="59">
        <v>404.98</v>
      </c>
      <c r="I9" s="57">
        <f t="shared" si="1"/>
        <v>438</v>
      </c>
      <c r="J9" s="8"/>
      <c r="K9" s="17">
        <f t="shared" si="2"/>
        <v>33.02</v>
      </c>
      <c r="L9" s="4">
        <f t="shared" si="3"/>
        <v>-404.98</v>
      </c>
      <c r="M9" s="5"/>
      <c r="N9" s="4">
        <f t="shared" si="4"/>
        <v>17800.97</v>
      </c>
      <c r="O9" s="18" t="s">
        <v>376</v>
      </c>
      <c r="P9" s="11"/>
      <c r="Q9" s="11"/>
      <c r="R9" s="112"/>
      <c r="S9" s="92"/>
    </row>
    <row r="10" customHeight="1" spans="1:1024 1025:16383">
      <c r="A10" s="4" t="s">
        <v>99</v>
      </c>
      <c r="B10" s="5"/>
      <c r="C10" s="6" t="s">
        <v>377</v>
      </c>
      <c r="D10" s="57">
        <f t="shared" si="0"/>
        <v>59.384</v>
      </c>
      <c r="E10" s="57">
        <v>62.03</v>
      </c>
      <c r="F10" s="8">
        <v>15</v>
      </c>
      <c r="G10" s="5" t="s">
        <v>272</v>
      </c>
      <c r="H10" s="59">
        <v>890.76</v>
      </c>
      <c r="I10" s="57">
        <f t="shared" si="1"/>
        <v>930.45</v>
      </c>
      <c r="J10" s="8"/>
      <c r="K10" s="17">
        <f t="shared" si="2"/>
        <v>39.6900000000001</v>
      </c>
      <c r="L10" s="4">
        <f t="shared" si="3"/>
        <v>-890.76</v>
      </c>
      <c r="M10" s="5"/>
      <c r="N10" s="4">
        <f t="shared" si="4"/>
        <v>16910.21</v>
      </c>
      <c r="O10" s="11" t="s">
        <v>378</v>
      </c>
      <c r="P10" s="11"/>
      <c r="Q10" s="11"/>
      <c r="R10" s="112"/>
      <c r="S10" s="92"/>
    </row>
    <row r="11" customHeight="1" spans="1:1024 1025:16383">
      <c r="A11" s="4" t="s">
        <v>99</v>
      </c>
      <c r="B11" s="5"/>
      <c r="C11" s="6" t="s">
        <v>379</v>
      </c>
      <c r="D11" s="57">
        <f t="shared" si="0"/>
        <v>77.551</v>
      </c>
      <c r="E11" s="57">
        <v>87.2</v>
      </c>
      <c r="F11" s="8">
        <v>20</v>
      </c>
      <c r="G11" s="5" t="s">
        <v>272</v>
      </c>
      <c r="H11" s="59">
        <v>1551.02</v>
      </c>
      <c r="I11" s="57">
        <f t="shared" si="1"/>
        <v>1744</v>
      </c>
      <c r="J11" s="8"/>
      <c r="K11" s="17">
        <f t="shared" si="2"/>
        <v>192.98</v>
      </c>
      <c r="L11" s="4">
        <f t="shared" si="3"/>
        <v>-1551.02</v>
      </c>
      <c r="M11" s="5"/>
      <c r="N11" s="4">
        <f t="shared" si="4"/>
        <v>15359.19</v>
      </c>
      <c r="O11" s="11" t="s">
        <v>380</v>
      </c>
      <c r="P11" s="11"/>
      <c r="Q11" s="11"/>
      <c r="R11" s="112"/>
      <c r="S11" s="92"/>
    </row>
    <row r="12" customHeight="1" spans="1:1024 1025:16383">
      <c r="A12" s="4" t="s">
        <v>99</v>
      </c>
      <c r="B12" s="5"/>
      <c r="C12" s="6" t="s">
        <v>381</v>
      </c>
      <c r="D12" s="57">
        <f t="shared" si="0"/>
        <v>4.64575</v>
      </c>
      <c r="E12" s="57">
        <v>5.34</v>
      </c>
      <c r="F12" s="8">
        <v>40</v>
      </c>
      <c r="G12" s="5" t="s">
        <v>272</v>
      </c>
      <c r="H12" s="59">
        <v>185.83</v>
      </c>
      <c r="I12" s="57">
        <f t="shared" si="1"/>
        <v>213.6</v>
      </c>
      <c r="J12" s="8"/>
      <c r="K12" s="17">
        <f t="shared" si="2"/>
        <v>27.77</v>
      </c>
      <c r="L12" s="4">
        <f t="shared" si="3"/>
        <v>-185.83</v>
      </c>
      <c r="M12" s="5"/>
      <c r="N12" s="4">
        <f t="shared" si="4"/>
        <v>15173.36</v>
      </c>
      <c r="O12" s="11" t="s">
        <v>378</v>
      </c>
      <c r="P12" s="11" t="s">
        <v>382</v>
      </c>
      <c r="Q12" s="11" t="s">
        <v>383</v>
      </c>
      <c r="R12" s="112"/>
      <c r="S12" s="92"/>
    </row>
    <row r="13" customHeight="1" spans="1:1024 1025:16383">
      <c r="A13" s="4" t="s">
        <v>99</v>
      </c>
      <c r="B13" s="5"/>
      <c r="C13" s="6" t="s">
        <v>384</v>
      </c>
      <c r="D13" s="57">
        <f t="shared" si="0"/>
        <v>9.95</v>
      </c>
      <c r="E13" s="57">
        <v>10.7</v>
      </c>
      <c r="F13" s="8">
        <v>5</v>
      </c>
      <c r="G13" s="5" t="s">
        <v>272</v>
      </c>
      <c r="H13" s="59">
        <f>40.38+9.37</f>
        <v>49.75</v>
      </c>
      <c r="I13" s="57">
        <f t="shared" si="1"/>
        <v>53.5</v>
      </c>
      <c r="J13" s="8"/>
      <c r="K13" s="17">
        <f t="shared" si="2"/>
        <v>3.75</v>
      </c>
      <c r="L13" s="4">
        <f t="shared" si="3"/>
        <v>-49.75</v>
      </c>
      <c r="M13" s="5"/>
      <c r="N13" s="4">
        <f t="shared" si="4"/>
        <v>15123.61</v>
      </c>
      <c r="O13" s="11" t="s">
        <v>378</v>
      </c>
      <c r="P13" s="11"/>
      <c r="Q13" s="11"/>
      <c r="R13" s="112"/>
      <c r="S13" s="92"/>
    </row>
    <row r="14" customHeight="1" spans="1:1024 1025:16383">
      <c r="A14" s="4" t="s">
        <v>99</v>
      </c>
      <c r="B14" s="5"/>
      <c r="C14" s="6" t="s">
        <v>385</v>
      </c>
      <c r="D14" s="57">
        <f t="shared" si="0"/>
        <v>18.955</v>
      </c>
      <c r="E14" s="57">
        <v>20.9</v>
      </c>
      <c r="F14" s="8">
        <v>30</v>
      </c>
      <c r="G14" s="5" t="s">
        <v>272</v>
      </c>
      <c r="H14" s="59">
        <v>568.65</v>
      </c>
      <c r="I14" s="57">
        <f t="shared" si="1"/>
        <v>627</v>
      </c>
      <c r="J14" s="8"/>
      <c r="K14" s="17">
        <f t="shared" si="2"/>
        <v>58.35</v>
      </c>
      <c r="L14" s="4">
        <f t="shared" si="3"/>
        <v>-568.65</v>
      </c>
      <c r="M14" s="5"/>
      <c r="N14" s="4">
        <f t="shared" si="4"/>
        <v>14554.96</v>
      </c>
      <c r="O14" s="11" t="s">
        <v>378</v>
      </c>
      <c r="P14" s="11"/>
      <c r="Q14" s="11"/>
      <c r="R14" s="112"/>
      <c r="S14" s="92"/>
    </row>
    <row r="15" customHeight="1" spans="1:1024 1025:16383">
      <c r="A15" s="4" t="s">
        <v>99</v>
      </c>
      <c r="B15" s="5"/>
      <c r="C15" s="6" t="s">
        <v>386</v>
      </c>
      <c r="D15" s="57">
        <v>180</v>
      </c>
      <c r="E15" s="57">
        <v>189.9</v>
      </c>
      <c r="F15" s="8">
        <v>4</v>
      </c>
      <c r="G15" s="5" t="s">
        <v>272</v>
      </c>
      <c r="H15" s="59">
        <f>D15*F15</f>
        <v>720</v>
      </c>
      <c r="I15" s="57">
        <f t="shared" si="1"/>
        <v>759.6</v>
      </c>
      <c r="J15" s="8"/>
      <c r="K15" s="17">
        <f t="shared" si="2"/>
        <v>39.6</v>
      </c>
      <c r="L15" s="4">
        <f t="shared" si="3"/>
        <v>-720</v>
      </c>
      <c r="M15" s="5"/>
      <c r="N15" s="4">
        <f t="shared" si="4"/>
        <v>13834.96</v>
      </c>
      <c r="O15" s="11" t="s">
        <v>378</v>
      </c>
      <c r="P15" s="171">
        <v>45803</v>
      </c>
      <c r="Q15" s="11" t="s">
        <v>387</v>
      </c>
      <c r="R15" s="112"/>
      <c r="S15" s="92"/>
    </row>
    <row r="16" customHeight="1" spans="1:1024 1025:16383">
      <c r="A16" s="4" t="s">
        <v>99</v>
      </c>
      <c r="B16" s="5"/>
      <c r="C16" s="6" t="s">
        <v>388</v>
      </c>
      <c r="D16" s="57">
        <f t="shared" si="0"/>
        <v>13.584</v>
      </c>
      <c r="E16" s="57">
        <v>14.9</v>
      </c>
      <c r="F16" s="8">
        <v>10</v>
      </c>
      <c r="G16" s="5" t="s">
        <v>272</v>
      </c>
      <c r="H16" s="59">
        <f>67.63+68.21</f>
        <v>135.84</v>
      </c>
      <c r="I16" s="57">
        <f t="shared" si="1"/>
        <v>149</v>
      </c>
      <c r="J16" s="8"/>
      <c r="K16" s="17">
        <f t="shared" si="2"/>
        <v>13.16</v>
      </c>
      <c r="L16" s="4">
        <f t="shared" si="3"/>
        <v>-135.84</v>
      </c>
      <c r="M16" s="5"/>
      <c r="N16" s="4">
        <f t="shared" si="4"/>
        <v>13699.12</v>
      </c>
      <c r="O16" s="11" t="s">
        <v>378</v>
      </c>
      <c r="P16" s="11"/>
      <c r="Q16" s="11"/>
      <c r="R16" s="112"/>
      <c r="S16" s="92"/>
    </row>
    <row r="17" customHeight="1" spans="1:19">
      <c r="A17" s="4" t="s">
        <v>99</v>
      </c>
      <c r="B17" s="5"/>
      <c r="C17" s="6" t="s">
        <v>389</v>
      </c>
      <c r="D17" s="57">
        <f>H17/F17/70</f>
        <v>5.17135714285714</v>
      </c>
      <c r="E17" s="57">
        <v>5.5</v>
      </c>
      <c r="F17" s="8">
        <v>2</v>
      </c>
      <c r="G17" s="5" t="s">
        <v>17</v>
      </c>
      <c r="H17" s="59">
        <v>723.99</v>
      </c>
      <c r="I17" s="57">
        <f>E17*70*F17</f>
        <v>770</v>
      </c>
      <c r="J17" s="8" t="s">
        <v>390</v>
      </c>
      <c r="K17" s="17">
        <f t="shared" si="2"/>
        <v>46.01</v>
      </c>
      <c r="L17" s="4">
        <f t="shared" si="3"/>
        <v>-723.99</v>
      </c>
      <c r="M17" s="5"/>
      <c r="N17" s="4">
        <f t="shared" si="4"/>
        <v>12975.13</v>
      </c>
      <c r="O17" s="11" t="s">
        <v>378</v>
      </c>
      <c r="P17" s="11"/>
      <c r="Q17" s="11"/>
      <c r="R17" s="112"/>
      <c r="S17" s="92"/>
    </row>
    <row r="18" customHeight="1" spans="1:19">
      <c r="A18" s="4" t="s">
        <v>99</v>
      </c>
      <c r="B18" s="5"/>
      <c r="C18" s="6" t="s">
        <v>391</v>
      </c>
      <c r="D18" s="57">
        <f>H18/F18/80</f>
        <v>7.4240625</v>
      </c>
      <c r="E18" s="57">
        <v>8.9</v>
      </c>
      <c r="F18" s="8">
        <v>1</v>
      </c>
      <c r="G18" s="5" t="s">
        <v>17</v>
      </c>
      <c r="H18" s="59">
        <f>(148.85+599.43+439.57)/2</f>
        <v>593.925</v>
      </c>
      <c r="I18" s="57">
        <f>E18*F18*80</f>
        <v>712</v>
      </c>
      <c r="J18" s="8" t="s">
        <v>392</v>
      </c>
      <c r="K18" s="17">
        <f t="shared" si="2"/>
        <v>118.075</v>
      </c>
      <c r="L18" s="4">
        <f t="shared" si="3"/>
        <v>-593.925</v>
      </c>
      <c r="M18" s="5"/>
      <c r="N18" s="4">
        <f t="shared" si="4"/>
        <v>12381.205</v>
      </c>
      <c r="O18" s="11" t="s">
        <v>378</v>
      </c>
      <c r="P18" s="11" t="s">
        <v>393</v>
      </c>
      <c r="Q18" s="11" t="s">
        <v>394</v>
      </c>
      <c r="R18" s="112"/>
      <c r="S18" s="92"/>
    </row>
    <row r="19" customHeight="1" spans="1:19">
      <c r="A19" s="4" t="s">
        <v>99</v>
      </c>
      <c r="B19" s="5"/>
      <c r="C19" s="6" t="s">
        <v>395</v>
      </c>
      <c r="D19" s="57">
        <f>H19/F19/80</f>
        <v>7.4240625</v>
      </c>
      <c r="E19" s="57">
        <v>8.9</v>
      </c>
      <c r="F19" s="8">
        <v>1</v>
      </c>
      <c r="G19" s="5" t="s">
        <v>17</v>
      </c>
      <c r="H19" s="59">
        <f>H18</f>
        <v>593.925</v>
      </c>
      <c r="I19" s="57">
        <f>E19*F19*80</f>
        <v>712</v>
      </c>
      <c r="J19" s="8" t="s">
        <v>392</v>
      </c>
      <c r="K19" s="17">
        <f t="shared" si="2"/>
        <v>118.075</v>
      </c>
      <c r="L19" s="4">
        <f t="shared" si="3"/>
        <v>-593.925</v>
      </c>
      <c r="M19" s="5"/>
      <c r="N19" s="4">
        <f t="shared" si="4"/>
        <v>11787.28</v>
      </c>
      <c r="O19" s="11" t="s">
        <v>378</v>
      </c>
      <c r="P19" s="11" t="s">
        <v>396</v>
      </c>
      <c r="Q19" s="11" t="s">
        <v>394</v>
      </c>
      <c r="R19" s="112"/>
      <c r="S19" s="92"/>
    </row>
    <row r="20" customHeight="1" spans="1:19">
      <c r="A20" s="4" t="s">
        <v>99</v>
      </c>
      <c r="B20" s="5"/>
      <c r="C20" s="6" t="s">
        <v>397</v>
      </c>
      <c r="D20" s="57">
        <f>H20/F20</f>
        <v>25.46</v>
      </c>
      <c r="E20" s="57">
        <v>26.8</v>
      </c>
      <c r="F20" s="8">
        <v>2</v>
      </c>
      <c r="G20" s="5" t="s">
        <v>272</v>
      </c>
      <c r="H20" s="59">
        <v>50.92</v>
      </c>
      <c r="I20" s="57">
        <f>E20*F20</f>
        <v>53.6</v>
      </c>
      <c r="J20" s="8"/>
      <c r="K20" s="17">
        <f t="shared" si="2"/>
        <v>2.68</v>
      </c>
      <c r="L20" s="4">
        <f t="shared" si="3"/>
        <v>-50.92</v>
      </c>
      <c r="M20" s="5"/>
      <c r="N20" s="4">
        <f t="shared" si="4"/>
        <v>11736.36</v>
      </c>
      <c r="O20" s="11" t="s">
        <v>378</v>
      </c>
      <c r="P20" s="11"/>
      <c r="Q20" s="11"/>
      <c r="R20" s="112"/>
      <c r="S20" s="92"/>
    </row>
    <row r="21" customHeight="1" spans="1:19">
      <c r="A21" s="4" t="s">
        <v>99</v>
      </c>
      <c r="B21" s="5"/>
      <c r="C21" s="6" t="s">
        <v>398</v>
      </c>
      <c r="D21" s="57">
        <f>H21/F21</f>
        <v>14.27</v>
      </c>
      <c r="E21" s="57">
        <v>17.8</v>
      </c>
      <c r="F21" s="8">
        <v>3</v>
      </c>
      <c r="G21" s="5" t="s">
        <v>272</v>
      </c>
      <c r="H21" s="59">
        <f>30.01+12.8</f>
        <v>42.81</v>
      </c>
      <c r="I21" s="57">
        <f>E21*F21</f>
        <v>53.4</v>
      </c>
      <c r="J21" s="8"/>
      <c r="K21" s="17">
        <f t="shared" si="2"/>
        <v>10.59</v>
      </c>
      <c r="L21" s="4">
        <f t="shared" si="3"/>
        <v>-42.81</v>
      </c>
      <c r="M21" s="5"/>
      <c r="N21" s="4">
        <f t="shared" si="4"/>
        <v>11693.55</v>
      </c>
      <c r="O21" s="11" t="s">
        <v>378</v>
      </c>
      <c r="P21" s="11"/>
      <c r="Q21" s="11"/>
      <c r="R21" s="112"/>
      <c r="S21" s="92"/>
    </row>
    <row r="22" customHeight="1" spans="1:19">
      <c r="A22" s="4" t="s">
        <v>99</v>
      </c>
      <c r="B22" s="5"/>
      <c r="C22" s="6" t="s">
        <v>399</v>
      </c>
      <c r="D22" s="57">
        <f>H22/F22</f>
        <v>12.5533333333333</v>
      </c>
      <c r="E22" s="57">
        <v>14.9</v>
      </c>
      <c r="F22" s="8">
        <v>3</v>
      </c>
      <c r="G22" s="5" t="s">
        <v>272</v>
      </c>
      <c r="H22" s="59">
        <v>37.66</v>
      </c>
      <c r="I22" s="57">
        <f>E22*F22</f>
        <v>44.7</v>
      </c>
      <c r="J22" s="8"/>
      <c r="K22" s="17">
        <f t="shared" si="2"/>
        <v>7.04000000000001</v>
      </c>
      <c r="L22" s="4">
        <f t="shared" si="3"/>
        <v>-37.66</v>
      </c>
      <c r="M22" s="5"/>
      <c r="N22" s="4">
        <f t="shared" si="4"/>
        <v>11655.89</v>
      </c>
      <c r="O22" s="11" t="s">
        <v>378</v>
      </c>
      <c r="P22" s="11"/>
      <c r="Q22" s="11"/>
      <c r="R22" s="112"/>
      <c r="S22" s="92"/>
    </row>
    <row r="23" customHeight="1" spans="1:19">
      <c r="A23" s="4" t="s">
        <v>99</v>
      </c>
      <c r="B23" s="5"/>
      <c r="C23" s="6" t="s">
        <v>400</v>
      </c>
      <c r="D23" s="57">
        <v>1149</v>
      </c>
      <c r="E23" s="57">
        <v>1180</v>
      </c>
      <c r="F23" s="8">
        <v>1</v>
      </c>
      <c r="G23" s="5" t="s">
        <v>121</v>
      </c>
      <c r="H23" s="59">
        <f>D23*F23</f>
        <v>1149</v>
      </c>
      <c r="I23" s="57">
        <f>E23</f>
        <v>1180</v>
      </c>
      <c r="J23" s="8"/>
      <c r="K23" s="17">
        <f t="shared" si="2"/>
        <v>31</v>
      </c>
      <c r="L23" s="4">
        <f t="shared" si="3"/>
        <v>-1149</v>
      </c>
      <c r="M23" s="5"/>
      <c r="N23" s="4">
        <f t="shared" si="4"/>
        <v>10506.89</v>
      </c>
      <c r="O23" s="11" t="s">
        <v>378</v>
      </c>
      <c r="P23" s="11"/>
      <c r="Q23" s="11"/>
      <c r="R23" s="112"/>
      <c r="S23" s="92"/>
    </row>
    <row r="24" customHeight="1" spans="1:19">
      <c r="A24" s="4" t="s">
        <v>99</v>
      </c>
      <c r="B24" s="5"/>
      <c r="C24" s="6" t="s">
        <v>401</v>
      </c>
      <c r="D24" s="57">
        <v>1.1</v>
      </c>
      <c r="E24" s="57">
        <v>1.3</v>
      </c>
      <c r="F24" s="8">
        <v>1</v>
      </c>
      <c r="G24" s="5" t="s">
        <v>17</v>
      </c>
      <c r="H24" s="59">
        <f>D24*160</f>
        <v>176</v>
      </c>
      <c r="I24" s="57">
        <f>E24*160</f>
        <v>208</v>
      </c>
      <c r="J24" s="8" t="s">
        <v>402</v>
      </c>
      <c r="K24" s="17">
        <f t="shared" si="2"/>
        <v>32</v>
      </c>
      <c r="L24" s="4">
        <f t="shared" ref="L24:L47" si="5">-H24</f>
        <v>-176</v>
      </c>
      <c r="M24" s="5"/>
      <c r="N24" s="4">
        <f t="shared" si="4"/>
        <v>10330.89</v>
      </c>
      <c r="O24" s="11" t="s">
        <v>378</v>
      </c>
      <c r="P24" s="11"/>
      <c r="Q24" s="11"/>
      <c r="R24" s="112"/>
      <c r="S24" s="92"/>
    </row>
    <row r="25" customHeight="1" spans="1:19">
      <c r="A25" s="4" t="s">
        <v>99</v>
      </c>
      <c r="B25" s="5"/>
      <c r="C25" s="6" t="s">
        <v>70</v>
      </c>
      <c r="D25" s="57">
        <v>7.3</v>
      </c>
      <c r="E25" s="57">
        <v>8.3</v>
      </c>
      <c r="F25" s="8">
        <v>2</v>
      </c>
      <c r="G25" s="5" t="s">
        <v>17</v>
      </c>
      <c r="H25" s="166">
        <f>D25*10*2</f>
        <v>146</v>
      </c>
      <c r="I25" s="57">
        <f>E25*10*2</f>
        <v>166</v>
      </c>
      <c r="J25" s="8" t="s">
        <v>262</v>
      </c>
      <c r="K25" s="17">
        <f t="shared" si="2"/>
        <v>20</v>
      </c>
      <c r="L25" s="4">
        <f t="shared" si="5"/>
        <v>-146</v>
      </c>
      <c r="M25" s="5"/>
      <c r="N25" s="4">
        <f t="shared" si="4"/>
        <v>10184.89</v>
      </c>
      <c r="O25" s="11" t="s">
        <v>378</v>
      </c>
      <c r="P25" s="11"/>
      <c r="Q25" s="11"/>
      <c r="R25" s="112"/>
      <c r="S25" s="92"/>
    </row>
    <row r="26" customHeight="1" spans="1:19">
      <c r="A26" s="4" t="s">
        <v>99</v>
      </c>
      <c r="B26" s="5"/>
      <c r="C26" s="6" t="s">
        <v>264</v>
      </c>
      <c r="D26" s="57">
        <v>1.75</v>
      </c>
      <c r="E26" s="57">
        <v>1.92</v>
      </c>
      <c r="F26" s="8">
        <v>1</v>
      </c>
      <c r="G26" s="5" t="s">
        <v>17</v>
      </c>
      <c r="H26" s="59">
        <f>D26*50</f>
        <v>87.5</v>
      </c>
      <c r="I26" s="57">
        <f>E26*50</f>
        <v>96</v>
      </c>
      <c r="J26" s="8" t="s">
        <v>265</v>
      </c>
      <c r="K26" s="17">
        <f t="shared" si="2"/>
        <v>8.5</v>
      </c>
      <c r="L26" s="4">
        <f t="shared" si="5"/>
        <v>-87.5</v>
      </c>
      <c r="M26" s="5"/>
      <c r="N26" s="4">
        <f t="shared" si="4"/>
        <v>10097.39</v>
      </c>
      <c r="O26" s="11" t="s">
        <v>378</v>
      </c>
      <c r="P26" s="11"/>
      <c r="Q26" s="11"/>
      <c r="R26" s="112"/>
      <c r="S26" s="92"/>
    </row>
    <row r="27" customHeight="1" spans="1:19">
      <c r="A27" s="4" t="s">
        <v>99</v>
      </c>
      <c r="B27" s="5"/>
      <c r="C27" s="6" t="s">
        <v>403</v>
      </c>
      <c r="D27" s="57">
        <v>120</v>
      </c>
      <c r="E27" s="57">
        <v>155</v>
      </c>
      <c r="F27" s="8">
        <v>1</v>
      </c>
      <c r="G27" s="5" t="s">
        <v>30</v>
      </c>
      <c r="H27" s="59">
        <f>D27</f>
        <v>120</v>
      </c>
      <c r="I27" s="57">
        <f>E27</f>
        <v>155</v>
      </c>
      <c r="J27" s="8"/>
      <c r="K27" s="17">
        <f t="shared" si="2"/>
        <v>35</v>
      </c>
      <c r="L27" s="4">
        <f t="shared" si="5"/>
        <v>-120</v>
      </c>
      <c r="M27" s="5"/>
      <c r="N27" s="4">
        <f t="shared" si="4"/>
        <v>9977.39</v>
      </c>
      <c r="O27" s="11" t="s">
        <v>380</v>
      </c>
      <c r="P27" s="11"/>
      <c r="Q27" s="11"/>
      <c r="R27" s="112"/>
      <c r="S27" s="92"/>
    </row>
    <row r="28" customHeight="1" spans="1:19">
      <c r="A28" s="4" t="s">
        <v>99</v>
      </c>
      <c r="B28" s="5"/>
      <c r="C28" s="6" t="s">
        <v>404</v>
      </c>
      <c r="D28" s="57">
        <f>H28/12</f>
        <v>12.625</v>
      </c>
      <c r="E28" s="57">
        <f>I28/12</f>
        <v>19.9166666666667</v>
      </c>
      <c r="F28" s="8">
        <v>1</v>
      </c>
      <c r="G28" s="5" t="s">
        <v>17</v>
      </c>
      <c r="H28" s="57">
        <v>151.5</v>
      </c>
      <c r="I28" s="57">
        <v>239</v>
      </c>
      <c r="J28" s="8" t="s">
        <v>405</v>
      </c>
      <c r="K28" s="17">
        <f t="shared" si="2"/>
        <v>87.5</v>
      </c>
      <c r="L28" s="4">
        <f t="shared" si="5"/>
        <v>-151.5</v>
      </c>
      <c r="M28" s="5"/>
      <c r="N28" s="4">
        <f t="shared" si="4"/>
        <v>9825.89</v>
      </c>
      <c r="O28" s="11" t="s">
        <v>378</v>
      </c>
      <c r="P28" s="171" t="s">
        <v>396</v>
      </c>
      <c r="Q28" s="11"/>
      <c r="R28" s="112"/>
      <c r="S28" s="92"/>
    </row>
    <row r="29" customHeight="1" spans="1:19">
      <c r="A29" s="4" t="s">
        <v>99</v>
      </c>
      <c r="B29" s="5"/>
      <c r="C29" s="6" t="s">
        <v>406</v>
      </c>
      <c r="D29" s="57">
        <f>H29/12</f>
        <v>12.625</v>
      </c>
      <c r="E29" s="57">
        <f>I29/12</f>
        <v>19.9166666666667</v>
      </c>
      <c r="F29" s="8">
        <v>1</v>
      </c>
      <c r="G29" s="5" t="s">
        <v>17</v>
      </c>
      <c r="H29" s="57">
        <v>151.5</v>
      </c>
      <c r="I29" s="57">
        <v>239</v>
      </c>
      <c r="J29" s="8" t="s">
        <v>405</v>
      </c>
      <c r="K29" s="17">
        <f t="shared" si="2"/>
        <v>87.5</v>
      </c>
      <c r="L29" s="4">
        <f t="shared" si="5"/>
        <v>-151.5</v>
      </c>
      <c r="M29" s="5"/>
      <c r="N29" s="4">
        <f t="shared" si="4"/>
        <v>9674.39</v>
      </c>
      <c r="O29" s="11" t="s">
        <v>378</v>
      </c>
      <c r="P29" s="171" t="s">
        <v>396</v>
      </c>
      <c r="Q29" s="11"/>
      <c r="R29" s="112"/>
      <c r="S29" s="92"/>
    </row>
    <row r="30" customHeight="1" spans="1:19">
      <c r="A30" s="4" t="s">
        <v>99</v>
      </c>
      <c r="B30" s="5"/>
      <c r="C30" s="6" t="s">
        <v>407</v>
      </c>
      <c r="D30" s="57">
        <f>H30/F30</f>
        <v>19.11</v>
      </c>
      <c r="E30" s="57">
        <v>29</v>
      </c>
      <c r="F30" s="8">
        <v>2</v>
      </c>
      <c r="G30" s="5" t="s">
        <v>408</v>
      </c>
      <c r="H30" s="59">
        <v>38.22</v>
      </c>
      <c r="I30" s="57">
        <f>E30*F30</f>
        <v>58</v>
      </c>
      <c r="J30" s="8"/>
      <c r="K30" s="17">
        <f t="shared" si="2"/>
        <v>19.78</v>
      </c>
      <c r="L30" s="4">
        <f t="shared" si="5"/>
        <v>-38.22</v>
      </c>
      <c r="M30" s="5"/>
      <c r="N30" s="4">
        <f t="shared" si="4"/>
        <v>9636.17</v>
      </c>
      <c r="O30" s="11" t="s">
        <v>380</v>
      </c>
      <c r="P30" s="11"/>
      <c r="Q30" s="11"/>
      <c r="R30" s="112"/>
      <c r="S30" s="92"/>
    </row>
    <row r="31" customHeight="1" spans="1:19">
      <c r="A31" s="4" t="s">
        <v>99</v>
      </c>
      <c r="B31" s="5"/>
      <c r="C31" s="6" t="s">
        <v>409</v>
      </c>
      <c r="D31" s="57">
        <f>H31/F31/130</f>
        <v>1.16376923076923</v>
      </c>
      <c r="E31" s="57">
        <v>1.97</v>
      </c>
      <c r="F31" s="8">
        <v>2</v>
      </c>
      <c r="G31" s="5" t="s">
        <v>17</v>
      </c>
      <c r="H31" s="59">
        <v>302.58</v>
      </c>
      <c r="I31" s="57">
        <f>E31*F31*130</f>
        <v>512.2</v>
      </c>
      <c r="J31" s="8" t="s">
        <v>410</v>
      </c>
      <c r="K31" s="17">
        <f t="shared" si="2"/>
        <v>209.62</v>
      </c>
      <c r="L31" s="4">
        <f t="shared" si="5"/>
        <v>-302.58</v>
      </c>
      <c r="M31" s="5"/>
      <c r="N31" s="4">
        <f t="shared" si="4"/>
        <v>9333.59</v>
      </c>
      <c r="O31" s="11"/>
      <c r="P31" s="11"/>
      <c r="Q31" s="11"/>
      <c r="R31" s="112"/>
      <c r="S31" s="92"/>
    </row>
    <row r="32" customHeight="1" spans="1:19">
      <c r="A32" s="4" t="s">
        <v>99</v>
      </c>
      <c r="B32" s="5"/>
      <c r="C32" s="6" t="s">
        <v>411</v>
      </c>
      <c r="D32" s="57">
        <f>H32/F32/12</f>
        <v>17.5058333333333</v>
      </c>
      <c r="E32" s="57">
        <v>22.9</v>
      </c>
      <c r="F32" s="8">
        <v>1</v>
      </c>
      <c r="G32" s="5" t="s">
        <v>17</v>
      </c>
      <c r="H32" s="59">
        <v>210.07</v>
      </c>
      <c r="I32" s="57">
        <f>E32*12</f>
        <v>274.8</v>
      </c>
      <c r="J32" s="8" t="s">
        <v>412</v>
      </c>
      <c r="K32" s="17">
        <f t="shared" si="2"/>
        <v>64.73</v>
      </c>
      <c r="L32" s="4">
        <f t="shared" si="5"/>
        <v>-210.07</v>
      </c>
      <c r="M32" s="5"/>
      <c r="N32" s="4">
        <f t="shared" si="4"/>
        <v>9123.52</v>
      </c>
      <c r="O32" s="11"/>
      <c r="P32" s="11"/>
      <c r="Q32" s="11"/>
      <c r="R32" s="112"/>
      <c r="S32" s="92"/>
    </row>
    <row r="33" customHeight="1" spans="1:19">
      <c r="A33" s="4" t="s">
        <v>99</v>
      </c>
      <c r="B33" s="5"/>
      <c r="C33" s="6" t="s">
        <v>413</v>
      </c>
      <c r="D33" s="57">
        <f>H33/240</f>
        <v>0.562375</v>
      </c>
      <c r="E33" s="57">
        <f>32.9/40</f>
        <v>0.8225</v>
      </c>
      <c r="F33" s="8">
        <v>1</v>
      </c>
      <c r="G33" s="5" t="s">
        <v>17</v>
      </c>
      <c r="H33" s="59">
        <v>134.97</v>
      </c>
      <c r="I33" s="57">
        <v>197</v>
      </c>
      <c r="J33" s="8" t="s">
        <v>414</v>
      </c>
      <c r="K33" s="17">
        <f t="shared" si="2"/>
        <v>62.03</v>
      </c>
      <c r="L33" s="4">
        <f t="shared" si="5"/>
        <v>-134.97</v>
      </c>
      <c r="M33" s="5"/>
      <c r="N33" s="4">
        <f t="shared" si="4"/>
        <v>8988.55</v>
      </c>
      <c r="O33" s="11"/>
      <c r="P33" s="11"/>
      <c r="Q33" s="11"/>
      <c r="R33" s="112"/>
      <c r="S33" s="92"/>
    </row>
    <row r="34" customHeight="1" spans="1:19">
      <c r="A34" s="4" t="s">
        <v>99</v>
      </c>
      <c r="B34" s="5"/>
      <c r="C34" s="6" t="s">
        <v>415</v>
      </c>
      <c r="D34" s="57">
        <f>H34/500</f>
        <v>0.28944</v>
      </c>
      <c r="E34" s="57">
        <f>16.8/42</f>
        <v>0.4</v>
      </c>
      <c r="F34" s="8">
        <v>1</v>
      </c>
      <c r="G34" s="5" t="s">
        <v>17</v>
      </c>
      <c r="H34" s="59">
        <v>144.72</v>
      </c>
      <c r="I34" s="57">
        <f>E34*500</f>
        <v>200</v>
      </c>
      <c r="J34" s="8" t="s">
        <v>416</v>
      </c>
      <c r="K34" s="17">
        <f t="shared" si="2"/>
        <v>55.28</v>
      </c>
      <c r="L34" s="4">
        <f t="shared" si="5"/>
        <v>-144.72</v>
      </c>
      <c r="M34" s="5"/>
      <c r="N34" s="4">
        <f t="shared" si="4"/>
        <v>8843.83</v>
      </c>
      <c r="O34" s="11"/>
      <c r="P34" s="11"/>
      <c r="Q34" s="11"/>
      <c r="R34" s="112"/>
      <c r="S34" s="92"/>
    </row>
    <row r="35" customHeight="1" spans="1:19">
      <c r="A35" s="4" t="s">
        <v>99</v>
      </c>
      <c r="B35" s="5"/>
      <c r="C35" s="6" t="s">
        <v>417</v>
      </c>
      <c r="D35" s="57">
        <f>H35/200</f>
        <v>0.7347</v>
      </c>
      <c r="E35" s="57">
        <v>0.98</v>
      </c>
      <c r="F35" s="8">
        <v>1</v>
      </c>
      <c r="G35" s="5" t="s">
        <v>17</v>
      </c>
      <c r="H35" s="59">
        <v>146.94</v>
      </c>
      <c r="I35" s="57">
        <f>E35*200</f>
        <v>196</v>
      </c>
      <c r="J35" s="8" t="s">
        <v>418</v>
      </c>
      <c r="K35" s="17">
        <f t="shared" si="2"/>
        <v>49.06</v>
      </c>
      <c r="L35" s="4">
        <f t="shared" si="5"/>
        <v>-146.94</v>
      </c>
      <c r="M35" s="5"/>
      <c r="N35" s="4">
        <f t="shared" si="4"/>
        <v>8696.89</v>
      </c>
      <c r="O35" s="11"/>
      <c r="P35" s="11"/>
      <c r="Q35" s="11"/>
      <c r="R35" s="112"/>
      <c r="S35" s="92"/>
    </row>
    <row r="36" customHeight="1" spans="1:19">
      <c r="A36" s="4" t="s">
        <v>99</v>
      </c>
      <c r="B36" s="5"/>
      <c r="C36" s="6" t="s">
        <v>419</v>
      </c>
      <c r="D36" s="57">
        <f>H36/96</f>
        <v>0.661770833333333</v>
      </c>
      <c r="E36" s="57">
        <f>36.9/50</f>
        <v>0.738</v>
      </c>
      <c r="F36" s="8">
        <v>1</v>
      </c>
      <c r="G36" s="5" t="s">
        <v>17</v>
      </c>
      <c r="H36" s="59">
        <v>63.53</v>
      </c>
      <c r="I36" s="57">
        <f>E36*96</f>
        <v>70.848</v>
      </c>
      <c r="J36" s="8" t="s">
        <v>420</v>
      </c>
      <c r="K36" s="17">
        <f t="shared" si="2"/>
        <v>7.318</v>
      </c>
      <c r="L36" s="4">
        <f t="shared" si="5"/>
        <v>-63.53</v>
      </c>
      <c r="M36" s="5"/>
      <c r="N36" s="4">
        <f t="shared" si="4"/>
        <v>8633.36</v>
      </c>
      <c r="O36" s="11"/>
      <c r="P36" s="11"/>
      <c r="Q36" s="11"/>
      <c r="R36" s="112"/>
      <c r="S36" s="92"/>
    </row>
    <row r="37" customHeight="1" spans="1:19">
      <c r="A37" s="4" t="s">
        <v>99</v>
      </c>
      <c r="B37" s="5"/>
      <c r="C37" s="6" t="s">
        <v>421</v>
      </c>
      <c r="D37" s="57">
        <f>H37/F37</f>
        <v>5.6375</v>
      </c>
      <c r="E37" s="57">
        <f>I37/F37</f>
        <v>6.25</v>
      </c>
      <c r="F37" s="8">
        <v>4</v>
      </c>
      <c r="G37" s="5" t="s">
        <v>121</v>
      </c>
      <c r="H37" s="59">
        <v>22.55</v>
      </c>
      <c r="I37" s="57">
        <v>25</v>
      </c>
      <c r="J37" s="8" t="s">
        <v>422</v>
      </c>
      <c r="K37" s="17">
        <f t="shared" si="2"/>
        <v>2.45</v>
      </c>
      <c r="L37" s="4">
        <f t="shared" si="5"/>
        <v>-22.55</v>
      </c>
      <c r="M37" s="5"/>
      <c r="N37" s="4">
        <f t="shared" si="4"/>
        <v>8610.81</v>
      </c>
      <c r="O37" s="11"/>
      <c r="P37" s="11"/>
      <c r="Q37" s="11"/>
      <c r="R37" s="112"/>
      <c r="S37" s="92"/>
    </row>
    <row r="38" customHeight="1" spans="1:19">
      <c r="A38" s="4" t="s">
        <v>99</v>
      </c>
      <c r="B38" s="5"/>
      <c r="C38" s="6" t="s">
        <v>423</v>
      </c>
      <c r="D38" s="57">
        <f>H38/F38/500</f>
        <v>0.3332</v>
      </c>
      <c r="E38" s="57">
        <f>19.8/48</f>
        <v>0.4125</v>
      </c>
      <c r="F38" s="8">
        <v>2</v>
      </c>
      <c r="G38" s="5" t="s">
        <v>17</v>
      </c>
      <c r="H38" s="59">
        <f>167.6+165.6</f>
        <v>333.2</v>
      </c>
      <c r="I38" s="57">
        <f>E38*500*2</f>
        <v>412.5</v>
      </c>
      <c r="J38" s="8" t="s">
        <v>424</v>
      </c>
      <c r="K38" s="17">
        <f t="shared" si="2"/>
        <v>79.3</v>
      </c>
      <c r="L38" s="4">
        <f t="shared" si="5"/>
        <v>-333.2</v>
      </c>
      <c r="M38" s="5"/>
      <c r="N38" s="4">
        <f t="shared" si="4"/>
        <v>8277.61</v>
      </c>
      <c r="O38" s="11"/>
      <c r="P38" s="11" t="s">
        <v>425</v>
      </c>
      <c r="Q38" s="11" t="s">
        <v>426</v>
      </c>
      <c r="R38" s="112"/>
      <c r="S38" s="92"/>
    </row>
    <row r="39" customHeight="1" spans="1:19">
      <c r="A39" s="4" t="s">
        <v>99</v>
      </c>
      <c r="B39" s="172"/>
      <c r="C39" s="6" t="s">
        <v>427</v>
      </c>
      <c r="D39" s="57">
        <f>H39/F39</f>
        <v>10.645</v>
      </c>
      <c r="E39" s="57">
        <v>12.92</v>
      </c>
      <c r="F39" s="8">
        <v>2</v>
      </c>
      <c r="G39" s="5" t="s">
        <v>428</v>
      </c>
      <c r="H39" s="59">
        <v>21.29</v>
      </c>
      <c r="I39" s="57">
        <f>E39*F39</f>
        <v>25.84</v>
      </c>
      <c r="J39" s="8" t="s">
        <v>429</v>
      </c>
      <c r="K39" s="17">
        <f t="shared" si="2"/>
        <v>4.55</v>
      </c>
      <c r="L39" s="4">
        <f t="shared" si="5"/>
        <v>-21.29</v>
      </c>
      <c r="M39" s="5"/>
      <c r="N39" s="4">
        <f t="shared" si="4"/>
        <v>8256.32</v>
      </c>
      <c r="O39" s="11"/>
      <c r="P39" s="11"/>
      <c r="Q39" s="11"/>
      <c r="R39" s="112"/>
      <c r="S39" s="92"/>
    </row>
    <row r="40" customHeight="1" spans="1:19">
      <c r="A40" s="4" t="s">
        <v>99</v>
      </c>
      <c r="B40" s="5"/>
      <c r="C40" s="6" t="s">
        <v>430</v>
      </c>
      <c r="D40" s="57">
        <f>H40/F40/420</f>
        <v>0.297857142857143</v>
      </c>
      <c r="E40" s="57">
        <v>0.41</v>
      </c>
      <c r="F40" s="8">
        <v>1</v>
      </c>
      <c r="G40" s="5" t="s">
        <v>17</v>
      </c>
      <c r="H40" s="59">
        <v>125.1</v>
      </c>
      <c r="I40" s="57">
        <f>E40*420</f>
        <v>172.2</v>
      </c>
      <c r="J40" s="8" t="s">
        <v>431</v>
      </c>
      <c r="K40" s="17">
        <f t="shared" si="2"/>
        <v>47.1</v>
      </c>
      <c r="L40" s="4">
        <f t="shared" si="5"/>
        <v>-125.1</v>
      </c>
      <c r="M40" s="5"/>
      <c r="N40" s="4">
        <f t="shared" si="4"/>
        <v>8131.22</v>
      </c>
      <c r="O40" s="11"/>
      <c r="P40" s="11" t="s">
        <v>396</v>
      </c>
      <c r="Q40" s="11" t="s">
        <v>432</v>
      </c>
      <c r="R40" s="112"/>
      <c r="S40" s="92"/>
    </row>
    <row r="41" customHeight="1" spans="1:19">
      <c r="A41" s="4" t="s">
        <v>99</v>
      </c>
      <c r="B41" s="5"/>
      <c r="C41" s="6" t="s">
        <v>433</v>
      </c>
      <c r="D41" s="57">
        <f>H41/100</f>
        <v>0.2762</v>
      </c>
      <c r="E41" s="57">
        <f>I41/100</f>
        <v>0.2899</v>
      </c>
      <c r="F41" s="8">
        <v>1</v>
      </c>
      <c r="G41" s="5" t="s">
        <v>17</v>
      </c>
      <c r="H41" s="59">
        <v>27.62</v>
      </c>
      <c r="I41" s="57">
        <v>28.99</v>
      </c>
      <c r="J41" s="8" t="s">
        <v>434</v>
      </c>
      <c r="K41" s="17">
        <f t="shared" si="2"/>
        <v>1.37</v>
      </c>
      <c r="L41" s="4">
        <f t="shared" si="5"/>
        <v>-27.62</v>
      </c>
      <c r="M41" s="5"/>
      <c r="N41" s="4">
        <f t="shared" si="4"/>
        <v>8103.6</v>
      </c>
      <c r="O41" s="11"/>
      <c r="P41" s="11"/>
      <c r="Q41" s="11" t="s">
        <v>432</v>
      </c>
      <c r="R41" s="112"/>
      <c r="S41" s="92"/>
    </row>
    <row r="42" customHeight="1" spans="1:19">
      <c r="A42" s="4" t="s">
        <v>99</v>
      </c>
      <c r="B42" s="5"/>
      <c r="C42" s="6" t="s">
        <v>435</v>
      </c>
      <c r="D42" s="57">
        <f>H42/480</f>
        <v>0.269833333333333</v>
      </c>
      <c r="E42" s="57">
        <v>0.37</v>
      </c>
      <c r="F42" s="8">
        <v>1</v>
      </c>
      <c r="G42" s="5" t="s">
        <v>17</v>
      </c>
      <c r="H42" s="59">
        <v>129.52</v>
      </c>
      <c r="I42" s="57">
        <f>E42*F42*480</f>
        <v>177.6</v>
      </c>
      <c r="J42" s="8" t="s">
        <v>436</v>
      </c>
      <c r="K42" s="17">
        <f t="shared" si="2"/>
        <v>48.08</v>
      </c>
      <c r="L42" s="4">
        <f t="shared" si="5"/>
        <v>-129.52</v>
      </c>
      <c r="M42" s="5"/>
      <c r="N42" s="4">
        <f t="shared" si="4"/>
        <v>7974.08</v>
      </c>
      <c r="O42" s="11"/>
      <c r="P42" s="11" t="s">
        <v>425</v>
      </c>
      <c r="Q42" s="11" t="s">
        <v>426</v>
      </c>
      <c r="R42" s="112"/>
      <c r="S42" s="92"/>
    </row>
    <row r="43" customHeight="1" spans="1:19">
      <c r="A43" s="4" t="s">
        <v>99</v>
      </c>
      <c r="B43" s="5"/>
      <c r="C43" s="6" t="s">
        <v>437</v>
      </c>
      <c r="D43" s="57">
        <f>H43/48/30</f>
        <v>0.0937152777777778</v>
      </c>
      <c r="E43" s="57">
        <f>10.8/106</f>
        <v>0.10188679245283</v>
      </c>
      <c r="F43" s="8">
        <v>1</v>
      </c>
      <c r="G43" s="5" t="s">
        <v>17</v>
      </c>
      <c r="H43" s="59">
        <v>134.95</v>
      </c>
      <c r="I43" s="57">
        <f>E43*F43*30*48</f>
        <v>146.716981132075</v>
      </c>
      <c r="J43" s="8" t="s">
        <v>438</v>
      </c>
      <c r="K43" s="17">
        <f t="shared" si="2"/>
        <v>11.766981132075</v>
      </c>
      <c r="L43" s="4">
        <f t="shared" si="5"/>
        <v>-134.95</v>
      </c>
      <c r="M43" s="5"/>
      <c r="N43" s="4">
        <f t="shared" si="4"/>
        <v>7839.13</v>
      </c>
      <c r="O43" s="11"/>
      <c r="P43" s="11"/>
      <c r="Q43" s="11"/>
      <c r="R43" s="112"/>
      <c r="S43" s="92"/>
    </row>
    <row r="44" customHeight="1" spans="1:19">
      <c r="A44" s="4" t="s">
        <v>99</v>
      </c>
      <c r="B44" s="5"/>
      <c r="C44" s="6" t="s">
        <v>439</v>
      </c>
      <c r="D44" s="57">
        <f>H44/54</f>
        <v>2.15018518518518</v>
      </c>
      <c r="E44" s="57">
        <f>I44/54</f>
        <v>2.5</v>
      </c>
      <c r="F44" s="8">
        <v>1</v>
      </c>
      <c r="G44" s="5" t="s">
        <v>17</v>
      </c>
      <c r="H44" s="59">
        <v>116.11</v>
      </c>
      <c r="I44" s="57">
        <v>135</v>
      </c>
      <c r="J44" s="8" t="s">
        <v>440</v>
      </c>
      <c r="K44" s="17">
        <f t="shared" si="2"/>
        <v>18.89</v>
      </c>
      <c r="L44" s="4">
        <f t="shared" si="5"/>
        <v>-116.11</v>
      </c>
      <c r="M44" s="5"/>
      <c r="N44" s="4">
        <f t="shared" si="4"/>
        <v>7723.02</v>
      </c>
      <c r="O44" s="11"/>
      <c r="P44" s="11"/>
      <c r="Q44" s="11"/>
      <c r="R44" s="112"/>
      <c r="S44" s="92"/>
    </row>
    <row r="45" customHeight="1" spans="1:19">
      <c r="A45" s="4" t="s">
        <v>99</v>
      </c>
      <c r="B45" s="5"/>
      <c r="C45" s="6" t="s">
        <v>441</v>
      </c>
      <c r="D45" s="57">
        <f>H45/54</f>
        <v>2.20148148148148</v>
      </c>
      <c r="E45" s="57">
        <f>I45/54</f>
        <v>2.5</v>
      </c>
      <c r="F45" s="8">
        <v>1</v>
      </c>
      <c r="G45" s="5" t="s">
        <v>17</v>
      </c>
      <c r="H45" s="59">
        <v>118.88</v>
      </c>
      <c r="I45" s="57">
        <v>135</v>
      </c>
      <c r="J45" s="8" t="s">
        <v>442</v>
      </c>
      <c r="K45" s="17">
        <f t="shared" si="2"/>
        <v>16.12</v>
      </c>
      <c r="L45" s="4">
        <f t="shared" si="5"/>
        <v>-118.88</v>
      </c>
      <c r="M45" s="5"/>
      <c r="N45" s="4">
        <f t="shared" si="4"/>
        <v>7604.14</v>
      </c>
      <c r="O45" s="11"/>
      <c r="P45" s="11"/>
      <c r="Q45" s="11"/>
      <c r="R45" s="112"/>
      <c r="S45" s="92"/>
    </row>
    <row r="46" customHeight="1" spans="1:19">
      <c r="A46" s="4" t="s">
        <v>99</v>
      </c>
      <c r="B46" s="5"/>
      <c r="C46" s="6" t="s">
        <v>443</v>
      </c>
      <c r="D46" s="57">
        <f>H46/60</f>
        <v>1.89</v>
      </c>
      <c r="E46" s="57">
        <f>I46/60</f>
        <v>2.54833333333333</v>
      </c>
      <c r="F46" s="8">
        <v>1</v>
      </c>
      <c r="G46" s="5" t="s">
        <v>17</v>
      </c>
      <c r="H46" s="59">
        <v>113.4</v>
      </c>
      <c r="I46" s="57">
        <v>152.9</v>
      </c>
      <c r="J46" s="8" t="s">
        <v>444</v>
      </c>
      <c r="K46" s="17">
        <f t="shared" si="2"/>
        <v>39.5</v>
      </c>
      <c r="L46" s="4">
        <f t="shared" si="5"/>
        <v>-113.4</v>
      </c>
      <c r="M46" s="5"/>
      <c r="N46" s="4">
        <f t="shared" si="4"/>
        <v>7490.74</v>
      </c>
      <c r="O46" s="11"/>
      <c r="P46" s="11"/>
      <c r="Q46" s="11"/>
      <c r="R46" s="112"/>
      <c r="S46" s="92"/>
    </row>
    <row r="47" customHeight="1" spans="1:19">
      <c r="I47" s="41">
        <f>SUM(I3:I46)</f>
        <v>13143.2449811321</v>
      </c>
      <c r="J47" s="42" t="s">
        <v>177</v>
      </c>
      <c r="K47" s="41">
        <f>SUM(K3:K46)</f>
        <v>1800.69498113207</v>
      </c>
      <c r="L47" s="41"/>
      <c r="M47" s="41"/>
      <c r="N47" s="41"/>
    </row>
    <row r="48" customHeight="1" spans="1:19">
      <c r="J48" s="42" t="s">
        <v>178</v>
      </c>
      <c r="K48" s="117">
        <f>K47/2</f>
        <v>900.347490566037</v>
      </c>
      <c r="L48" s="41"/>
      <c r="M48" s="41"/>
      <c r="N48" s="41"/>
    </row>
    <row r="49" customHeight="1" spans="12:15">
      <c r="L49" s="41">
        <v>-1195.856</v>
      </c>
      <c r="M49" s="41"/>
      <c r="N49" s="41">
        <f>N46+L49</f>
        <v>6294.884</v>
      </c>
      <c r="O49" s="173" t="s">
        <v>445</v>
      </c>
    </row>
    <row r="50" customHeight="1" spans="12:15">
      <c r="L50" s="41">
        <v>-900.347490566037</v>
      </c>
      <c r="M50" s="41"/>
      <c r="N50" s="174">
        <f>N49+L50</f>
        <v>5394.53650943396</v>
      </c>
      <c r="O50" s="173" t="s">
        <v>446</v>
      </c>
    </row>
    <row r="51" customHeight="1" spans="12:15">
      <c r="O51" s="92" t="s">
        <v>75</v>
      </c>
    </row>
  </sheetData>
  <autoFilter xmlns:etc="http://www.wps.cn/officeDocument/2017/etCustomData" ref="B2:C46" etc:filterBottomFollowUsedRange="0">
    <extLst/>
  </autoFilter>
  <mergeCells count="1">
    <mergeCell ref="A1:J1"/>
  </mergeCells>
  <pageMargins left="0.7" right="0.7" top="0.75" bottom="0.75" header="0.3" footer="0.3"/>
  <pageSetup paperSize="9" orientation="landscape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C3" sqref="C3:C4"/>
    </sheetView>
  </sheetViews>
  <sheetFormatPr defaultColWidth="9.06666666666667" defaultRowHeight="54" customHeight="1"/>
  <cols>
    <col min="1" max="1" width="8.875" style="1" customWidth="1"/>
    <col min="2" max="2" width="10.2666666666667" style="1" customWidth="1"/>
    <col min="3" max="3" width="32.25" style="90" customWidth="1"/>
    <col min="4" max="4" width="12.1333333333333" style="91" customWidth="1"/>
    <col min="5" max="5" width="8.125" style="1" customWidth="1"/>
    <col min="6" max="6" width="5.5" style="42" customWidth="1"/>
    <col min="7" max="7" width="6.25" style="1" customWidth="1"/>
    <col min="8" max="8" width="12.1333333333333" style="43" customWidth="1"/>
    <col min="9" max="9" width="8" style="43" customWidth="1"/>
    <col min="10" max="10" width="5.75" style="42" customWidth="1"/>
    <col min="11" max="11" width="10.375" style="1" customWidth="1"/>
    <col min="12" max="12" width="9.875" style="43" customWidth="1"/>
    <col min="13" max="13" width="10.375" style="43" customWidth="1"/>
    <col min="14" max="14" width="11.9333333333333" style="43" customWidth="1"/>
    <col min="15" max="15" width="17.125" style="92" customWidth="1"/>
    <col min="16" max="16384" width="9.06666666666667" style="1"/>
  </cols>
  <sheetData>
    <row r="1" customHeight="1" spans="1:16">
      <c r="A1" s="93" t="s">
        <v>447</v>
      </c>
      <c r="B1" s="93"/>
      <c r="C1" s="93"/>
      <c r="D1" s="93"/>
      <c r="E1" s="93"/>
      <c r="F1" s="93"/>
      <c r="G1" s="93"/>
      <c r="H1" s="93"/>
      <c r="I1" s="93"/>
      <c r="J1" s="93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96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0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s="1" customFormat="1" customHeight="1" spans="1:16">
      <c r="A3" s="4" t="s">
        <v>99</v>
      </c>
      <c r="B3" s="5"/>
      <c r="C3" s="6" t="s">
        <v>101</v>
      </c>
      <c r="D3" s="63">
        <v>44</v>
      </c>
      <c r="E3" s="5">
        <v>55</v>
      </c>
      <c r="F3" s="8">
        <v>2</v>
      </c>
      <c r="G3" s="5" t="s">
        <v>17</v>
      </c>
      <c r="H3" s="14">
        <f>D3*F3*J3</f>
        <v>1760</v>
      </c>
      <c r="I3" s="7">
        <f>E3*F3*J3</f>
        <v>2200</v>
      </c>
      <c r="J3" s="16">
        <v>20</v>
      </c>
      <c r="K3" s="9">
        <f>I3-H3</f>
        <v>440</v>
      </c>
      <c r="L3" s="142">
        <v>0</v>
      </c>
      <c r="M3" s="7">
        <v>5394.53650943396</v>
      </c>
      <c r="N3" s="7">
        <f>L3+M3</f>
        <v>5394.53650943396</v>
      </c>
      <c r="O3" s="11" t="s">
        <v>342</v>
      </c>
    </row>
    <row r="4" customHeight="1" spans="1:16">
      <c r="A4" s="4" t="s">
        <v>99</v>
      </c>
      <c r="B4" s="5"/>
      <c r="C4" s="15" t="s">
        <v>448</v>
      </c>
      <c r="D4" s="63">
        <f>H4/F4/J4</f>
        <v>3.875125</v>
      </c>
      <c r="E4" s="5">
        <v>6.9</v>
      </c>
      <c r="F4" s="8">
        <v>1</v>
      </c>
      <c r="G4" s="5" t="s">
        <v>17</v>
      </c>
      <c r="H4" s="9">
        <v>310.01</v>
      </c>
      <c r="I4" s="5">
        <f>E4*J4*F4</f>
        <v>552</v>
      </c>
      <c r="J4" s="8">
        <v>80</v>
      </c>
      <c r="K4" s="9">
        <f>I4-H4</f>
        <v>241.99</v>
      </c>
      <c r="L4" s="7">
        <f>-H4</f>
        <v>-310.01</v>
      </c>
      <c r="M4" s="7"/>
      <c r="N4" s="7">
        <f>N3+L4+M4</f>
        <v>5084.52650943396</v>
      </c>
      <c r="O4" s="11"/>
    </row>
    <row r="5" customHeight="1" spans="1:16">
      <c r="A5" s="4" t="s">
        <v>99</v>
      </c>
      <c r="B5" s="5"/>
      <c r="C5" s="15" t="s">
        <v>449</v>
      </c>
      <c r="D5" s="63">
        <f>H5/F5/J5</f>
        <v>3.875125</v>
      </c>
      <c r="E5" s="5">
        <v>6.9</v>
      </c>
      <c r="F5" s="8">
        <v>1</v>
      </c>
      <c r="G5" s="5" t="s">
        <v>17</v>
      </c>
      <c r="H5" s="9">
        <v>310.01</v>
      </c>
      <c r="I5" s="5">
        <f>E5*J5*F5</f>
        <v>552</v>
      </c>
      <c r="J5" s="8">
        <v>80</v>
      </c>
      <c r="K5" s="9">
        <f>I5-H5</f>
        <v>241.99</v>
      </c>
      <c r="L5" s="7">
        <f>-H5</f>
        <v>-310.01</v>
      </c>
      <c r="M5" s="7"/>
      <c r="N5" s="7">
        <f>N4+L5+M5</f>
        <v>4774.51650943396</v>
      </c>
      <c r="O5" s="11"/>
    </row>
    <row r="6" s="2" customFormat="1" customHeight="1" spans="1:16">
      <c r="A6" s="65"/>
      <c r="B6" s="2"/>
      <c r="C6" s="76"/>
      <c r="D6" s="129"/>
      <c r="E6" s="2"/>
      <c r="F6" s="124"/>
      <c r="G6" s="164" t="s">
        <v>450</v>
      </c>
      <c r="H6" s="109"/>
      <c r="I6" s="109">
        <f>SUM(I3:I5)</f>
        <v>3304</v>
      </c>
      <c r="J6" s="124"/>
      <c r="K6" s="130">
        <f>SUM(K3:K5)</f>
        <v>923.98</v>
      </c>
      <c r="L6" s="125"/>
      <c r="M6" s="125"/>
      <c r="N6" s="125"/>
      <c r="O6" s="131"/>
    </row>
    <row r="7" s="2" customFormat="1" customHeight="1" spans="1:16">
      <c r="A7" s="65"/>
      <c r="B7" s="2"/>
      <c r="C7" s="146"/>
      <c r="D7" s="129"/>
      <c r="E7" s="2"/>
      <c r="F7" s="124"/>
      <c r="G7" s="2"/>
      <c r="H7" s="125"/>
      <c r="I7" s="43" t="s">
        <v>201</v>
      </c>
      <c r="J7" s="43"/>
      <c r="K7" s="147">
        <f>K6/2</f>
        <v>461.99</v>
      </c>
      <c r="L7" s="125"/>
      <c r="M7" s="125"/>
      <c r="N7" s="125"/>
      <c r="O7" s="131"/>
      <c r="P7" s="19"/>
    </row>
    <row r="8" s="2" customFormat="1" customHeight="1" spans="1:16">
      <c r="A8" s="65"/>
      <c r="B8" s="2"/>
      <c r="C8" s="76"/>
      <c r="D8" s="129"/>
      <c r="E8" s="2"/>
      <c r="F8" s="124"/>
      <c r="G8" s="149" t="s">
        <v>450</v>
      </c>
      <c r="H8" s="150"/>
      <c r="I8" s="150">
        <f>SUM(I3:I5)</f>
        <v>3304</v>
      </c>
      <c r="J8" s="78"/>
      <c r="K8" s="155"/>
      <c r="L8" s="125">
        <f>-K7</f>
        <v>-461.99</v>
      </c>
      <c r="M8" s="125"/>
      <c r="N8" s="111">
        <f>N5+L8</f>
        <v>4312.52650943396</v>
      </c>
      <c r="O8" s="165" t="s">
        <v>451</v>
      </c>
      <c r="P8" s="19"/>
    </row>
    <row r="9" s="2" customFormat="1" customHeight="1" spans="1:16">
      <c r="A9" s="65"/>
      <c r="B9" s="2"/>
      <c r="C9" s="146"/>
      <c r="D9" s="129"/>
      <c r="E9" s="2"/>
      <c r="F9" s="124"/>
      <c r="G9" s="2"/>
      <c r="H9" s="125"/>
      <c r="I9" s="125"/>
      <c r="J9" s="124"/>
      <c r="K9" s="130"/>
      <c r="L9" s="125"/>
      <c r="M9" s="125"/>
      <c r="N9" s="125"/>
      <c r="O9" s="92" t="s">
        <v>75</v>
      </c>
      <c r="P9" s="19"/>
    </row>
    <row r="10" s="2" customFormat="1" customHeight="1" spans="1:16">
      <c r="A10" s="65"/>
      <c r="B10" s="75"/>
      <c r="C10" s="146"/>
      <c r="D10" s="129"/>
      <c r="E10" s="123"/>
      <c r="F10" s="124"/>
      <c r="G10" s="2"/>
      <c r="H10" s="125"/>
      <c r="I10" s="125"/>
      <c r="J10" s="124"/>
      <c r="K10" s="130"/>
      <c r="L10" s="125"/>
      <c r="M10" s="125"/>
      <c r="N10" s="125"/>
      <c r="O10" s="131"/>
    </row>
    <row r="11" s="2" customFormat="1" customHeight="1" spans="1:16">
      <c r="A11" s="65"/>
      <c r="B11" s="75"/>
      <c r="C11" s="76"/>
      <c r="D11" s="129"/>
      <c r="E11" s="123"/>
      <c r="F11" s="124"/>
      <c r="G11" s="2"/>
      <c r="H11" s="79"/>
      <c r="I11" s="125"/>
      <c r="J11" s="124"/>
      <c r="K11" s="130"/>
      <c r="L11" s="125"/>
      <c r="M11" s="125"/>
      <c r="N11" s="125"/>
      <c r="O11" s="131"/>
    </row>
    <row r="12" s="2" customFormat="1" customHeight="1" spans="1:16">
      <c r="A12" s="65"/>
      <c r="B12" s="75"/>
      <c r="C12" s="76"/>
      <c r="D12" s="129"/>
      <c r="E12" s="123"/>
      <c r="F12" s="124"/>
      <c r="G12" s="2"/>
      <c r="H12" s="125"/>
      <c r="I12" s="125"/>
      <c r="J12" s="124"/>
      <c r="K12" s="130"/>
      <c r="L12" s="125"/>
      <c r="M12" s="125"/>
      <c r="N12" s="125"/>
      <c r="O12" s="131"/>
    </row>
    <row r="13" s="2" customFormat="1" customHeight="1" spans="1:16">
      <c r="A13" s="65"/>
      <c r="B13" s="75"/>
      <c r="C13" s="76"/>
      <c r="D13" s="129"/>
      <c r="E13" s="123"/>
      <c r="F13" s="124"/>
      <c r="G13" s="2"/>
      <c r="H13" s="79"/>
      <c r="I13" s="125"/>
      <c r="J13" s="124"/>
      <c r="K13" s="130"/>
      <c r="L13" s="125"/>
      <c r="M13" s="125"/>
      <c r="N13" s="125"/>
      <c r="O13" s="131"/>
    </row>
    <row r="14" s="2" customFormat="1" customHeight="1" spans="1:16">
      <c r="A14" s="65"/>
      <c r="B14" s="2"/>
      <c r="C14" s="76"/>
      <c r="D14" s="129"/>
      <c r="E14" s="123"/>
      <c r="F14" s="124"/>
      <c r="G14" s="2"/>
      <c r="H14" s="125"/>
      <c r="I14" s="125"/>
      <c r="J14" s="124"/>
      <c r="K14" s="130"/>
      <c r="L14" s="125"/>
      <c r="M14" s="125"/>
      <c r="N14" s="125"/>
      <c r="O14" s="131"/>
    </row>
    <row r="15" s="2" customFormat="1" customHeight="1" spans="1:16">
      <c r="A15" s="65"/>
      <c r="B15" s="2"/>
      <c r="C15" s="76"/>
      <c r="D15" s="129"/>
      <c r="E15" s="123"/>
      <c r="F15" s="124"/>
      <c r="G15" s="2"/>
      <c r="H15" s="125"/>
      <c r="I15" s="125"/>
      <c r="J15" s="124"/>
      <c r="K15" s="130"/>
      <c r="L15" s="125"/>
      <c r="M15" s="125"/>
      <c r="N15" s="125"/>
      <c r="O15" s="131"/>
    </row>
    <row r="16" s="2" customFormat="1" customHeight="1" spans="1:16">
      <c r="D16" s="129"/>
      <c r="E16" s="123"/>
      <c r="F16" s="124"/>
      <c r="G16" s="2"/>
      <c r="H16" s="125"/>
      <c r="I16" s="125"/>
      <c r="J16" s="124"/>
      <c r="K16" s="130"/>
      <c r="L16" s="125"/>
      <c r="M16" s="125"/>
      <c r="N16" s="125"/>
      <c r="O16" s="131"/>
    </row>
    <row r="17" s="2" customFormat="1" customHeight="1" spans="1:15">
      <c r="D17" s="129"/>
      <c r="E17" s="123"/>
      <c r="F17" s="124"/>
      <c r="G17" s="2"/>
      <c r="H17" s="125"/>
      <c r="I17" s="125"/>
      <c r="J17" s="124"/>
      <c r="K17" s="130"/>
      <c r="L17" s="125"/>
      <c r="M17" s="125"/>
      <c r="N17" s="125"/>
      <c r="O17" s="131"/>
    </row>
    <row r="18" s="2" customFormat="1" customHeight="1" spans="1:15">
      <c r="D18" s="129"/>
      <c r="E18" s="123"/>
      <c r="F18" s="124"/>
      <c r="G18" s="2"/>
      <c r="H18" s="125"/>
      <c r="I18" s="125"/>
      <c r="J18" s="124"/>
      <c r="K18" s="130"/>
      <c r="L18" s="125"/>
      <c r="M18" s="125"/>
      <c r="N18" s="125"/>
      <c r="O18" s="131"/>
    </row>
    <row r="19" s="2" customFormat="1" customHeight="1" spans="1:15">
      <c r="D19" s="129"/>
      <c r="E19" s="123"/>
      <c r="F19" s="124"/>
      <c r="G19" s="2"/>
      <c r="H19" s="125"/>
      <c r="I19" s="125"/>
      <c r="J19" s="124"/>
      <c r="K19" s="130"/>
      <c r="L19" s="125"/>
      <c r="M19" s="125"/>
      <c r="N19" s="125"/>
      <c r="O19" s="131"/>
    </row>
    <row r="20" s="2" customFormat="1" customHeight="1" spans="1:15">
      <c r="D20" s="129"/>
      <c r="E20" s="123"/>
      <c r="F20" s="124"/>
      <c r="G20" s="2"/>
      <c r="H20" s="125"/>
      <c r="I20" s="125"/>
      <c r="J20" s="124"/>
      <c r="K20" s="130"/>
      <c r="L20" s="125"/>
      <c r="M20" s="125"/>
      <c r="N20" s="125"/>
      <c r="O20" s="131"/>
    </row>
    <row r="21" s="2" customFormat="1" customHeight="1" spans="1:15">
      <c r="D21" s="129"/>
      <c r="E21" s="2"/>
      <c r="F21" s="124"/>
      <c r="G21" s="2"/>
      <c r="H21" s="125"/>
      <c r="I21" s="125"/>
      <c r="J21" s="124"/>
      <c r="K21" s="130"/>
      <c r="L21" s="125"/>
      <c r="M21" s="125"/>
      <c r="N21" s="125"/>
      <c r="O21" s="131"/>
    </row>
    <row r="22" s="2" customFormat="1" customHeight="1" spans="1:15">
      <c r="C22" s="146"/>
      <c r="D22" s="129"/>
      <c r="E22" s="65"/>
      <c r="F22" s="124"/>
      <c r="G22" s="2"/>
      <c r="H22" s="125"/>
      <c r="I22" s="125"/>
      <c r="J22" s="124"/>
      <c r="K22" s="130"/>
      <c r="L22" s="79"/>
      <c r="M22" s="125"/>
      <c r="N22" s="125"/>
      <c r="O22" s="131"/>
    </row>
    <row r="23" s="2" customFormat="1" customHeight="1" spans="1:15">
      <c r="A23" s="157"/>
      <c r="B23" s="2"/>
      <c r="C23" s="146"/>
      <c r="D23" s="129"/>
      <c r="E23" s="2"/>
      <c r="F23" s="124"/>
      <c r="G23" s="2"/>
      <c r="H23" s="125"/>
      <c r="I23" s="125"/>
      <c r="J23" s="124"/>
      <c r="K23" s="130"/>
      <c r="L23" s="125"/>
      <c r="M23" s="125"/>
      <c r="N23" s="125"/>
      <c r="O23" s="131"/>
    </row>
    <row r="24" s="2" customFormat="1" customHeight="1" spans="1:15">
      <c r="C24" s="146"/>
      <c r="D24" s="129"/>
      <c r="E24" s="2"/>
      <c r="F24" s="124"/>
      <c r="G24" s="2"/>
      <c r="H24" s="125"/>
      <c r="I24" s="125"/>
      <c r="J24" s="124"/>
      <c r="K24" s="130"/>
      <c r="L24" s="125"/>
      <c r="M24" s="125"/>
      <c r="N24" s="125"/>
      <c r="O24" s="131"/>
    </row>
    <row r="25" s="2" customFormat="1" customHeight="1" spans="1:15">
      <c r="C25" s="146"/>
      <c r="D25" s="129"/>
      <c r="E25" s="2"/>
      <c r="F25" s="124"/>
      <c r="G25" s="2"/>
      <c r="H25" s="125"/>
      <c r="I25" s="125"/>
      <c r="J25" s="124"/>
      <c r="K25" s="130"/>
      <c r="L25" s="125"/>
      <c r="M25" s="125"/>
      <c r="N25" s="125"/>
      <c r="O25" s="131"/>
    </row>
    <row r="26" s="2" customFormat="1" customHeight="1" spans="1:15">
      <c r="C26" s="146"/>
      <c r="D26" s="129"/>
      <c r="E26" s="2"/>
      <c r="F26" s="124"/>
      <c r="G26" s="2"/>
      <c r="H26" s="125"/>
      <c r="I26" s="125"/>
      <c r="J26" s="124"/>
      <c r="K26" s="130"/>
      <c r="L26" s="125"/>
      <c r="M26" s="125"/>
      <c r="N26" s="125"/>
      <c r="O26" s="131"/>
    </row>
    <row r="27" s="2" customFormat="1" customHeight="1" spans="1:15">
      <c r="C27" s="146"/>
      <c r="D27" s="129"/>
      <c r="E27" s="2"/>
      <c r="F27" s="124"/>
      <c r="G27" s="2"/>
      <c r="H27" s="125"/>
      <c r="I27" s="125"/>
      <c r="J27" s="124"/>
      <c r="K27" s="130"/>
      <c r="L27" s="125"/>
      <c r="M27" s="125"/>
      <c r="N27" s="125"/>
      <c r="O27" s="131"/>
    </row>
    <row r="28" s="2" customFormat="1" customHeight="1" spans="1:15">
      <c r="C28" s="146"/>
      <c r="D28" s="129"/>
      <c r="E28" s="2"/>
      <c r="F28" s="124"/>
      <c r="G28" s="2"/>
      <c r="H28" s="125"/>
      <c r="I28" s="125"/>
      <c r="J28" s="124"/>
      <c r="K28" s="2"/>
      <c r="L28" s="125"/>
      <c r="M28" s="125"/>
      <c r="N28" s="125"/>
      <c r="O28" s="131"/>
    </row>
    <row r="29" s="2" customFormat="1" customHeight="1" spans="1:15">
      <c r="C29" s="146"/>
      <c r="D29" s="129"/>
      <c r="E29" s="2"/>
      <c r="F29" s="124"/>
      <c r="G29" s="2"/>
      <c r="H29" s="125"/>
      <c r="I29" s="125"/>
      <c r="J29" s="124"/>
      <c r="K29" s="2"/>
      <c r="L29" s="125"/>
      <c r="M29" s="125"/>
      <c r="N29" s="125"/>
      <c r="O29" s="131"/>
    </row>
    <row r="30" s="2" customFormat="1" customHeight="1" spans="1:15">
      <c r="C30" s="146"/>
      <c r="D30" s="129"/>
      <c r="E30" s="2"/>
      <c r="F30" s="124"/>
      <c r="G30" s="2"/>
      <c r="H30" s="125"/>
      <c r="I30" s="125"/>
      <c r="J30" s="124"/>
      <c r="K30" s="2"/>
      <c r="L30" s="125"/>
      <c r="M30" s="125"/>
      <c r="N30" s="125"/>
      <c r="O30" s="131"/>
    </row>
  </sheetData>
  <autoFilter xmlns:etc="http://www.wps.cn/officeDocument/2017/etCustomData" ref="B2:C27" etc:filterBottomFollowUsedRange="0">
    <extLst/>
  </autoFilter>
  <mergeCells count="2">
    <mergeCell ref="A1:J1"/>
    <mergeCell ref="I7:J7"/>
  </mergeCells>
  <pageMargins left="0.7" right="0.7" top="0.75" bottom="0.75" header="0.3" footer="0.3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pane xSplit="3" ySplit="2" topLeftCell="D26" activePane="bottomRight" state="frozen"/>
      <selection/>
      <selection pane="topRight"/>
      <selection pane="bottomLeft"/>
      <selection pane="bottomRight" activeCell="O32" sqref="O32"/>
    </sheetView>
  </sheetViews>
  <sheetFormatPr defaultColWidth="9.06666666666667" defaultRowHeight="54" customHeight="1"/>
  <cols>
    <col min="1" max="1" width="9.6" style="1" customWidth="1"/>
    <col min="2" max="2" width="10.2666666666667" style="1" customWidth="1"/>
    <col min="3" max="3" width="28.9333333333333" style="90" customWidth="1"/>
    <col min="4" max="4" width="12.1333333333333" style="43" customWidth="1"/>
    <col min="5" max="5" width="9.25" style="43" customWidth="1"/>
    <col min="6" max="6" width="9.06666666666667" style="42"/>
    <col min="7" max="7" width="6.51666666666667" style="1" customWidth="1"/>
    <col min="8" max="8" width="12.1333333333333" style="43" customWidth="1"/>
    <col min="9" max="9" width="9.55833333333333" style="43" customWidth="1"/>
    <col min="10" max="10" width="10.5" style="42" customWidth="1"/>
    <col min="11" max="11" width="10.375" style="43" customWidth="1"/>
    <col min="12" max="12" width="9.875" style="43" customWidth="1"/>
    <col min="13" max="13" width="10.375" style="43" customWidth="1"/>
    <col min="14" max="14" width="11.9333333333333" style="43" customWidth="1"/>
    <col min="15" max="15" width="26.875" style="92" customWidth="1"/>
    <col min="16" max="16384" width="9.06666666666667" style="1"/>
  </cols>
  <sheetData>
    <row r="1" customHeight="1" spans="1:16">
      <c r="A1" s="93" t="s">
        <v>452</v>
      </c>
      <c r="B1" s="93"/>
      <c r="C1" s="93"/>
      <c r="D1" s="93"/>
      <c r="E1" s="93"/>
      <c r="F1" s="93"/>
      <c r="G1" s="93"/>
      <c r="H1" s="93"/>
      <c r="I1" s="93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54" t="s">
        <v>77</v>
      </c>
      <c r="E2" s="54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4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s="1" customFormat="1" customHeight="1" spans="1:16">
      <c r="A3" s="4" t="s">
        <v>99</v>
      </c>
      <c r="B3" s="5"/>
      <c r="C3" s="6" t="s">
        <v>453</v>
      </c>
      <c r="D3" s="7">
        <v>10.773</v>
      </c>
      <c r="E3" s="7">
        <v>11.1</v>
      </c>
      <c r="F3" s="8">
        <v>30</v>
      </c>
      <c r="G3" s="5" t="s">
        <v>131</v>
      </c>
      <c r="H3" s="14">
        <v>323.19</v>
      </c>
      <c r="I3" s="7">
        <f>E3*F3</f>
        <v>333</v>
      </c>
      <c r="J3" s="16"/>
      <c r="K3" s="7">
        <f>I3-H3</f>
        <v>9.81</v>
      </c>
      <c r="L3" s="14">
        <f>-H3</f>
        <v>-323.19</v>
      </c>
      <c r="M3" s="7">
        <v>4312.52650943396</v>
      </c>
      <c r="N3" s="7">
        <f>L3+M3</f>
        <v>3989.33650943396</v>
      </c>
      <c r="O3" s="11"/>
    </row>
    <row r="4" customHeight="1" spans="1:16">
      <c r="A4" s="4" t="s">
        <v>99</v>
      </c>
      <c r="B4" s="5"/>
      <c r="C4" s="6" t="s">
        <v>454</v>
      </c>
      <c r="D4" s="7">
        <v>14.43</v>
      </c>
      <c r="E4" s="7">
        <v>16</v>
      </c>
      <c r="F4" s="8">
        <v>30</v>
      </c>
      <c r="G4" s="5" t="s">
        <v>131</v>
      </c>
      <c r="H4" s="7">
        <v>432.9</v>
      </c>
      <c r="I4" s="7">
        <f>E4*F4</f>
        <v>480</v>
      </c>
      <c r="J4" s="8"/>
      <c r="K4" s="7">
        <f>I4-H4</f>
        <v>47.1</v>
      </c>
      <c r="L4" s="7">
        <f>-H4</f>
        <v>-432.9</v>
      </c>
      <c r="M4" s="7"/>
      <c r="N4" s="7">
        <f>N3+L4+M4</f>
        <v>3556.43650943396</v>
      </c>
      <c r="O4" s="11"/>
    </row>
    <row r="5" customHeight="1" spans="1:16">
      <c r="A5" s="4" t="s">
        <v>99</v>
      </c>
      <c r="B5" s="5"/>
      <c r="C5" s="127" t="s">
        <v>455</v>
      </c>
      <c r="D5" s="7">
        <v>92.21</v>
      </c>
      <c r="E5" s="7">
        <v>101.8</v>
      </c>
      <c r="F5" s="8">
        <v>10</v>
      </c>
      <c r="G5" s="5" t="s">
        <v>272</v>
      </c>
      <c r="H5" s="7">
        <f>D5*F5</f>
        <v>922.1</v>
      </c>
      <c r="I5" s="7">
        <f>E5*F5</f>
        <v>1018</v>
      </c>
      <c r="J5" s="8"/>
      <c r="K5" s="7">
        <f t="shared" ref="K5:K30" si="0">I5-H5</f>
        <v>95.9</v>
      </c>
      <c r="L5" s="14">
        <f t="shared" ref="L5:L28" si="1">-H5</f>
        <v>-922.1</v>
      </c>
      <c r="M5" s="7"/>
      <c r="N5" s="7">
        <f>N4+L5+M5</f>
        <v>2634.33650943396</v>
      </c>
      <c r="O5" s="11"/>
      <c r="P5" s="159"/>
    </row>
    <row r="6" customHeight="1" spans="1:16">
      <c r="A6" s="4" t="s">
        <v>99</v>
      </c>
      <c r="B6" s="5"/>
      <c r="C6" s="6" t="s">
        <v>273</v>
      </c>
      <c r="D6" s="7">
        <v>16.555</v>
      </c>
      <c r="E6" s="7">
        <v>18.5</v>
      </c>
      <c r="F6" s="8">
        <v>2</v>
      </c>
      <c r="G6" s="5" t="s">
        <v>272</v>
      </c>
      <c r="H6" s="14">
        <f>D6*F6</f>
        <v>33.11</v>
      </c>
      <c r="I6" s="7">
        <f>E6*F6</f>
        <v>37</v>
      </c>
      <c r="J6" s="16"/>
      <c r="K6" s="7">
        <f t="shared" si="0"/>
        <v>3.89</v>
      </c>
      <c r="L6" s="7">
        <f t="shared" si="1"/>
        <v>-33.11</v>
      </c>
      <c r="M6" s="7"/>
      <c r="N6" s="7">
        <f t="shared" ref="N6:N30" si="2">N5+L6+M6</f>
        <v>2601.22650943396</v>
      </c>
      <c r="O6" s="11"/>
      <c r="P6" s="159"/>
    </row>
    <row r="7" customHeight="1" spans="1:16">
      <c r="A7" s="4" t="s">
        <v>99</v>
      </c>
      <c r="B7" s="5"/>
      <c r="C7" s="6" t="s">
        <v>456</v>
      </c>
      <c r="D7" s="7">
        <v>15.9833333333333</v>
      </c>
      <c r="E7" s="7">
        <v>16.8</v>
      </c>
      <c r="F7" s="8">
        <v>3</v>
      </c>
      <c r="G7" s="5" t="s">
        <v>272</v>
      </c>
      <c r="H7" s="7">
        <f t="shared" ref="H7:H28" si="3">D7*F7</f>
        <v>47.9499999999999</v>
      </c>
      <c r="I7" s="7">
        <f t="shared" ref="I7:I28" si="4">E7*F7</f>
        <v>50.4</v>
      </c>
      <c r="J7" s="8"/>
      <c r="K7" s="7">
        <f t="shared" si="0"/>
        <v>2.4500000000001</v>
      </c>
      <c r="L7" s="14">
        <f t="shared" si="1"/>
        <v>-47.9499999999999</v>
      </c>
      <c r="M7" s="7"/>
      <c r="N7" s="7">
        <f t="shared" si="2"/>
        <v>2553.27650943396</v>
      </c>
      <c r="O7" s="11"/>
      <c r="P7" s="159"/>
    </row>
    <row r="8" customHeight="1" spans="1:16">
      <c r="A8" s="4" t="s">
        <v>99</v>
      </c>
      <c r="B8" s="5"/>
      <c r="C8" s="6" t="s">
        <v>457</v>
      </c>
      <c r="D8" s="7">
        <v>33.4</v>
      </c>
      <c r="E8" s="7">
        <v>44.8</v>
      </c>
      <c r="F8" s="8">
        <v>2</v>
      </c>
      <c r="G8" s="5" t="s">
        <v>272</v>
      </c>
      <c r="H8" s="14">
        <f t="shared" si="3"/>
        <v>66.8</v>
      </c>
      <c r="I8" s="7">
        <f t="shared" si="4"/>
        <v>89.6</v>
      </c>
      <c r="J8" s="8"/>
      <c r="K8" s="7">
        <f t="shared" si="0"/>
        <v>22.8</v>
      </c>
      <c r="L8" s="7">
        <f t="shared" si="1"/>
        <v>-66.8</v>
      </c>
      <c r="M8" s="7"/>
      <c r="N8" s="7">
        <f t="shared" si="2"/>
        <v>2486.47650943396</v>
      </c>
      <c r="O8" s="11"/>
    </row>
    <row r="9" customHeight="1" spans="1:16">
      <c r="A9" s="4" t="s">
        <v>99</v>
      </c>
      <c r="B9" s="66"/>
      <c r="C9" s="6" t="s">
        <v>458</v>
      </c>
      <c r="D9" s="7">
        <v>18.85</v>
      </c>
      <c r="E9" s="7">
        <v>19.8</v>
      </c>
      <c r="F9" s="8">
        <v>1</v>
      </c>
      <c r="G9" s="5" t="s">
        <v>272</v>
      </c>
      <c r="H9" s="7">
        <f t="shared" si="3"/>
        <v>18.85</v>
      </c>
      <c r="I9" s="7">
        <f t="shared" si="4"/>
        <v>19.8</v>
      </c>
      <c r="J9" s="8"/>
      <c r="K9" s="7">
        <f t="shared" si="0"/>
        <v>0.949999999999999</v>
      </c>
      <c r="L9" s="14">
        <f t="shared" si="1"/>
        <v>-18.85</v>
      </c>
      <c r="M9" s="7"/>
      <c r="N9" s="7">
        <f t="shared" si="2"/>
        <v>2467.62650943396</v>
      </c>
      <c r="O9" s="11"/>
    </row>
    <row r="10" customHeight="1" spans="1:16">
      <c r="A10" s="4" t="s">
        <v>99</v>
      </c>
      <c r="B10" s="66"/>
      <c r="C10" s="6" t="s">
        <v>459</v>
      </c>
      <c r="D10" s="7">
        <v>14.75</v>
      </c>
      <c r="E10" s="7">
        <v>15.5</v>
      </c>
      <c r="F10" s="8">
        <v>1</v>
      </c>
      <c r="G10" s="5" t="s">
        <v>272</v>
      </c>
      <c r="H10" s="14">
        <f t="shared" si="3"/>
        <v>14.75</v>
      </c>
      <c r="I10" s="7">
        <f t="shared" si="4"/>
        <v>15.5</v>
      </c>
      <c r="J10" s="8"/>
      <c r="K10" s="7">
        <f t="shared" si="0"/>
        <v>0.75</v>
      </c>
      <c r="L10" s="7">
        <f t="shared" si="1"/>
        <v>-14.75</v>
      </c>
      <c r="M10" s="7"/>
      <c r="N10" s="7">
        <f t="shared" si="2"/>
        <v>2452.87650943396</v>
      </c>
      <c r="O10" s="11"/>
    </row>
    <row r="11" customHeight="1" spans="1:16">
      <c r="A11" s="4" t="s">
        <v>99</v>
      </c>
      <c r="B11" s="66"/>
      <c r="C11" s="6" t="s">
        <v>460</v>
      </c>
      <c r="D11" s="7">
        <v>4.196</v>
      </c>
      <c r="E11" s="7">
        <v>4.9</v>
      </c>
      <c r="F11" s="8">
        <v>10</v>
      </c>
      <c r="G11" s="5" t="s">
        <v>272</v>
      </c>
      <c r="H11" s="7">
        <f t="shared" si="3"/>
        <v>41.96</v>
      </c>
      <c r="I11" s="7">
        <f t="shared" si="4"/>
        <v>49</v>
      </c>
      <c r="J11" s="8"/>
      <c r="K11" s="7">
        <f t="shared" si="0"/>
        <v>7.04000000000001</v>
      </c>
      <c r="L11" s="14">
        <f t="shared" si="1"/>
        <v>-41.96</v>
      </c>
      <c r="M11" s="7"/>
      <c r="N11" s="7">
        <f t="shared" si="2"/>
        <v>2410.91650943396</v>
      </c>
      <c r="O11" s="11"/>
    </row>
    <row r="12" customHeight="1" spans="1:16">
      <c r="A12" s="4" t="s">
        <v>99</v>
      </c>
      <c r="B12" s="5"/>
      <c r="C12" s="6" t="s">
        <v>461</v>
      </c>
      <c r="D12" s="7">
        <v>37.88</v>
      </c>
      <c r="E12" s="7">
        <v>39.8</v>
      </c>
      <c r="F12" s="8">
        <v>1</v>
      </c>
      <c r="G12" s="5" t="s">
        <v>17</v>
      </c>
      <c r="H12" s="14">
        <f t="shared" si="3"/>
        <v>37.88</v>
      </c>
      <c r="I12" s="7">
        <f t="shared" si="4"/>
        <v>39.8</v>
      </c>
      <c r="J12" s="8"/>
      <c r="K12" s="7">
        <f t="shared" si="0"/>
        <v>1.91999999999999</v>
      </c>
      <c r="L12" s="7">
        <f t="shared" si="1"/>
        <v>-37.88</v>
      </c>
      <c r="M12" s="7"/>
      <c r="N12" s="7">
        <f t="shared" si="2"/>
        <v>2373.03650943396</v>
      </c>
      <c r="O12" s="11"/>
    </row>
    <row r="13" customHeight="1" spans="1:16">
      <c r="A13" s="4" t="s">
        <v>99</v>
      </c>
      <c r="B13" s="5"/>
      <c r="C13" s="6" t="s">
        <v>462</v>
      </c>
      <c r="D13" s="7">
        <v>19.03</v>
      </c>
      <c r="E13" s="7">
        <v>19.8</v>
      </c>
      <c r="F13" s="8">
        <v>1</v>
      </c>
      <c r="G13" s="5" t="s">
        <v>17</v>
      </c>
      <c r="H13" s="7">
        <f t="shared" si="3"/>
        <v>19.03</v>
      </c>
      <c r="I13" s="7">
        <f t="shared" si="4"/>
        <v>19.8</v>
      </c>
      <c r="J13" s="8"/>
      <c r="K13" s="7">
        <f t="shared" si="0"/>
        <v>0.77</v>
      </c>
      <c r="L13" s="14">
        <f t="shared" si="1"/>
        <v>-19.03</v>
      </c>
      <c r="M13" s="7"/>
      <c r="N13" s="7">
        <f t="shared" si="2"/>
        <v>2354.00650943396</v>
      </c>
      <c r="O13" s="11"/>
    </row>
    <row r="14" customHeight="1" spans="1:16">
      <c r="A14" s="4" t="s">
        <v>99</v>
      </c>
      <c r="B14" s="5"/>
      <c r="C14" s="6" t="s">
        <v>463</v>
      </c>
      <c r="D14" s="7">
        <v>16.8</v>
      </c>
      <c r="E14" s="7">
        <v>16.8</v>
      </c>
      <c r="F14" s="8">
        <v>1</v>
      </c>
      <c r="G14" s="5" t="s">
        <v>17</v>
      </c>
      <c r="H14" s="14">
        <f t="shared" si="3"/>
        <v>16.8</v>
      </c>
      <c r="I14" s="7">
        <f t="shared" si="4"/>
        <v>16.8</v>
      </c>
      <c r="J14" s="8"/>
      <c r="K14" s="7">
        <f t="shared" si="0"/>
        <v>0</v>
      </c>
      <c r="L14" s="7">
        <f t="shared" si="1"/>
        <v>-16.8</v>
      </c>
      <c r="M14" s="7"/>
      <c r="N14" s="7">
        <f t="shared" si="2"/>
        <v>2337.20650943396</v>
      </c>
      <c r="O14" s="11"/>
    </row>
    <row r="15" customHeight="1" spans="1:16">
      <c r="A15" s="4" t="s">
        <v>99</v>
      </c>
      <c r="B15" s="5"/>
      <c r="C15" s="6" t="s">
        <v>464</v>
      </c>
      <c r="D15" s="7">
        <v>16.25</v>
      </c>
      <c r="E15" s="7">
        <v>16.9</v>
      </c>
      <c r="F15" s="8">
        <v>1</v>
      </c>
      <c r="G15" s="5" t="s">
        <v>17</v>
      </c>
      <c r="H15" s="7">
        <f t="shared" si="3"/>
        <v>16.25</v>
      </c>
      <c r="I15" s="7">
        <f t="shared" si="4"/>
        <v>16.9</v>
      </c>
      <c r="J15" s="8"/>
      <c r="K15" s="7">
        <f t="shared" si="0"/>
        <v>0.649999999999999</v>
      </c>
      <c r="L15" s="14">
        <f t="shared" si="1"/>
        <v>-16.25</v>
      </c>
      <c r="M15" s="7"/>
      <c r="N15" s="7">
        <f t="shared" si="2"/>
        <v>2320.95650943396</v>
      </c>
      <c r="O15" s="11"/>
    </row>
    <row r="16" customHeight="1" spans="1:16">
      <c r="A16" s="4" t="s">
        <v>99</v>
      </c>
      <c r="B16" s="160"/>
      <c r="C16" s="6" t="s">
        <v>465</v>
      </c>
      <c r="D16" s="7">
        <v>42.77</v>
      </c>
      <c r="E16" s="7">
        <v>46.5</v>
      </c>
      <c r="F16" s="8">
        <v>1</v>
      </c>
      <c r="G16" s="5" t="s">
        <v>17</v>
      </c>
      <c r="H16" s="14">
        <f t="shared" si="3"/>
        <v>42.77</v>
      </c>
      <c r="I16" s="7">
        <f t="shared" si="4"/>
        <v>46.5</v>
      </c>
      <c r="J16" s="8"/>
      <c r="K16" s="7">
        <f t="shared" si="0"/>
        <v>3.73</v>
      </c>
      <c r="L16" s="7">
        <f t="shared" si="1"/>
        <v>-42.77</v>
      </c>
      <c r="M16" s="7"/>
      <c r="N16" s="7">
        <f t="shared" si="2"/>
        <v>2278.18650943396</v>
      </c>
      <c r="O16" s="11"/>
    </row>
    <row r="17" customHeight="1" spans="1:16">
      <c r="A17" s="4" t="s">
        <v>99</v>
      </c>
      <c r="B17" s="160"/>
      <c r="C17" s="6" t="s">
        <v>466</v>
      </c>
      <c r="D17" s="7">
        <v>37.87</v>
      </c>
      <c r="E17" s="7">
        <v>39.8</v>
      </c>
      <c r="F17" s="8">
        <v>1</v>
      </c>
      <c r="G17" s="5" t="s">
        <v>17</v>
      </c>
      <c r="H17" s="7">
        <f t="shared" si="3"/>
        <v>37.87</v>
      </c>
      <c r="I17" s="7">
        <f t="shared" si="4"/>
        <v>39.8</v>
      </c>
      <c r="J17" s="8"/>
      <c r="K17" s="7">
        <f t="shared" si="0"/>
        <v>1.93</v>
      </c>
      <c r="L17" s="14">
        <f t="shared" si="1"/>
        <v>-37.87</v>
      </c>
      <c r="M17" s="7"/>
      <c r="N17" s="7">
        <f t="shared" si="2"/>
        <v>2240.31650943396</v>
      </c>
      <c r="O17" s="11"/>
    </row>
    <row r="18" customHeight="1" spans="1:16">
      <c r="A18" s="4" t="s">
        <v>99</v>
      </c>
      <c r="B18" s="160"/>
      <c r="C18" s="6" t="s">
        <v>467</v>
      </c>
      <c r="D18" s="7">
        <v>2.242</v>
      </c>
      <c r="E18" s="7">
        <v>3.2</v>
      </c>
      <c r="F18" s="8">
        <v>10</v>
      </c>
      <c r="G18" s="5" t="s">
        <v>272</v>
      </c>
      <c r="H18" s="14">
        <f t="shared" si="3"/>
        <v>22.42</v>
      </c>
      <c r="I18" s="7">
        <f t="shared" si="4"/>
        <v>32</v>
      </c>
      <c r="J18" s="8"/>
      <c r="K18" s="7">
        <f t="shared" si="0"/>
        <v>9.58</v>
      </c>
      <c r="L18" s="7">
        <f t="shared" si="1"/>
        <v>-22.42</v>
      </c>
      <c r="M18" s="7"/>
      <c r="N18" s="7">
        <f t="shared" si="2"/>
        <v>2217.89650943396</v>
      </c>
      <c r="O18" s="11"/>
    </row>
    <row r="19" customHeight="1" spans="1:16">
      <c r="A19" s="4" t="s">
        <v>99</v>
      </c>
      <c r="B19" s="160"/>
      <c r="C19" s="6" t="s">
        <v>468</v>
      </c>
      <c r="D19" s="7">
        <v>39.2</v>
      </c>
      <c r="E19" s="7">
        <v>41.2</v>
      </c>
      <c r="F19" s="8">
        <v>1</v>
      </c>
      <c r="G19" s="5" t="s">
        <v>272</v>
      </c>
      <c r="H19" s="7">
        <f t="shared" si="3"/>
        <v>39.2</v>
      </c>
      <c r="I19" s="7">
        <f t="shared" si="4"/>
        <v>41.2</v>
      </c>
      <c r="J19" s="8"/>
      <c r="K19" s="7">
        <f t="shared" si="0"/>
        <v>2</v>
      </c>
      <c r="L19" s="14">
        <f t="shared" si="1"/>
        <v>-39.2</v>
      </c>
      <c r="M19" s="7"/>
      <c r="N19" s="7">
        <f t="shared" si="2"/>
        <v>2178.69650943396</v>
      </c>
      <c r="O19" s="11"/>
    </row>
    <row r="20" customHeight="1" spans="1:16">
      <c r="A20" s="4" t="s">
        <v>99</v>
      </c>
      <c r="B20" s="5"/>
      <c r="C20" s="127" t="s">
        <v>469</v>
      </c>
      <c r="D20" s="7">
        <v>61.25</v>
      </c>
      <c r="E20" s="7">
        <v>64.9</v>
      </c>
      <c r="F20" s="8">
        <v>5</v>
      </c>
      <c r="G20" s="5" t="s">
        <v>25</v>
      </c>
      <c r="H20" s="14">
        <f t="shared" si="3"/>
        <v>306.25</v>
      </c>
      <c r="I20" s="7">
        <f t="shared" si="4"/>
        <v>324.5</v>
      </c>
      <c r="J20" s="8"/>
      <c r="K20" s="7">
        <f t="shared" si="0"/>
        <v>18.25</v>
      </c>
      <c r="L20" s="7">
        <f t="shared" si="1"/>
        <v>-306.25</v>
      </c>
      <c r="M20" s="7"/>
      <c r="N20" s="7">
        <f t="shared" si="2"/>
        <v>1872.44650943396</v>
      </c>
      <c r="O20" s="11"/>
    </row>
    <row r="21" customHeight="1" spans="1:16">
      <c r="A21" s="4" t="s">
        <v>99</v>
      </c>
      <c r="B21" s="5"/>
      <c r="C21" s="127" t="s">
        <v>470</v>
      </c>
      <c r="D21" s="7">
        <v>61.25</v>
      </c>
      <c r="E21" s="7">
        <v>64.9</v>
      </c>
      <c r="F21" s="8">
        <v>5</v>
      </c>
      <c r="G21" s="5" t="s">
        <v>25</v>
      </c>
      <c r="H21" s="7">
        <f t="shared" si="3"/>
        <v>306.25</v>
      </c>
      <c r="I21" s="7">
        <f t="shared" si="4"/>
        <v>324.5</v>
      </c>
      <c r="J21" s="8"/>
      <c r="K21" s="7">
        <f t="shared" si="0"/>
        <v>18.25</v>
      </c>
      <c r="L21" s="14">
        <f t="shared" si="1"/>
        <v>-306.25</v>
      </c>
      <c r="M21" s="7"/>
      <c r="N21" s="7">
        <f t="shared" si="2"/>
        <v>1566.19650943396</v>
      </c>
      <c r="O21" s="11"/>
    </row>
    <row r="22" customHeight="1" spans="1:16">
      <c r="A22" s="4" t="s">
        <v>99</v>
      </c>
      <c r="B22" s="5"/>
      <c r="C22" s="127" t="s">
        <v>471</v>
      </c>
      <c r="D22" s="7">
        <v>144.1</v>
      </c>
      <c r="E22" s="7">
        <v>144.1</v>
      </c>
      <c r="F22" s="8">
        <v>3</v>
      </c>
      <c r="G22" s="5" t="s">
        <v>30</v>
      </c>
      <c r="H22" s="98">
        <f t="shared" si="3"/>
        <v>432.3</v>
      </c>
      <c r="I22" s="7">
        <f t="shared" si="4"/>
        <v>432.3</v>
      </c>
      <c r="J22" s="8"/>
      <c r="K22" s="7">
        <f t="shared" si="0"/>
        <v>0</v>
      </c>
      <c r="L22" s="98">
        <v>-288.2</v>
      </c>
      <c r="M22" s="7"/>
      <c r="N22" s="7">
        <f t="shared" si="2"/>
        <v>1277.99650943396</v>
      </c>
      <c r="O22" s="72" t="s">
        <v>472</v>
      </c>
      <c r="P22" s="159"/>
    </row>
    <row r="23" customHeight="1" spans="1:16">
      <c r="A23" s="4" t="s">
        <v>99</v>
      </c>
      <c r="B23" s="5"/>
      <c r="C23" s="127" t="s">
        <v>473</v>
      </c>
      <c r="D23" s="7">
        <v>200.65</v>
      </c>
      <c r="E23" s="7">
        <v>219</v>
      </c>
      <c r="F23" s="8">
        <v>6</v>
      </c>
      <c r="G23" s="5" t="s">
        <v>272</v>
      </c>
      <c r="H23" s="7">
        <f t="shared" si="3"/>
        <v>1203.9</v>
      </c>
      <c r="I23" s="7">
        <f t="shared" si="4"/>
        <v>1314</v>
      </c>
      <c r="J23" s="8"/>
      <c r="K23" s="7">
        <f t="shared" si="0"/>
        <v>110.1</v>
      </c>
      <c r="L23" s="14">
        <f t="shared" si="1"/>
        <v>-1203.9</v>
      </c>
      <c r="M23" s="7"/>
      <c r="N23" s="7">
        <f t="shared" si="2"/>
        <v>74.0965094339642</v>
      </c>
      <c r="O23" s="11"/>
    </row>
    <row r="24" customHeight="1" spans="1:16">
      <c r="A24" s="4" t="s">
        <v>99</v>
      </c>
      <c r="B24" s="5"/>
      <c r="C24" s="127" t="s">
        <v>474</v>
      </c>
      <c r="D24" s="7">
        <v>1939</v>
      </c>
      <c r="E24" s="7">
        <v>1999</v>
      </c>
      <c r="F24" s="8">
        <v>1</v>
      </c>
      <c r="G24" s="5" t="s">
        <v>272</v>
      </c>
      <c r="H24" s="14">
        <f t="shared" si="3"/>
        <v>1939</v>
      </c>
      <c r="I24" s="7">
        <f t="shared" si="4"/>
        <v>1999</v>
      </c>
      <c r="J24" s="8"/>
      <c r="K24" s="7">
        <f t="shared" si="0"/>
        <v>60</v>
      </c>
      <c r="L24" s="7">
        <f t="shared" si="1"/>
        <v>-1939</v>
      </c>
      <c r="M24" s="7"/>
      <c r="N24" s="7">
        <f t="shared" si="2"/>
        <v>-1864.90349056604</v>
      </c>
      <c r="O24" s="11"/>
    </row>
    <row r="25" customHeight="1" spans="1:16">
      <c r="A25" s="4" t="s">
        <v>99</v>
      </c>
      <c r="B25" s="5"/>
      <c r="C25" s="127" t="s">
        <v>475</v>
      </c>
      <c r="D25" s="7">
        <v>962</v>
      </c>
      <c r="E25" s="7">
        <v>999</v>
      </c>
      <c r="F25" s="8">
        <v>1</v>
      </c>
      <c r="G25" s="5" t="s">
        <v>272</v>
      </c>
      <c r="H25" s="7">
        <f t="shared" si="3"/>
        <v>962</v>
      </c>
      <c r="I25" s="7">
        <f t="shared" si="4"/>
        <v>999</v>
      </c>
      <c r="J25" s="8"/>
      <c r="K25" s="7">
        <f t="shared" si="0"/>
        <v>37</v>
      </c>
      <c r="L25" s="14">
        <f t="shared" si="1"/>
        <v>-962</v>
      </c>
      <c r="M25" s="7"/>
      <c r="N25" s="7">
        <f t="shared" si="2"/>
        <v>-2826.90349056604</v>
      </c>
      <c r="O25" s="11"/>
    </row>
    <row r="26" customHeight="1" spans="1:16">
      <c r="A26" s="4" t="s">
        <v>99</v>
      </c>
      <c r="B26" s="5"/>
      <c r="C26" s="127" t="s">
        <v>476</v>
      </c>
      <c r="D26" s="7">
        <v>1957</v>
      </c>
      <c r="E26" s="7">
        <v>1999</v>
      </c>
      <c r="F26" s="8">
        <v>1</v>
      </c>
      <c r="G26" s="5" t="s">
        <v>272</v>
      </c>
      <c r="H26" s="14">
        <f t="shared" si="3"/>
        <v>1957</v>
      </c>
      <c r="I26" s="7">
        <f t="shared" si="4"/>
        <v>1999</v>
      </c>
      <c r="J26" s="8"/>
      <c r="K26" s="7">
        <f t="shared" si="0"/>
        <v>42</v>
      </c>
      <c r="L26" s="7">
        <f t="shared" si="1"/>
        <v>-1957</v>
      </c>
      <c r="M26" s="7"/>
      <c r="N26" s="7">
        <f t="shared" si="2"/>
        <v>-4783.90349056604</v>
      </c>
      <c r="O26" s="11"/>
    </row>
    <row r="27" customHeight="1" spans="1:16">
      <c r="A27" s="4" t="s">
        <v>99</v>
      </c>
      <c r="B27" s="5"/>
      <c r="C27" s="127" t="s">
        <v>477</v>
      </c>
      <c r="D27" s="7">
        <v>73</v>
      </c>
      <c r="E27" s="7">
        <v>79</v>
      </c>
      <c r="F27" s="8">
        <v>1</v>
      </c>
      <c r="G27" s="5" t="s">
        <v>30</v>
      </c>
      <c r="H27" s="7">
        <v>73</v>
      </c>
      <c r="I27" s="7">
        <v>79</v>
      </c>
      <c r="J27" s="8"/>
      <c r="K27" s="7">
        <f t="shared" si="0"/>
        <v>6</v>
      </c>
      <c r="L27" s="98">
        <v>0</v>
      </c>
      <c r="M27" s="7"/>
      <c r="N27" s="7">
        <f t="shared" si="2"/>
        <v>-4783.90349056604</v>
      </c>
      <c r="O27" s="11" t="s">
        <v>114</v>
      </c>
    </row>
    <row r="28" customHeight="1" spans="1:16">
      <c r="A28" s="4" t="s">
        <v>99</v>
      </c>
      <c r="B28" s="5"/>
      <c r="C28" s="127" t="s">
        <v>478</v>
      </c>
      <c r="D28" s="7">
        <v>31.72</v>
      </c>
      <c r="E28" s="7">
        <v>33.8</v>
      </c>
      <c r="F28" s="8">
        <v>1</v>
      </c>
      <c r="G28" s="5" t="s">
        <v>17</v>
      </c>
      <c r="H28" s="7">
        <v>31.72</v>
      </c>
      <c r="I28" s="7">
        <v>33.8</v>
      </c>
      <c r="J28" s="8"/>
      <c r="K28" s="7">
        <f t="shared" si="0"/>
        <v>2.08</v>
      </c>
      <c r="L28" s="14">
        <f>-H28</f>
        <v>-31.72</v>
      </c>
      <c r="M28" s="7"/>
      <c r="N28" s="7">
        <f t="shared" si="2"/>
        <v>-4815.62349056604</v>
      </c>
      <c r="O28" s="11"/>
    </row>
    <row r="29" customHeight="1" spans="1:16">
      <c r="G29" s="161" t="s">
        <v>479</v>
      </c>
      <c r="H29" s="116"/>
      <c r="I29" s="116">
        <f>SUM(I3:I28)</f>
        <v>9850.2</v>
      </c>
      <c r="J29" s="42" t="s">
        <v>177</v>
      </c>
      <c r="K29" s="43">
        <f>SUM(K3:K28)</f>
        <v>504.95</v>
      </c>
    </row>
    <row r="30" customHeight="1" spans="1:16">
      <c r="J30" s="42" t="s">
        <v>178</v>
      </c>
      <c r="K30" s="162">
        <f>K29/2</f>
        <v>252.475</v>
      </c>
    </row>
    <row r="31" customHeight="1" spans="1:16">
      <c r="L31" s="43">
        <f>-K30</f>
        <v>-252.475</v>
      </c>
      <c r="N31" s="118">
        <f>N28+L31</f>
        <v>-5068.09849056604</v>
      </c>
      <c r="O31" s="163" t="s">
        <v>451</v>
      </c>
    </row>
    <row r="32" customHeight="1" spans="1:16">
      <c r="O32" s="92" t="s">
        <v>75</v>
      </c>
    </row>
  </sheetData>
  <autoFilter xmlns:etc="http://www.wps.cn/officeDocument/2017/etCustomData" ref="B2:C28" etc:filterBottomFollowUsedRange="0">
    <extLst/>
  </autoFilter>
  <mergeCells count="1">
    <mergeCell ref="A1:I1"/>
  </mergeCells>
  <pageMargins left="0.7" right="0.7" top="0.75" bottom="0.75" header="0.3" footer="0.3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"/>
  <sheetViews>
    <sheetView workbookViewId="0">
      <pane xSplit="3" ySplit="2" topLeftCell="D7" activePane="bottomRight" state="frozen"/>
      <selection/>
      <selection pane="topRight"/>
      <selection pane="bottomLeft"/>
      <selection pane="bottomRight" activeCell="C7" sqref="C7"/>
    </sheetView>
  </sheetViews>
  <sheetFormatPr defaultColWidth="9.06666666666667" defaultRowHeight="54" customHeight="1"/>
  <cols>
    <col min="1" max="1" width="8.625" style="1" customWidth="1"/>
    <col min="2" max="2" width="10.2666666666667" style="1" customWidth="1"/>
    <col min="3" max="3" width="27.375" style="90" customWidth="1"/>
    <col min="4" max="4" width="12.1333333333333" style="91" customWidth="1"/>
    <col min="5" max="5" width="8.125" style="1" customWidth="1"/>
    <col min="6" max="6" width="5.5" style="42" customWidth="1"/>
    <col min="7" max="7" width="6.25" style="1" customWidth="1"/>
    <col min="8" max="8" width="12.1333333333333" style="43" customWidth="1"/>
    <col min="9" max="9" width="8" style="43" customWidth="1"/>
    <col min="10" max="10" width="7.875" style="42" customWidth="1"/>
    <col min="11" max="11" width="10.375" style="1" customWidth="1"/>
    <col min="12" max="12" width="9.875" style="43" customWidth="1"/>
    <col min="13" max="13" width="10.375" style="43" customWidth="1"/>
    <col min="14" max="14" width="11.9333333333333" style="43" customWidth="1"/>
    <col min="15" max="15" width="30.75" style="92" customWidth="1"/>
    <col min="16" max="16" width="9.06666666666667" style="1" customWidth="1"/>
    <col min="17" max="16384" width="9.06666666666667" style="1"/>
  </cols>
  <sheetData>
    <row r="1" customHeight="1" spans="1:16">
      <c r="A1" s="93" t="s">
        <v>480</v>
      </c>
      <c r="B1" s="93"/>
      <c r="C1" s="93"/>
      <c r="D1" s="93"/>
      <c r="E1" s="93"/>
      <c r="F1" s="93"/>
      <c r="G1" s="93"/>
      <c r="H1" s="93"/>
      <c r="I1" s="93"/>
      <c r="J1" s="93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96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0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s="1" customFormat="1" customHeight="1" spans="1:16">
      <c r="A3" s="4" t="s">
        <v>99</v>
      </c>
      <c r="B3" s="5"/>
      <c r="C3" s="5" t="s">
        <v>192</v>
      </c>
      <c r="D3" s="63">
        <f>H3/J3/F3</f>
        <v>8.48333333333333</v>
      </c>
      <c r="E3" s="5">
        <v>11.2</v>
      </c>
      <c r="F3" s="8">
        <v>1</v>
      </c>
      <c r="G3" s="5" t="s">
        <v>17</v>
      </c>
      <c r="H3" s="98">
        <v>203.6</v>
      </c>
      <c r="I3" s="7">
        <f>E3*F3*J3</f>
        <v>268.8</v>
      </c>
      <c r="J3" s="16">
        <v>24</v>
      </c>
      <c r="K3" s="9">
        <f>I3-H3</f>
        <v>65.2</v>
      </c>
      <c r="L3" s="14">
        <f>-H3</f>
        <v>-203.6</v>
      </c>
      <c r="M3" s="10">
        <v>-5068.09849056604</v>
      </c>
      <c r="N3" s="7">
        <f>L3+M3</f>
        <v>-5271.69849056604</v>
      </c>
      <c r="O3" s="11" t="s">
        <v>481</v>
      </c>
    </row>
    <row r="4" customHeight="1" spans="1:16">
      <c r="A4" s="4" t="s">
        <v>99</v>
      </c>
      <c r="B4" s="5"/>
      <c r="C4" s="5" t="s">
        <v>83</v>
      </c>
      <c r="D4" s="63">
        <v>13.75</v>
      </c>
      <c r="E4" s="5">
        <v>14.5</v>
      </c>
      <c r="F4" s="8">
        <v>1</v>
      </c>
      <c r="G4" s="5" t="s">
        <v>17</v>
      </c>
      <c r="H4" s="153">
        <f>D4*F4*J4</f>
        <v>275</v>
      </c>
      <c r="I4" s="5">
        <v>290</v>
      </c>
      <c r="J4" s="8">
        <v>20</v>
      </c>
      <c r="K4" s="9">
        <f>I4-H4</f>
        <v>15</v>
      </c>
      <c r="L4" s="7">
        <f>-H4</f>
        <v>-275</v>
      </c>
      <c r="M4" s="7"/>
      <c r="N4" s="7">
        <f>N3+L4+M4</f>
        <v>-5546.69849056604</v>
      </c>
      <c r="O4" s="11" t="s">
        <v>482</v>
      </c>
    </row>
    <row r="5" customHeight="1" spans="1:16">
      <c r="A5" s="4" t="s">
        <v>99</v>
      </c>
      <c r="B5" s="5"/>
      <c r="C5" s="5" t="s">
        <v>483</v>
      </c>
      <c r="D5" s="4">
        <v>1.75</v>
      </c>
      <c r="E5" s="4">
        <v>1.92</v>
      </c>
      <c r="F5" s="8">
        <v>1</v>
      </c>
      <c r="G5" s="5" t="s">
        <v>17</v>
      </c>
      <c r="H5" s="98">
        <f>D5*F5*J5</f>
        <v>87.5</v>
      </c>
      <c r="I5" s="7">
        <f>E5*F5*J5</f>
        <v>96</v>
      </c>
      <c r="J5" s="8">
        <v>50</v>
      </c>
      <c r="K5" s="9">
        <f>I5-H5</f>
        <v>8.5</v>
      </c>
      <c r="L5" s="14">
        <f>-H5</f>
        <v>-87.5</v>
      </c>
      <c r="M5" s="7"/>
      <c r="N5" s="7">
        <f>N4+L5+M5</f>
        <v>-5634.19849056604</v>
      </c>
      <c r="O5" s="11" t="s">
        <v>482</v>
      </c>
    </row>
    <row r="6" s="2" customFormat="1" customHeight="1" spans="1:16">
      <c r="A6" s="4" t="s">
        <v>99</v>
      </c>
      <c r="B6" s="5"/>
      <c r="C6" s="6" t="s">
        <v>484</v>
      </c>
      <c r="D6" s="63">
        <v>6.55</v>
      </c>
      <c r="E6" s="5">
        <v>7.5</v>
      </c>
      <c r="F6" s="8">
        <v>1</v>
      </c>
      <c r="G6" s="5" t="s">
        <v>17</v>
      </c>
      <c r="H6" s="153">
        <f>D6*F6*J6</f>
        <v>262</v>
      </c>
      <c r="I6" s="5">
        <f>E6*F6*J6</f>
        <v>300</v>
      </c>
      <c r="J6" s="8">
        <v>40</v>
      </c>
      <c r="K6" s="9">
        <f>I6-H6</f>
        <v>38</v>
      </c>
      <c r="L6" s="7">
        <f>-H6</f>
        <v>-262</v>
      </c>
      <c r="M6" s="7"/>
      <c r="N6" s="7">
        <f>N5+L6+M6</f>
        <v>-5896.19849056604</v>
      </c>
      <c r="O6" s="11" t="s">
        <v>481</v>
      </c>
    </row>
    <row r="7" s="2" customFormat="1" customHeight="1" spans="1:16">
      <c r="A7" s="4" t="s">
        <v>99</v>
      </c>
      <c r="B7" s="5"/>
      <c r="C7" s="6" t="s">
        <v>346</v>
      </c>
      <c r="D7" s="63">
        <v>47.7</v>
      </c>
      <c r="E7" s="5">
        <v>79</v>
      </c>
      <c r="F7" s="8">
        <v>1</v>
      </c>
      <c r="G7" s="5" t="s">
        <v>17</v>
      </c>
      <c r="H7" s="98">
        <f>D7*F7*J7</f>
        <v>715.5</v>
      </c>
      <c r="I7" s="7">
        <f>E7*F7*J7</f>
        <v>1185</v>
      </c>
      <c r="J7" s="16">
        <v>15</v>
      </c>
      <c r="K7" s="9">
        <f t="shared" ref="K7:K13" si="0">I7-H7</f>
        <v>469.5</v>
      </c>
      <c r="L7" s="7">
        <f t="shared" ref="L7:L13" si="1">-H7</f>
        <v>-715.5</v>
      </c>
      <c r="M7" s="7"/>
      <c r="N7" s="7">
        <f t="shared" ref="N7:N13" si="2">N6+L7+M7</f>
        <v>-6611.69849056604</v>
      </c>
      <c r="O7" s="11" t="s">
        <v>482</v>
      </c>
      <c r="P7" s="19"/>
    </row>
    <row r="8" s="2" customFormat="1" customHeight="1" spans="1:16">
      <c r="A8" s="4" t="s">
        <v>99</v>
      </c>
      <c r="B8" s="5"/>
      <c r="C8" s="127" t="s">
        <v>347</v>
      </c>
      <c r="D8" s="63">
        <v>47.7</v>
      </c>
      <c r="E8" s="5">
        <v>79</v>
      </c>
      <c r="F8" s="8">
        <v>1</v>
      </c>
      <c r="G8" s="5" t="s">
        <v>17</v>
      </c>
      <c r="H8" s="98">
        <f>D8*F8*J8</f>
        <v>715.5</v>
      </c>
      <c r="I8" s="7">
        <f>E8*F8*J8</f>
        <v>1185</v>
      </c>
      <c r="J8" s="8">
        <v>15</v>
      </c>
      <c r="K8" s="9">
        <f t="shared" si="0"/>
        <v>469.5</v>
      </c>
      <c r="L8" s="7">
        <f t="shared" si="1"/>
        <v>-715.5</v>
      </c>
      <c r="M8" s="7"/>
      <c r="N8" s="7">
        <f t="shared" si="2"/>
        <v>-7327.19849056604</v>
      </c>
      <c r="O8" s="11" t="s">
        <v>482</v>
      </c>
      <c r="P8" s="19"/>
    </row>
    <row r="9" s="2" customFormat="1" customHeight="1" spans="1:16">
      <c r="A9" s="4" t="s">
        <v>99</v>
      </c>
      <c r="B9" s="66"/>
      <c r="C9" s="6" t="s">
        <v>485</v>
      </c>
      <c r="D9" s="63">
        <v>268</v>
      </c>
      <c r="E9" s="57">
        <v>288</v>
      </c>
      <c r="F9" s="8">
        <v>1</v>
      </c>
      <c r="G9" s="5" t="s">
        <v>30</v>
      </c>
      <c r="H9" s="63">
        <v>268</v>
      </c>
      <c r="I9" s="57">
        <v>288</v>
      </c>
      <c r="J9" s="8">
        <v>1</v>
      </c>
      <c r="K9" s="9">
        <f t="shared" si="0"/>
        <v>20</v>
      </c>
      <c r="L9" s="7">
        <f t="shared" si="1"/>
        <v>-268</v>
      </c>
      <c r="M9" s="7"/>
      <c r="N9" s="7">
        <f t="shared" si="2"/>
        <v>-7595.19849056604</v>
      </c>
      <c r="O9" s="11"/>
    </row>
    <row r="10" s="2" customFormat="1" customHeight="1" spans="1:16">
      <c r="A10" s="4" t="s">
        <v>99</v>
      </c>
      <c r="B10" s="66"/>
      <c r="C10" s="6" t="s">
        <v>486</v>
      </c>
      <c r="D10" s="63">
        <f>H10/F10</f>
        <v>6.4415</v>
      </c>
      <c r="E10" s="57">
        <v>9</v>
      </c>
      <c r="F10" s="8">
        <v>20</v>
      </c>
      <c r="G10" s="5" t="s">
        <v>19</v>
      </c>
      <c r="H10" s="7">
        <v>128.83</v>
      </c>
      <c r="I10" s="7">
        <f>E10*F10</f>
        <v>180</v>
      </c>
      <c r="J10" s="8"/>
      <c r="K10" s="9">
        <f t="shared" si="0"/>
        <v>51.17</v>
      </c>
      <c r="L10" s="7">
        <f t="shared" si="1"/>
        <v>-128.83</v>
      </c>
      <c r="M10" s="7">
        <v>15000</v>
      </c>
      <c r="N10" s="7">
        <f t="shared" si="2"/>
        <v>7275.97150943396</v>
      </c>
      <c r="O10" s="158" t="s">
        <v>487</v>
      </c>
      <c r="P10" s="19"/>
    </row>
    <row r="11" s="2" customFormat="1" customHeight="1" spans="1:16">
      <c r="A11" s="4" t="s">
        <v>99</v>
      </c>
      <c r="B11" s="5"/>
      <c r="C11" s="6" t="s">
        <v>488</v>
      </c>
      <c r="D11" s="63">
        <f>H11/F11</f>
        <v>6.8205</v>
      </c>
      <c r="E11" s="57">
        <v>9</v>
      </c>
      <c r="F11" s="8">
        <v>20</v>
      </c>
      <c r="G11" s="5" t="s">
        <v>19</v>
      </c>
      <c r="H11" s="7">
        <v>136.41</v>
      </c>
      <c r="I11" s="7">
        <f>E11*F11</f>
        <v>180</v>
      </c>
      <c r="J11" s="8"/>
      <c r="K11" s="9">
        <f t="shared" si="0"/>
        <v>43.59</v>
      </c>
      <c r="L11" s="7">
        <f t="shared" si="1"/>
        <v>-136.41</v>
      </c>
      <c r="M11" s="7"/>
      <c r="N11" s="7">
        <f t="shared" si="2"/>
        <v>7139.56150943396</v>
      </c>
      <c r="O11" s="151"/>
    </row>
    <row r="12" s="2" customFormat="1" customHeight="1" spans="1:16">
      <c r="A12" s="4" t="s">
        <v>99</v>
      </c>
      <c r="B12" s="5"/>
      <c r="C12" s="5" t="s">
        <v>489</v>
      </c>
      <c r="D12" s="63">
        <v>17.112</v>
      </c>
      <c r="E12" s="57">
        <v>35</v>
      </c>
      <c r="F12" s="8">
        <v>3</v>
      </c>
      <c r="G12" s="5" t="s">
        <v>30</v>
      </c>
      <c r="H12" s="7">
        <f>D12*F12</f>
        <v>51.336</v>
      </c>
      <c r="I12" s="7">
        <f>E12*F12</f>
        <v>105</v>
      </c>
      <c r="J12" s="8"/>
      <c r="K12" s="9">
        <f t="shared" si="0"/>
        <v>53.664</v>
      </c>
      <c r="L12" s="7">
        <f t="shared" si="1"/>
        <v>-51.336</v>
      </c>
      <c r="M12" s="7"/>
      <c r="N12" s="7">
        <f t="shared" si="2"/>
        <v>7088.22550943396</v>
      </c>
      <c r="O12" s="11"/>
    </row>
    <row r="13" s="2" customFormat="1" customHeight="1" spans="1:16">
      <c r="A13" s="4" t="s">
        <v>99</v>
      </c>
      <c r="B13" s="5"/>
      <c r="C13" s="5" t="s">
        <v>490</v>
      </c>
      <c r="D13" s="63">
        <v>17.112</v>
      </c>
      <c r="E13" s="57">
        <v>35</v>
      </c>
      <c r="F13" s="8">
        <v>2</v>
      </c>
      <c r="G13" s="5" t="s">
        <v>30</v>
      </c>
      <c r="H13" s="7">
        <f>D13*F13</f>
        <v>34.224</v>
      </c>
      <c r="I13" s="7">
        <f>E13*F13</f>
        <v>70</v>
      </c>
      <c r="J13" s="8"/>
      <c r="K13" s="9">
        <f t="shared" si="0"/>
        <v>35.776</v>
      </c>
      <c r="L13" s="7">
        <f t="shared" si="1"/>
        <v>-34.224</v>
      </c>
      <c r="M13" s="7"/>
      <c r="N13" s="7">
        <f t="shared" si="2"/>
        <v>7054.00150943396</v>
      </c>
      <c r="O13" s="11"/>
    </row>
    <row r="14" s="2" customFormat="1" customHeight="1" spans="1:16">
      <c r="C14"/>
      <c r="D14" s="129"/>
      <c r="E14" s="123"/>
      <c r="F14" s="124"/>
      <c r="H14" s="125"/>
      <c r="I14" s="125">
        <f>SUM(I3:I13)</f>
        <v>4147.8</v>
      </c>
      <c r="J14" s="124" t="s">
        <v>177</v>
      </c>
      <c r="K14" s="130">
        <f>SUM(K3:K13)</f>
        <v>1269.9</v>
      </c>
      <c r="L14" s="125"/>
      <c r="M14" s="125"/>
      <c r="N14" s="125"/>
      <c r="O14" s="131"/>
    </row>
    <row r="15" s="2" customFormat="1" customHeight="1" spans="1:16">
      <c r="D15" s="129"/>
      <c r="E15" s="123"/>
      <c r="F15" s="124"/>
      <c r="H15" s="125"/>
      <c r="I15" s="125"/>
      <c r="J15" s="124" t="s">
        <v>178</v>
      </c>
      <c r="K15" s="147">
        <f>K14/2</f>
        <v>634.95</v>
      </c>
      <c r="L15" s="125"/>
      <c r="M15" s="125"/>
      <c r="N15" s="125"/>
      <c r="O15" s="131"/>
    </row>
    <row r="16" s="2" customFormat="1" customHeight="1" spans="1:16">
      <c r="D16" s="129"/>
      <c r="E16" s="123"/>
      <c r="F16" s="124"/>
      <c r="G16" s="149" t="s">
        <v>450</v>
      </c>
      <c r="H16" s="150"/>
      <c r="I16" s="150">
        <f>SUM(I3:I13)</f>
        <v>4147.8</v>
      </c>
      <c r="J16" s="124"/>
      <c r="K16" s="155"/>
      <c r="L16" s="125">
        <f>-K15</f>
        <v>-634.95</v>
      </c>
      <c r="M16" s="125"/>
      <c r="N16" s="111">
        <f>N13+L16</f>
        <v>6419.05150943396</v>
      </c>
      <c r="O16" s="131" t="s">
        <v>451</v>
      </c>
    </row>
    <row r="17" s="2" customFormat="1" customHeight="1" spans="1:15">
      <c r="D17" s="129"/>
      <c r="F17" s="124"/>
      <c r="H17" s="125"/>
      <c r="I17" s="125"/>
      <c r="J17" s="124"/>
      <c r="K17" s="130"/>
      <c r="L17" s="125"/>
      <c r="M17" s="125"/>
      <c r="N17" s="125"/>
      <c r="O17" s="92" t="s">
        <v>75</v>
      </c>
    </row>
    <row r="18" s="2" customFormat="1" customHeight="1" spans="1:15">
      <c r="C18" s="146"/>
      <c r="D18" s="129"/>
      <c r="E18" s="65"/>
      <c r="F18" s="124"/>
      <c r="H18" s="125"/>
      <c r="I18" s="125"/>
      <c r="J18" s="124"/>
      <c r="K18" s="130"/>
      <c r="L18" s="79"/>
      <c r="M18" s="125"/>
      <c r="N18" s="125"/>
      <c r="O18" s="131"/>
    </row>
    <row r="19" s="2" customFormat="1" customHeight="1" spans="1:15">
      <c r="A19" s="157"/>
      <c r="C19" s="146"/>
      <c r="D19" s="129"/>
      <c r="F19" s="124"/>
      <c r="H19" s="125"/>
      <c r="I19" s="125"/>
      <c r="J19" s="124"/>
      <c r="K19" s="130"/>
      <c r="L19" s="125"/>
      <c r="M19" s="125"/>
      <c r="N19" s="125"/>
      <c r="O19" s="131"/>
    </row>
    <row r="20" s="2" customFormat="1" customHeight="1" spans="1:15">
      <c r="C20" s="146"/>
      <c r="D20" s="129"/>
      <c r="F20" s="124"/>
      <c r="H20" s="125"/>
      <c r="I20" s="125"/>
      <c r="J20" s="124"/>
      <c r="K20" s="130"/>
      <c r="L20" s="125"/>
      <c r="M20" s="125"/>
      <c r="N20" s="125"/>
      <c r="O20" s="131"/>
    </row>
    <row r="21" s="2" customFormat="1" customHeight="1" spans="1:15">
      <c r="C21" s="146"/>
      <c r="D21" s="129"/>
      <c r="F21" s="124"/>
      <c r="H21" s="125"/>
      <c r="I21" s="125"/>
      <c r="J21" s="124"/>
      <c r="K21" s="130"/>
      <c r="L21" s="125"/>
      <c r="M21" s="125"/>
      <c r="N21" s="125"/>
      <c r="O21" s="131"/>
    </row>
    <row r="22" s="2" customFormat="1" customHeight="1" spans="1:15">
      <c r="C22" s="146"/>
      <c r="D22" s="129"/>
      <c r="F22" s="124"/>
      <c r="H22" s="125"/>
      <c r="I22" s="125"/>
      <c r="J22" s="124"/>
      <c r="K22" s="130"/>
      <c r="L22" s="125"/>
      <c r="M22" s="125"/>
      <c r="N22" s="125"/>
      <c r="O22" s="131"/>
    </row>
    <row r="23" s="2" customFormat="1" customHeight="1" spans="1:15">
      <c r="C23" s="146"/>
      <c r="D23" s="129"/>
      <c r="F23" s="124"/>
      <c r="H23" s="125"/>
      <c r="I23" s="125"/>
      <c r="J23" s="124"/>
      <c r="K23" s="130"/>
      <c r="L23" s="125"/>
      <c r="M23" s="125"/>
      <c r="N23" s="125"/>
      <c r="O23" s="131"/>
    </row>
    <row r="24" s="2" customFormat="1" customHeight="1" spans="1:15">
      <c r="C24" s="146"/>
      <c r="D24" s="129"/>
      <c r="F24" s="124"/>
      <c r="H24" s="125"/>
      <c r="I24" s="125"/>
      <c r="J24" s="124"/>
      <c r="L24" s="125"/>
      <c r="M24" s="125"/>
      <c r="N24" s="125"/>
      <c r="O24" s="131"/>
    </row>
    <row r="25" s="2" customFormat="1" customHeight="1" spans="1:15">
      <c r="C25" s="146"/>
      <c r="D25" s="129"/>
      <c r="F25" s="124"/>
      <c r="H25" s="125"/>
      <c r="I25" s="125"/>
      <c r="J25" s="124"/>
      <c r="L25" s="125"/>
      <c r="M25" s="125"/>
      <c r="N25" s="125"/>
      <c r="O25" s="131"/>
    </row>
    <row r="26" s="2" customFormat="1" customHeight="1" spans="1:15">
      <c r="C26" s="146"/>
      <c r="D26" s="129"/>
      <c r="F26" s="124"/>
      <c r="H26" s="125"/>
      <c r="I26" s="125"/>
      <c r="J26" s="124"/>
      <c r="L26" s="125"/>
      <c r="M26" s="125"/>
      <c r="N26" s="125"/>
      <c r="O26" s="131"/>
    </row>
  </sheetData>
  <autoFilter xmlns:etc="http://www.wps.cn/officeDocument/2017/etCustomData" ref="B2:C23" etc:filterBottomFollowUsedRange="0">
    <extLst/>
  </autoFilter>
  <mergeCells count="1">
    <mergeCell ref="A1:J1"/>
  </mergeCells>
  <pageMargins left="0.7" right="0.7" top="0.75" bottom="0.75" header="0.3" footer="0.3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O20" sqref="O20"/>
    </sheetView>
  </sheetViews>
  <sheetFormatPr defaultColWidth="9.06666666666667" defaultRowHeight="54" customHeight="1"/>
  <cols>
    <col min="1" max="1" width="8.125" style="1" customWidth="1"/>
    <col min="2" max="2" width="10.5" style="1" customWidth="1"/>
    <col min="3" max="3" width="26.375" style="90" customWidth="1"/>
    <col min="4" max="4" width="12.1333333333333" style="91" customWidth="1"/>
    <col min="5" max="5" width="7.125" style="1" customWidth="1"/>
    <col min="6" max="6" width="5.25" style="42" customWidth="1"/>
    <col min="7" max="7" width="4.75" style="1" customWidth="1"/>
    <col min="8" max="8" width="12.1333333333333" style="43" customWidth="1"/>
    <col min="9" max="9" width="8" style="43" customWidth="1"/>
    <col min="10" max="10" width="14.125" style="42" customWidth="1"/>
    <col min="11" max="11" width="10.375" style="1" customWidth="1"/>
    <col min="12" max="12" width="9.875" style="43" customWidth="1"/>
    <col min="13" max="13" width="10.375" style="43" customWidth="1"/>
    <col min="14" max="14" width="11.9333333333333" style="43" customWidth="1"/>
    <col min="15" max="15" width="17.125" style="92" customWidth="1"/>
    <col min="16" max="16384" width="9.06666666666667" style="1"/>
  </cols>
  <sheetData>
    <row r="1" customHeight="1" spans="1:16">
      <c r="A1" s="93" t="s">
        <v>491</v>
      </c>
      <c r="B1" s="93"/>
      <c r="C1" s="93"/>
      <c r="D1" s="93"/>
      <c r="E1" s="93"/>
      <c r="F1" s="93"/>
      <c r="G1" s="93"/>
      <c r="H1" s="94"/>
      <c r="I1" s="93"/>
      <c r="J1" s="93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96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0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s="1" customFormat="1" customHeight="1" spans="1:16">
      <c r="A3" s="4" t="s">
        <v>99</v>
      </c>
      <c r="B3" s="5"/>
      <c r="C3" s="6" t="s">
        <v>433</v>
      </c>
      <c r="D3" s="57">
        <f>H3/F3/100</f>
        <v>0.2586</v>
      </c>
      <c r="E3" s="57">
        <v>0.41</v>
      </c>
      <c r="F3" s="8">
        <v>1</v>
      </c>
      <c r="G3" s="5" t="s">
        <v>17</v>
      </c>
      <c r="H3" s="14">
        <v>25.86</v>
      </c>
      <c r="I3" s="57">
        <f>E3*100</f>
        <v>41</v>
      </c>
      <c r="J3" s="8" t="s">
        <v>434</v>
      </c>
      <c r="K3" s="17">
        <f t="shared" ref="K3:K8" si="0">I3-H3</f>
        <v>15.14</v>
      </c>
      <c r="L3" s="14">
        <f t="shared" ref="L3:L8" si="1">-H3</f>
        <v>-25.86</v>
      </c>
      <c r="M3" s="10">
        <v>6419.05150943396</v>
      </c>
      <c r="N3" s="7">
        <f>L3+M3</f>
        <v>6393.19150943396</v>
      </c>
      <c r="O3" s="11"/>
    </row>
    <row r="4" customHeight="1" spans="1:16">
      <c r="A4" s="4" t="s">
        <v>99</v>
      </c>
      <c r="B4" s="5"/>
      <c r="C4" s="6" t="s">
        <v>419</v>
      </c>
      <c r="D4" s="57">
        <f>H4/96</f>
        <v>0.638854166666667</v>
      </c>
      <c r="E4" s="57">
        <f>36.9/50</f>
        <v>0.738</v>
      </c>
      <c r="F4" s="8">
        <v>1</v>
      </c>
      <c r="G4" s="5" t="s">
        <v>17</v>
      </c>
      <c r="H4" s="14">
        <v>61.33</v>
      </c>
      <c r="I4" s="57">
        <f>E4*96</f>
        <v>70.848</v>
      </c>
      <c r="J4" s="8" t="s">
        <v>420</v>
      </c>
      <c r="K4" s="17">
        <f t="shared" si="0"/>
        <v>9.518</v>
      </c>
      <c r="L4" s="14">
        <f t="shared" si="1"/>
        <v>-61.33</v>
      </c>
      <c r="M4" s="7"/>
      <c r="N4" s="7">
        <f>N3+L4+M4</f>
        <v>6331.86150943396</v>
      </c>
      <c r="O4" s="11"/>
    </row>
    <row r="5" customHeight="1" spans="1:16">
      <c r="A5" s="4" t="s">
        <v>99</v>
      </c>
      <c r="B5" s="5"/>
      <c r="C5" s="6" t="s">
        <v>391</v>
      </c>
      <c r="D5" s="57">
        <f>H5/F5/80</f>
        <v>7.4985</v>
      </c>
      <c r="E5" s="57">
        <v>8.9</v>
      </c>
      <c r="F5" s="8">
        <v>1</v>
      </c>
      <c r="G5" s="5" t="s">
        <v>17</v>
      </c>
      <c r="H5" s="14">
        <v>599.88</v>
      </c>
      <c r="I5" s="57">
        <f>E5*F5*80</f>
        <v>712</v>
      </c>
      <c r="J5" s="8" t="s">
        <v>392</v>
      </c>
      <c r="K5" s="17">
        <f t="shared" si="0"/>
        <v>112.12</v>
      </c>
      <c r="L5" s="14">
        <f t="shared" si="1"/>
        <v>-599.88</v>
      </c>
      <c r="M5" s="7"/>
      <c r="N5" s="7">
        <f>N4+L5+M5</f>
        <v>5731.98150943396</v>
      </c>
      <c r="O5" s="11"/>
    </row>
    <row r="6" s="2" customFormat="1" customHeight="1" spans="1:16">
      <c r="A6" s="4" t="s">
        <v>99</v>
      </c>
      <c r="B6" s="5"/>
      <c r="C6" s="6" t="s">
        <v>417</v>
      </c>
      <c r="D6" s="57">
        <f>H6/400</f>
        <v>0.661975</v>
      </c>
      <c r="E6" s="57">
        <v>0.98</v>
      </c>
      <c r="F6" s="8">
        <v>2</v>
      </c>
      <c r="G6" s="5" t="s">
        <v>17</v>
      </c>
      <c r="H6" s="14">
        <v>264.79</v>
      </c>
      <c r="I6" s="57">
        <f>E6*400</f>
        <v>392</v>
      </c>
      <c r="J6" s="8" t="s">
        <v>418</v>
      </c>
      <c r="K6" s="17">
        <f t="shared" si="0"/>
        <v>127.21</v>
      </c>
      <c r="L6" s="14">
        <f t="shared" si="1"/>
        <v>-264.79</v>
      </c>
      <c r="M6" s="7"/>
      <c r="N6" s="7">
        <f t="shared" ref="N6:N16" si="2">N5+L6+M6</f>
        <v>5467.19150943396</v>
      </c>
      <c r="O6" s="11"/>
    </row>
    <row r="7" s="2" customFormat="1" customHeight="1" spans="1:16">
      <c r="A7" s="4" t="s">
        <v>99</v>
      </c>
      <c r="B7" s="5"/>
      <c r="C7" s="127" t="s">
        <v>492</v>
      </c>
      <c r="D7" s="63">
        <f>H7/F7/200</f>
        <v>0.8038</v>
      </c>
      <c r="E7" s="5">
        <f>I7/F7/200</f>
        <v>0.9456</v>
      </c>
      <c r="F7" s="8">
        <v>1</v>
      </c>
      <c r="G7" s="5" t="s">
        <v>17</v>
      </c>
      <c r="H7" s="14">
        <v>160.76</v>
      </c>
      <c r="I7" s="7">
        <v>189.12</v>
      </c>
      <c r="J7" s="8" t="s">
        <v>493</v>
      </c>
      <c r="K7" s="17">
        <f t="shared" si="0"/>
        <v>28.36</v>
      </c>
      <c r="L7" s="14">
        <f t="shared" si="1"/>
        <v>-160.76</v>
      </c>
      <c r="M7" s="7"/>
      <c r="N7" s="7">
        <f t="shared" si="2"/>
        <v>5306.43150943396</v>
      </c>
      <c r="O7" s="11"/>
      <c r="P7" s="19"/>
    </row>
    <row r="8" s="2" customFormat="1" customHeight="1" spans="1:16">
      <c r="A8" s="4" t="s">
        <v>99</v>
      </c>
      <c r="B8" s="5"/>
      <c r="C8" s="6" t="s">
        <v>494</v>
      </c>
      <c r="D8" s="63">
        <v>0.373</v>
      </c>
      <c r="E8" s="63">
        <v>0.43</v>
      </c>
      <c r="F8" s="8">
        <v>1</v>
      </c>
      <c r="G8" s="5" t="s">
        <v>17</v>
      </c>
      <c r="H8" s="14">
        <v>25.4</v>
      </c>
      <c r="I8" s="7">
        <f>E8*74</f>
        <v>31.82</v>
      </c>
      <c r="J8" s="16" t="s">
        <v>495</v>
      </c>
      <c r="K8" s="17">
        <f t="shared" si="0"/>
        <v>6.42</v>
      </c>
      <c r="L8" s="14">
        <f t="shared" si="1"/>
        <v>-25.4</v>
      </c>
      <c r="M8" s="7"/>
      <c r="N8" s="7">
        <f t="shared" si="2"/>
        <v>5281.03150943396</v>
      </c>
      <c r="O8" s="11"/>
      <c r="P8" s="19"/>
    </row>
    <row r="9" s="2" customFormat="1" customHeight="1" spans="1:16">
      <c r="A9" s="4" t="s">
        <v>99</v>
      </c>
      <c r="B9" s="66"/>
      <c r="C9" s="6" t="s">
        <v>496</v>
      </c>
      <c r="D9" s="63">
        <f>H9/22</f>
        <v>1.19818181818182</v>
      </c>
      <c r="E9" s="57">
        <f>I9/22</f>
        <v>1.31818181818182</v>
      </c>
      <c r="F9" s="8">
        <v>1</v>
      </c>
      <c r="G9" s="5" t="s">
        <v>17</v>
      </c>
      <c r="H9" s="14">
        <v>26.36</v>
      </c>
      <c r="I9" s="7">
        <v>29</v>
      </c>
      <c r="J9" s="8" t="s">
        <v>497</v>
      </c>
      <c r="K9" s="17">
        <f t="shared" ref="K9:K16" si="3">I9-H9</f>
        <v>2.64</v>
      </c>
      <c r="L9" s="14">
        <f t="shared" ref="L9:L16" si="4">-H9</f>
        <v>-26.36</v>
      </c>
      <c r="M9" s="7"/>
      <c r="N9" s="7">
        <f t="shared" si="2"/>
        <v>5254.67150943396</v>
      </c>
      <c r="O9" s="11"/>
    </row>
    <row r="10" s="2" customFormat="1" customHeight="1" spans="1:16">
      <c r="A10" s="4" t="s">
        <v>99</v>
      </c>
      <c r="B10" s="66"/>
      <c r="C10" s="6" t="s">
        <v>498</v>
      </c>
      <c r="D10" s="63">
        <f>H10/36</f>
        <v>4.02722222222222</v>
      </c>
      <c r="E10" s="57">
        <f>I10/36</f>
        <v>5.29166666666667</v>
      </c>
      <c r="F10" s="8">
        <v>1</v>
      </c>
      <c r="G10" s="5" t="s">
        <v>17</v>
      </c>
      <c r="H10" s="14">
        <v>144.98</v>
      </c>
      <c r="I10" s="7">
        <v>190.5</v>
      </c>
      <c r="J10" s="8" t="s">
        <v>499</v>
      </c>
      <c r="K10" s="17">
        <f t="shared" si="3"/>
        <v>45.52</v>
      </c>
      <c r="L10" s="14">
        <f t="shared" si="4"/>
        <v>-144.98</v>
      </c>
      <c r="M10" s="7"/>
      <c r="N10" s="7">
        <f t="shared" si="2"/>
        <v>5109.69150943396</v>
      </c>
      <c r="O10" s="11"/>
    </row>
    <row r="11" s="2" customFormat="1" customHeight="1" spans="1:16">
      <c r="A11" s="4" t="s">
        <v>99</v>
      </c>
      <c r="B11" s="5"/>
      <c r="C11" s="6" t="s">
        <v>457</v>
      </c>
      <c r="D11" s="7">
        <v>33.4</v>
      </c>
      <c r="E11" s="7">
        <v>44.8</v>
      </c>
      <c r="F11" s="8">
        <v>6</v>
      </c>
      <c r="G11" s="5" t="s">
        <v>121</v>
      </c>
      <c r="H11" s="14">
        <v>120.83</v>
      </c>
      <c r="I11" s="7">
        <f t="shared" ref="I11:I16" si="5">E11*F11</f>
        <v>268.8</v>
      </c>
      <c r="J11" s="8" t="s">
        <v>500</v>
      </c>
      <c r="K11" s="17">
        <f t="shared" si="3"/>
        <v>147.97</v>
      </c>
      <c r="L11" s="14">
        <f t="shared" si="4"/>
        <v>-120.83</v>
      </c>
      <c r="M11" s="7"/>
      <c r="N11" s="7">
        <f t="shared" si="2"/>
        <v>4988.86150943396</v>
      </c>
      <c r="O11" s="11"/>
    </row>
    <row r="12" s="1" customFormat="1" customHeight="1" spans="1:16">
      <c r="A12" s="4" t="s">
        <v>99</v>
      </c>
      <c r="B12" s="5"/>
      <c r="C12" s="6" t="s">
        <v>501</v>
      </c>
      <c r="D12" s="57">
        <f>H12/4</f>
        <v>12.9225</v>
      </c>
      <c r="E12" s="57">
        <v>20.5</v>
      </c>
      <c r="F12" s="8">
        <v>4</v>
      </c>
      <c r="G12" s="5" t="s">
        <v>272</v>
      </c>
      <c r="H12" s="14">
        <v>51.69</v>
      </c>
      <c r="I12" s="57">
        <f t="shared" si="5"/>
        <v>82</v>
      </c>
      <c r="J12" s="8" t="s">
        <v>502</v>
      </c>
      <c r="K12" s="17">
        <f t="shared" si="3"/>
        <v>30.31</v>
      </c>
      <c r="L12" s="14">
        <f t="shared" si="4"/>
        <v>-51.69</v>
      </c>
      <c r="M12" s="7"/>
      <c r="N12" s="7">
        <f t="shared" si="2"/>
        <v>4937.17150943397</v>
      </c>
      <c r="O12" s="11"/>
    </row>
    <row r="13" s="2" customFormat="1" customHeight="1" spans="1:16">
      <c r="A13" s="4" t="s">
        <v>99</v>
      </c>
      <c r="B13" s="5"/>
      <c r="C13" s="6" t="s">
        <v>503</v>
      </c>
      <c r="D13" s="57">
        <f>H13/4</f>
        <v>34.4375</v>
      </c>
      <c r="E13" s="57">
        <v>36.78</v>
      </c>
      <c r="F13" s="8">
        <v>4</v>
      </c>
      <c r="G13" s="5" t="s">
        <v>272</v>
      </c>
      <c r="H13" s="14">
        <v>137.75</v>
      </c>
      <c r="I13" s="7">
        <f t="shared" si="5"/>
        <v>147.12</v>
      </c>
      <c r="J13" s="8" t="s">
        <v>504</v>
      </c>
      <c r="K13" s="17">
        <f t="shared" si="3"/>
        <v>9.37</v>
      </c>
      <c r="L13" s="14">
        <f t="shared" si="4"/>
        <v>-137.75</v>
      </c>
      <c r="M13" s="7"/>
      <c r="N13" s="7">
        <f t="shared" si="2"/>
        <v>4799.42150943397</v>
      </c>
      <c r="O13" s="11"/>
    </row>
    <row r="14" s="2" customFormat="1" customHeight="1" spans="1:16">
      <c r="A14" s="4" t="s">
        <v>99</v>
      </c>
      <c r="B14" s="5"/>
      <c r="C14" s="6" t="s">
        <v>505</v>
      </c>
      <c r="D14" s="63">
        <f>H14/2</f>
        <v>29.25</v>
      </c>
      <c r="E14" s="57">
        <v>38.79</v>
      </c>
      <c r="F14" s="8">
        <v>2</v>
      </c>
      <c r="G14" s="5" t="s">
        <v>272</v>
      </c>
      <c r="H14" s="14">
        <v>58.5</v>
      </c>
      <c r="I14" s="7">
        <f t="shared" si="5"/>
        <v>77.58</v>
      </c>
      <c r="J14" s="8" t="s">
        <v>506</v>
      </c>
      <c r="K14" s="17">
        <f t="shared" si="3"/>
        <v>19.08</v>
      </c>
      <c r="L14" s="14">
        <f t="shared" si="4"/>
        <v>-58.5</v>
      </c>
      <c r="M14" s="7"/>
      <c r="N14" s="7">
        <f t="shared" si="2"/>
        <v>4740.92150943397</v>
      </c>
      <c r="O14" s="11"/>
    </row>
    <row r="15" s="2" customFormat="1" customHeight="1" spans="1:16">
      <c r="A15" s="4" t="s">
        <v>99</v>
      </c>
      <c r="B15" s="5"/>
      <c r="C15" s="5" t="s">
        <v>507</v>
      </c>
      <c r="D15" s="63">
        <f>H15/F15</f>
        <v>53.617</v>
      </c>
      <c r="E15" s="57">
        <v>59.9</v>
      </c>
      <c r="F15" s="8">
        <v>5</v>
      </c>
      <c r="G15" s="5" t="s">
        <v>121</v>
      </c>
      <c r="H15" s="7">
        <f>536.17/2</f>
        <v>268.085</v>
      </c>
      <c r="I15" s="7">
        <f t="shared" si="5"/>
        <v>299.5</v>
      </c>
      <c r="J15" s="8" t="s">
        <v>508</v>
      </c>
      <c r="K15" s="17">
        <f t="shared" si="3"/>
        <v>31.415</v>
      </c>
      <c r="L15" s="14">
        <f t="shared" si="4"/>
        <v>-268.085</v>
      </c>
      <c r="M15" s="7"/>
      <c r="N15" s="7">
        <f t="shared" si="2"/>
        <v>4472.83650943397</v>
      </c>
      <c r="O15" s="11"/>
    </row>
    <row r="16" s="2" customFormat="1" customHeight="1" spans="1:16">
      <c r="A16" s="4" t="s">
        <v>99</v>
      </c>
      <c r="B16" s="5"/>
      <c r="C16" s="5" t="s">
        <v>509</v>
      </c>
      <c r="D16" s="63">
        <f>H16/F16</f>
        <v>53.617</v>
      </c>
      <c r="E16" s="57">
        <v>59.9</v>
      </c>
      <c r="F16" s="8">
        <v>5</v>
      </c>
      <c r="G16" s="5" t="s">
        <v>121</v>
      </c>
      <c r="H16" s="7">
        <f>H15</f>
        <v>268.085</v>
      </c>
      <c r="I16" s="7">
        <f t="shared" si="5"/>
        <v>299.5</v>
      </c>
      <c r="J16" s="8" t="s">
        <v>508</v>
      </c>
      <c r="K16" s="17">
        <f t="shared" si="3"/>
        <v>31.415</v>
      </c>
      <c r="L16" s="14">
        <f t="shared" si="4"/>
        <v>-268.085</v>
      </c>
      <c r="M16" s="7"/>
      <c r="N16" s="7">
        <f t="shared" si="2"/>
        <v>4204.75150943397</v>
      </c>
      <c r="O16" s="11"/>
    </row>
    <row r="17" s="2" customFormat="1" customHeight="1" spans="1:15">
      <c r="D17" s="129"/>
      <c r="E17" s="123"/>
      <c r="F17" s="124"/>
      <c r="G17" s="2" t="s">
        <v>450</v>
      </c>
      <c r="H17" s="125"/>
      <c r="I17" s="125">
        <f>SUM(I3:I16)</f>
        <v>2830.788</v>
      </c>
      <c r="J17" s="124" t="s">
        <v>177</v>
      </c>
      <c r="K17" s="130">
        <f>SUM(K3:K16)</f>
        <v>616.488</v>
      </c>
      <c r="L17" s="125"/>
      <c r="M17" s="125"/>
      <c r="N17" s="125"/>
      <c r="O17" s="131"/>
    </row>
    <row r="18" s="2" customFormat="1" customHeight="1" spans="1:15">
      <c r="D18" s="129"/>
      <c r="E18" s="123"/>
      <c r="F18" s="124"/>
      <c r="H18" s="125"/>
      <c r="I18" s="125"/>
      <c r="J18" s="124" t="s">
        <v>178</v>
      </c>
      <c r="K18" s="147">
        <f>K17/2</f>
        <v>308.244</v>
      </c>
      <c r="L18" s="125"/>
      <c r="M18" s="125"/>
      <c r="N18" s="125"/>
      <c r="O18" s="131"/>
    </row>
    <row r="19" s="2" customFormat="1" customHeight="1" spans="1:15">
      <c r="D19" s="129"/>
      <c r="E19" s="123"/>
      <c r="F19" s="124"/>
      <c r="H19" s="125"/>
      <c r="I19" s="125"/>
      <c r="J19" s="124"/>
      <c r="K19" s="155"/>
      <c r="L19" s="125">
        <f>-K18</f>
        <v>-308.244</v>
      </c>
      <c r="M19" s="125"/>
      <c r="N19" s="111">
        <f>N16+L19</f>
        <v>3896.50750943396</v>
      </c>
      <c r="O19" s="156" t="s">
        <v>451</v>
      </c>
    </row>
    <row r="20" s="2" customFormat="1" customHeight="1" spans="1:15">
      <c r="D20" s="129"/>
      <c r="F20" s="124"/>
      <c r="H20" s="125"/>
      <c r="I20" s="125"/>
      <c r="J20" s="124"/>
      <c r="K20" s="130"/>
      <c r="L20" s="125"/>
      <c r="M20" s="125"/>
      <c r="N20" s="125"/>
      <c r="O20" s="92" t="s">
        <v>75</v>
      </c>
    </row>
    <row r="21" s="2" customFormat="1" customHeight="1" spans="1:15">
      <c r="C21" s="146"/>
      <c r="D21" s="129"/>
      <c r="E21" s="65"/>
      <c r="F21" s="124"/>
      <c r="H21" s="125"/>
      <c r="I21" s="125"/>
      <c r="J21" s="124"/>
      <c r="K21" s="130"/>
      <c r="L21" s="79"/>
      <c r="M21" s="125"/>
      <c r="N21" s="125"/>
      <c r="O21" s="131"/>
    </row>
    <row r="22" s="2" customFormat="1" customHeight="1" spans="1:15">
      <c r="A22" s="157"/>
      <c r="C22" s="146"/>
      <c r="D22" s="129"/>
      <c r="F22" s="124"/>
      <c r="H22" s="125"/>
      <c r="I22" s="125"/>
      <c r="J22" s="124"/>
      <c r="K22" s="130"/>
      <c r="L22" s="125"/>
      <c r="M22" s="125"/>
      <c r="N22" s="125"/>
      <c r="O22" s="131"/>
    </row>
    <row r="23" s="2" customFormat="1" customHeight="1" spans="1:15">
      <c r="C23" s="146"/>
      <c r="D23" s="129"/>
      <c r="F23" s="124"/>
      <c r="H23" s="125"/>
      <c r="I23" s="125"/>
      <c r="J23" s="124"/>
      <c r="K23" s="130"/>
      <c r="L23" s="125"/>
      <c r="M23" s="125"/>
      <c r="N23" s="125"/>
      <c r="O23" s="131"/>
    </row>
    <row r="24" s="2" customFormat="1" customHeight="1" spans="1:15">
      <c r="C24" s="146"/>
      <c r="D24" s="129"/>
      <c r="F24" s="124"/>
      <c r="H24" s="125"/>
      <c r="I24" s="125"/>
      <c r="J24" s="124"/>
      <c r="K24" s="130"/>
      <c r="L24" s="125"/>
      <c r="M24" s="125"/>
      <c r="N24" s="125"/>
      <c r="O24" s="131"/>
    </row>
    <row r="25" s="2" customFormat="1" customHeight="1" spans="1:15">
      <c r="C25" s="146"/>
      <c r="D25" s="129"/>
      <c r="F25" s="124"/>
      <c r="H25" s="125"/>
      <c r="I25" s="125"/>
      <c r="J25" s="124"/>
      <c r="K25" s="130"/>
      <c r="L25" s="125"/>
      <c r="M25" s="125"/>
      <c r="N25" s="125"/>
      <c r="O25" s="131"/>
    </row>
    <row r="26" s="2" customFormat="1" customHeight="1" spans="1:15">
      <c r="C26" s="146"/>
      <c r="D26" s="129"/>
      <c r="F26" s="124"/>
      <c r="H26" s="125"/>
      <c r="I26" s="125"/>
      <c r="J26" s="124"/>
      <c r="K26" s="130"/>
      <c r="L26" s="125"/>
      <c r="M26" s="125"/>
      <c r="N26" s="125"/>
      <c r="O26" s="131"/>
    </row>
    <row r="27" s="2" customFormat="1" customHeight="1" spans="1:15">
      <c r="C27" s="146"/>
      <c r="D27" s="129"/>
      <c r="F27" s="124"/>
      <c r="H27" s="125"/>
      <c r="I27" s="125"/>
      <c r="J27" s="124"/>
      <c r="L27" s="125"/>
      <c r="M27" s="125"/>
      <c r="N27" s="125"/>
      <c r="O27" s="131"/>
    </row>
    <row r="28" s="2" customFormat="1" customHeight="1" spans="1:15">
      <c r="C28" s="146"/>
      <c r="D28" s="129"/>
      <c r="F28" s="124"/>
      <c r="H28" s="125"/>
      <c r="I28" s="125"/>
      <c r="J28" s="124"/>
      <c r="L28" s="125"/>
      <c r="M28" s="125"/>
      <c r="N28" s="125"/>
      <c r="O28" s="131"/>
    </row>
    <row r="29" s="2" customFormat="1" customHeight="1" spans="1:15">
      <c r="C29" s="146"/>
      <c r="D29" s="129"/>
      <c r="F29" s="124"/>
      <c r="H29" s="125"/>
      <c r="I29" s="125"/>
      <c r="J29" s="124"/>
      <c r="L29" s="125"/>
      <c r="M29" s="125"/>
      <c r="N29" s="125"/>
      <c r="O29" s="131"/>
    </row>
  </sheetData>
  <autoFilter xmlns:etc="http://www.wps.cn/officeDocument/2017/etCustomData" ref="B2:C26" etc:filterBottomFollowUsedRange="0">
    <extLst/>
  </autoFilter>
  <mergeCells count="1">
    <mergeCell ref="A1:J1"/>
  </mergeCells>
  <pageMargins left="0.7" right="0.7" top="0.75" bottom="0.75" header="0.3" footer="0.3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xSplit="3" ySplit="2" topLeftCell="D24" activePane="bottomRight" state="frozen"/>
      <selection/>
      <selection pane="topRight"/>
      <selection pane="bottomLeft"/>
      <selection pane="bottomRight" activeCell="C8" sqref="C3 C5 C8"/>
    </sheetView>
  </sheetViews>
  <sheetFormatPr defaultColWidth="9.06666666666667" defaultRowHeight="54" customHeight="1"/>
  <cols>
    <col min="1" max="1" width="8.875" style="1" customWidth="1"/>
    <col min="2" max="2" width="10.2666666666667" style="1" customWidth="1"/>
    <col min="3" max="3" width="29.625" style="90" customWidth="1"/>
    <col min="4" max="4" width="11.875" style="43" customWidth="1"/>
    <col min="5" max="5" width="7.875" style="1" customWidth="1"/>
    <col min="6" max="6" width="5.5" style="42" customWidth="1"/>
    <col min="7" max="7" width="6.25" style="1" customWidth="1"/>
    <col min="8" max="8" width="11.875" style="43" customWidth="1"/>
    <col min="9" max="9" width="8" style="43" customWidth="1"/>
    <col min="10" max="10" width="8.75" style="42" customWidth="1"/>
    <col min="11" max="11" width="10.375" style="1" customWidth="1"/>
    <col min="12" max="12" width="9.875" style="43" customWidth="1"/>
    <col min="13" max="13" width="10.375" style="43" customWidth="1"/>
    <col min="14" max="14" width="11.9333333333333" style="43" customWidth="1"/>
    <col min="15" max="15" width="17.125" style="92" customWidth="1"/>
    <col min="16" max="16384" width="9.06666666666667" style="1"/>
  </cols>
  <sheetData>
    <row r="1" customHeight="1" spans="1:16">
      <c r="A1" s="93" t="s">
        <v>510</v>
      </c>
      <c r="B1" s="93"/>
      <c r="C1" s="93"/>
      <c r="D1" s="94"/>
      <c r="E1" s="93"/>
      <c r="F1" s="93"/>
      <c r="G1" s="93"/>
      <c r="H1" s="93"/>
      <c r="I1" s="93"/>
      <c r="J1" s="93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54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0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s="1" customFormat="1" customHeight="1" spans="1:16">
      <c r="A3" s="4" t="s">
        <v>99</v>
      </c>
      <c r="B3" s="5"/>
      <c r="C3" s="6" t="s">
        <v>112</v>
      </c>
      <c r="D3" s="7">
        <f>H3/F3/J3</f>
        <v>7.4</v>
      </c>
      <c r="E3" s="5">
        <v>8</v>
      </c>
      <c r="F3" s="8">
        <v>1</v>
      </c>
      <c r="G3" s="5" t="s">
        <v>17</v>
      </c>
      <c r="H3" s="7">
        <v>740</v>
      </c>
      <c r="I3" s="7">
        <f>E3*F3*J3</f>
        <v>800</v>
      </c>
      <c r="J3" s="8">
        <v>100</v>
      </c>
      <c r="K3" s="9">
        <f t="shared" ref="K3:K6" si="0">I3-H3</f>
        <v>60</v>
      </c>
      <c r="L3" s="7">
        <f t="shared" ref="L3:L11" si="1">-H3</f>
        <v>-740</v>
      </c>
      <c r="M3" s="10">
        <v>3896.50750943396</v>
      </c>
      <c r="N3" s="7">
        <f>M3+L3</f>
        <v>3156.50750943396</v>
      </c>
      <c r="O3" s="11"/>
    </row>
    <row r="4" customHeight="1" spans="1:16">
      <c r="A4" s="4" t="s">
        <v>99</v>
      </c>
      <c r="B4" s="5"/>
      <c r="C4" s="5" t="s">
        <v>83</v>
      </c>
      <c r="D4" s="7">
        <v>13.75</v>
      </c>
      <c r="E4" s="5">
        <v>14.5</v>
      </c>
      <c r="F4" s="8">
        <v>1</v>
      </c>
      <c r="G4" s="5" t="s">
        <v>17</v>
      </c>
      <c r="H4" s="17">
        <f>D4*J4</f>
        <v>275</v>
      </c>
      <c r="I4" s="5">
        <v>290</v>
      </c>
      <c r="J4" s="8">
        <v>20</v>
      </c>
      <c r="K4" s="9">
        <f t="shared" si="0"/>
        <v>15</v>
      </c>
      <c r="L4" s="7">
        <f t="shared" si="1"/>
        <v>-275</v>
      </c>
      <c r="M4" s="7"/>
      <c r="N4" s="7">
        <f>N3+L4+M4</f>
        <v>2881.50750943396</v>
      </c>
      <c r="O4" s="11"/>
    </row>
    <row r="5" customHeight="1" spans="1:16">
      <c r="A5" s="4" t="s">
        <v>99</v>
      </c>
      <c r="B5" s="5"/>
      <c r="C5" s="5" t="s">
        <v>483</v>
      </c>
      <c r="D5" s="14">
        <v>1.75</v>
      </c>
      <c r="E5" s="4">
        <v>1.92</v>
      </c>
      <c r="F5" s="8">
        <v>1</v>
      </c>
      <c r="G5" s="5" t="s">
        <v>17</v>
      </c>
      <c r="H5" s="14">
        <f>D5*J5</f>
        <v>87.5</v>
      </c>
      <c r="I5" s="7">
        <f>E5*F5*J5</f>
        <v>96</v>
      </c>
      <c r="J5" s="8">
        <v>50</v>
      </c>
      <c r="K5" s="9">
        <f t="shared" ref="K5:K11" si="2">I5-H5</f>
        <v>8.5</v>
      </c>
      <c r="L5" s="7">
        <f t="shared" si="1"/>
        <v>-87.5</v>
      </c>
      <c r="M5" s="7"/>
      <c r="N5" s="7">
        <f>N4+L5+M5</f>
        <v>2794.00750943396</v>
      </c>
      <c r="O5" s="11"/>
    </row>
    <row r="6" customFormat="1" customHeight="1" spans="1:16">
      <c r="A6" s="4" t="s">
        <v>99</v>
      </c>
      <c r="B6" s="4"/>
      <c r="C6" s="4" t="s">
        <v>70</v>
      </c>
      <c r="D6" s="14">
        <v>7.2</v>
      </c>
      <c r="E6" s="4">
        <v>8.3</v>
      </c>
      <c r="F6" s="4">
        <v>1</v>
      </c>
      <c r="G6" s="4" t="s">
        <v>17</v>
      </c>
      <c r="H6" s="17">
        <f>D6*J6</f>
        <v>72</v>
      </c>
      <c r="I6" s="4">
        <f>E6*J6*F6</f>
        <v>83</v>
      </c>
      <c r="J6" s="4">
        <v>10</v>
      </c>
      <c r="K6" s="9">
        <f t="shared" si="2"/>
        <v>11</v>
      </c>
      <c r="L6" s="7">
        <f t="shared" si="1"/>
        <v>-72</v>
      </c>
      <c r="M6" s="7"/>
      <c r="N6" s="7">
        <f>N5+L6+M6</f>
        <v>2722.00750943396</v>
      </c>
      <c r="O6" s="11"/>
    </row>
    <row r="7" s="2" customFormat="1" customHeight="1" spans="1:16">
      <c r="A7" s="4" t="s">
        <v>99</v>
      </c>
      <c r="B7" s="4"/>
      <c r="C7" s="4" t="s">
        <v>88</v>
      </c>
      <c r="D7" s="14">
        <f>H7/J7</f>
        <v>9.03333333333333</v>
      </c>
      <c r="E7" s="4">
        <v>12.5</v>
      </c>
      <c r="F7" s="16">
        <v>1</v>
      </c>
      <c r="G7" s="4" t="s">
        <v>17</v>
      </c>
      <c r="H7" s="17">
        <v>271</v>
      </c>
      <c r="I7" s="4">
        <f>E7*F7*J7</f>
        <v>375</v>
      </c>
      <c r="J7" s="16">
        <v>30</v>
      </c>
      <c r="K7" s="9">
        <f t="shared" si="2"/>
        <v>104</v>
      </c>
      <c r="L7" s="7">
        <f t="shared" si="1"/>
        <v>-271</v>
      </c>
      <c r="M7" s="14"/>
      <c r="N7" s="7">
        <f t="shared" ref="N7:N29" si="3">N6+L7+M7</f>
        <v>2451.00750943396</v>
      </c>
      <c r="O7" s="18"/>
    </row>
    <row r="8" s="2" customFormat="1" customHeight="1" spans="1:16">
      <c r="A8" s="4" t="s">
        <v>99</v>
      </c>
      <c r="B8" s="4"/>
      <c r="C8" s="4" t="s">
        <v>84</v>
      </c>
      <c r="D8" s="14">
        <f>H8/F8</f>
        <v>5.06833333333333</v>
      </c>
      <c r="E8" s="4">
        <v>6.7</v>
      </c>
      <c r="F8" s="16">
        <v>60</v>
      </c>
      <c r="G8" s="4" t="s">
        <v>19</v>
      </c>
      <c r="H8" s="17">
        <v>304.1</v>
      </c>
      <c r="I8" s="4">
        <f>E8*F8</f>
        <v>402</v>
      </c>
      <c r="J8" s="16">
        <v>60</v>
      </c>
      <c r="K8" s="9">
        <f t="shared" si="2"/>
        <v>97.9</v>
      </c>
      <c r="L8" s="7">
        <f t="shared" si="1"/>
        <v>-304.1</v>
      </c>
      <c r="M8" s="14"/>
      <c r="N8" s="7">
        <f t="shared" si="3"/>
        <v>2146.90750943396</v>
      </c>
      <c r="O8" s="18"/>
      <c r="P8" s="19"/>
    </row>
    <row r="9" s="2" customFormat="1" customHeight="1" spans="1:16">
      <c r="A9" s="4" t="s">
        <v>99</v>
      </c>
      <c r="B9" s="4"/>
      <c r="C9" s="4" t="s">
        <v>44</v>
      </c>
      <c r="D9" s="14">
        <v>10.8</v>
      </c>
      <c r="E9" s="4">
        <f>I9/J9</f>
        <v>11.4</v>
      </c>
      <c r="F9" s="16">
        <v>1</v>
      </c>
      <c r="G9" s="4" t="s">
        <v>17</v>
      </c>
      <c r="H9" s="17">
        <f>D9*J9</f>
        <v>270</v>
      </c>
      <c r="I9" s="5">
        <v>285</v>
      </c>
      <c r="J9" s="16">
        <v>25</v>
      </c>
      <c r="K9" s="9">
        <f t="shared" si="2"/>
        <v>15</v>
      </c>
      <c r="L9" s="7">
        <f t="shared" si="1"/>
        <v>-270</v>
      </c>
      <c r="M9" s="14"/>
      <c r="N9" s="7">
        <f t="shared" si="3"/>
        <v>1876.90750943396</v>
      </c>
      <c r="O9" s="18"/>
      <c r="P9" s="19"/>
    </row>
    <row r="10" s="2" customFormat="1" customHeight="1" spans="1:16">
      <c r="A10" s="4" t="s">
        <v>99</v>
      </c>
      <c r="B10" s="4"/>
      <c r="C10" s="4" t="s">
        <v>41</v>
      </c>
      <c r="D10" s="14">
        <v>10.8</v>
      </c>
      <c r="E10" s="4">
        <v>11.4</v>
      </c>
      <c r="F10" s="16">
        <v>1</v>
      </c>
      <c r="G10" s="4" t="s">
        <v>17</v>
      </c>
      <c r="H10" s="14">
        <f>D10*J10</f>
        <v>270</v>
      </c>
      <c r="I10" s="4">
        <f>E10*J10</f>
        <v>285</v>
      </c>
      <c r="J10" s="16">
        <v>25</v>
      </c>
      <c r="K10" s="9">
        <f t="shared" si="2"/>
        <v>15</v>
      </c>
      <c r="L10" s="7">
        <f t="shared" si="1"/>
        <v>-270</v>
      </c>
      <c r="M10" s="14"/>
      <c r="N10" s="7">
        <f t="shared" si="3"/>
        <v>1606.90750943396</v>
      </c>
      <c r="O10" s="18"/>
      <c r="P10" s="19"/>
    </row>
    <row r="11" s="2" customFormat="1" customHeight="1" spans="1:16">
      <c r="A11" s="4" t="s">
        <v>99</v>
      </c>
      <c r="B11" s="4"/>
      <c r="C11" s="4" t="s">
        <v>511</v>
      </c>
      <c r="D11" s="14">
        <v>10.8</v>
      </c>
      <c r="E11" s="4">
        <v>11.4</v>
      </c>
      <c r="F11" s="16">
        <v>1</v>
      </c>
      <c r="G11" s="4" t="s">
        <v>17</v>
      </c>
      <c r="H11" s="17">
        <f>D11*J11</f>
        <v>270</v>
      </c>
      <c r="I11" s="5">
        <v>286</v>
      </c>
      <c r="J11" s="16">
        <v>25</v>
      </c>
      <c r="K11" s="9">
        <f t="shared" si="2"/>
        <v>16</v>
      </c>
      <c r="L11" s="7">
        <f t="shared" si="1"/>
        <v>-270</v>
      </c>
      <c r="M11" s="14"/>
      <c r="N11" s="7">
        <f t="shared" si="3"/>
        <v>1336.90750943396</v>
      </c>
      <c r="O11" s="18"/>
      <c r="P11" s="19"/>
    </row>
    <row r="12" s="2" customFormat="1" customHeight="1" spans="1:16">
      <c r="A12" s="4" t="s">
        <v>99</v>
      </c>
      <c r="B12" s="5"/>
      <c r="C12" s="127" t="s">
        <v>512</v>
      </c>
      <c r="D12" s="7">
        <v>150</v>
      </c>
      <c r="E12" s="5">
        <v>160</v>
      </c>
      <c r="F12" s="8">
        <v>1</v>
      </c>
      <c r="G12" s="5" t="s">
        <v>25</v>
      </c>
      <c r="H12" s="14">
        <f>D12*F12</f>
        <v>150</v>
      </c>
      <c r="I12" s="14">
        <f t="shared" ref="I12:I20" si="4">E12*F12</f>
        <v>160</v>
      </c>
      <c r="J12" s="16"/>
      <c r="K12" s="9">
        <f t="shared" ref="K12:K20" si="5">I12-H12</f>
        <v>10</v>
      </c>
      <c r="L12" s="7">
        <f t="shared" ref="L12:L20" si="6">-H12</f>
        <v>-150</v>
      </c>
      <c r="M12" s="14"/>
      <c r="N12" s="7">
        <f t="shared" si="3"/>
        <v>1186.90750943396</v>
      </c>
      <c r="O12" s="18"/>
      <c r="P12" s="19"/>
    </row>
    <row r="13" s="2" customFormat="1" customHeight="1" spans="1:16">
      <c r="A13" s="4" t="s">
        <v>99</v>
      </c>
      <c r="B13" s="66"/>
      <c r="C13" s="6" t="s">
        <v>513</v>
      </c>
      <c r="D13" s="7">
        <v>75</v>
      </c>
      <c r="E13" s="57">
        <v>85</v>
      </c>
      <c r="F13" s="8">
        <v>1</v>
      </c>
      <c r="G13" s="5" t="s">
        <v>25</v>
      </c>
      <c r="H13" s="73">
        <f>D13*F13</f>
        <v>75</v>
      </c>
      <c r="I13" s="59">
        <f t="shared" si="4"/>
        <v>85</v>
      </c>
      <c r="J13" s="16"/>
      <c r="K13" s="9">
        <f t="shared" si="5"/>
        <v>10</v>
      </c>
      <c r="L13" s="7">
        <f t="shared" si="6"/>
        <v>-75</v>
      </c>
      <c r="M13" s="14"/>
      <c r="N13" s="7">
        <f t="shared" si="3"/>
        <v>1111.90750943396</v>
      </c>
      <c r="O13" s="18"/>
    </row>
    <row r="14" s="2" customFormat="1" customHeight="1" spans="1:16">
      <c r="A14" s="4" t="s">
        <v>99</v>
      </c>
      <c r="B14" s="66"/>
      <c r="C14" s="6" t="s">
        <v>512</v>
      </c>
      <c r="D14" s="7">
        <v>69.9</v>
      </c>
      <c r="E14" s="57">
        <v>79.9</v>
      </c>
      <c r="F14" s="8">
        <v>1</v>
      </c>
      <c r="G14" s="5" t="s">
        <v>25</v>
      </c>
      <c r="H14" s="73">
        <f>D14*F14</f>
        <v>69.9</v>
      </c>
      <c r="I14" s="59">
        <f t="shared" si="4"/>
        <v>79.9</v>
      </c>
      <c r="J14" s="16"/>
      <c r="K14" s="9">
        <f t="shared" si="5"/>
        <v>10</v>
      </c>
      <c r="L14" s="7">
        <f t="shared" si="6"/>
        <v>-69.9</v>
      </c>
      <c r="M14" s="14"/>
      <c r="N14" s="7">
        <f t="shared" si="3"/>
        <v>1042.00750943396</v>
      </c>
      <c r="O14" s="18"/>
    </row>
    <row r="15" s="2" customFormat="1" customHeight="1" spans="1:16">
      <c r="A15" s="4" t="s">
        <v>99</v>
      </c>
      <c r="B15" s="66"/>
      <c r="C15" s="6" t="s">
        <v>514</v>
      </c>
      <c r="D15" s="7">
        <f>H15/F15</f>
        <v>3.33481481481481</v>
      </c>
      <c r="E15" s="57">
        <v>5</v>
      </c>
      <c r="F15" s="8">
        <v>54</v>
      </c>
      <c r="G15" s="5" t="s">
        <v>515</v>
      </c>
      <c r="H15" s="14">
        <v>180.08</v>
      </c>
      <c r="I15" s="14">
        <f t="shared" si="4"/>
        <v>270</v>
      </c>
      <c r="J15" s="16"/>
      <c r="K15" s="9">
        <f t="shared" si="5"/>
        <v>89.92</v>
      </c>
      <c r="L15" s="7">
        <f t="shared" si="6"/>
        <v>-180.08</v>
      </c>
      <c r="M15" s="14"/>
      <c r="N15" s="7">
        <f t="shared" si="3"/>
        <v>861.92750943396</v>
      </c>
      <c r="O15" s="151"/>
      <c r="P15" s="19"/>
    </row>
    <row r="16" s="2" customFormat="1" customHeight="1" spans="1:16">
      <c r="A16" s="4" t="s">
        <v>99</v>
      </c>
      <c r="B16" s="5"/>
      <c r="C16" s="6" t="s">
        <v>516</v>
      </c>
      <c r="D16" s="7">
        <f>H16/F16</f>
        <v>0.810333333333333</v>
      </c>
      <c r="E16" s="57">
        <v>1.2</v>
      </c>
      <c r="F16" s="8">
        <v>30</v>
      </c>
      <c r="G16" s="5" t="s">
        <v>428</v>
      </c>
      <c r="H16" s="14">
        <v>24.31</v>
      </c>
      <c r="I16" s="14">
        <f t="shared" si="4"/>
        <v>36</v>
      </c>
      <c r="J16" s="16"/>
      <c r="K16" s="9">
        <f t="shared" si="5"/>
        <v>11.69</v>
      </c>
      <c r="L16" s="7">
        <f t="shared" si="6"/>
        <v>-24.31</v>
      </c>
      <c r="M16" s="14"/>
      <c r="N16" s="7">
        <f t="shared" si="3"/>
        <v>837.61750943396</v>
      </c>
      <c r="O16" s="151"/>
    </row>
    <row r="17" s="2" customFormat="1" customHeight="1" spans="1:30">
      <c r="A17" s="4" t="s">
        <v>99</v>
      </c>
      <c r="B17" s="5"/>
      <c r="C17" s="5" t="s">
        <v>517</v>
      </c>
      <c r="D17" s="7">
        <f>H17/F17</f>
        <v>0.634</v>
      </c>
      <c r="E17" s="57">
        <v>3</v>
      </c>
      <c r="F17" s="8">
        <v>20</v>
      </c>
      <c r="G17" s="5" t="s">
        <v>25</v>
      </c>
      <c r="H17" s="7">
        <v>12.68</v>
      </c>
      <c r="I17" s="7">
        <f t="shared" si="4"/>
        <v>60</v>
      </c>
      <c r="J17" s="8"/>
      <c r="K17" s="9">
        <f t="shared" si="5"/>
        <v>47.32</v>
      </c>
      <c r="L17" s="7">
        <f t="shared" si="6"/>
        <v>-12.68</v>
      </c>
      <c r="M17" s="7"/>
      <c r="N17" s="7">
        <f t="shared" si="3"/>
        <v>824.93750943396</v>
      </c>
      <c r="O17" s="11"/>
    </row>
    <row r="18" s="2" customFormat="1" customHeight="1" spans="1:30">
      <c r="A18" s="4" t="s">
        <v>99</v>
      </c>
      <c r="B18" s="5"/>
      <c r="C18" s="128" t="s">
        <v>518</v>
      </c>
      <c r="D18" s="7">
        <f>H18/F18</f>
        <v>32.946</v>
      </c>
      <c r="E18" s="57">
        <v>45</v>
      </c>
      <c r="F18" s="8">
        <v>10</v>
      </c>
      <c r="G18" s="5" t="s">
        <v>25</v>
      </c>
      <c r="H18" s="7">
        <f>33.4+296.06</f>
        <v>329.46</v>
      </c>
      <c r="I18" s="7">
        <f t="shared" si="4"/>
        <v>450</v>
      </c>
      <c r="J18" s="8"/>
      <c r="K18" s="9">
        <f t="shared" si="5"/>
        <v>120.54</v>
      </c>
      <c r="L18" s="7">
        <f t="shared" si="6"/>
        <v>-329.46</v>
      </c>
      <c r="M18" s="7"/>
      <c r="N18" s="7">
        <f t="shared" si="3"/>
        <v>495.47750943396</v>
      </c>
      <c r="O18" s="11"/>
    </row>
    <row r="19" s="2" customFormat="1" customHeight="1" spans="1:30">
      <c r="A19" s="4" t="s">
        <v>99</v>
      </c>
      <c r="B19" s="5"/>
      <c r="C19" s="5" t="s">
        <v>519</v>
      </c>
      <c r="D19" s="7">
        <v>7.4</v>
      </c>
      <c r="E19" s="57">
        <v>9</v>
      </c>
      <c r="F19" s="8">
        <v>10</v>
      </c>
      <c r="G19" s="5" t="s">
        <v>25</v>
      </c>
      <c r="H19" s="7">
        <f>D19*10</f>
        <v>74</v>
      </c>
      <c r="I19" s="7">
        <f t="shared" si="4"/>
        <v>90</v>
      </c>
      <c r="J19" s="8"/>
      <c r="K19" s="9">
        <f t="shared" si="5"/>
        <v>16</v>
      </c>
      <c r="L19" s="7">
        <f t="shared" si="6"/>
        <v>-74</v>
      </c>
      <c r="M19" s="7"/>
      <c r="N19" s="7">
        <f t="shared" si="3"/>
        <v>421.47750943396</v>
      </c>
      <c r="O19" s="11"/>
      <c r="P19" s="2"/>
      <c r="Q19" s="2"/>
      <c r="R19" s="152"/>
      <c r="S19" s="129"/>
      <c r="T19" s="123"/>
      <c r="U19" s="124"/>
      <c r="V19" s="2"/>
      <c r="W19" s="125"/>
      <c r="X19" s="125"/>
      <c r="Y19" s="124"/>
      <c r="Z19" s="130"/>
      <c r="AA19" s="125"/>
      <c r="AB19" s="125"/>
      <c r="AC19" s="125"/>
      <c r="AD19" s="131"/>
    </row>
    <row r="20" s="2" customFormat="1" customHeight="1" spans="1:30">
      <c r="A20" s="4" t="s">
        <v>99</v>
      </c>
      <c r="B20" s="5"/>
      <c r="C20" s="5" t="s">
        <v>520</v>
      </c>
      <c r="D20" s="7">
        <f>H20/J20</f>
        <v>14.95</v>
      </c>
      <c r="E20" s="57">
        <f>I20/J20</f>
        <v>18</v>
      </c>
      <c r="F20" s="8">
        <v>1</v>
      </c>
      <c r="G20" s="5" t="s">
        <v>17</v>
      </c>
      <c r="H20" s="7">
        <v>239.2</v>
      </c>
      <c r="I20" s="7">
        <v>288</v>
      </c>
      <c r="J20" s="8">
        <v>16</v>
      </c>
      <c r="K20" s="9">
        <f t="shared" ref="K20:K28" si="7">I20-H20</f>
        <v>48.8</v>
      </c>
      <c r="L20" s="7">
        <f t="shared" ref="L20:L29" si="8">-H20</f>
        <v>-239.2</v>
      </c>
      <c r="M20" s="7"/>
      <c r="N20" s="7">
        <f t="shared" si="3"/>
        <v>182.27750943396</v>
      </c>
      <c r="O20" s="11"/>
    </row>
    <row r="21" s="2" customFormat="1" customHeight="1" spans="1:30">
      <c r="A21" s="4" t="s">
        <v>99</v>
      </c>
      <c r="B21" s="5"/>
      <c r="C21" s="5" t="s">
        <v>65</v>
      </c>
      <c r="D21" s="7">
        <f>H21/J21</f>
        <v>14.95</v>
      </c>
      <c r="E21" s="57">
        <f>I21/J21</f>
        <v>18</v>
      </c>
      <c r="F21" s="8">
        <v>1</v>
      </c>
      <c r="G21" s="5" t="s">
        <v>17</v>
      </c>
      <c r="H21" s="7">
        <v>239.2</v>
      </c>
      <c r="I21" s="7">
        <v>288</v>
      </c>
      <c r="J21" s="8">
        <v>16</v>
      </c>
      <c r="K21" s="9">
        <f t="shared" si="7"/>
        <v>48.8</v>
      </c>
      <c r="L21" s="7">
        <f t="shared" si="8"/>
        <v>-239.2</v>
      </c>
      <c r="M21" s="7"/>
      <c r="N21" s="7">
        <f t="shared" si="3"/>
        <v>-56.9224905660399</v>
      </c>
      <c r="O21" s="11"/>
    </row>
    <row r="22" s="2" customFormat="1" customHeight="1" spans="1:30">
      <c r="A22" s="4" t="s">
        <v>99</v>
      </c>
      <c r="B22" s="5"/>
      <c r="C22" s="5" t="s">
        <v>66</v>
      </c>
      <c r="D22" s="7">
        <f t="shared" ref="D22:D28" si="9">H22/J22</f>
        <v>14.95</v>
      </c>
      <c r="E22" s="57">
        <f t="shared" ref="E22:E29" si="10">I22/J22</f>
        <v>18</v>
      </c>
      <c r="F22" s="8">
        <v>1</v>
      </c>
      <c r="G22" s="5" t="s">
        <v>17</v>
      </c>
      <c r="H22" s="7">
        <v>239.2</v>
      </c>
      <c r="I22" s="7">
        <v>288</v>
      </c>
      <c r="J22" s="8">
        <v>16</v>
      </c>
      <c r="K22" s="9">
        <f t="shared" si="7"/>
        <v>48.8</v>
      </c>
      <c r="L22" s="7">
        <f t="shared" si="8"/>
        <v>-239.2</v>
      </c>
      <c r="M22" s="7"/>
      <c r="N22" s="7">
        <f t="shared" si="3"/>
        <v>-296.12249056604</v>
      </c>
      <c r="O22" s="11"/>
    </row>
    <row r="23" s="2" customFormat="1" customHeight="1" spans="1:30">
      <c r="A23" s="4" t="s">
        <v>99</v>
      </c>
      <c r="B23" s="5"/>
      <c r="C23" s="127" t="s">
        <v>69</v>
      </c>
      <c r="D23" s="7">
        <f t="shared" si="9"/>
        <v>14.95</v>
      </c>
      <c r="E23" s="57">
        <f t="shared" si="10"/>
        <v>18</v>
      </c>
      <c r="F23" s="8">
        <v>1</v>
      </c>
      <c r="G23" s="5" t="s">
        <v>17</v>
      </c>
      <c r="H23" s="7">
        <v>239.2</v>
      </c>
      <c r="I23" s="7">
        <v>288</v>
      </c>
      <c r="J23" s="8">
        <v>16</v>
      </c>
      <c r="K23" s="9">
        <f t="shared" si="7"/>
        <v>48.8</v>
      </c>
      <c r="L23" s="7">
        <f t="shared" si="8"/>
        <v>-239.2</v>
      </c>
      <c r="M23" s="7"/>
      <c r="N23" s="7">
        <f t="shared" si="3"/>
        <v>-535.32249056604</v>
      </c>
      <c r="O23" s="11"/>
    </row>
    <row r="24" s="2" customFormat="1" customHeight="1" spans="1:30">
      <c r="A24" s="4" t="s">
        <v>99</v>
      </c>
      <c r="B24" s="5"/>
      <c r="C24" s="127" t="s">
        <v>63</v>
      </c>
      <c r="D24" s="7">
        <f t="shared" si="9"/>
        <v>29.9</v>
      </c>
      <c r="E24" s="57">
        <v>18</v>
      </c>
      <c r="F24" s="8">
        <v>2</v>
      </c>
      <c r="G24" s="5" t="s">
        <v>17</v>
      </c>
      <c r="H24" s="7">
        <f>239.2*2</f>
        <v>478.4</v>
      </c>
      <c r="I24" s="7">
        <f>J24*F24*E24</f>
        <v>576</v>
      </c>
      <c r="J24" s="8">
        <v>16</v>
      </c>
      <c r="K24" s="9">
        <f t="shared" si="7"/>
        <v>97.6</v>
      </c>
      <c r="L24" s="7">
        <f t="shared" si="8"/>
        <v>-478.4</v>
      </c>
      <c r="M24" s="7"/>
      <c r="N24" s="7">
        <f t="shared" si="3"/>
        <v>-1013.72249056604</v>
      </c>
      <c r="O24" s="11"/>
    </row>
    <row r="25" s="2" customFormat="1" customHeight="1" spans="1:30">
      <c r="A25" s="4" t="s">
        <v>99</v>
      </c>
      <c r="B25" s="5"/>
      <c r="C25" s="127" t="s">
        <v>64</v>
      </c>
      <c r="D25" s="7">
        <f t="shared" si="9"/>
        <v>14.95</v>
      </c>
      <c r="E25" s="57">
        <f t="shared" si="10"/>
        <v>18</v>
      </c>
      <c r="F25" s="8">
        <v>1</v>
      </c>
      <c r="G25" s="5" t="s">
        <v>17</v>
      </c>
      <c r="H25" s="7">
        <v>239.2</v>
      </c>
      <c r="I25" s="7">
        <v>288</v>
      </c>
      <c r="J25" s="8">
        <v>16</v>
      </c>
      <c r="K25" s="9">
        <f t="shared" si="7"/>
        <v>48.8</v>
      </c>
      <c r="L25" s="7">
        <f t="shared" si="8"/>
        <v>-239.2</v>
      </c>
      <c r="M25" s="7"/>
      <c r="N25" s="7">
        <f t="shared" si="3"/>
        <v>-1252.92249056604</v>
      </c>
      <c r="O25" s="11"/>
    </row>
    <row r="26" s="2" customFormat="1" customHeight="1" spans="1:30">
      <c r="A26" s="4" t="s">
        <v>99</v>
      </c>
      <c r="B26" s="5"/>
      <c r="C26" s="127" t="s">
        <v>521</v>
      </c>
      <c r="D26" s="7">
        <f t="shared" si="9"/>
        <v>14.95</v>
      </c>
      <c r="E26" s="57">
        <f t="shared" si="10"/>
        <v>18</v>
      </c>
      <c r="F26" s="8">
        <v>1</v>
      </c>
      <c r="G26" s="5" t="s">
        <v>17</v>
      </c>
      <c r="H26" s="7">
        <v>239.2</v>
      </c>
      <c r="I26" s="7">
        <v>288</v>
      </c>
      <c r="J26" s="8">
        <v>16</v>
      </c>
      <c r="K26" s="9">
        <f t="shared" si="7"/>
        <v>48.8</v>
      </c>
      <c r="L26" s="7">
        <f t="shared" si="8"/>
        <v>-239.2</v>
      </c>
      <c r="M26" s="7"/>
      <c r="N26" s="7">
        <f t="shared" si="3"/>
        <v>-1492.12249056604</v>
      </c>
      <c r="O26" s="11"/>
    </row>
    <row r="27" s="2" customFormat="1" customHeight="1" spans="1:30">
      <c r="A27" s="4" t="s">
        <v>99</v>
      </c>
      <c r="B27" s="5"/>
      <c r="C27" s="127" t="s">
        <v>522</v>
      </c>
      <c r="D27" s="7">
        <f t="shared" si="9"/>
        <v>14.95</v>
      </c>
      <c r="E27" s="57">
        <f t="shared" si="10"/>
        <v>18</v>
      </c>
      <c r="F27" s="8">
        <v>1</v>
      </c>
      <c r="G27" s="5" t="s">
        <v>17</v>
      </c>
      <c r="H27" s="7">
        <v>239.2</v>
      </c>
      <c r="I27" s="7">
        <v>288</v>
      </c>
      <c r="J27" s="8">
        <v>16</v>
      </c>
      <c r="K27" s="9">
        <f t="shared" si="7"/>
        <v>48.8</v>
      </c>
      <c r="L27" s="7">
        <f t="shared" si="8"/>
        <v>-239.2</v>
      </c>
      <c r="M27" s="7"/>
      <c r="N27" s="7">
        <f t="shared" si="3"/>
        <v>-1731.32249056604</v>
      </c>
      <c r="O27" s="11"/>
    </row>
    <row r="28" s="2" customFormat="1" customHeight="1" spans="1:30">
      <c r="A28" s="4" t="s">
        <v>99</v>
      </c>
      <c r="B28" s="5"/>
      <c r="C28" s="127" t="s">
        <v>523</v>
      </c>
      <c r="D28" s="7">
        <f t="shared" si="9"/>
        <v>14.95</v>
      </c>
      <c r="E28" s="57">
        <f t="shared" si="10"/>
        <v>18</v>
      </c>
      <c r="F28" s="8">
        <v>1</v>
      </c>
      <c r="G28" s="5" t="s">
        <v>17</v>
      </c>
      <c r="H28" s="7">
        <v>239.2</v>
      </c>
      <c r="I28" s="7">
        <v>288</v>
      </c>
      <c r="J28" s="8">
        <v>16</v>
      </c>
      <c r="K28" s="153">
        <v>0</v>
      </c>
      <c r="L28" s="7">
        <f t="shared" si="8"/>
        <v>-239.2</v>
      </c>
      <c r="M28" s="7"/>
      <c r="N28" s="7">
        <f t="shared" si="3"/>
        <v>-1970.52249056604</v>
      </c>
      <c r="O28" s="18" t="s">
        <v>524</v>
      </c>
    </row>
    <row r="29" s="2" customFormat="1" customHeight="1" spans="1:30">
      <c r="A29" s="4" t="s">
        <v>99</v>
      </c>
      <c r="B29" s="4"/>
      <c r="C29" s="4" t="s">
        <v>44</v>
      </c>
      <c r="D29" s="14">
        <v>10.8</v>
      </c>
      <c r="E29" s="4">
        <f t="shared" si="10"/>
        <v>11.4</v>
      </c>
      <c r="F29" s="16">
        <v>1</v>
      </c>
      <c r="G29" s="4" t="s">
        <v>17</v>
      </c>
      <c r="H29" s="17">
        <f>D29*J29</f>
        <v>270</v>
      </c>
      <c r="I29" s="5">
        <v>285</v>
      </c>
      <c r="J29" s="16">
        <v>25</v>
      </c>
      <c r="K29" s="153">
        <v>0</v>
      </c>
      <c r="L29" s="7">
        <f t="shared" si="8"/>
        <v>-270</v>
      </c>
      <c r="M29" s="14"/>
      <c r="N29" s="7">
        <f t="shared" si="3"/>
        <v>-2240.52249056604</v>
      </c>
      <c r="O29" s="18" t="s">
        <v>524</v>
      </c>
      <c r="P29" s="19"/>
    </row>
    <row r="30" s="2" customFormat="1" customHeight="1" spans="1:30">
      <c r="C30" s="146"/>
      <c r="D30" s="125"/>
      <c r="E30" s="2"/>
      <c r="F30" s="124"/>
      <c r="G30" s="2"/>
      <c r="H30" s="125">
        <f>SUM(H3:H29)</f>
        <v>6137.03</v>
      </c>
      <c r="I30" s="125">
        <f>SUM(I3:I29)</f>
        <v>7297.9</v>
      </c>
      <c r="J30" s="124" t="s">
        <v>177</v>
      </c>
      <c r="K30" s="130">
        <f>SUM(K3:K29)</f>
        <v>1097.07</v>
      </c>
      <c r="L30" s="125"/>
      <c r="M30" s="125"/>
      <c r="N30" s="125"/>
      <c r="O30" s="131"/>
    </row>
    <row r="31" s="2" customFormat="1" customHeight="1" spans="1:30">
      <c r="C31" s="146"/>
      <c r="D31" s="125"/>
      <c r="E31" s="2"/>
      <c r="F31" s="124"/>
      <c r="G31" s="2"/>
      <c r="H31" s="125"/>
      <c r="I31" s="125"/>
      <c r="J31" s="124" t="s">
        <v>178</v>
      </c>
      <c r="K31" s="154">
        <f>K30/2</f>
        <v>548.535</v>
      </c>
      <c r="L31" s="125">
        <f>-K31</f>
        <v>-548.535</v>
      </c>
      <c r="M31" s="125"/>
      <c r="N31" s="111">
        <f>N29+L31</f>
        <v>-2789.05749056604</v>
      </c>
      <c r="O31" s="148" t="s">
        <v>451</v>
      </c>
    </row>
    <row r="32" s="2" customFormat="1" customHeight="1" spans="1:30">
      <c r="C32" s="146"/>
      <c r="D32" s="125"/>
      <c r="E32" s="2"/>
      <c r="F32" s="124"/>
      <c r="G32" s="149" t="s">
        <v>450</v>
      </c>
      <c r="H32" s="150"/>
      <c r="I32" s="150">
        <f>SUM(I3:I29)</f>
        <v>7297.9</v>
      </c>
      <c r="J32" s="124"/>
      <c r="O32" s="92" t="s">
        <v>75</v>
      </c>
    </row>
    <row r="33" s="2" customFormat="1" customHeight="1" spans="3:15">
      <c r="C33" s="146"/>
      <c r="D33" s="125"/>
      <c r="F33" s="124"/>
      <c r="H33" s="125"/>
      <c r="I33" s="125"/>
      <c r="J33" s="124"/>
      <c r="L33" s="125"/>
      <c r="M33" s="125"/>
      <c r="N33" s="125"/>
      <c r="O33" s="131"/>
    </row>
  </sheetData>
  <autoFilter xmlns:etc="http://www.wps.cn/officeDocument/2017/etCustomData" ref="B2:C30" etc:filterBottomFollowUsedRange="0">
    <extLst/>
  </autoFilter>
  <mergeCells count="1">
    <mergeCell ref="A1:J1"/>
  </mergeCells>
  <pageMargins left="0.7" right="0.7" top="0.75" bottom="0.75" header="0.3" footer="0.3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O38" sqref="O38"/>
    </sheetView>
  </sheetViews>
  <sheetFormatPr defaultColWidth="9.06666666666667" defaultRowHeight="54" customHeight="1"/>
  <cols>
    <col min="1" max="1" width="8.125" style="1" customWidth="1"/>
    <col min="2" max="2" width="10.5" style="1" customWidth="1"/>
    <col min="3" max="3" width="27.625" style="90" customWidth="1"/>
    <col min="4" max="4" width="12.1333333333333" style="91" customWidth="1"/>
    <col min="5" max="5" width="7.125" style="1" customWidth="1"/>
    <col min="6" max="6" width="5.25" style="42" customWidth="1"/>
    <col min="7" max="7" width="4.75" style="1" customWidth="1"/>
    <col min="8" max="8" width="12.1333333333333" style="43" customWidth="1"/>
    <col min="9" max="9" width="8" style="43" customWidth="1"/>
    <col min="10" max="10" width="14.125" style="42" customWidth="1"/>
    <col min="11" max="11" width="10.375" style="1" customWidth="1"/>
    <col min="12" max="12" width="9.875" style="43" customWidth="1"/>
    <col min="13" max="13" width="10.375" style="43" customWidth="1"/>
    <col min="14" max="14" width="11.9333333333333" style="43" customWidth="1"/>
    <col min="15" max="15" width="17.125" style="92" customWidth="1"/>
    <col min="16" max="16384" width="9.06666666666667" style="1"/>
  </cols>
  <sheetData>
    <row r="1" customHeight="1" spans="1:16">
      <c r="A1" s="93" t="s">
        <v>525</v>
      </c>
      <c r="B1" s="93"/>
      <c r="C1" s="93"/>
      <c r="D1" s="93"/>
      <c r="E1" s="93"/>
      <c r="F1" s="93"/>
      <c r="G1" s="93"/>
      <c r="H1" s="94"/>
      <c r="I1" s="93"/>
      <c r="J1" s="93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96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0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s="1" customFormat="1" customHeight="1" spans="1:16">
      <c r="A3" s="4" t="s">
        <v>99</v>
      </c>
      <c r="B3" s="5"/>
      <c r="C3" s="6" t="s">
        <v>526</v>
      </c>
      <c r="D3" s="57">
        <f>H3/F3</f>
        <v>9.11</v>
      </c>
      <c r="E3" s="57">
        <v>9.8</v>
      </c>
      <c r="F3" s="8">
        <v>2</v>
      </c>
      <c r="G3" s="5" t="s">
        <v>272</v>
      </c>
      <c r="H3" s="14">
        <v>18.22</v>
      </c>
      <c r="I3" s="57">
        <f>E3*F3</f>
        <v>19.6</v>
      </c>
      <c r="J3" s="8"/>
      <c r="K3" s="17">
        <f>I3-H3</f>
        <v>1.38</v>
      </c>
      <c r="L3" s="14">
        <f>-H3</f>
        <v>-18.22</v>
      </c>
      <c r="M3" s="10">
        <v>-2789.05749056604</v>
      </c>
      <c r="N3" s="7">
        <f>L3+M3</f>
        <v>-2807.27749056604</v>
      </c>
      <c r="O3" s="11"/>
    </row>
    <row r="4" customHeight="1" spans="1:16">
      <c r="A4" s="4" t="s">
        <v>99</v>
      </c>
      <c r="B4" s="5"/>
      <c r="C4" s="6" t="s">
        <v>527</v>
      </c>
      <c r="D4" s="57">
        <f>H4/F4</f>
        <v>7.968</v>
      </c>
      <c r="E4" s="57">
        <v>9.9</v>
      </c>
      <c r="F4" s="8">
        <v>5</v>
      </c>
      <c r="G4" s="5" t="s">
        <v>272</v>
      </c>
      <c r="H4" s="14">
        <v>39.84</v>
      </c>
      <c r="I4" s="57">
        <f>E4*F4</f>
        <v>49.5</v>
      </c>
      <c r="J4" s="8"/>
      <c r="K4" s="17">
        <f>I4-H4</f>
        <v>9.66</v>
      </c>
      <c r="L4" s="14">
        <f>-H4</f>
        <v>-39.84</v>
      </c>
      <c r="M4" s="7"/>
      <c r="N4" s="7">
        <f>N3+L4+M4</f>
        <v>-2847.11749056604</v>
      </c>
      <c r="O4" s="11"/>
    </row>
    <row r="5" customHeight="1" spans="1:16">
      <c r="A5" s="4" t="s">
        <v>99</v>
      </c>
      <c r="B5" s="5"/>
      <c r="C5" s="6" t="s">
        <v>528</v>
      </c>
      <c r="D5" s="57">
        <f>H5/F5</f>
        <v>18.2</v>
      </c>
      <c r="E5" s="57">
        <v>29</v>
      </c>
      <c r="F5" s="8">
        <v>4</v>
      </c>
      <c r="G5" s="5" t="s">
        <v>408</v>
      </c>
      <c r="H5" s="14">
        <v>72.8</v>
      </c>
      <c r="I5" s="57">
        <f>E5*F5</f>
        <v>116</v>
      </c>
      <c r="J5" s="8"/>
      <c r="K5" s="17">
        <f t="shared" ref="K5:K35" si="0">I5-H5</f>
        <v>43.2</v>
      </c>
      <c r="L5" s="14">
        <f t="shared" ref="L5:L35" si="1">-H5</f>
        <v>-72.8</v>
      </c>
      <c r="M5" s="7"/>
      <c r="N5" s="7">
        <f>N4+L5+M5</f>
        <v>-2919.91749056604</v>
      </c>
      <c r="O5" s="11"/>
    </row>
    <row r="6" s="2" customFormat="1" customHeight="1" spans="1:16">
      <c r="A6" s="4" t="s">
        <v>99</v>
      </c>
      <c r="B6" s="5"/>
      <c r="C6" s="6" t="s">
        <v>529</v>
      </c>
      <c r="D6" s="57">
        <f>H6/420</f>
        <v>0.278</v>
      </c>
      <c r="E6" s="57">
        <v>0.41</v>
      </c>
      <c r="F6" s="8">
        <v>1</v>
      </c>
      <c r="G6" s="5" t="s">
        <v>17</v>
      </c>
      <c r="H6" s="14">
        <v>116.76</v>
      </c>
      <c r="I6" s="57">
        <f>E6*420</f>
        <v>172.2</v>
      </c>
      <c r="J6" s="8" t="s">
        <v>530</v>
      </c>
      <c r="K6" s="17">
        <f t="shared" si="0"/>
        <v>55.44</v>
      </c>
      <c r="L6" s="14">
        <f t="shared" si="1"/>
        <v>-116.76</v>
      </c>
      <c r="M6" s="7"/>
      <c r="N6" s="7">
        <f t="shared" ref="N6:N35" si="2">N5+L6+M6</f>
        <v>-3036.67749056604</v>
      </c>
      <c r="O6" s="11"/>
    </row>
    <row r="7" s="2" customFormat="1" customHeight="1" spans="1:16">
      <c r="A7" s="4" t="s">
        <v>99</v>
      </c>
      <c r="B7" s="5"/>
      <c r="C7" s="127" t="s">
        <v>531</v>
      </c>
      <c r="D7" s="63">
        <f>H7/F7</f>
        <v>12.39</v>
      </c>
      <c r="E7" s="5">
        <v>13.5</v>
      </c>
      <c r="F7" s="8">
        <v>8</v>
      </c>
      <c r="G7" s="5" t="s">
        <v>272</v>
      </c>
      <c r="H7" s="14">
        <v>99.12</v>
      </c>
      <c r="I7" s="7">
        <f t="shared" ref="I7:I13" si="3">E7*F7</f>
        <v>108</v>
      </c>
      <c r="J7" s="8" t="s">
        <v>532</v>
      </c>
      <c r="K7" s="17">
        <f t="shared" si="0"/>
        <v>8.88</v>
      </c>
      <c r="L7" s="14">
        <f t="shared" si="1"/>
        <v>-99.12</v>
      </c>
      <c r="M7" s="7"/>
      <c r="N7" s="7">
        <f t="shared" si="2"/>
        <v>-3135.79749056604</v>
      </c>
      <c r="O7" s="11"/>
      <c r="P7" s="19"/>
    </row>
    <row r="8" s="2" customFormat="1" customHeight="1" spans="1:16">
      <c r="A8" s="4" t="s">
        <v>99</v>
      </c>
      <c r="B8" s="5"/>
      <c r="C8" s="6" t="s">
        <v>533</v>
      </c>
      <c r="D8" s="63">
        <f t="shared" ref="D8:D16" si="4">H8/F8</f>
        <v>2.337</v>
      </c>
      <c r="E8" s="63">
        <v>2.5</v>
      </c>
      <c r="F8" s="8">
        <v>120</v>
      </c>
      <c r="G8" s="5" t="s">
        <v>131</v>
      </c>
      <c r="H8" s="14">
        <v>280.44</v>
      </c>
      <c r="I8" s="7">
        <f t="shared" si="3"/>
        <v>300</v>
      </c>
      <c r="J8" s="16"/>
      <c r="K8" s="17">
        <f t="shared" si="0"/>
        <v>19.56</v>
      </c>
      <c r="L8" s="14">
        <f t="shared" si="1"/>
        <v>-280.44</v>
      </c>
      <c r="M8" s="7"/>
      <c r="N8" s="7">
        <f t="shared" si="2"/>
        <v>-3416.23749056604</v>
      </c>
      <c r="O8" s="11"/>
      <c r="P8" s="19"/>
    </row>
    <row r="9" s="2" customFormat="1" customHeight="1" spans="1:16">
      <c r="A9" s="4" t="s">
        <v>99</v>
      </c>
      <c r="B9" s="66"/>
      <c r="C9" s="6" t="s">
        <v>534</v>
      </c>
      <c r="D9" s="63">
        <f t="shared" si="4"/>
        <v>2.3486</v>
      </c>
      <c r="E9" s="57">
        <v>2.5</v>
      </c>
      <c r="F9" s="8">
        <v>150</v>
      </c>
      <c r="G9" s="5" t="s">
        <v>131</v>
      </c>
      <c r="H9" s="14">
        <v>352.29</v>
      </c>
      <c r="I9" s="7">
        <f t="shared" si="3"/>
        <v>375</v>
      </c>
      <c r="J9" s="8"/>
      <c r="K9" s="17">
        <f t="shared" si="0"/>
        <v>22.71</v>
      </c>
      <c r="L9" s="14">
        <f t="shared" si="1"/>
        <v>-352.29</v>
      </c>
      <c r="M9" s="7"/>
      <c r="N9" s="7">
        <f t="shared" si="2"/>
        <v>-3768.52749056604</v>
      </c>
      <c r="O9" s="11"/>
    </row>
    <row r="10" s="2" customFormat="1" customHeight="1" spans="1:16">
      <c r="A10" s="4" t="s">
        <v>99</v>
      </c>
      <c r="B10" s="66"/>
      <c r="C10" s="6" t="s">
        <v>535</v>
      </c>
      <c r="D10" s="63">
        <f t="shared" si="4"/>
        <v>2.22753333333333</v>
      </c>
      <c r="E10" s="57">
        <v>2.5</v>
      </c>
      <c r="F10" s="8">
        <v>150</v>
      </c>
      <c r="G10" s="5" t="s">
        <v>131</v>
      </c>
      <c r="H10" s="14">
        <v>334.13</v>
      </c>
      <c r="I10" s="7">
        <f t="shared" si="3"/>
        <v>375</v>
      </c>
      <c r="J10" s="8"/>
      <c r="K10" s="17">
        <f t="shared" si="0"/>
        <v>40.87</v>
      </c>
      <c r="L10" s="14">
        <f t="shared" si="1"/>
        <v>-334.13</v>
      </c>
      <c r="M10" s="7"/>
      <c r="N10" s="7">
        <f t="shared" si="2"/>
        <v>-4102.65749056604</v>
      </c>
      <c r="O10" s="11"/>
    </row>
    <row r="11" s="2" customFormat="1" customHeight="1" spans="1:16">
      <c r="A11" s="4" t="s">
        <v>99</v>
      </c>
      <c r="B11" s="66"/>
      <c r="C11" s="6" t="s">
        <v>536</v>
      </c>
      <c r="D11" s="63">
        <f t="shared" si="4"/>
        <v>10.5525</v>
      </c>
      <c r="E11" s="7">
        <v>11.9</v>
      </c>
      <c r="F11" s="8">
        <v>40</v>
      </c>
      <c r="G11" s="5" t="s">
        <v>131</v>
      </c>
      <c r="H11" s="14">
        <v>422.1</v>
      </c>
      <c r="I11" s="7">
        <f t="shared" si="3"/>
        <v>476</v>
      </c>
      <c r="J11" s="8"/>
      <c r="K11" s="17">
        <f t="shared" si="0"/>
        <v>53.9</v>
      </c>
      <c r="L11" s="14">
        <f t="shared" si="1"/>
        <v>-422.1</v>
      </c>
      <c r="M11" s="7"/>
      <c r="N11" s="7">
        <f t="shared" si="2"/>
        <v>-4524.75749056604</v>
      </c>
      <c r="O11" s="11"/>
    </row>
    <row r="12" s="2" customFormat="1" customHeight="1" spans="1:16">
      <c r="A12" s="4" t="s">
        <v>99</v>
      </c>
      <c r="B12" s="66"/>
      <c r="C12" s="6" t="s">
        <v>537</v>
      </c>
      <c r="D12" s="63">
        <f t="shared" si="4"/>
        <v>7.845</v>
      </c>
      <c r="E12" s="57">
        <v>11.9</v>
      </c>
      <c r="F12" s="8">
        <v>20</v>
      </c>
      <c r="G12" s="5" t="s">
        <v>131</v>
      </c>
      <c r="H12" s="14">
        <v>156.9</v>
      </c>
      <c r="I12" s="7">
        <f t="shared" si="3"/>
        <v>238</v>
      </c>
      <c r="J12" s="8"/>
      <c r="K12" s="17">
        <f t="shared" si="0"/>
        <v>81.1</v>
      </c>
      <c r="L12" s="14">
        <f t="shared" si="1"/>
        <v>-156.9</v>
      </c>
      <c r="M12" s="7"/>
      <c r="N12" s="7">
        <f t="shared" si="2"/>
        <v>-4681.65749056604</v>
      </c>
      <c r="O12" s="11"/>
    </row>
    <row r="13" s="2" customFormat="1" customHeight="1" spans="1:16">
      <c r="A13" s="4" t="s">
        <v>99</v>
      </c>
      <c r="B13" s="66"/>
      <c r="C13" s="6" t="s">
        <v>538</v>
      </c>
      <c r="D13" s="63">
        <f t="shared" si="4"/>
        <v>23.032</v>
      </c>
      <c r="E13" s="57">
        <v>24.2</v>
      </c>
      <c r="F13" s="8">
        <v>20</v>
      </c>
      <c r="G13" s="5" t="s">
        <v>131</v>
      </c>
      <c r="H13" s="14">
        <v>460.64</v>
      </c>
      <c r="I13" s="7">
        <f t="shared" si="3"/>
        <v>484</v>
      </c>
      <c r="J13" s="8"/>
      <c r="K13" s="17">
        <f t="shared" si="0"/>
        <v>23.36</v>
      </c>
      <c r="L13" s="14">
        <f t="shared" si="1"/>
        <v>-460.64</v>
      </c>
      <c r="M13" s="7"/>
      <c r="N13" s="7">
        <f t="shared" si="2"/>
        <v>-5142.29749056604</v>
      </c>
      <c r="O13" s="11"/>
    </row>
    <row r="14" s="2" customFormat="1" customHeight="1" spans="1:16">
      <c r="A14" s="4" t="s">
        <v>99</v>
      </c>
      <c r="B14" s="66"/>
      <c r="C14" s="6" t="s">
        <v>539</v>
      </c>
      <c r="D14" s="63">
        <f t="shared" si="4"/>
        <v>0.289777777777778</v>
      </c>
      <c r="E14" s="57">
        <f>I14/F14</f>
        <v>0.308333333333333</v>
      </c>
      <c r="F14" s="8">
        <v>180</v>
      </c>
      <c r="G14" s="5" t="s">
        <v>131</v>
      </c>
      <c r="H14" s="14">
        <v>52.16</v>
      </c>
      <c r="I14" s="7">
        <f>18.5*3</f>
        <v>55.5</v>
      </c>
      <c r="J14" s="8"/>
      <c r="K14" s="17">
        <f t="shared" si="0"/>
        <v>3.34</v>
      </c>
      <c r="L14" s="14">
        <f t="shared" si="1"/>
        <v>-52.16</v>
      </c>
      <c r="M14" s="7"/>
      <c r="N14" s="7">
        <f t="shared" si="2"/>
        <v>-5194.45749056604</v>
      </c>
      <c r="O14" s="11"/>
    </row>
    <row r="15" s="2" customFormat="1" customHeight="1" spans="1:16">
      <c r="A15" s="4" t="s">
        <v>99</v>
      </c>
      <c r="B15" s="5"/>
      <c r="C15" s="5" t="s">
        <v>507</v>
      </c>
      <c r="D15" s="63">
        <f t="shared" si="4"/>
        <v>51.706</v>
      </c>
      <c r="E15" s="57">
        <v>59.9</v>
      </c>
      <c r="F15" s="8">
        <v>10</v>
      </c>
      <c r="G15" s="5" t="s">
        <v>121</v>
      </c>
      <c r="H15" s="14">
        <f>(540.15+493.97)/2</f>
        <v>517.06</v>
      </c>
      <c r="I15" s="7">
        <f>E15*F15</f>
        <v>599</v>
      </c>
      <c r="J15" s="8" t="s">
        <v>508</v>
      </c>
      <c r="K15" s="17">
        <f t="shared" si="0"/>
        <v>81.9400000000001</v>
      </c>
      <c r="L15" s="14">
        <f t="shared" si="1"/>
        <v>-517.06</v>
      </c>
      <c r="M15" s="7"/>
      <c r="N15" s="7">
        <f t="shared" si="2"/>
        <v>-5711.51749056604</v>
      </c>
      <c r="O15" s="11"/>
    </row>
    <row r="16" s="2" customFormat="1" customHeight="1" spans="1:16">
      <c r="A16" s="4" t="s">
        <v>99</v>
      </c>
      <c r="B16" s="5"/>
      <c r="C16" s="5" t="s">
        <v>509</v>
      </c>
      <c r="D16" s="63">
        <f t="shared" si="4"/>
        <v>51.706</v>
      </c>
      <c r="E16" s="57">
        <v>59.9</v>
      </c>
      <c r="F16" s="8">
        <v>10</v>
      </c>
      <c r="G16" s="5" t="s">
        <v>121</v>
      </c>
      <c r="H16" s="14">
        <f>(540.15+493.97)/2</f>
        <v>517.06</v>
      </c>
      <c r="I16" s="7">
        <f>E16*F16</f>
        <v>599</v>
      </c>
      <c r="J16" s="8" t="s">
        <v>508</v>
      </c>
      <c r="K16" s="17">
        <f t="shared" si="0"/>
        <v>81.9400000000001</v>
      </c>
      <c r="L16" s="14">
        <f t="shared" si="1"/>
        <v>-517.06</v>
      </c>
      <c r="M16" s="7"/>
      <c r="N16" s="7">
        <f t="shared" si="2"/>
        <v>-6228.57749056604</v>
      </c>
      <c r="O16" s="11"/>
    </row>
    <row r="17" s="2" customFormat="1" customHeight="1" spans="1:15">
      <c r="A17" s="4" t="s">
        <v>99</v>
      </c>
      <c r="B17" s="66"/>
      <c r="C17" s="6" t="s">
        <v>540</v>
      </c>
      <c r="D17" s="63">
        <f>H17/80</f>
        <v>5.59675</v>
      </c>
      <c r="E17" s="57">
        <v>8.9</v>
      </c>
      <c r="F17" s="8">
        <v>1</v>
      </c>
      <c r="G17" s="5" t="s">
        <v>17</v>
      </c>
      <c r="H17" s="14">
        <f>895.48/2</f>
        <v>447.74</v>
      </c>
      <c r="I17" s="7">
        <f>E17*80</f>
        <v>712</v>
      </c>
      <c r="J17" s="8" t="s">
        <v>541</v>
      </c>
      <c r="K17" s="17">
        <f t="shared" si="0"/>
        <v>264.26</v>
      </c>
      <c r="L17" s="14">
        <f t="shared" si="1"/>
        <v>-447.74</v>
      </c>
      <c r="M17" s="7"/>
      <c r="N17" s="7">
        <f t="shared" si="2"/>
        <v>-6676.31749056604</v>
      </c>
      <c r="O17" s="11"/>
    </row>
    <row r="18" s="2" customFormat="1" customHeight="1" spans="1:15">
      <c r="A18" s="4" t="s">
        <v>99</v>
      </c>
      <c r="B18" s="66"/>
      <c r="C18" s="6" t="s">
        <v>542</v>
      </c>
      <c r="D18" s="63">
        <f>H18/80</f>
        <v>5.59675</v>
      </c>
      <c r="E18" s="57">
        <v>8.9</v>
      </c>
      <c r="F18" s="8">
        <v>1</v>
      </c>
      <c r="G18" s="5" t="s">
        <v>17</v>
      </c>
      <c r="H18" s="14">
        <f>895.48/2</f>
        <v>447.74</v>
      </c>
      <c r="I18" s="7">
        <f>E18*80</f>
        <v>712</v>
      </c>
      <c r="J18" s="8" t="s">
        <v>541</v>
      </c>
      <c r="K18" s="17">
        <f t="shared" si="0"/>
        <v>264.26</v>
      </c>
      <c r="L18" s="14">
        <f t="shared" si="1"/>
        <v>-447.74</v>
      </c>
      <c r="M18" s="7"/>
      <c r="N18" s="7">
        <f t="shared" si="2"/>
        <v>-7124.05749056604</v>
      </c>
      <c r="O18" s="11"/>
    </row>
    <row r="19" s="2" customFormat="1" customHeight="1" spans="1:15">
      <c r="A19" s="4" t="s">
        <v>99</v>
      </c>
      <c r="B19" s="66"/>
      <c r="C19" s="6" t="s">
        <v>543</v>
      </c>
      <c r="D19" s="63">
        <f t="shared" ref="D19:D29" si="5">H19/F19</f>
        <v>40.9206666666667</v>
      </c>
      <c r="E19" s="57">
        <v>42</v>
      </c>
      <c r="F19" s="8">
        <v>30</v>
      </c>
      <c r="G19" s="5" t="s">
        <v>19</v>
      </c>
      <c r="H19" s="14">
        <f>829.62+398</f>
        <v>1227.62</v>
      </c>
      <c r="I19" s="7">
        <f t="shared" ref="I19:I25" si="6">E19*F19</f>
        <v>1260</v>
      </c>
      <c r="J19" s="8"/>
      <c r="K19" s="17">
        <f t="shared" si="0"/>
        <v>32.3800000000001</v>
      </c>
      <c r="L19" s="14">
        <f t="shared" si="1"/>
        <v>-1227.62</v>
      </c>
      <c r="M19" s="7"/>
      <c r="N19" s="7">
        <f t="shared" si="2"/>
        <v>-8351.67749056604</v>
      </c>
      <c r="O19" s="11"/>
    </row>
    <row r="20" s="2" customFormat="1" customHeight="1" spans="1:15">
      <c r="A20" s="4" t="s">
        <v>99</v>
      </c>
      <c r="B20" s="66"/>
      <c r="C20" s="6" t="s">
        <v>544</v>
      </c>
      <c r="D20" s="63">
        <f t="shared" si="5"/>
        <v>83.16</v>
      </c>
      <c r="E20" s="57">
        <v>85</v>
      </c>
      <c r="F20" s="8">
        <v>10</v>
      </c>
      <c r="G20" s="5" t="s">
        <v>19</v>
      </c>
      <c r="H20" s="14">
        <f>831.6</f>
        <v>831.6</v>
      </c>
      <c r="I20" s="7">
        <f t="shared" si="6"/>
        <v>850</v>
      </c>
      <c r="J20" s="8"/>
      <c r="K20" s="17">
        <f t="shared" si="0"/>
        <v>18.4</v>
      </c>
      <c r="L20" s="14">
        <f t="shared" si="1"/>
        <v>-831.6</v>
      </c>
      <c r="M20" s="7"/>
      <c r="N20" s="7">
        <f t="shared" si="2"/>
        <v>-9183.27749056604</v>
      </c>
      <c r="O20" s="11"/>
    </row>
    <row r="21" s="2" customFormat="1" customHeight="1" spans="1:15">
      <c r="A21" s="4" t="s">
        <v>99</v>
      </c>
      <c r="B21" s="66"/>
      <c r="C21" s="6" t="s">
        <v>545</v>
      </c>
      <c r="D21" s="63">
        <f t="shared" si="5"/>
        <v>2.84416666666667</v>
      </c>
      <c r="E21" s="57">
        <f>9.35/3</f>
        <v>3.11666666666667</v>
      </c>
      <c r="F21" s="8">
        <v>60</v>
      </c>
      <c r="G21" s="5" t="s">
        <v>515</v>
      </c>
      <c r="H21" s="14">
        <v>170.65</v>
      </c>
      <c r="I21" s="7">
        <f t="shared" si="6"/>
        <v>187</v>
      </c>
      <c r="J21" s="8"/>
      <c r="K21" s="17">
        <f t="shared" si="0"/>
        <v>16.35</v>
      </c>
      <c r="L21" s="14">
        <f t="shared" si="1"/>
        <v>-170.65</v>
      </c>
      <c r="M21" s="7"/>
      <c r="N21" s="7">
        <f t="shared" si="2"/>
        <v>-9353.92749056604</v>
      </c>
      <c r="O21" s="11"/>
    </row>
    <row r="22" s="2" customFormat="1" customHeight="1" spans="1:15">
      <c r="A22" s="4" t="s">
        <v>99</v>
      </c>
      <c r="B22" s="5"/>
      <c r="C22" s="6" t="s">
        <v>546</v>
      </c>
      <c r="D22" s="7">
        <f t="shared" si="5"/>
        <v>17.9691666666667</v>
      </c>
      <c r="E22" s="7">
        <v>22.9</v>
      </c>
      <c r="F22" s="8">
        <v>12</v>
      </c>
      <c r="G22" s="5" t="s">
        <v>121</v>
      </c>
      <c r="H22" s="14">
        <v>215.63</v>
      </c>
      <c r="I22" s="7">
        <f t="shared" si="6"/>
        <v>274.8</v>
      </c>
      <c r="J22" s="8" t="s">
        <v>412</v>
      </c>
      <c r="K22" s="17">
        <f t="shared" si="0"/>
        <v>59.17</v>
      </c>
      <c r="L22" s="14">
        <f t="shared" si="1"/>
        <v>-215.63</v>
      </c>
      <c r="M22" s="7"/>
      <c r="N22" s="7">
        <f t="shared" si="2"/>
        <v>-9569.55749056604</v>
      </c>
      <c r="O22" s="11"/>
    </row>
    <row r="23" s="1" customFormat="1" customHeight="1" spans="1:15">
      <c r="A23" s="4" t="s">
        <v>99</v>
      </c>
      <c r="B23" s="5"/>
      <c r="C23" s="6" t="s">
        <v>547</v>
      </c>
      <c r="D23" s="57">
        <f t="shared" si="5"/>
        <v>4.601875</v>
      </c>
      <c r="E23" s="57">
        <v>5</v>
      </c>
      <c r="F23" s="8">
        <v>48</v>
      </c>
      <c r="G23" s="5" t="s">
        <v>19</v>
      </c>
      <c r="H23" s="14">
        <v>220.89</v>
      </c>
      <c r="I23" s="57">
        <f t="shared" si="6"/>
        <v>240</v>
      </c>
      <c r="J23" s="8"/>
      <c r="K23" s="17">
        <f t="shared" si="0"/>
        <v>19.11</v>
      </c>
      <c r="L23" s="14">
        <f t="shared" si="1"/>
        <v>-220.89</v>
      </c>
      <c r="M23" s="7"/>
      <c r="N23" s="7">
        <f t="shared" si="2"/>
        <v>-9790.44749056604</v>
      </c>
      <c r="O23" s="11"/>
    </row>
    <row r="24" s="2" customFormat="1" customHeight="1" spans="1:15">
      <c r="A24" s="4" t="s">
        <v>99</v>
      </c>
      <c r="B24" s="5"/>
      <c r="C24" s="6" t="s">
        <v>548</v>
      </c>
      <c r="D24" s="57">
        <f t="shared" si="5"/>
        <v>4.7208</v>
      </c>
      <c r="E24" s="57">
        <v>5</v>
      </c>
      <c r="F24" s="8">
        <v>50</v>
      </c>
      <c r="G24" s="5" t="s">
        <v>19</v>
      </c>
      <c r="H24" s="14">
        <v>236.04</v>
      </c>
      <c r="I24" s="7">
        <f t="shared" si="6"/>
        <v>250</v>
      </c>
      <c r="J24" s="8"/>
      <c r="K24" s="17">
        <f t="shared" si="0"/>
        <v>13.96</v>
      </c>
      <c r="L24" s="14">
        <f t="shared" si="1"/>
        <v>-236.04</v>
      </c>
      <c r="M24" s="7"/>
      <c r="N24" s="7">
        <f t="shared" si="2"/>
        <v>-10026.487490566</v>
      </c>
      <c r="O24" s="11"/>
    </row>
    <row r="25" s="2" customFormat="1" customHeight="1" spans="1:15">
      <c r="A25" s="4" t="s">
        <v>99</v>
      </c>
      <c r="B25" s="5"/>
      <c r="C25" s="6" t="s">
        <v>549</v>
      </c>
      <c r="D25" s="63">
        <f t="shared" si="5"/>
        <v>14.592</v>
      </c>
      <c r="E25" s="57">
        <v>15.9</v>
      </c>
      <c r="F25" s="8">
        <v>10</v>
      </c>
      <c r="G25" s="5" t="s">
        <v>121</v>
      </c>
      <c r="H25" s="14">
        <v>145.92</v>
      </c>
      <c r="I25" s="7">
        <f t="shared" si="6"/>
        <v>159</v>
      </c>
      <c r="J25" s="8"/>
      <c r="K25" s="17">
        <f t="shared" si="0"/>
        <v>13.08</v>
      </c>
      <c r="L25" s="14">
        <f t="shared" si="1"/>
        <v>-145.92</v>
      </c>
      <c r="M25" s="7"/>
      <c r="N25" s="7">
        <f t="shared" si="2"/>
        <v>-10172.407490566</v>
      </c>
      <c r="O25" s="11"/>
    </row>
    <row r="26" s="2" customFormat="1" customHeight="1" spans="1:15">
      <c r="A26" s="4" t="s">
        <v>99</v>
      </c>
      <c r="B26" s="5"/>
      <c r="C26" s="5" t="s">
        <v>550</v>
      </c>
      <c r="D26" s="63">
        <f t="shared" si="5"/>
        <v>8.3515</v>
      </c>
      <c r="E26" s="57">
        <v>8.9</v>
      </c>
      <c r="F26" s="8">
        <v>20</v>
      </c>
      <c r="G26" s="5" t="s">
        <v>30</v>
      </c>
      <c r="H26" s="14">
        <v>167.03</v>
      </c>
      <c r="I26" s="57">
        <f t="shared" ref="I26:I35" si="7">E26*F26</f>
        <v>178</v>
      </c>
      <c r="J26" s="8"/>
      <c r="K26" s="17">
        <f t="shared" si="0"/>
        <v>10.97</v>
      </c>
      <c r="L26" s="14">
        <f t="shared" si="1"/>
        <v>-167.03</v>
      </c>
      <c r="M26" s="7"/>
      <c r="N26" s="7">
        <f t="shared" si="2"/>
        <v>-10339.437490566</v>
      </c>
      <c r="O26" s="11"/>
    </row>
    <row r="27" s="2" customFormat="1" customHeight="1" spans="1:15">
      <c r="A27" s="4" t="s">
        <v>99</v>
      </c>
      <c r="B27" s="5"/>
      <c r="C27" s="5" t="s">
        <v>551</v>
      </c>
      <c r="D27" s="63">
        <f t="shared" si="5"/>
        <v>11.1368421052632</v>
      </c>
      <c r="E27" s="57">
        <v>15.8</v>
      </c>
      <c r="F27" s="8">
        <v>19</v>
      </c>
      <c r="G27" s="5" t="s">
        <v>30</v>
      </c>
      <c r="H27" s="14">
        <v>211.6</v>
      </c>
      <c r="I27" s="7">
        <f t="shared" si="7"/>
        <v>300.2</v>
      </c>
      <c r="J27" s="8"/>
      <c r="K27" s="17">
        <f t="shared" si="0"/>
        <v>88.6</v>
      </c>
      <c r="L27" s="14">
        <f t="shared" si="1"/>
        <v>-211.6</v>
      </c>
      <c r="M27" s="7"/>
      <c r="N27" s="7">
        <f t="shared" si="2"/>
        <v>-10551.037490566</v>
      </c>
      <c r="O27" s="11"/>
    </row>
    <row r="28" s="2" customFormat="1" customHeight="1" spans="1:15">
      <c r="A28" s="4" t="s">
        <v>99</v>
      </c>
      <c r="B28" s="5"/>
      <c r="C28" s="5" t="s">
        <v>552</v>
      </c>
      <c r="D28" s="63">
        <f t="shared" si="5"/>
        <v>15.0733333333333</v>
      </c>
      <c r="E28" s="57">
        <v>29.9</v>
      </c>
      <c r="F28" s="8">
        <v>3</v>
      </c>
      <c r="G28" s="5" t="s">
        <v>17</v>
      </c>
      <c r="H28" s="14">
        <v>45.22</v>
      </c>
      <c r="I28" s="7">
        <f t="shared" si="7"/>
        <v>89.7</v>
      </c>
      <c r="J28" s="8" t="s">
        <v>553</v>
      </c>
      <c r="K28" s="17">
        <f t="shared" si="0"/>
        <v>44.48</v>
      </c>
      <c r="L28" s="14">
        <f t="shared" si="1"/>
        <v>-45.22</v>
      </c>
      <c r="M28" s="7"/>
      <c r="N28" s="7">
        <f t="shared" si="2"/>
        <v>-10596.257490566</v>
      </c>
      <c r="O28" s="11"/>
    </row>
    <row r="29" s="2" customFormat="1" customHeight="1" spans="1:15">
      <c r="A29" s="4" t="s">
        <v>99</v>
      </c>
      <c r="B29" s="5"/>
      <c r="C29" s="5" t="s">
        <v>554</v>
      </c>
      <c r="D29" s="63">
        <f t="shared" si="5"/>
        <v>35.015</v>
      </c>
      <c r="E29" s="5">
        <v>39.8</v>
      </c>
      <c r="F29" s="8">
        <v>2</v>
      </c>
      <c r="G29" s="5" t="s">
        <v>17</v>
      </c>
      <c r="H29" s="14">
        <v>70.03</v>
      </c>
      <c r="I29" s="57">
        <f t="shared" si="7"/>
        <v>79.6</v>
      </c>
      <c r="J29" s="8" t="s">
        <v>555</v>
      </c>
      <c r="K29" s="17">
        <f t="shared" si="0"/>
        <v>9.56999999999999</v>
      </c>
      <c r="L29" s="14">
        <f t="shared" si="1"/>
        <v>-70.03</v>
      </c>
      <c r="M29" s="7"/>
      <c r="N29" s="7">
        <f t="shared" si="2"/>
        <v>-10666.287490566</v>
      </c>
      <c r="O29" s="11"/>
    </row>
    <row r="30" s="2" customFormat="1" customHeight="1" spans="1:15">
      <c r="A30" s="4" t="s">
        <v>99</v>
      </c>
      <c r="B30" s="5"/>
      <c r="C30" s="127" t="s">
        <v>556</v>
      </c>
      <c r="D30" s="63">
        <f>H30/2</f>
        <v>18.93</v>
      </c>
      <c r="E30" s="4">
        <v>19.9</v>
      </c>
      <c r="F30" s="8">
        <v>2</v>
      </c>
      <c r="G30" s="5" t="s">
        <v>17</v>
      </c>
      <c r="H30" s="14">
        <v>37.86</v>
      </c>
      <c r="I30" s="7">
        <f t="shared" si="7"/>
        <v>39.8</v>
      </c>
      <c r="J30" s="8" t="s">
        <v>557</v>
      </c>
      <c r="K30" s="17">
        <f t="shared" si="0"/>
        <v>1.94</v>
      </c>
      <c r="L30" s="14">
        <f t="shared" si="1"/>
        <v>-37.86</v>
      </c>
      <c r="M30" s="7"/>
      <c r="N30" s="7">
        <f t="shared" si="2"/>
        <v>-10704.147490566</v>
      </c>
      <c r="O30" s="11"/>
    </row>
    <row r="31" s="2" customFormat="1" customHeight="1" spans="1:15">
      <c r="A31" s="4" t="s">
        <v>99</v>
      </c>
      <c r="B31" s="5"/>
      <c r="C31" s="127" t="s">
        <v>558</v>
      </c>
      <c r="D31" s="63">
        <f>H31/2</f>
        <v>41.785</v>
      </c>
      <c r="E31" s="5">
        <v>45.8</v>
      </c>
      <c r="F31" s="8">
        <v>2</v>
      </c>
      <c r="G31" s="5" t="s">
        <v>17</v>
      </c>
      <c r="H31" s="14">
        <v>83.57</v>
      </c>
      <c r="I31" s="7">
        <f t="shared" si="7"/>
        <v>91.6</v>
      </c>
      <c r="J31" s="8" t="s">
        <v>559</v>
      </c>
      <c r="K31" s="17">
        <f t="shared" si="0"/>
        <v>8.03</v>
      </c>
      <c r="L31" s="14">
        <f t="shared" si="1"/>
        <v>-83.57</v>
      </c>
      <c r="M31" s="7"/>
      <c r="N31" s="7">
        <f t="shared" si="2"/>
        <v>-10787.717490566</v>
      </c>
      <c r="O31" s="11"/>
    </row>
    <row r="32" s="1" customFormat="1" customHeight="1" spans="1:15">
      <c r="A32" s="4" t="s">
        <v>560</v>
      </c>
      <c r="B32" s="5"/>
      <c r="C32" s="6" t="s">
        <v>561</v>
      </c>
      <c r="D32" s="57">
        <f t="shared" ref="D32:D35" si="8">H32/F32</f>
        <v>56.026</v>
      </c>
      <c r="E32" s="57">
        <v>69</v>
      </c>
      <c r="F32" s="8">
        <v>50</v>
      </c>
      <c r="G32" s="5" t="s">
        <v>19</v>
      </c>
      <c r="H32" s="14">
        <f>398.3+724+910+769</f>
        <v>2801.3</v>
      </c>
      <c r="I32" s="7">
        <f t="shared" si="7"/>
        <v>3450</v>
      </c>
      <c r="J32" s="8"/>
      <c r="K32" s="14">
        <f t="shared" si="0"/>
        <v>648.7</v>
      </c>
      <c r="L32" s="14">
        <f t="shared" si="1"/>
        <v>-2801.3</v>
      </c>
      <c r="M32" s="14"/>
      <c r="N32" s="7">
        <f t="shared" si="2"/>
        <v>-13589.017490566</v>
      </c>
      <c r="O32" s="11"/>
    </row>
    <row r="33" s="1" customFormat="1" customHeight="1" spans="1:30">
      <c r="A33" s="4" t="s">
        <v>560</v>
      </c>
      <c r="B33" s="5"/>
      <c r="C33" s="6" t="s">
        <v>562</v>
      </c>
      <c r="D33" s="57">
        <f t="shared" si="8"/>
        <v>44.7352</v>
      </c>
      <c r="E33" s="57">
        <v>48.9</v>
      </c>
      <c r="F33" s="8">
        <v>50</v>
      </c>
      <c r="G33" s="5" t="s">
        <v>19</v>
      </c>
      <c r="H33" s="14">
        <f>180.34+575.73+1480.69</f>
        <v>2236.76</v>
      </c>
      <c r="I33" s="7">
        <f t="shared" si="7"/>
        <v>2445</v>
      </c>
      <c r="J33" s="8"/>
      <c r="K33" s="14">
        <f t="shared" si="0"/>
        <v>208.24</v>
      </c>
      <c r="L33" s="14">
        <f t="shared" si="1"/>
        <v>-2236.76</v>
      </c>
      <c r="M33" s="7"/>
      <c r="N33" s="7">
        <f t="shared" si="2"/>
        <v>-15825.777490566</v>
      </c>
      <c r="O33" s="11"/>
    </row>
    <row r="34" s="1" customFormat="1" customHeight="1" spans="1:30">
      <c r="A34" s="4" t="s">
        <v>560</v>
      </c>
      <c r="B34" s="5"/>
      <c r="C34" s="6" t="s">
        <v>563</v>
      </c>
      <c r="D34" s="57">
        <f t="shared" si="8"/>
        <v>53.643</v>
      </c>
      <c r="E34" s="57">
        <v>58.8</v>
      </c>
      <c r="F34" s="8">
        <v>50</v>
      </c>
      <c r="G34" s="5" t="s">
        <v>19</v>
      </c>
      <c r="H34" s="14">
        <f>107.71+375.96+968.65+1229.83</f>
        <v>2682.15</v>
      </c>
      <c r="I34" s="7">
        <f t="shared" si="7"/>
        <v>2940</v>
      </c>
      <c r="J34" s="8"/>
      <c r="K34" s="14">
        <f t="shared" si="0"/>
        <v>257.85</v>
      </c>
      <c r="L34" s="14">
        <f t="shared" si="1"/>
        <v>-2682.15</v>
      </c>
      <c r="M34" s="7"/>
      <c r="N34" s="7">
        <f t="shared" si="2"/>
        <v>-18507.927490566</v>
      </c>
      <c r="O34" s="11"/>
    </row>
    <row r="35" s="2" customFormat="1" customHeight="1" spans="1:30">
      <c r="A35" s="4" t="s">
        <v>99</v>
      </c>
      <c r="B35" s="5"/>
      <c r="C35" s="128" t="s">
        <v>564</v>
      </c>
      <c r="D35" s="7">
        <f t="shared" si="8"/>
        <v>0.8992</v>
      </c>
      <c r="E35" s="57">
        <v>2.5</v>
      </c>
      <c r="F35" s="5">
        <v>50</v>
      </c>
      <c r="G35" s="5" t="s">
        <v>25</v>
      </c>
      <c r="H35" s="7">
        <v>44.96</v>
      </c>
      <c r="I35" s="7">
        <f t="shared" si="7"/>
        <v>125</v>
      </c>
      <c r="J35" s="8"/>
      <c r="K35" s="9">
        <f t="shared" si="0"/>
        <v>80.04</v>
      </c>
      <c r="L35" s="7">
        <f t="shared" si="1"/>
        <v>-44.96</v>
      </c>
      <c r="M35" s="7"/>
      <c r="N35" s="7">
        <f t="shared" si="2"/>
        <v>-18552.887490566</v>
      </c>
      <c r="O35" s="11"/>
      <c r="R35"/>
      <c r="S35" s="129"/>
      <c r="T35" s="123"/>
      <c r="U35" s="124"/>
      <c r="W35" s="125"/>
      <c r="X35" s="125"/>
      <c r="Y35" s="124"/>
      <c r="Z35" s="130"/>
      <c r="AA35" s="125"/>
      <c r="AB35" s="125"/>
      <c r="AC35" s="125"/>
      <c r="AD35" s="131"/>
    </row>
    <row r="36" s="2" customFormat="1" customHeight="1" spans="1:30">
      <c r="C36" s="146"/>
      <c r="D36" s="129"/>
      <c r="F36" s="124"/>
      <c r="H36" s="79">
        <f>SUM(H3:H35)</f>
        <v>15763.83</v>
      </c>
      <c r="I36" s="125">
        <f>SUM(I3:I35)</f>
        <v>18350.5</v>
      </c>
      <c r="J36" s="124" t="s">
        <v>177</v>
      </c>
      <c r="K36" s="130">
        <f>SUM(K3:K35)</f>
        <v>2586.67</v>
      </c>
      <c r="L36" s="125"/>
      <c r="M36" s="125"/>
      <c r="N36" s="125"/>
      <c r="O36" s="131"/>
    </row>
    <row r="37" s="2" customFormat="1" customHeight="1" spans="1:30">
      <c r="C37" s="146"/>
      <c r="D37" s="129"/>
      <c r="F37" s="124"/>
      <c r="H37" s="125"/>
      <c r="I37" s="125"/>
      <c r="J37" s="124" t="s">
        <v>178</v>
      </c>
      <c r="K37" s="147">
        <f>K36/2</f>
        <v>1293.335</v>
      </c>
      <c r="L37" s="125">
        <f>-K37</f>
        <v>-1293.335</v>
      </c>
      <c r="M37" s="125"/>
      <c r="N37" s="111">
        <f>N35+L37</f>
        <v>-19846.222490566</v>
      </c>
      <c r="O37" s="148" t="s">
        <v>451</v>
      </c>
    </row>
    <row r="38" s="2" customFormat="1" customHeight="1" spans="1:30">
      <c r="C38" s="146"/>
      <c r="D38" s="129"/>
      <c r="F38" s="124"/>
      <c r="G38" s="149" t="s">
        <v>450</v>
      </c>
      <c r="H38" s="150"/>
      <c r="I38" s="150">
        <f>SUM(I3:I35)</f>
        <v>18350.5</v>
      </c>
      <c r="J38" s="124"/>
      <c r="O38" s="92" t="s">
        <v>75</v>
      </c>
    </row>
    <row r="39" s="2" customFormat="1" customHeight="1" spans="1:30">
      <c r="C39" s="146"/>
      <c r="D39" s="129"/>
      <c r="F39" s="124"/>
      <c r="H39" s="125"/>
      <c r="I39" s="125"/>
      <c r="J39" s="124"/>
      <c r="K39" s="130"/>
      <c r="L39" s="125"/>
      <c r="M39" s="125"/>
      <c r="N39" s="125"/>
      <c r="O39" s="131"/>
    </row>
    <row r="40" s="2" customFormat="1" customHeight="1" spans="1:30">
      <c r="C40" s="146"/>
      <c r="D40" s="129"/>
      <c r="F40" s="124"/>
      <c r="H40" s="125"/>
      <c r="I40" s="125"/>
      <c r="J40" s="124"/>
      <c r="L40" s="125"/>
      <c r="M40" s="125"/>
      <c r="N40" s="125"/>
      <c r="O40" s="131"/>
    </row>
    <row r="41" s="2" customFormat="1" customHeight="1" spans="1:30">
      <c r="C41" s="146"/>
      <c r="D41" s="129"/>
      <c r="F41" s="124"/>
      <c r="H41" s="125"/>
      <c r="I41" s="125"/>
      <c r="J41" s="124"/>
      <c r="L41" s="125"/>
      <c r="M41" s="125"/>
      <c r="N41" s="125"/>
      <c r="O41" s="131"/>
    </row>
    <row r="42" s="2" customFormat="1" customHeight="1" spans="1:30">
      <c r="C42" s="146"/>
      <c r="D42" s="129"/>
      <c r="F42" s="124"/>
      <c r="H42" s="125"/>
      <c r="I42" s="125"/>
      <c r="J42" s="124"/>
      <c r="L42" s="125"/>
      <c r="M42" s="125"/>
      <c r="N42" s="125"/>
      <c r="O42" s="131"/>
    </row>
  </sheetData>
  <autoFilter xmlns:etc="http://www.wps.cn/officeDocument/2017/etCustomData" ref="B2:C39" etc:filterBottomFollowUsedRange="0">
    <extLst/>
  </autoFilter>
  <mergeCells count="1">
    <mergeCell ref="A1:J1"/>
  </mergeCells>
  <pageMargins left="0.7" right="0.7" top="0.75" bottom="0.75" header="0.3" footer="0.3"/>
  <pageSetup paperSize="9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7"/>
  <sheetViews>
    <sheetView workbookViewId="0">
      <pane xSplit="3" ySplit="2" topLeftCell="D6" activePane="bottomRight" state="frozen"/>
      <selection/>
      <selection pane="topRight"/>
      <selection pane="bottomLeft"/>
      <selection pane="bottomRight" activeCell="E60" sqref="E60"/>
    </sheetView>
  </sheetViews>
  <sheetFormatPr defaultColWidth="9.06666666666667" defaultRowHeight="54" customHeight="1"/>
  <cols>
    <col min="1" max="1" width="10" style="1" customWidth="1"/>
    <col min="2" max="2" width="11.875" style="1" customWidth="1"/>
    <col min="3" max="3" width="34.5" style="40" customWidth="1"/>
    <col min="4" max="4" width="6.875" style="41" customWidth="1"/>
    <col min="5" max="5" width="10.5" style="1" customWidth="1"/>
    <col min="6" max="6" width="6.375" style="42" customWidth="1"/>
    <col min="7" max="7" width="6.375" style="1" customWidth="1"/>
    <col min="8" max="8" width="12.1333333333333" style="43" customWidth="1"/>
    <col min="9" max="9" width="10.5" style="43" customWidth="1"/>
    <col min="10" max="10" width="20.5" style="42" customWidth="1"/>
    <col min="11" max="11" width="10.375" style="43" customWidth="1"/>
    <col min="12" max="12" width="9.875" style="43" customWidth="1"/>
    <col min="13" max="13" width="10.375" style="44" customWidth="1"/>
    <col min="14" max="14" width="11.9333333333333" style="43" customWidth="1"/>
    <col min="15" max="15" width="22.5" style="45" customWidth="1"/>
    <col min="16" max="21" width="9.06666666666667" style="1" customWidth="1"/>
    <col min="22" max="16384" width="9.06666666666667" style="1"/>
  </cols>
  <sheetData>
    <row r="1" customHeight="1" spans="1:16">
      <c r="A1" s="93" t="s">
        <v>565</v>
      </c>
      <c r="B1" s="93"/>
      <c r="C1" s="134"/>
      <c r="D1" s="135"/>
      <c r="E1" s="93"/>
      <c r="F1" s="93"/>
      <c r="G1" s="93"/>
      <c r="H1" s="94"/>
      <c r="I1" s="94"/>
      <c r="J1" s="93"/>
    </row>
    <row r="2" s="39" customFormat="1" ht="35.65" customHeight="1" spans="1:16">
      <c r="A2" s="50" t="s">
        <v>76</v>
      </c>
      <c r="B2" s="50" t="s">
        <v>1</v>
      </c>
      <c r="C2" s="51" t="s">
        <v>2</v>
      </c>
      <c r="D2" s="52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4" t="s">
        <v>12</v>
      </c>
      <c r="L2" s="54" t="s">
        <v>13</v>
      </c>
      <c r="M2" s="55" t="s">
        <v>14</v>
      </c>
      <c r="N2" s="54" t="s">
        <v>15</v>
      </c>
      <c r="O2" s="56" t="s">
        <v>297</v>
      </c>
    </row>
    <row r="3" s="1" customFormat="1" customHeight="1" spans="1:16">
      <c r="A3" s="4"/>
      <c r="B3" s="5"/>
      <c r="C3" s="6" t="s">
        <v>566</v>
      </c>
      <c r="D3" s="57">
        <f>H3/F3</f>
        <v>6.726</v>
      </c>
      <c r="E3" s="57">
        <v>9.9</v>
      </c>
      <c r="F3" s="8">
        <v>200</v>
      </c>
      <c r="G3" s="5" t="s">
        <v>91</v>
      </c>
      <c r="H3" s="14">
        <v>1345.2</v>
      </c>
      <c r="I3" s="7">
        <f>E3*F3</f>
        <v>1980</v>
      </c>
      <c r="J3" s="8"/>
      <c r="K3" s="14">
        <f>I3-H3</f>
        <v>634.8</v>
      </c>
      <c r="L3" s="14">
        <f>-H3</f>
        <v>-1345.2</v>
      </c>
      <c r="M3" s="136">
        <v>-19846.222490566</v>
      </c>
      <c r="N3" s="7">
        <f>L3+M3</f>
        <v>-21191.422490566</v>
      </c>
      <c r="O3" s="58"/>
    </row>
    <row r="4" customHeight="1" spans="1:16">
      <c r="A4" s="4"/>
      <c r="B4" s="5"/>
      <c r="C4" s="6" t="s">
        <v>567</v>
      </c>
      <c r="D4" s="57">
        <v>94</v>
      </c>
      <c r="E4" s="57">
        <v>159</v>
      </c>
      <c r="F4" s="8">
        <v>30</v>
      </c>
      <c r="G4" s="5" t="s">
        <v>30</v>
      </c>
      <c r="H4" s="14">
        <f>D4*F4</f>
        <v>2820</v>
      </c>
      <c r="I4" s="7">
        <f>E4*F4</f>
        <v>4770</v>
      </c>
      <c r="J4" s="8"/>
      <c r="K4" s="14">
        <f>I4-H4</f>
        <v>1950</v>
      </c>
      <c r="L4" s="14">
        <f>-H4</f>
        <v>-2820</v>
      </c>
      <c r="M4" s="64">
        <v>10000</v>
      </c>
      <c r="N4" s="7">
        <f>N3+L4+M4</f>
        <v>-14011.422490566</v>
      </c>
      <c r="O4" s="58" t="s">
        <v>568</v>
      </c>
    </row>
    <row r="5" customHeight="1" spans="1:16">
      <c r="A5" s="4"/>
      <c r="B5" s="5"/>
      <c r="C5" s="6" t="s">
        <v>569</v>
      </c>
      <c r="D5" s="57">
        <f>H5/F5</f>
        <v>4.28571428571429</v>
      </c>
      <c r="E5" s="57">
        <v>6</v>
      </c>
      <c r="F5" s="8">
        <v>84</v>
      </c>
      <c r="G5" s="5" t="s">
        <v>19</v>
      </c>
      <c r="H5" s="14">
        <v>360</v>
      </c>
      <c r="I5" s="7">
        <f>E5*F5</f>
        <v>504</v>
      </c>
      <c r="J5" s="8" t="s">
        <v>570</v>
      </c>
      <c r="K5" s="14">
        <f>I5-H5</f>
        <v>144</v>
      </c>
      <c r="L5" s="14">
        <f>-H5</f>
        <v>-360</v>
      </c>
      <c r="M5" s="64">
        <v>5000</v>
      </c>
      <c r="N5" s="7">
        <f>N4+L5+M5</f>
        <v>-9371.422490566</v>
      </c>
      <c r="O5" s="58" t="s">
        <v>571</v>
      </c>
    </row>
    <row r="6" s="2" customFormat="1" customHeight="1" spans="1:16">
      <c r="A6" s="4"/>
      <c r="B6" s="5"/>
      <c r="C6" s="6" t="s">
        <v>572</v>
      </c>
      <c r="D6" s="57">
        <v>7.2</v>
      </c>
      <c r="E6" s="59">
        <v>9.9</v>
      </c>
      <c r="F6" s="16">
        <v>20</v>
      </c>
      <c r="G6" s="4" t="s">
        <v>131</v>
      </c>
      <c r="H6" s="14">
        <f>D6*F6</f>
        <v>144</v>
      </c>
      <c r="I6" s="14">
        <f>E6*F6</f>
        <v>198</v>
      </c>
      <c r="J6" s="14"/>
      <c r="K6" s="14">
        <f>I6-H6</f>
        <v>54</v>
      </c>
      <c r="L6" s="14">
        <f>-H6</f>
        <v>-144</v>
      </c>
      <c r="M6" s="60">
        <v>8000</v>
      </c>
      <c r="N6" s="7">
        <f t="shared" ref="N6:N37" si="0">N5+L6+M6</f>
        <v>-1515.422490566</v>
      </c>
      <c r="O6" s="61" t="s">
        <v>573</v>
      </c>
      <c r="P6" s="65"/>
    </row>
    <row r="7" s="2" customFormat="1" customHeight="1" spans="1:16">
      <c r="A7" s="4"/>
      <c r="B7" s="5"/>
      <c r="C7" s="6" t="s">
        <v>574</v>
      </c>
      <c r="D7" s="57">
        <v>7.2</v>
      </c>
      <c r="E7" s="59">
        <v>10.9</v>
      </c>
      <c r="F7" s="16">
        <v>20</v>
      </c>
      <c r="G7" s="4" t="s">
        <v>131</v>
      </c>
      <c r="H7" s="14">
        <f>D7*F7</f>
        <v>144</v>
      </c>
      <c r="I7" s="14">
        <f>E7*F7</f>
        <v>218</v>
      </c>
      <c r="J7" s="14"/>
      <c r="K7" s="14">
        <f>I7-H7</f>
        <v>74</v>
      </c>
      <c r="L7" s="14">
        <f>-H7</f>
        <v>-144</v>
      </c>
      <c r="M7" s="60"/>
      <c r="N7" s="7">
        <f t="shared" si="0"/>
        <v>-1659.422490566</v>
      </c>
      <c r="O7" s="61"/>
      <c r="P7" s="65"/>
    </row>
    <row r="8" s="2" customFormat="1" customHeight="1" spans="1:16">
      <c r="A8" s="4"/>
      <c r="B8" s="66"/>
      <c r="C8" s="6" t="s">
        <v>575</v>
      </c>
      <c r="D8" s="59">
        <f>H8/80</f>
        <v>3.906125</v>
      </c>
      <c r="E8" s="59">
        <v>6.9</v>
      </c>
      <c r="F8" s="16">
        <v>1</v>
      </c>
      <c r="G8" s="4" t="s">
        <v>17</v>
      </c>
      <c r="H8" s="14">
        <v>312.49</v>
      </c>
      <c r="I8" s="14">
        <f>E8*80</f>
        <v>552</v>
      </c>
      <c r="J8" s="16" t="s">
        <v>576</v>
      </c>
      <c r="K8" s="14">
        <f t="shared" ref="K8:K26" si="1">I8-H8</f>
        <v>239.51</v>
      </c>
      <c r="L8" s="14">
        <f t="shared" ref="L8:L26" si="2">-H8</f>
        <v>-312.49</v>
      </c>
      <c r="M8" s="60">
        <v>10000</v>
      </c>
      <c r="N8" s="7">
        <f t="shared" si="0"/>
        <v>8028.087509434</v>
      </c>
      <c r="O8" s="61" t="s">
        <v>577</v>
      </c>
      <c r="P8" s="65"/>
    </row>
    <row r="9" s="2" customFormat="1" customHeight="1" spans="1:16">
      <c r="A9" s="4"/>
      <c r="B9" s="66"/>
      <c r="C9" s="6" t="s">
        <v>62</v>
      </c>
      <c r="D9" s="59">
        <f>H9/50</f>
        <v>2.6</v>
      </c>
      <c r="E9" s="5">
        <f>I9/50</f>
        <v>3</v>
      </c>
      <c r="F9" s="16">
        <v>1</v>
      </c>
      <c r="G9" s="4" t="s">
        <v>17</v>
      </c>
      <c r="H9" s="63">
        <v>130</v>
      </c>
      <c r="I9" s="59">
        <v>150</v>
      </c>
      <c r="J9" s="16" t="s">
        <v>578</v>
      </c>
      <c r="K9" s="14">
        <f t="shared" si="1"/>
        <v>20</v>
      </c>
      <c r="L9" s="14">
        <f t="shared" si="2"/>
        <v>-130</v>
      </c>
      <c r="M9" s="60"/>
      <c r="N9" s="7">
        <f t="shared" si="0"/>
        <v>7898.087509434</v>
      </c>
      <c r="O9" s="61"/>
      <c r="P9" s="65"/>
    </row>
    <row r="10" s="2" customFormat="1" customHeight="1" spans="1:16">
      <c r="A10" s="4"/>
      <c r="B10" s="66"/>
      <c r="C10" s="6" t="s">
        <v>142</v>
      </c>
      <c r="D10" s="59">
        <f>H10/20</f>
        <v>13.4</v>
      </c>
      <c r="E10" s="59">
        <v>16</v>
      </c>
      <c r="F10" s="16">
        <v>1</v>
      </c>
      <c r="G10" s="4" t="s">
        <v>17</v>
      </c>
      <c r="H10" s="14">
        <v>268</v>
      </c>
      <c r="I10" s="14">
        <f>E10*20</f>
        <v>320</v>
      </c>
      <c r="J10" s="8" t="s">
        <v>579</v>
      </c>
      <c r="K10" s="14">
        <f t="shared" si="1"/>
        <v>52</v>
      </c>
      <c r="L10" s="14">
        <f t="shared" si="2"/>
        <v>-268</v>
      </c>
      <c r="M10" s="60"/>
      <c r="N10" s="7">
        <f t="shared" si="0"/>
        <v>7630.087509434</v>
      </c>
      <c r="O10" s="61"/>
      <c r="P10" s="65"/>
    </row>
    <row r="11" s="2" customFormat="1" customHeight="1" spans="1:16">
      <c r="A11" s="4"/>
      <c r="B11" s="66"/>
      <c r="C11" s="6" t="s">
        <v>143</v>
      </c>
      <c r="D11" s="59">
        <f>H11/20</f>
        <v>13.4</v>
      </c>
      <c r="E11" s="59">
        <v>16</v>
      </c>
      <c r="F11" s="16">
        <v>1</v>
      </c>
      <c r="G11" s="4" t="s">
        <v>17</v>
      </c>
      <c r="H11" s="14">
        <v>268</v>
      </c>
      <c r="I11" s="14">
        <f>E11*20</f>
        <v>320</v>
      </c>
      <c r="J11" s="8" t="s">
        <v>579</v>
      </c>
      <c r="K11" s="14">
        <f t="shared" si="1"/>
        <v>52</v>
      </c>
      <c r="L11" s="14">
        <f t="shared" si="2"/>
        <v>-268</v>
      </c>
      <c r="M11" s="60"/>
      <c r="N11" s="7">
        <f t="shared" si="0"/>
        <v>7362.087509434</v>
      </c>
      <c r="O11" s="61"/>
      <c r="P11" s="65"/>
    </row>
    <row r="12" s="2" customFormat="1" customHeight="1" spans="1:16">
      <c r="A12" s="4"/>
      <c r="B12" s="66"/>
      <c r="C12" s="6" t="s">
        <v>144</v>
      </c>
      <c r="D12" s="59">
        <f>H12/20</f>
        <v>13.4</v>
      </c>
      <c r="E12" s="59">
        <v>16</v>
      </c>
      <c r="F12" s="16">
        <v>1</v>
      </c>
      <c r="G12" s="4" t="s">
        <v>17</v>
      </c>
      <c r="H12" s="14">
        <v>268</v>
      </c>
      <c r="I12" s="14">
        <f>E12*20</f>
        <v>320</v>
      </c>
      <c r="J12" s="8" t="s">
        <v>579</v>
      </c>
      <c r="K12" s="14">
        <f t="shared" si="1"/>
        <v>52</v>
      </c>
      <c r="L12" s="14">
        <f t="shared" si="2"/>
        <v>-268</v>
      </c>
      <c r="M12" s="60"/>
      <c r="N12" s="7">
        <f t="shared" si="0"/>
        <v>7094.087509434</v>
      </c>
      <c r="O12" s="61"/>
      <c r="P12" s="65"/>
    </row>
    <row r="13" s="2" customFormat="1" customHeight="1" spans="1:16">
      <c r="A13" s="4"/>
      <c r="B13" s="66"/>
      <c r="C13" s="6" t="s">
        <v>580</v>
      </c>
      <c r="D13" s="59">
        <f>H13/18</f>
        <v>11.5555555555556</v>
      </c>
      <c r="E13" s="59">
        <v>13.8</v>
      </c>
      <c r="F13" s="16">
        <v>1</v>
      </c>
      <c r="G13" s="4" t="s">
        <v>17</v>
      </c>
      <c r="H13" s="14">
        <v>208</v>
      </c>
      <c r="I13" s="14">
        <f>E13*18</f>
        <v>248.4</v>
      </c>
      <c r="J13" s="16" t="s">
        <v>581</v>
      </c>
      <c r="K13" s="14">
        <f t="shared" si="1"/>
        <v>40.4</v>
      </c>
      <c r="L13" s="14">
        <f t="shared" si="2"/>
        <v>-208</v>
      </c>
      <c r="M13" s="60"/>
      <c r="N13" s="7">
        <f t="shared" si="0"/>
        <v>6886.087509434</v>
      </c>
      <c r="O13" s="61"/>
      <c r="P13" s="65"/>
    </row>
    <row r="14" s="2" customFormat="1" customHeight="1" spans="1:16">
      <c r="A14" s="4"/>
      <c r="B14" s="66"/>
      <c r="C14" s="6" t="s">
        <v>582</v>
      </c>
      <c r="D14" s="59">
        <f>H14/18</f>
        <v>11.5555555555556</v>
      </c>
      <c r="E14" s="59">
        <v>13.8</v>
      </c>
      <c r="F14" s="16">
        <v>1</v>
      </c>
      <c r="G14" s="4" t="s">
        <v>17</v>
      </c>
      <c r="H14" s="14">
        <v>208</v>
      </c>
      <c r="I14" s="14">
        <f>E14*18</f>
        <v>248.4</v>
      </c>
      <c r="J14" s="16" t="s">
        <v>581</v>
      </c>
      <c r="K14" s="14">
        <f t="shared" si="1"/>
        <v>40.4</v>
      </c>
      <c r="L14" s="14">
        <f t="shared" si="2"/>
        <v>-208</v>
      </c>
      <c r="M14" s="60"/>
      <c r="N14" s="7">
        <f t="shared" si="0"/>
        <v>6678.087509434</v>
      </c>
      <c r="O14" s="61"/>
      <c r="P14" s="65"/>
    </row>
    <row r="15" s="2" customFormat="1" customHeight="1" spans="1:16">
      <c r="A15" s="4"/>
      <c r="B15" s="66"/>
      <c r="C15" s="6" t="s">
        <v>583</v>
      </c>
      <c r="D15" s="59">
        <f>H15/40</f>
        <v>5.1825</v>
      </c>
      <c r="E15" s="59">
        <v>6.5</v>
      </c>
      <c r="F15" s="16">
        <v>1</v>
      </c>
      <c r="G15" s="4" t="s">
        <v>17</v>
      </c>
      <c r="H15" s="14">
        <f>414.6/2</f>
        <v>207.3</v>
      </c>
      <c r="I15" s="14">
        <f>E15*40</f>
        <v>260</v>
      </c>
      <c r="J15" s="8" t="s">
        <v>584</v>
      </c>
      <c r="K15" s="14">
        <f t="shared" si="1"/>
        <v>52.7</v>
      </c>
      <c r="L15" s="14">
        <f t="shared" si="2"/>
        <v>-207.3</v>
      </c>
      <c r="M15" s="60"/>
      <c r="N15" s="7">
        <f t="shared" si="0"/>
        <v>6470.787509434</v>
      </c>
      <c r="O15" s="61"/>
      <c r="P15" s="65"/>
    </row>
    <row r="16" s="2" customFormat="1" customHeight="1" spans="1:16">
      <c r="A16" s="4"/>
      <c r="B16" s="66"/>
      <c r="C16" s="6" t="s">
        <v>585</v>
      </c>
      <c r="D16" s="59">
        <f>H16/40</f>
        <v>5.1825</v>
      </c>
      <c r="E16" s="59">
        <v>6.5</v>
      </c>
      <c r="F16" s="16">
        <v>1</v>
      </c>
      <c r="G16" s="4" t="s">
        <v>17</v>
      </c>
      <c r="H16" s="14">
        <f>H15</f>
        <v>207.3</v>
      </c>
      <c r="I16" s="14">
        <f>E16*40</f>
        <v>260</v>
      </c>
      <c r="J16" s="8" t="s">
        <v>584</v>
      </c>
      <c r="K16" s="14">
        <f t="shared" si="1"/>
        <v>52.7</v>
      </c>
      <c r="L16" s="14">
        <f t="shared" si="2"/>
        <v>-207.3</v>
      </c>
      <c r="M16" s="60"/>
      <c r="N16" s="7">
        <f t="shared" si="0"/>
        <v>6263.487509434</v>
      </c>
      <c r="O16" s="61"/>
      <c r="P16" s="65"/>
    </row>
    <row r="17" s="2" customFormat="1" customHeight="1" spans="1:16">
      <c r="A17" s="4"/>
      <c r="B17" s="5"/>
      <c r="C17" s="6" t="s">
        <v>45</v>
      </c>
      <c r="D17" s="59">
        <v>9</v>
      </c>
      <c r="E17" s="5">
        <v>9.99</v>
      </c>
      <c r="F17" s="16">
        <v>2</v>
      </c>
      <c r="G17" s="4" t="s">
        <v>17</v>
      </c>
      <c r="H17" s="57">
        <f>D17*F17*20</f>
        <v>360</v>
      </c>
      <c r="I17" s="5">
        <f>E17*F17*20</f>
        <v>399.6</v>
      </c>
      <c r="J17" s="16" t="s">
        <v>586</v>
      </c>
      <c r="K17" s="14">
        <f t="shared" si="1"/>
        <v>39.6</v>
      </c>
      <c r="L17" s="14">
        <f t="shared" si="2"/>
        <v>-360</v>
      </c>
      <c r="M17" s="60"/>
      <c r="N17" s="7">
        <f t="shared" si="0"/>
        <v>5903.487509434</v>
      </c>
      <c r="O17" s="61"/>
      <c r="P17" s="62"/>
    </row>
    <row r="18" s="2" customFormat="1" customHeight="1" spans="1:16">
      <c r="A18" s="4"/>
      <c r="B18" s="5"/>
      <c r="C18" s="6" t="s">
        <v>587</v>
      </c>
      <c r="D18" s="57">
        <f>H18/F18/10</f>
        <v>7.2</v>
      </c>
      <c r="E18" s="4">
        <v>8.3</v>
      </c>
      <c r="F18" s="16">
        <v>5</v>
      </c>
      <c r="G18" s="4" t="s">
        <v>17</v>
      </c>
      <c r="H18" s="14">
        <v>360</v>
      </c>
      <c r="I18" s="14">
        <f>E18*J18*F18</f>
        <v>415</v>
      </c>
      <c r="J18" s="16">
        <v>10</v>
      </c>
      <c r="K18" s="14">
        <f t="shared" si="1"/>
        <v>55</v>
      </c>
      <c r="L18" s="14">
        <f t="shared" si="2"/>
        <v>-360</v>
      </c>
      <c r="M18" s="60"/>
      <c r="N18" s="7">
        <f t="shared" si="0"/>
        <v>5543.487509434</v>
      </c>
      <c r="O18" s="61"/>
      <c r="P18" s="62"/>
    </row>
    <row r="19" s="2" customFormat="1" customHeight="1" spans="1:16">
      <c r="A19" s="4"/>
      <c r="B19" s="5"/>
      <c r="C19" s="6" t="s">
        <v>483</v>
      </c>
      <c r="D19" s="57">
        <v>1.75</v>
      </c>
      <c r="E19" s="4">
        <v>1.92</v>
      </c>
      <c r="F19" s="16">
        <v>2</v>
      </c>
      <c r="G19" s="4" t="s">
        <v>17</v>
      </c>
      <c r="H19" s="14">
        <f>D19*J19*F19</f>
        <v>175</v>
      </c>
      <c r="I19" s="14">
        <f>E19*J19*F19</f>
        <v>192</v>
      </c>
      <c r="J19" s="8">
        <v>50</v>
      </c>
      <c r="K19" s="14">
        <f t="shared" si="1"/>
        <v>17</v>
      </c>
      <c r="L19" s="14">
        <f t="shared" si="2"/>
        <v>-175</v>
      </c>
      <c r="M19" s="60"/>
      <c r="N19" s="7">
        <f t="shared" si="0"/>
        <v>5368.487509434</v>
      </c>
      <c r="O19" s="61"/>
      <c r="P19" s="62"/>
    </row>
    <row r="20" s="2" customFormat="1" customHeight="1" spans="1:16">
      <c r="A20" s="4"/>
      <c r="B20" s="5"/>
      <c r="C20" s="6" t="s">
        <v>83</v>
      </c>
      <c r="D20" s="57">
        <v>13.75</v>
      </c>
      <c r="E20" s="73">
        <v>14.5</v>
      </c>
      <c r="F20" s="16">
        <v>2</v>
      </c>
      <c r="G20" s="4" t="s">
        <v>17</v>
      </c>
      <c r="H20" s="14">
        <f>D20*J20*F20</f>
        <v>550</v>
      </c>
      <c r="I20" s="14">
        <f>E20*J20*F20</f>
        <v>580</v>
      </c>
      <c r="J20" s="8">
        <v>20</v>
      </c>
      <c r="K20" s="14">
        <f t="shared" si="1"/>
        <v>30</v>
      </c>
      <c r="L20" s="14">
        <f t="shared" si="2"/>
        <v>-550</v>
      </c>
      <c r="M20" s="60"/>
      <c r="N20" s="7">
        <f t="shared" si="0"/>
        <v>4818.487509434</v>
      </c>
      <c r="O20" s="61"/>
      <c r="P20" s="62"/>
    </row>
    <row r="21" s="2" customFormat="1" customHeight="1" spans="1:16">
      <c r="A21" s="4"/>
      <c r="B21" s="66"/>
      <c r="C21" s="6" t="s">
        <v>260</v>
      </c>
      <c r="D21" s="57">
        <f>H21/F21</f>
        <v>45.5</v>
      </c>
      <c r="E21" s="59">
        <v>55</v>
      </c>
      <c r="F21" s="16">
        <v>40</v>
      </c>
      <c r="G21" s="4" t="s">
        <v>131</v>
      </c>
      <c r="H21" s="14">
        <v>1820</v>
      </c>
      <c r="I21" s="14">
        <f>E21*F21</f>
        <v>2200</v>
      </c>
      <c r="J21" s="16">
        <v>20</v>
      </c>
      <c r="K21" s="14">
        <f t="shared" si="1"/>
        <v>380</v>
      </c>
      <c r="L21" s="98">
        <v>0</v>
      </c>
      <c r="M21" s="60"/>
      <c r="N21" s="7">
        <f t="shared" si="0"/>
        <v>4818.487509434</v>
      </c>
      <c r="O21" s="61" t="s">
        <v>588</v>
      </c>
      <c r="P21" s="65"/>
    </row>
    <row r="22" s="2" customFormat="1" customHeight="1" spans="1:16">
      <c r="A22" s="4"/>
      <c r="B22" s="66"/>
      <c r="C22" s="6" t="s">
        <v>88</v>
      </c>
      <c r="D22" s="59">
        <f>H22/30</f>
        <v>8.97233333333333</v>
      </c>
      <c r="E22" s="59">
        <v>12.5</v>
      </c>
      <c r="F22" s="16">
        <v>1</v>
      </c>
      <c r="G22" s="4" t="s">
        <v>17</v>
      </c>
      <c r="H22" s="14">
        <v>269.17</v>
      </c>
      <c r="I22" s="14">
        <f>E22*30</f>
        <v>375</v>
      </c>
      <c r="J22" s="16" t="s">
        <v>589</v>
      </c>
      <c r="K22" s="14">
        <f t="shared" si="1"/>
        <v>105.83</v>
      </c>
      <c r="L22" s="14">
        <f t="shared" si="2"/>
        <v>-269.17</v>
      </c>
      <c r="M22" s="60"/>
      <c r="N22" s="7">
        <f t="shared" si="0"/>
        <v>4549.317509434</v>
      </c>
      <c r="O22" s="61"/>
      <c r="P22" s="65"/>
    </row>
    <row r="23" s="2" customFormat="1" customHeight="1" spans="1:16">
      <c r="A23" s="4"/>
      <c r="B23" s="66"/>
      <c r="C23" s="6" t="s">
        <v>590</v>
      </c>
      <c r="D23" s="59">
        <f>H23/F23/24</f>
        <v>8.55291666666667</v>
      </c>
      <c r="E23" s="59">
        <v>11.2</v>
      </c>
      <c r="F23" s="16">
        <v>2</v>
      </c>
      <c r="G23" s="4" t="s">
        <v>17</v>
      </c>
      <c r="H23" s="14">
        <v>410.54</v>
      </c>
      <c r="I23" s="14">
        <f>E23*2*24</f>
        <v>537.6</v>
      </c>
      <c r="J23" s="16" t="s">
        <v>591</v>
      </c>
      <c r="K23" s="14">
        <f t="shared" si="1"/>
        <v>127.06</v>
      </c>
      <c r="L23" s="14">
        <f t="shared" si="2"/>
        <v>-410.54</v>
      </c>
      <c r="M23" s="60"/>
      <c r="N23" s="7">
        <f t="shared" si="0"/>
        <v>4138.777509434</v>
      </c>
      <c r="O23" s="61"/>
      <c r="P23" s="65"/>
    </row>
    <row r="24" s="2" customFormat="1" customHeight="1" spans="1:16">
      <c r="A24" s="4"/>
      <c r="B24" s="66"/>
      <c r="C24" s="6" t="s">
        <v>592</v>
      </c>
      <c r="D24" s="59">
        <f>H24/F24</f>
        <v>10.3406</v>
      </c>
      <c r="E24" s="59">
        <v>12.5</v>
      </c>
      <c r="F24" s="16">
        <v>50</v>
      </c>
      <c r="G24" s="4" t="s">
        <v>19</v>
      </c>
      <c r="H24" s="14">
        <f t="shared" ref="H24:H26" si="3">1551.09/3</f>
        <v>517.03</v>
      </c>
      <c r="I24" s="14">
        <f>E24*F24</f>
        <v>625</v>
      </c>
      <c r="J24" s="16" t="s">
        <v>593</v>
      </c>
      <c r="K24" s="14">
        <f t="shared" si="1"/>
        <v>107.97</v>
      </c>
      <c r="L24" s="14">
        <f t="shared" si="2"/>
        <v>-517.03</v>
      </c>
      <c r="M24" s="60"/>
      <c r="N24" s="7">
        <f t="shared" si="0"/>
        <v>3621.747509434</v>
      </c>
      <c r="O24" s="61"/>
      <c r="P24" s="65"/>
    </row>
    <row r="25" s="2" customFormat="1" customHeight="1" spans="1:16">
      <c r="A25" s="4"/>
      <c r="B25" s="66"/>
      <c r="C25" s="6" t="s">
        <v>594</v>
      </c>
      <c r="D25" s="59">
        <f>H25/F25</f>
        <v>10.3406</v>
      </c>
      <c r="E25" s="59">
        <v>12.5</v>
      </c>
      <c r="F25" s="16">
        <v>50</v>
      </c>
      <c r="G25" s="4" t="s">
        <v>19</v>
      </c>
      <c r="H25" s="14">
        <f t="shared" si="3"/>
        <v>517.03</v>
      </c>
      <c r="I25" s="14">
        <f>E25*F25</f>
        <v>625</v>
      </c>
      <c r="J25" s="16" t="s">
        <v>593</v>
      </c>
      <c r="K25" s="14">
        <f t="shared" si="1"/>
        <v>107.97</v>
      </c>
      <c r="L25" s="14">
        <f t="shared" si="2"/>
        <v>-517.03</v>
      </c>
      <c r="M25" s="60"/>
      <c r="N25" s="7">
        <f t="shared" si="0"/>
        <v>3104.717509434</v>
      </c>
      <c r="O25" s="61"/>
      <c r="P25" s="65"/>
    </row>
    <row r="26" s="2" customFormat="1" customHeight="1" spans="1:16">
      <c r="A26" s="4"/>
      <c r="B26" s="66"/>
      <c r="C26" s="6" t="s">
        <v>595</v>
      </c>
      <c r="D26" s="59">
        <f>H26/F26</f>
        <v>10.3406</v>
      </c>
      <c r="E26" s="59">
        <v>12.5</v>
      </c>
      <c r="F26" s="16">
        <v>50</v>
      </c>
      <c r="G26" s="4" t="s">
        <v>19</v>
      </c>
      <c r="H26" s="14">
        <f t="shared" si="3"/>
        <v>517.03</v>
      </c>
      <c r="I26" s="14">
        <f>E26*F26</f>
        <v>625</v>
      </c>
      <c r="J26" s="16" t="s">
        <v>593</v>
      </c>
      <c r="K26" s="14">
        <f t="shared" si="1"/>
        <v>107.97</v>
      </c>
      <c r="L26" s="14">
        <f t="shared" si="2"/>
        <v>-517.03</v>
      </c>
      <c r="M26" s="60"/>
      <c r="N26" s="7">
        <f t="shared" si="0"/>
        <v>2587.687509434</v>
      </c>
      <c r="O26" s="61"/>
      <c r="P26" s="65"/>
    </row>
    <row r="27" s="2" customFormat="1" customHeight="1" spans="1:16">
      <c r="A27" s="4"/>
      <c r="B27" s="66"/>
      <c r="C27" s="6" t="s">
        <v>596</v>
      </c>
      <c r="D27" s="57">
        <f>H27/F27</f>
        <v>16.7811</v>
      </c>
      <c r="E27" s="57">
        <v>25.8</v>
      </c>
      <c r="F27" s="8">
        <v>100</v>
      </c>
      <c r="G27" s="5" t="s">
        <v>30</v>
      </c>
      <c r="H27" s="14">
        <v>1678.11</v>
      </c>
      <c r="I27" s="7">
        <f>E27*F27</f>
        <v>2580</v>
      </c>
      <c r="J27" s="8"/>
      <c r="K27" s="14">
        <f t="shared" ref="K27:K42" si="4">I27-H27</f>
        <v>901.89</v>
      </c>
      <c r="L27" s="14">
        <f t="shared" ref="L27:L42" si="5">-H27</f>
        <v>-1678.11</v>
      </c>
      <c r="M27" s="64"/>
      <c r="N27" s="7">
        <f t="shared" si="0"/>
        <v>909.577509434001</v>
      </c>
      <c r="O27" s="58"/>
    </row>
    <row r="28" s="2" customFormat="1" customHeight="1" spans="1:16">
      <c r="A28" s="4"/>
      <c r="B28" s="5"/>
      <c r="C28" s="6" t="s">
        <v>597</v>
      </c>
      <c r="D28" s="57">
        <v>15.6</v>
      </c>
      <c r="E28" s="5">
        <f>D28+1.5</f>
        <v>17.1</v>
      </c>
      <c r="F28" s="8">
        <v>5</v>
      </c>
      <c r="G28" s="5" t="s">
        <v>17</v>
      </c>
      <c r="H28" s="14">
        <f t="shared" ref="H28:H34" si="6">D28*20*F28</f>
        <v>1560</v>
      </c>
      <c r="I28" s="7">
        <f>E28*20*F28</f>
        <v>1710</v>
      </c>
      <c r="J28" s="8" t="s">
        <v>598</v>
      </c>
      <c r="K28" s="14">
        <f t="shared" si="4"/>
        <v>150</v>
      </c>
      <c r="L28" s="14">
        <f t="shared" si="5"/>
        <v>-1560</v>
      </c>
      <c r="M28" s="64"/>
      <c r="N28" s="7">
        <f t="shared" si="0"/>
        <v>-650.422490565999</v>
      </c>
      <c r="O28" s="58"/>
    </row>
    <row r="29" s="2" customFormat="1" customHeight="1" spans="1:16">
      <c r="A29" s="4"/>
      <c r="B29" s="5"/>
      <c r="C29" s="6" t="s">
        <v>599</v>
      </c>
      <c r="D29" s="57">
        <v>15.6</v>
      </c>
      <c r="E29" s="4">
        <f>D29+1.5</f>
        <v>17.1</v>
      </c>
      <c r="F29" s="8">
        <v>5</v>
      </c>
      <c r="G29" s="5" t="s">
        <v>17</v>
      </c>
      <c r="H29" s="14">
        <f t="shared" si="6"/>
        <v>1560</v>
      </c>
      <c r="I29" s="7">
        <f>E29*20*F29</f>
        <v>1710</v>
      </c>
      <c r="J29" s="8" t="s">
        <v>598</v>
      </c>
      <c r="K29" s="14">
        <f t="shared" si="4"/>
        <v>150</v>
      </c>
      <c r="L29" s="14">
        <f t="shared" si="5"/>
        <v>-1560</v>
      </c>
      <c r="M29" s="64"/>
      <c r="N29" s="7">
        <f t="shared" si="0"/>
        <v>-2210.422490566</v>
      </c>
      <c r="O29" s="58"/>
    </row>
    <row r="30" s="2" customFormat="1" customHeight="1" spans="1:16">
      <c r="A30" s="4"/>
      <c r="B30" s="5"/>
      <c r="C30" s="6" t="s">
        <v>600</v>
      </c>
      <c r="D30" s="57">
        <v>15.6</v>
      </c>
      <c r="E30" s="5">
        <f>D30+1.5</f>
        <v>17.1</v>
      </c>
      <c r="F30" s="8">
        <v>5</v>
      </c>
      <c r="G30" s="5" t="s">
        <v>17</v>
      </c>
      <c r="H30" s="14">
        <f t="shared" si="6"/>
        <v>1560</v>
      </c>
      <c r="I30" s="7">
        <f>E30*20*F30</f>
        <v>1710</v>
      </c>
      <c r="J30" s="8" t="s">
        <v>598</v>
      </c>
      <c r="K30" s="14">
        <f t="shared" si="4"/>
        <v>150</v>
      </c>
      <c r="L30" s="14">
        <f t="shared" si="5"/>
        <v>-1560</v>
      </c>
      <c r="M30" s="64"/>
      <c r="N30" s="7">
        <f t="shared" si="0"/>
        <v>-3770.422490566</v>
      </c>
      <c r="O30" s="58"/>
    </row>
    <row r="31" s="2" customFormat="1" customHeight="1" spans="1:16">
      <c r="A31" s="5"/>
      <c r="B31" s="5"/>
      <c r="C31" s="6" t="s">
        <v>601</v>
      </c>
      <c r="D31" s="57">
        <v>15.6</v>
      </c>
      <c r="E31" s="4">
        <f>D31+1.5</f>
        <v>17.1</v>
      </c>
      <c r="F31" s="8">
        <v>2</v>
      </c>
      <c r="G31" s="5" t="s">
        <v>17</v>
      </c>
      <c r="H31" s="14">
        <f t="shared" si="6"/>
        <v>624</v>
      </c>
      <c r="I31" s="7">
        <f>E31*20*F31</f>
        <v>684</v>
      </c>
      <c r="J31" s="8" t="s">
        <v>598</v>
      </c>
      <c r="K31" s="14">
        <f t="shared" si="4"/>
        <v>60</v>
      </c>
      <c r="L31" s="14">
        <f t="shared" si="5"/>
        <v>-624</v>
      </c>
      <c r="M31" s="64"/>
      <c r="N31" s="7">
        <f t="shared" si="0"/>
        <v>-4394.422490566</v>
      </c>
      <c r="O31" s="58"/>
    </row>
    <row r="32" s="2" customFormat="1" customHeight="1" spans="1:16">
      <c r="A32" s="5"/>
      <c r="B32" s="5"/>
      <c r="C32" s="6" t="s">
        <v>602</v>
      </c>
      <c r="D32" s="57">
        <v>14.5</v>
      </c>
      <c r="E32" s="5">
        <f>D32+2</f>
        <v>16.5</v>
      </c>
      <c r="F32" s="8">
        <v>5</v>
      </c>
      <c r="G32" s="5" t="s">
        <v>17</v>
      </c>
      <c r="H32" s="14">
        <f t="shared" si="6"/>
        <v>1450</v>
      </c>
      <c r="I32" s="7">
        <f>E32*20*F32</f>
        <v>1650</v>
      </c>
      <c r="J32" s="8" t="s">
        <v>603</v>
      </c>
      <c r="K32" s="14">
        <f t="shared" si="4"/>
        <v>200</v>
      </c>
      <c r="L32" s="14">
        <f t="shared" si="5"/>
        <v>-1450</v>
      </c>
      <c r="M32" s="64"/>
      <c r="N32" s="7">
        <f t="shared" si="0"/>
        <v>-5844.422490566</v>
      </c>
      <c r="O32" s="58"/>
    </row>
    <row r="33" s="2" customFormat="1" customHeight="1" spans="1:15">
      <c r="A33" s="5"/>
      <c r="B33" s="5"/>
      <c r="C33" s="6" t="s">
        <v>604</v>
      </c>
      <c r="D33" s="57">
        <v>14.5</v>
      </c>
      <c r="E33" s="5">
        <f>D33+2</f>
        <v>16.5</v>
      </c>
      <c r="F33" s="8">
        <v>5</v>
      </c>
      <c r="G33" s="5" t="s">
        <v>17</v>
      </c>
      <c r="H33" s="14">
        <f t="shared" si="6"/>
        <v>1450</v>
      </c>
      <c r="I33" s="7">
        <f>E33*20*5</f>
        <v>1650</v>
      </c>
      <c r="J33" s="8" t="s">
        <v>603</v>
      </c>
      <c r="K33" s="14">
        <f t="shared" si="4"/>
        <v>200</v>
      </c>
      <c r="L33" s="14">
        <f t="shared" si="5"/>
        <v>-1450</v>
      </c>
      <c r="M33" s="64"/>
      <c r="N33" s="7">
        <f t="shared" si="0"/>
        <v>-7294.422490566</v>
      </c>
      <c r="O33" s="58"/>
    </row>
    <row r="34" s="2" customFormat="1" customHeight="1" spans="1:15">
      <c r="A34" s="5"/>
      <c r="B34" s="5"/>
      <c r="C34" s="6" t="s">
        <v>605</v>
      </c>
      <c r="D34" s="57">
        <v>14.5</v>
      </c>
      <c r="E34" s="5">
        <f>D34+2</f>
        <v>16.5</v>
      </c>
      <c r="F34" s="8">
        <v>2</v>
      </c>
      <c r="G34" s="5" t="s">
        <v>17</v>
      </c>
      <c r="H34" s="14">
        <f t="shared" si="6"/>
        <v>580</v>
      </c>
      <c r="I34" s="7">
        <f>E34*20*F34</f>
        <v>660</v>
      </c>
      <c r="J34" s="8" t="s">
        <v>603</v>
      </c>
      <c r="K34" s="14">
        <f t="shared" si="4"/>
        <v>80</v>
      </c>
      <c r="L34" s="14">
        <f t="shared" si="5"/>
        <v>-580</v>
      </c>
      <c r="M34" s="64"/>
      <c r="N34" s="7">
        <f t="shared" si="0"/>
        <v>-7874.422490566</v>
      </c>
      <c r="O34" s="58"/>
    </row>
    <row r="35" s="2" customFormat="1" customHeight="1" spans="1:15">
      <c r="A35" s="5"/>
      <c r="B35" s="5"/>
      <c r="C35" s="6" t="s">
        <v>606</v>
      </c>
      <c r="D35" s="57">
        <f>H35/F35</f>
        <v>4.9416</v>
      </c>
      <c r="E35" s="5">
        <v>8.5</v>
      </c>
      <c r="F35" s="8">
        <v>25</v>
      </c>
      <c r="G35" s="5" t="s">
        <v>19</v>
      </c>
      <c r="H35" s="14">
        <v>123.54</v>
      </c>
      <c r="I35" s="7">
        <f>E35*F35</f>
        <v>212.5</v>
      </c>
      <c r="J35" s="8" t="s">
        <v>607</v>
      </c>
      <c r="K35" s="14">
        <f t="shared" si="4"/>
        <v>88.96</v>
      </c>
      <c r="L35" s="14">
        <f t="shared" si="5"/>
        <v>-123.54</v>
      </c>
      <c r="M35" s="64"/>
      <c r="N35" s="7">
        <f t="shared" si="0"/>
        <v>-7997.962490566</v>
      </c>
      <c r="O35" s="58"/>
    </row>
    <row r="36" s="2" customFormat="1" customHeight="1" spans="1:15">
      <c r="A36" s="4"/>
      <c r="B36" s="66"/>
      <c r="C36" s="6" t="s">
        <v>564</v>
      </c>
      <c r="D36" s="59">
        <f>H36/F36</f>
        <v>0.8875</v>
      </c>
      <c r="E36" s="57">
        <v>2.5</v>
      </c>
      <c r="F36" s="8">
        <v>100</v>
      </c>
      <c r="G36" s="5" t="s">
        <v>30</v>
      </c>
      <c r="H36" s="14">
        <v>88.75</v>
      </c>
      <c r="I36" s="7">
        <f>E36*F36</f>
        <v>250</v>
      </c>
      <c r="J36" s="8"/>
      <c r="K36" s="14">
        <f t="shared" si="4"/>
        <v>161.25</v>
      </c>
      <c r="L36" s="14">
        <f t="shared" si="5"/>
        <v>-88.75</v>
      </c>
      <c r="M36" s="64"/>
      <c r="N36" s="7">
        <f t="shared" si="0"/>
        <v>-8086.712490566</v>
      </c>
      <c r="O36" s="58"/>
    </row>
    <row r="37" s="2" customFormat="1" customHeight="1" spans="1:15">
      <c r="A37" s="4"/>
      <c r="B37" s="66"/>
      <c r="C37" s="6" t="s">
        <v>197</v>
      </c>
      <c r="D37" s="59">
        <f>H37/F37</f>
        <v>2</v>
      </c>
      <c r="E37" s="57">
        <v>6</v>
      </c>
      <c r="F37" s="8">
        <v>100</v>
      </c>
      <c r="G37" s="5" t="s">
        <v>30</v>
      </c>
      <c r="H37" s="14">
        <v>200</v>
      </c>
      <c r="I37" s="7">
        <f>E37*F37</f>
        <v>600</v>
      </c>
      <c r="J37" s="8"/>
      <c r="K37" s="14">
        <f t="shared" si="4"/>
        <v>400</v>
      </c>
      <c r="L37" s="14">
        <f t="shared" si="5"/>
        <v>-200</v>
      </c>
      <c r="M37" s="64"/>
      <c r="N37" s="7">
        <f t="shared" si="0"/>
        <v>-8286.712490566</v>
      </c>
      <c r="O37" s="58"/>
    </row>
    <row r="38" s="2" customFormat="1" customHeight="1" spans="1:15">
      <c r="A38" s="4"/>
      <c r="B38" s="66"/>
      <c r="C38" s="6" t="s">
        <v>608</v>
      </c>
      <c r="D38" s="57">
        <f>H38/F38</f>
        <v>7.77866666666667</v>
      </c>
      <c r="E38" s="57">
        <v>11.8</v>
      </c>
      <c r="F38" s="8">
        <v>60</v>
      </c>
      <c r="G38" s="5" t="s">
        <v>19</v>
      </c>
      <c r="H38" s="14">
        <f>393.82+72.9</f>
        <v>466.72</v>
      </c>
      <c r="I38" s="7">
        <f>F38*E38</f>
        <v>708</v>
      </c>
      <c r="J38" s="8"/>
      <c r="K38" s="14">
        <f t="shared" si="4"/>
        <v>241.28</v>
      </c>
      <c r="L38" s="14">
        <f t="shared" si="5"/>
        <v>-466.72</v>
      </c>
      <c r="M38" s="64"/>
      <c r="N38" s="7">
        <f t="shared" ref="N38:N72" si="7">N37+L38+M38</f>
        <v>-8753.432490566</v>
      </c>
      <c r="O38" s="58"/>
    </row>
    <row r="39" s="2" customFormat="1" customHeight="1" spans="1:15">
      <c r="A39" s="4"/>
      <c r="B39" s="66"/>
      <c r="C39" s="6" t="s">
        <v>609</v>
      </c>
      <c r="D39" s="57">
        <f>H39/2/15</f>
        <v>40.0066666666667</v>
      </c>
      <c r="E39" s="57">
        <v>45</v>
      </c>
      <c r="F39" s="8">
        <v>2</v>
      </c>
      <c r="G39" s="5" t="s">
        <v>17</v>
      </c>
      <c r="H39" s="14">
        <v>1200.2</v>
      </c>
      <c r="I39" s="7">
        <f>E39*2*15</f>
        <v>1350</v>
      </c>
      <c r="J39" s="8" t="s">
        <v>610</v>
      </c>
      <c r="K39" s="14">
        <f t="shared" si="4"/>
        <v>149.8</v>
      </c>
      <c r="L39" s="14">
        <f t="shared" si="5"/>
        <v>-1200.2</v>
      </c>
      <c r="M39" s="64"/>
      <c r="N39" s="7">
        <f t="shared" si="7"/>
        <v>-9953.632490566</v>
      </c>
      <c r="O39" s="58"/>
    </row>
    <row r="40" s="2" customFormat="1" customHeight="1" spans="1:15">
      <c r="A40" s="4"/>
      <c r="B40" s="66"/>
      <c r="C40" s="6" t="s">
        <v>611</v>
      </c>
      <c r="D40" s="57">
        <f>H40/F40</f>
        <v>65</v>
      </c>
      <c r="E40" s="57">
        <v>80</v>
      </c>
      <c r="F40" s="8">
        <v>5</v>
      </c>
      <c r="G40" s="5" t="s">
        <v>17</v>
      </c>
      <c r="H40" s="14">
        <v>325</v>
      </c>
      <c r="I40" s="7">
        <f>E40*F40</f>
        <v>400</v>
      </c>
      <c r="J40" s="8"/>
      <c r="K40" s="14">
        <f t="shared" si="4"/>
        <v>75</v>
      </c>
      <c r="L40" s="14">
        <f t="shared" si="5"/>
        <v>-325</v>
      </c>
      <c r="M40" s="64"/>
      <c r="N40" s="7">
        <f t="shared" si="7"/>
        <v>-10278.632490566</v>
      </c>
      <c r="O40" s="58"/>
    </row>
    <row r="41" s="2" customFormat="1" customHeight="1" spans="1:15">
      <c r="A41" s="4"/>
      <c r="B41" s="66"/>
      <c r="C41" s="6" t="s">
        <v>612</v>
      </c>
      <c r="D41" s="57">
        <f>H41/F41</f>
        <v>2.36</v>
      </c>
      <c r="E41" s="57">
        <v>5.9</v>
      </c>
      <c r="F41" s="8">
        <v>200</v>
      </c>
      <c r="G41" s="5"/>
      <c r="H41" s="14">
        <v>472</v>
      </c>
      <c r="I41" s="7">
        <f>E41*F41</f>
        <v>1180</v>
      </c>
      <c r="J41" s="8"/>
      <c r="K41" s="14">
        <f t="shared" si="4"/>
        <v>708</v>
      </c>
      <c r="L41" s="14">
        <f t="shared" si="5"/>
        <v>-472</v>
      </c>
      <c r="M41" s="64"/>
      <c r="N41" s="7">
        <f t="shared" si="7"/>
        <v>-10750.632490566</v>
      </c>
      <c r="O41" s="58"/>
    </row>
    <row r="42" s="2" customFormat="1" customHeight="1" spans="1:15">
      <c r="A42" s="4"/>
      <c r="B42" s="5"/>
      <c r="C42" s="6" t="s">
        <v>613</v>
      </c>
      <c r="D42" s="57">
        <f>H42/F42</f>
        <v>2.9914</v>
      </c>
      <c r="E42" s="7">
        <v>6</v>
      </c>
      <c r="F42" s="8">
        <v>100</v>
      </c>
      <c r="G42" s="5" t="s">
        <v>614</v>
      </c>
      <c r="H42" s="14">
        <v>299.14</v>
      </c>
      <c r="I42" s="7">
        <f>E42*F42</f>
        <v>600</v>
      </c>
      <c r="J42" s="8"/>
      <c r="K42" s="14">
        <f t="shared" si="4"/>
        <v>300.86</v>
      </c>
      <c r="L42" s="14">
        <f t="shared" si="5"/>
        <v>-299.14</v>
      </c>
      <c r="M42" s="64"/>
      <c r="N42" s="7">
        <f t="shared" si="7"/>
        <v>-11049.772490566</v>
      </c>
      <c r="O42" s="58"/>
    </row>
    <row r="43" s="2" customFormat="1" customHeight="1" spans="1:15">
      <c r="A43" s="4"/>
      <c r="B43" s="5"/>
      <c r="C43" s="6" t="s">
        <v>152</v>
      </c>
      <c r="D43" s="57">
        <f>H43/3/12</f>
        <v>2.77902777777778</v>
      </c>
      <c r="E43" s="7">
        <v>3.5</v>
      </c>
      <c r="F43" s="8">
        <v>3</v>
      </c>
      <c r="G43" s="5" t="s">
        <v>121</v>
      </c>
      <c r="H43" s="14">
        <f>(100.81*2+99.79*6)/8</f>
        <v>100.045</v>
      </c>
      <c r="I43" s="7">
        <f t="shared" ref="I43:I50" si="8">E43*F43*12</f>
        <v>126</v>
      </c>
      <c r="J43" s="8" t="s">
        <v>615</v>
      </c>
      <c r="K43" s="14">
        <f t="shared" ref="K43:K58" si="9">I43-H43</f>
        <v>25.955</v>
      </c>
      <c r="L43" s="14">
        <f t="shared" ref="L43:L66" si="10">-H43</f>
        <v>-100.045</v>
      </c>
      <c r="M43" s="64"/>
      <c r="N43" s="7">
        <f t="shared" si="7"/>
        <v>-11149.817490566</v>
      </c>
      <c r="O43" s="58"/>
    </row>
    <row r="44" s="2" customFormat="1" customHeight="1" spans="1:15">
      <c r="A44" s="4"/>
      <c r="B44" s="5"/>
      <c r="C44" s="6" t="s">
        <v>155</v>
      </c>
      <c r="D44" s="57">
        <f>H44/F44/12</f>
        <v>2.77902777777778</v>
      </c>
      <c r="E44" s="7">
        <v>3.5</v>
      </c>
      <c r="F44" s="8">
        <v>3</v>
      </c>
      <c r="G44" s="5" t="s">
        <v>121</v>
      </c>
      <c r="H44" s="14">
        <f>(100.81*2+99.79*6)/8</f>
        <v>100.045</v>
      </c>
      <c r="I44" s="7">
        <f t="shared" si="8"/>
        <v>126</v>
      </c>
      <c r="J44" s="8" t="s">
        <v>615</v>
      </c>
      <c r="K44" s="14">
        <f t="shared" si="9"/>
        <v>25.955</v>
      </c>
      <c r="L44" s="14">
        <f t="shared" si="10"/>
        <v>-100.045</v>
      </c>
      <c r="M44" s="64"/>
      <c r="N44" s="7">
        <f t="shared" si="7"/>
        <v>-11249.862490566</v>
      </c>
      <c r="O44" s="58"/>
    </row>
    <row r="45" s="2" customFormat="1" customHeight="1" spans="1:15">
      <c r="A45" s="4"/>
      <c r="B45" s="5"/>
      <c r="C45" s="6" t="s">
        <v>159</v>
      </c>
      <c r="D45" s="57">
        <f>H45/3/12</f>
        <v>2.77902777777778</v>
      </c>
      <c r="E45" s="7">
        <v>3.5</v>
      </c>
      <c r="F45" s="8">
        <v>3</v>
      </c>
      <c r="G45" s="5" t="s">
        <v>121</v>
      </c>
      <c r="H45" s="14">
        <f t="shared" ref="H45:H50" si="11">(100.81*2+99.79*6)/8</f>
        <v>100.045</v>
      </c>
      <c r="I45" s="7">
        <f t="shared" si="8"/>
        <v>126</v>
      </c>
      <c r="J45" s="8" t="s">
        <v>615</v>
      </c>
      <c r="K45" s="14">
        <f t="shared" si="9"/>
        <v>25.955</v>
      </c>
      <c r="L45" s="14">
        <f t="shared" si="10"/>
        <v>-100.045</v>
      </c>
      <c r="M45" s="64"/>
      <c r="N45" s="7">
        <f t="shared" si="7"/>
        <v>-11349.907490566</v>
      </c>
      <c r="O45" s="58"/>
    </row>
    <row r="46" s="2" customFormat="1" customHeight="1" spans="1:15">
      <c r="A46" s="4"/>
      <c r="B46" s="5"/>
      <c r="C46" s="6" t="s">
        <v>154</v>
      </c>
      <c r="D46" s="57">
        <f>H46/F46/12</f>
        <v>2.77902777777778</v>
      </c>
      <c r="E46" s="7">
        <v>3.5</v>
      </c>
      <c r="F46" s="8">
        <v>3</v>
      </c>
      <c r="G46" s="5" t="s">
        <v>121</v>
      </c>
      <c r="H46" s="14">
        <f t="shared" si="11"/>
        <v>100.045</v>
      </c>
      <c r="I46" s="7">
        <f t="shared" si="8"/>
        <v>126</v>
      </c>
      <c r="J46" s="8" t="s">
        <v>615</v>
      </c>
      <c r="K46" s="14">
        <f t="shared" si="9"/>
        <v>25.955</v>
      </c>
      <c r="L46" s="14">
        <f t="shared" si="10"/>
        <v>-100.045</v>
      </c>
      <c r="M46" s="64"/>
      <c r="N46" s="7">
        <f t="shared" si="7"/>
        <v>-11449.952490566</v>
      </c>
      <c r="O46" s="58"/>
    </row>
    <row r="47" s="2" customFormat="1" customHeight="1" spans="1:15">
      <c r="A47" s="4"/>
      <c r="B47" s="5"/>
      <c r="C47" s="6" t="s">
        <v>156</v>
      </c>
      <c r="D47" s="57">
        <f>H47/3/12</f>
        <v>2.77902777777778</v>
      </c>
      <c r="E47" s="7">
        <v>3.5</v>
      </c>
      <c r="F47" s="8">
        <v>3</v>
      </c>
      <c r="G47" s="5" t="s">
        <v>121</v>
      </c>
      <c r="H47" s="14">
        <f t="shared" si="11"/>
        <v>100.045</v>
      </c>
      <c r="I47" s="7">
        <f t="shared" si="8"/>
        <v>126</v>
      </c>
      <c r="J47" s="8" t="s">
        <v>615</v>
      </c>
      <c r="K47" s="14">
        <f t="shared" si="9"/>
        <v>25.955</v>
      </c>
      <c r="L47" s="14">
        <f t="shared" si="10"/>
        <v>-100.045</v>
      </c>
      <c r="M47" s="64"/>
      <c r="N47" s="7">
        <f t="shared" si="7"/>
        <v>-11549.997490566</v>
      </c>
      <c r="O47" s="58"/>
    </row>
    <row r="48" s="2" customFormat="1" customHeight="1" spans="1:15">
      <c r="A48" s="4"/>
      <c r="B48" s="5"/>
      <c r="C48" s="6" t="s">
        <v>158</v>
      </c>
      <c r="D48" s="57">
        <f>H48/F48/12</f>
        <v>2.77902777777778</v>
      </c>
      <c r="E48" s="7">
        <v>3.5</v>
      </c>
      <c r="F48" s="8">
        <v>3</v>
      </c>
      <c r="G48" s="5" t="s">
        <v>121</v>
      </c>
      <c r="H48" s="14">
        <f t="shared" si="11"/>
        <v>100.045</v>
      </c>
      <c r="I48" s="7">
        <f t="shared" si="8"/>
        <v>126</v>
      </c>
      <c r="J48" s="8" t="s">
        <v>615</v>
      </c>
      <c r="K48" s="14">
        <f t="shared" si="9"/>
        <v>25.955</v>
      </c>
      <c r="L48" s="14">
        <f t="shared" si="10"/>
        <v>-100.045</v>
      </c>
      <c r="M48" s="64"/>
      <c r="N48" s="7">
        <f t="shared" si="7"/>
        <v>-11650.042490566</v>
      </c>
      <c r="O48" s="58"/>
    </row>
    <row r="49" s="2" customFormat="1" customHeight="1" spans="1:16">
      <c r="A49" s="4"/>
      <c r="B49" s="5"/>
      <c r="C49" s="6" t="s">
        <v>153</v>
      </c>
      <c r="D49" s="57">
        <f>H49/3/12</f>
        <v>2.77902777777778</v>
      </c>
      <c r="E49" s="7">
        <v>3.5</v>
      </c>
      <c r="F49" s="8">
        <v>3</v>
      </c>
      <c r="G49" s="5" t="s">
        <v>121</v>
      </c>
      <c r="H49" s="14">
        <f t="shared" si="11"/>
        <v>100.045</v>
      </c>
      <c r="I49" s="7">
        <f t="shared" si="8"/>
        <v>126</v>
      </c>
      <c r="J49" s="8" t="s">
        <v>615</v>
      </c>
      <c r="K49" s="14">
        <f t="shared" si="9"/>
        <v>25.955</v>
      </c>
      <c r="L49" s="14">
        <f t="shared" si="10"/>
        <v>-100.045</v>
      </c>
      <c r="M49" s="64"/>
      <c r="N49" s="7">
        <f t="shared" si="7"/>
        <v>-11750.087490566</v>
      </c>
      <c r="O49" s="58"/>
    </row>
    <row r="50" s="2" customFormat="1" customHeight="1" spans="1:16">
      <c r="A50" s="4"/>
      <c r="B50" s="5"/>
      <c r="C50" s="6" t="s">
        <v>157</v>
      </c>
      <c r="D50" s="57">
        <f>H50/F50/12</f>
        <v>2.77902777777778</v>
      </c>
      <c r="E50" s="7">
        <v>3.5</v>
      </c>
      <c r="F50" s="8">
        <v>3</v>
      </c>
      <c r="G50" s="5" t="s">
        <v>121</v>
      </c>
      <c r="H50" s="14">
        <f t="shared" si="11"/>
        <v>100.045</v>
      </c>
      <c r="I50" s="7">
        <f t="shared" si="8"/>
        <v>126</v>
      </c>
      <c r="J50" s="8" t="s">
        <v>615</v>
      </c>
      <c r="K50" s="14">
        <f t="shared" si="9"/>
        <v>25.955</v>
      </c>
      <c r="L50" s="14">
        <f t="shared" si="10"/>
        <v>-100.045</v>
      </c>
      <c r="M50" s="64"/>
      <c r="N50" s="7">
        <f t="shared" si="7"/>
        <v>-11850.132490566</v>
      </c>
      <c r="O50" s="58"/>
    </row>
    <row r="51" s="2" customFormat="1" customHeight="1" spans="1:16">
      <c r="A51" s="4"/>
      <c r="B51" s="5"/>
      <c r="C51" s="65" t="s">
        <v>162</v>
      </c>
      <c r="D51" s="57">
        <f>H51/10</f>
        <v>3.1454</v>
      </c>
      <c r="E51" s="7">
        <v>4.1</v>
      </c>
      <c r="F51" s="8">
        <v>1</v>
      </c>
      <c r="G51" s="5" t="s">
        <v>121</v>
      </c>
      <c r="H51" s="14">
        <f t="shared" ref="H51:H55" si="12">157.27/5</f>
        <v>31.454</v>
      </c>
      <c r="I51" s="7">
        <f>E51*10</f>
        <v>41</v>
      </c>
      <c r="J51" s="8" t="s">
        <v>616</v>
      </c>
      <c r="K51" s="14">
        <f t="shared" si="9"/>
        <v>9.546</v>
      </c>
      <c r="L51" s="14">
        <f t="shared" si="10"/>
        <v>-31.454</v>
      </c>
      <c r="M51" s="64"/>
      <c r="N51" s="7">
        <f t="shared" si="7"/>
        <v>-11881.586490566</v>
      </c>
      <c r="O51" s="58"/>
    </row>
    <row r="52" s="2" customFormat="1" customHeight="1" spans="1:16">
      <c r="A52" s="4"/>
      <c r="B52" s="5"/>
      <c r="C52" s="6" t="s">
        <v>161</v>
      </c>
      <c r="D52" s="57">
        <f>H52/10</f>
        <v>3.1454</v>
      </c>
      <c r="E52" s="7">
        <v>4.1</v>
      </c>
      <c r="F52" s="8">
        <v>1</v>
      </c>
      <c r="G52" s="5" t="s">
        <v>121</v>
      </c>
      <c r="H52" s="14">
        <f t="shared" si="12"/>
        <v>31.454</v>
      </c>
      <c r="I52" s="7">
        <f>E52*10</f>
        <v>41</v>
      </c>
      <c r="J52" s="8" t="s">
        <v>616</v>
      </c>
      <c r="K52" s="14">
        <f t="shared" si="9"/>
        <v>9.546</v>
      </c>
      <c r="L52" s="14">
        <f t="shared" si="10"/>
        <v>-31.454</v>
      </c>
      <c r="M52" s="64"/>
      <c r="N52" s="7">
        <f t="shared" si="7"/>
        <v>-11913.040490566</v>
      </c>
      <c r="O52" s="58"/>
    </row>
    <row r="53" s="2" customFormat="1" customHeight="1" spans="1:16">
      <c r="A53" s="4"/>
      <c r="B53" s="5"/>
      <c r="C53" s="6" t="s">
        <v>165</v>
      </c>
      <c r="D53" s="57">
        <f>H53/10</f>
        <v>3.1454</v>
      </c>
      <c r="E53" s="7">
        <v>4.1</v>
      </c>
      <c r="F53" s="8">
        <v>1</v>
      </c>
      <c r="G53" s="5" t="s">
        <v>121</v>
      </c>
      <c r="H53" s="14">
        <f t="shared" si="12"/>
        <v>31.454</v>
      </c>
      <c r="I53" s="7">
        <f>E53*10</f>
        <v>41</v>
      </c>
      <c r="J53" s="8" t="s">
        <v>616</v>
      </c>
      <c r="K53" s="14">
        <f t="shared" si="9"/>
        <v>9.546</v>
      </c>
      <c r="L53" s="14">
        <f t="shared" si="10"/>
        <v>-31.454</v>
      </c>
      <c r="M53" s="64"/>
      <c r="N53" s="7">
        <f t="shared" si="7"/>
        <v>-11944.494490566</v>
      </c>
      <c r="O53" s="58"/>
    </row>
    <row r="54" s="2" customFormat="1" customHeight="1" spans="1:16">
      <c r="A54" s="4"/>
      <c r="B54" s="5"/>
      <c r="C54" s="6" t="s">
        <v>163</v>
      </c>
      <c r="D54" s="57">
        <f>H54/10</f>
        <v>3.1454</v>
      </c>
      <c r="E54" s="7">
        <v>4.1</v>
      </c>
      <c r="F54" s="8">
        <v>1</v>
      </c>
      <c r="G54" s="5" t="s">
        <v>121</v>
      </c>
      <c r="H54" s="14">
        <f t="shared" si="12"/>
        <v>31.454</v>
      </c>
      <c r="I54" s="7">
        <f>E54*10</f>
        <v>41</v>
      </c>
      <c r="J54" s="8" t="s">
        <v>616</v>
      </c>
      <c r="K54" s="14">
        <f t="shared" si="9"/>
        <v>9.546</v>
      </c>
      <c r="L54" s="14">
        <f t="shared" si="10"/>
        <v>-31.454</v>
      </c>
      <c r="M54" s="64"/>
      <c r="N54" s="7">
        <f t="shared" si="7"/>
        <v>-11975.948490566</v>
      </c>
      <c r="O54" s="58"/>
    </row>
    <row r="55" s="2" customFormat="1" customHeight="1" spans="1:16">
      <c r="A55" s="4"/>
      <c r="B55" s="5"/>
      <c r="C55" s="6" t="s">
        <v>164</v>
      </c>
      <c r="D55" s="57">
        <f>H55/10</f>
        <v>3.1454</v>
      </c>
      <c r="E55" s="7">
        <v>4.1</v>
      </c>
      <c r="F55" s="8">
        <v>1</v>
      </c>
      <c r="G55" s="5" t="s">
        <v>121</v>
      </c>
      <c r="H55" s="14">
        <f t="shared" si="12"/>
        <v>31.454</v>
      </c>
      <c r="I55" s="7">
        <f>E55*10</f>
        <v>41</v>
      </c>
      <c r="J55" s="8" t="s">
        <v>616</v>
      </c>
      <c r="K55" s="14">
        <f t="shared" si="9"/>
        <v>9.546</v>
      </c>
      <c r="L55" s="14">
        <f t="shared" si="10"/>
        <v>-31.454</v>
      </c>
      <c r="M55" s="64"/>
      <c r="N55" s="7">
        <f t="shared" si="7"/>
        <v>-12007.402490566</v>
      </c>
      <c r="O55" s="58"/>
    </row>
    <row r="56" s="2" customFormat="1" customHeight="1" spans="1:16">
      <c r="A56" s="4"/>
      <c r="B56" s="5"/>
      <c r="C56" s="6" t="s">
        <v>617</v>
      </c>
      <c r="D56" s="63">
        <f>H56/2/24</f>
        <v>9.24604166666667</v>
      </c>
      <c r="E56" s="137">
        <v>11.9</v>
      </c>
      <c r="F56" s="8">
        <v>2</v>
      </c>
      <c r="G56" s="5" t="s">
        <v>17</v>
      </c>
      <c r="H56" s="14">
        <v>443.81</v>
      </c>
      <c r="I56" s="7">
        <f>E56*F56*24</f>
        <v>571.2</v>
      </c>
      <c r="J56" s="8" t="s">
        <v>618</v>
      </c>
      <c r="K56" s="14">
        <f t="shared" si="9"/>
        <v>127.39</v>
      </c>
      <c r="L56" s="14">
        <f t="shared" si="10"/>
        <v>-443.81</v>
      </c>
      <c r="M56" s="64"/>
      <c r="N56" s="7">
        <f t="shared" si="7"/>
        <v>-12451.212490566</v>
      </c>
      <c r="O56" s="58"/>
    </row>
    <row r="57" s="2" customFormat="1" customHeight="1" spans="1:16">
      <c r="A57" s="4"/>
      <c r="B57" s="5"/>
      <c r="C57" s="6" t="s">
        <v>619</v>
      </c>
      <c r="D57" s="57">
        <f>H57/F57/24</f>
        <v>9.24604166666667</v>
      </c>
      <c r="E57" s="137">
        <v>11.9</v>
      </c>
      <c r="F57" s="8">
        <v>2</v>
      </c>
      <c r="G57" s="5" t="s">
        <v>17</v>
      </c>
      <c r="H57" s="14">
        <v>443.81</v>
      </c>
      <c r="I57" s="7">
        <f>E57*F57*24</f>
        <v>571.2</v>
      </c>
      <c r="J57" s="8" t="s">
        <v>618</v>
      </c>
      <c r="K57" s="14">
        <f t="shared" si="9"/>
        <v>127.39</v>
      </c>
      <c r="L57" s="14">
        <f t="shared" si="10"/>
        <v>-443.81</v>
      </c>
      <c r="M57" s="64"/>
      <c r="N57" s="7">
        <f t="shared" si="7"/>
        <v>-12895.022490566</v>
      </c>
      <c r="O57" s="58"/>
    </row>
    <row r="58" s="2" customFormat="1" customHeight="1" spans="1:16">
      <c r="A58" s="4"/>
      <c r="B58" s="5"/>
      <c r="C58" s="6" t="s">
        <v>620</v>
      </c>
      <c r="D58" s="57">
        <f>H58/F58</f>
        <v>0.838</v>
      </c>
      <c r="E58" s="4">
        <v>1.85</v>
      </c>
      <c r="F58" s="8">
        <v>100</v>
      </c>
      <c r="G58" s="5" t="s">
        <v>25</v>
      </c>
      <c r="H58" s="14">
        <v>83.8</v>
      </c>
      <c r="I58" s="7">
        <f>E58*F58</f>
        <v>185</v>
      </c>
      <c r="J58" s="8"/>
      <c r="K58" s="14">
        <f t="shared" si="9"/>
        <v>101.2</v>
      </c>
      <c r="L58" s="14">
        <f t="shared" si="10"/>
        <v>-83.8</v>
      </c>
      <c r="M58" s="64"/>
      <c r="N58" s="7">
        <f t="shared" si="7"/>
        <v>-12978.822490566</v>
      </c>
      <c r="O58" s="58"/>
    </row>
    <row r="59" s="2" customFormat="1" customHeight="1" spans="1:16">
      <c r="A59" s="4"/>
      <c r="B59" s="5"/>
      <c r="C59" s="6" t="s">
        <v>621</v>
      </c>
      <c r="D59" s="57">
        <f>H59/F59</f>
        <v>10.9</v>
      </c>
      <c r="E59" s="7">
        <v>13</v>
      </c>
      <c r="F59" s="8">
        <v>20</v>
      </c>
      <c r="G59" s="5" t="s">
        <v>30</v>
      </c>
      <c r="H59" s="14">
        <v>218</v>
      </c>
      <c r="I59" s="7">
        <f>E59*F59</f>
        <v>260</v>
      </c>
      <c r="J59" s="8"/>
      <c r="K59" s="14">
        <f t="shared" ref="K59:K64" si="13">I59-H59</f>
        <v>42</v>
      </c>
      <c r="L59" s="14">
        <f t="shared" si="10"/>
        <v>-218</v>
      </c>
      <c r="M59" s="64"/>
      <c r="N59" s="7">
        <f t="shared" si="7"/>
        <v>-13196.822490566</v>
      </c>
      <c r="O59" s="58"/>
    </row>
    <row r="60" s="2" customFormat="1" customHeight="1" spans="1:16">
      <c r="A60" s="4"/>
      <c r="B60" s="5"/>
      <c r="C60" s="6" t="s">
        <v>622</v>
      </c>
      <c r="D60" s="57">
        <f>H60/24/5</f>
        <v>5.565</v>
      </c>
      <c r="E60" s="7">
        <v>7</v>
      </c>
      <c r="F60" s="8">
        <v>5</v>
      </c>
      <c r="G60" s="5" t="s">
        <v>17</v>
      </c>
      <c r="H60" s="14">
        <f>667.8</f>
        <v>667.8</v>
      </c>
      <c r="I60" s="7">
        <f>E60*24*5</f>
        <v>840</v>
      </c>
      <c r="J60" s="8" t="s">
        <v>623</v>
      </c>
      <c r="K60" s="14">
        <f t="shared" si="13"/>
        <v>172.2</v>
      </c>
      <c r="L60" s="14">
        <f t="shared" si="10"/>
        <v>-667.8</v>
      </c>
      <c r="M60" s="64"/>
      <c r="N60" s="7">
        <f t="shared" si="7"/>
        <v>-13864.622490566</v>
      </c>
      <c r="O60" s="58"/>
    </row>
    <row r="61" s="2" customFormat="1" customHeight="1" spans="1:16">
      <c r="A61" s="4"/>
      <c r="B61" s="5"/>
      <c r="C61" s="6" t="s">
        <v>624</v>
      </c>
      <c r="D61" s="57">
        <f t="shared" ref="D61:D64" si="14">H61/80</f>
        <v>5.97175</v>
      </c>
      <c r="E61" s="7">
        <v>8.9</v>
      </c>
      <c r="F61" s="8">
        <v>1</v>
      </c>
      <c r="G61" s="5" t="s">
        <v>17</v>
      </c>
      <c r="H61" s="14">
        <f>477.74</f>
        <v>477.74</v>
      </c>
      <c r="I61" s="7">
        <f t="shared" ref="I61:I64" si="15">E61*80</f>
        <v>712</v>
      </c>
      <c r="J61" s="8" t="s">
        <v>625</v>
      </c>
      <c r="K61" s="14">
        <f t="shared" si="13"/>
        <v>234.26</v>
      </c>
      <c r="L61" s="14">
        <f t="shared" si="10"/>
        <v>-477.74</v>
      </c>
      <c r="M61" s="64"/>
      <c r="N61" s="7">
        <f t="shared" si="7"/>
        <v>-14342.362490566</v>
      </c>
      <c r="O61" s="58"/>
    </row>
    <row r="62" s="2" customFormat="1" customHeight="1" spans="1:16">
      <c r="A62" s="4"/>
      <c r="B62" s="5"/>
      <c r="C62" s="6" t="s">
        <v>626</v>
      </c>
      <c r="D62" s="57">
        <f t="shared" si="14"/>
        <v>6.81125</v>
      </c>
      <c r="E62" s="7">
        <v>8.9</v>
      </c>
      <c r="F62" s="8">
        <v>1</v>
      </c>
      <c r="G62" s="5" t="s">
        <v>17</v>
      </c>
      <c r="H62" s="14">
        <v>544.9</v>
      </c>
      <c r="I62" s="7">
        <f t="shared" si="15"/>
        <v>712</v>
      </c>
      <c r="J62" s="8" t="s">
        <v>625</v>
      </c>
      <c r="K62" s="14">
        <f t="shared" si="13"/>
        <v>167.1</v>
      </c>
      <c r="L62" s="14">
        <f t="shared" si="10"/>
        <v>-544.9</v>
      </c>
      <c r="M62" s="64"/>
      <c r="N62" s="7">
        <f t="shared" si="7"/>
        <v>-14887.262490566</v>
      </c>
      <c r="O62" s="58"/>
    </row>
    <row r="63" s="2" customFormat="1" customHeight="1" spans="1:16">
      <c r="A63" s="4"/>
      <c r="B63" s="5"/>
      <c r="C63" s="6" t="s">
        <v>627</v>
      </c>
      <c r="D63" s="57">
        <f t="shared" si="14"/>
        <v>6.81125</v>
      </c>
      <c r="E63" s="7">
        <v>8.9</v>
      </c>
      <c r="F63" s="8">
        <v>1</v>
      </c>
      <c r="G63" s="5" t="s">
        <v>17</v>
      </c>
      <c r="H63" s="14">
        <v>544.9</v>
      </c>
      <c r="I63" s="7">
        <f t="shared" si="15"/>
        <v>712</v>
      </c>
      <c r="J63" s="8" t="s">
        <v>625</v>
      </c>
      <c r="K63" s="14">
        <f t="shared" si="13"/>
        <v>167.1</v>
      </c>
      <c r="L63" s="14">
        <f t="shared" si="10"/>
        <v>-544.9</v>
      </c>
      <c r="M63" s="64"/>
      <c r="N63" s="7">
        <f t="shared" si="7"/>
        <v>-15432.162490566</v>
      </c>
      <c r="O63" s="58"/>
    </row>
    <row r="64" s="2" customFormat="1" customHeight="1" spans="1:16">
      <c r="A64" s="4"/>
      <c r="B64" s="66"/>
      <c r="C64" s="6" t="s">
        <v>575</v>
      </c>
      <c r="D64" s="59">
        <f>H64/F64/80</f>
        <v>3.95825</v>
      </c>
      <c r="E64" s="59">
        <v>6.9</v>
      </c>
      <c r="F64" s="16">
        <v>1</v>
      </c>
      <c r="G64" s="4" t="s">
        <v>17</v>
      </c>
      <c r="H64" s="14">
        <v>316.66</v>
      </c>
      <c r="I64" s="14">
        <f t="shared" si="15"/>
        <v>552</v>
      </c>
      <c r="J64" s="16" t="s">
        <v>576</v>
      </c>
      <c r="K64" s="14">
        <f t="shared" si="13"/>
        <v>235.34</v>
      </c>
      <c r="L64" s="14">
        <f t="shared" si="10"/>
        <v>-316.66</v>
      </c>
      <c r="M64" s="60"/>
      <c r="N64" s="7">
        <f t="shared" si="7"/>
        <v>-15748.822490566</v>
      </c>
      <c r="O64" s="61"/>
      <c r="P64" s="65"/>
    </row>
    <row r="65" s="2" customFormat="1" customHeight="1" spans="1:16">
      <c r="A65" s="104"/>
      <c r="B65" s="75"/>
      <c r="C65" s="76"/>
      <c r="D65" s="77"/>
      <c r="E65" s="77"/>
      <c r="F65" s="138" t="s">
        <v>628</v>
      </c>
      <c r="G65" s="138"/>
      <c r="H65" s="109"/>
      <c r="I65" s="109"/>
      <c r="J65" s="78"/>
      <c r="K65" s="80"/>
      <c r="L65" s="14"/>
      <c r="M65" s="60"/>
      <c r="N65" s="7"/>
      <c r="O65" s="61"/>
      <c r="P65" s="65"/>
    </row>
    <row r="66" s="2" customFormat="1" customHeight="1" spans="1:16">
      <c r="A66" s="4"/>
      <c r="B66" s="81"/>
      <c r="C66" s="82" t="s">
        <v>569</v>
      </c>
      <c r="D66" s="139">
        <f>360/84</f>
        <v>4.28571428571429</v>
      </c>
      <c r="E66" s="139"/>
      <c r="F66" s="140">
        <v>42</v>
      </c>
      <c r="G66" s="70" t="s">
        <v>19</v>
      </c>
      <c r="H66" s="85">
        <f t="shared" ref="H66:H73" si="16">D66*F66</f>
        <v>180</v>
      </c>
      <c r="I66" s="141">
        <v>180</v>
      </c>
      <c r="J66" s="140"/>
      <c r="K66" s="142">
        <f t="shared" ref="K66:K73" si="17">I66-H66</f>
        <v>0</v>
      </c>
      <c r="L66" s="14">
        <f>-H66</f>
        <v>-180</v>
      </c>
      <c r="M66" s="64"/>
      <c r="N66" s="7">
        <f>N64+L66+M66</f>
        <v>-15928.822490566</v>
      </c>
      <c r="O66" s="58" t="s">
        <v>629</v>
      </c>
    </row>
    <row r="67" s="2" customFormat="1" customHeight="1" spans="1:16">
      <c r="A67" s="4"/>
      <c r="B67" s="5"/>
      <c r="C67" s="4" t="s">
        <v>630</v>
      </c>
      <c r="D67" s="57">
        <f>588/48</f>
        <v>12.25</v>
      </c>
      <c r="E67" s="57"/>
      <c r="F67" s="8">
        <v>24</v>
      </c>
      <c r="G67" s="5" t="s">
        <v>19</v>
      </c>
      <c r="H67" s="14">
        <f t="shared" si="16"/>
        <v>294</v>
      </c>
      <c r="I67" s="7">
        <v>294</v>
      </c>
      <c r="J67" s="8"/>
      <c r="K67" s="142">
        <f t="shared" si="17"/>
        <v>0</v>
      </c>
      <c r="L67" s="14">
        <f>-H67</f>
        <v>-294</v>
      </c>
      <c r="M67" s="64"/>
      <c r="N67" s="7">
        <f t="shared" ref="N67:N73" si="18">N66+L67+M67</f>
        <v>-16222.822490566</v>
      </c>
      <c r="O67" s="58" t="s">
        <v>629</v>
      </c>
    </row>
    <row r="68" s="2" customFormat="1" customHeight="1" spans="1:16">
      <c r="A68" s="4"/>
      <c r="B68" s="5"/>
      <c r="C68" s="4" t="s">
        <v>631</v>
      </c>
      <c r="D68" s="57">
        <f>600/48</f>
        <v>12.5</v>
      </c>
      <c r="E68" s="57"/>
      <c r="F68" s="8">
        <v>24</v>
      </c>
      <c r="G68" s="5" t="s">
        <v>19</v>
      </c>
      <c r="H68" s="14">
        <f t="shared" si="16"/>
        <v>300</v>
      </c>
      <c r="I68" s="7">
        <v>300</v>
      </c>
      <c r="J68" s="8"/>
      <c r="K68" s="142">
        <f t="shared" si="17"/>
        <v>0</v>
      </c>
      <c r="L68" s="14">
        <f t="shared" ref="L66:L73" si="19">-H68</f>
        <v>-300</v>
      </c>
      <c r="M68" s="64"/>
      <c r="N68" s="7">
        <f t="shared" si="18"/>
        <v>-16522.822490566</v>
      </c>
      <c r="O68" s="58" t="s">
        <v>629</v>
      </c>
    </row>
    <row r="69" s="2" customFormat="1" customHeight="1" spans="1:16">
      <c r="A69" s="4"/>
      <c r="B69" s="5"/>
      <c r="C69" s="6" t="s">
        <v>572</v>
      </c>
      <c r="D69" s="57">
        <v>7</v>
      </c>
      <c r="E69" s="57">
        <v>9.9</v>
      </c>
      <c r="F69" s="8">
        <v>10</v>
      </c>
      <c r="G69" s="5"/>
      <c r="H69" s="14">
        <f t="shared" si="16"/>
        <v>70</v>
      </c>
      <c r="I69" s="7">
        <f>E69*F69</f>
        <v>99</v>
      </c>
      <c r="J69" s="8"/>
      <c r="K69" s="14">
        <f t="shared" si="17"/>
        <v>29</v>
      </c>
      <c r="L69" s="14">
        <f t="shared" si="19"/>
        <v>-70</v>
      </c>
      <c r="M69" s="64"/>
      <c r="N69" s="7">
        <f t="shared" si="18"/>
        <v>-16592.822490566</v>
      </c>
      <c r="O69" s="58" t="s">
        <v>629</v>
      </c>
    </row>
    <row r="70" s="2" customFormat="1" customHeight="1" spans="1:16">
      <c r="A70" s="4"/>
      <c r="B70" s="5"/>
      <c r="C70" s="6" t="s">
        <v>632</v>
      </c>
      <c r="D70" s="57">
        <v>22</v>
      </c>
      <c r="E70" s="57">
        <v>25.3</v>
      </c>
      <c r="F70" s="8">
        <v>12</v>
      </c>
      <c r="G70" s="5"/>
      <c r="H70" s="14">
        <f t="shared" si="16"/>
        <v>264</v>
      </c>
      <c r="I70" s="7">
        <f>E70*F70</f>
        <v>303.6</v>
      </c>
      <c r="J70" s="8"/>
      <c r="K70" s="14">
        <f t="shared" si="17"/>
        <v>39.6</v>
      </c>
      <c r="L70" s="14">
        <f t="shared" si="19"/>
        <v>-264</v>
      </c>
      <c r="M70" s="64"/>
      <c r="N70" s="7">
        <f t="shared" si="18"/>
        <v>-16856.822490566</v>
      </c>
      <c r="O70" s="58" t="s">
        <v>629</v>
      </c>
    </row>
    <row r="71" s="2" customFormat="1" customHeight="1" spans="1:16">
      <c r="A71" s="4"/>
      <c r="B71" s="5"/>
      <c r="C71" s="6" t="s">
        <v>633</v>
      </c>
      <c r="D71" s="57">
        <v>28.3</v>
      </c>
      <c r="E71" s="57">
        <v>33.7</v>
      </c>
      <c r="F71" s="8">
        <v>5</v>
      </c>
      <c r="G71" s="5"/>
      <c r="H71" s="14">
        <f t="shared" si="16"/>
        <v>141.5</v>
      </c>
      <c r="I71" s="7">
        <f>E71*F71</f>
        <v>168.5</v>
      </c>
      <c r="J71" s="8"/>
      <c r="K71" s="14">
        <f t="shared" si="17"/>
        <v>27</v>
      </c>
      <c r="L71" s="14">
        <f t="shared" si="19"/>
        <v>-141.5</v>
      </c>
      <c r="M71" s="64"/>
      <c r="N71" s="7">
        <f t="shared" si="18"/>
        <v>-16998.322490566</v>
      </c>
      <c r="O71" s="58" t="s">
        <v>629</v>
      </c>
    </row>
    <row r="72" s="2" customFormat="1" customHeight="1" spans="1:16">
      <c r="A72" s="4"/>
      <c r="B72" s="5"/>
      <c r="C72" s="4" t="s">
        <v>574</v>
      </c>
      <c r="D72" s="57">
        <v>7</v>
      </c>
      <c r="E72" s="57">
        <v>10.9</v>
      </c>
      <c r="F72" s="8">
        <v>8</v>
      </c>
      <c r="G72" s="5"/>
      <c r="H72" s="14">
        <f t="shared" si="16"/>
        <v>56</v>
      </c>
      <c r="I72" s="7">
        <f>E72*F72</f>
        <v>87.2</v>
      </c>
      <c r="J72" s="8"/>
      <c r="K72" s="14">
        <f t="shared" si="17"/>
        <v>31.2</v>
      </c>
      <c r="L72" s="14">
        <f t="shared" si="19"/>
        <v>-56</v>
      </c>
      <c r="M72" s="64"/>
      <c r="N72" s="7">
        <f t="shared" si="18"/>
        <v>-17054.322490566</v>
      </c>
      <c r="O72" s="58" t="s">
        <v>629</v>
      </c>
    </row>
    <row r="73" s="2" customFormat="1" customHeight="1" spans="1:16">
      <c r="A73" s="4"/>
      <c r="B73" s="5"/>
      <c r="C73" s="4" t="s">
        <v>634</v>
      </c>
      <c r="D73" s="57">
        <v>8.3</v>
      </c>
      <c r="E73" s="57">
        <v>10.7</v>
      </c>
      <c r="F73" s="8">
        <v>11</v>
      </c>
      <c r="G73" s="5"/>
      <c r="H73" s="14">
        <f t="shared" si="16"/>
        <v>91.3</v>
      </c>
      <c r="I73" s="7">
        <f>E73*F73</f>
        <v>117.7</v>
      </c>
      <c r="J73" s="8"/>
      <c r="K73" s="14">
        <f t="shared" si="17"/>
        <v>26.4</v>
      </c>
      <c r="L73" s="14">
        <f t="shared" si="19"/>
        <v>-91.3</v>
      </c>
      <c r="M73" s="64"/>
      <c r="N73" s="10">
        <f t="shared" si="18"/>
        <v>-17145.622490566</v>
      </c>
      <c r="O73" s="58" t="s">
        <v>629</v>
      </c>
    </row>
    <row r="74" s="2" customFormat="1" customHeight="1" spans="1:16">
      <c r="A74" s="65"/>
      <c r="C74" s="65"/>
      <c r="D74" s="123"/>
      <c r="E74" s="123"/>
      <c r="F74" s="133" t="s">
        <v>628</v>
      </c>
      <c r="G74" s="133"/>
      <c r="H74" s="143">
        <f>SUM(H3:H73)</f>
        <v>32119.4</v>
      </c>
      <c r="I74" s="144">
        <f>SUM(I3:I73)</f>
        <v>42455.9</v>
      </c>
      <c r="J74" s="124"/>
      <c r="K74" s="2"/>
      <c r="L74" s="79"/>
      <c r="M74" s="145"/>
      <c r="N74" s="125"/>
      <c r="O74" s="126"/>
    </row>
    <row r="75" s="2" customFormat="1" customHeight="1" spans="1:16">
      <c r="C75" s="76"/>
      <c r="D75" s="123"/>
      <c r="F75" s="124"/>
      <c r="H75" s="125"/>
      <c r="I75" s="125"/>
      <c r="J75" s="124" t="s">
        <v>200</v>
      </c>
      <c r="K75" s="79">
        <f>SUM(K3:K73)</f>
        <v>10336.5</v>
      </c>
      <c r="L75" s="125"/>
      <c r="M75" s="145"/>
      <c r="N75" s="125"/>
      <c r="O75" s="126"/>
    </row>
    <row r="76" s="2" customFormat="1" customHeight="1" spans="1:16">
      <c r="C76" s="76"/>
      <c r="D76" s="123"/>
      <c r="F76" s="124"/>
      <c r="H76" s="125"/>
      <c r="I76" s="125"/>
      <c r="J76" s="124" t="s">
        <v>635</v>
      </c>
      <c r="K76" s="110">
        <f>K75/2</f>
        <v>5168.25</v>
      </c>
      <c r="L76" s="125"/>
      <c r="M76" s="145"/>
      <c r="N76" s="111">
        <f>N73-K76</f>
        <v>-22313.872490566</v>
      </c>
      <c r="O76" s="126" t="s">
        <v>636</v>
      </c>
    </row>
    <row r="77" s="2" customFormat="1" customHeight="1" spans="1:16">
      <c r="C77" s="76"/>
      <c r="D77" s="123"/>
      <c r="F77" s="124"/>
      <c r="H77" s="125"/>
      <c r="I77" s="125"/>
      <c r="J77" s="124"/>
      <c r="K77" s="125"/>
      <c r="L77" s="125"/>
      <c r="M77" s="145"/>
      <c r="N77" s="125"/>
      <c r="O77" s="92" t="s">
        <v>75</v>
      </c>
    </row>
  </sheetData>
  <autoFilter xmlns:etc="http://www.wps.cn/officeDocument/2017/etCustomData" ref="B2:C74" etc:filterBottomFollowUsedRange="0">
    <extLst/>
  </autoFilter>
  <mergeCells count="3">
    <mergeCell ref="A1:J1"/>
    <mergeCell ref="F65:G65"/>
    <mergeCell ref="F74:G74"/>
  </mergeCells>
  <pageMargins left="0.7" right="0.7" top="0.75" bottom="0.75" header="0.3" footer="0.3"/>
  <pageSetup paperSize="9" scale="75" orientation="portrait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xSplit="3" ySplit="2" topLeftCell="D25" activePane="bottomRight" state="frozen"/>
      <selection/>
      <selection pane="topRight"/>
      <selection pane="bottomLeft"/>
      <selection pane="bottomRight" activeCell="D13" sqref="D13"/>
    </sheetView>
  </sheetViews>
  <sheetFormatPr defaultColWidth="9.06666666666667" defaultRowHeight="54" customHeight="1"/>
  <cols>
    <col min="1" max="1" width="8.125" style="1" hidden="1" customWidth="1"/>
    <col min="2" max="2" width="10.5" style="1" customWidth="1"/>
    <col min="3" max="3" width="26.5" style="90" customWidth="1"/>
    <col min="4" max="4" width="12.1333333333333" style="91" customWidth="1"/>
    <col min="5" max="5" width="8.75" style="1" customWidth="1"/>
    <col min="6" max="6" width="6.5" style="42" customWidth="1"/>
    <col min="7" max="7" width="6.5" style="1" customWidth="1"/>
    <col min="8" max="8" width="9.625" style="43" customWidth="1"/>
    <col min="9" max="9" width="8.75" style="43" customWidth="1"/>
    <col min="10" max="10" width="14.125" style="42" customWidth="1"/>
    <col min="11" max="11" width="10.375" style="41" customWidth="1"/>
    <col min="12" max="12" width="9.875" style="43" customWidth="1"/>
    <col min="13" max="13" width="10.375" style="43" customWidth="1"/>
    <col min="14" max="14" width="11.9333333333333" style="43" customWidth="1"/>
    <col min="15" max="15" width="18.5" style="92" customWidth="1"/>
    <col min="16" max="16384" width="9.06666666666667" style="1"/>
  </cols>
  <sheetData>
    <row r="1" customHeight="1" spans="1:16">
      <c r="A1" s="93" t="s">
        <v>637</v>
      </c>
      <c r="B1" s="93"/>
      <c r="C1" s="93"/>
      <c r="D1" s="93"/>
      <c r="E1" s="93"/>
      <c r="F1" s="93"/>
      <c r="G1" s="93"/>
      <c r="H1" s="94"/>
      <c r="I1" s="93"/>
      <c r="J1" s="93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96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2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s="1" customFormat="1" customHeight="1" spans="1:16">
      <c r="A3" s="4"/>
      <c r="B3" s="5"/>
      <c r="C3" s="6" t="s">
        <v>638</v>
      </c>
      <c r="D3" s="57">
        <f>H3/F3</f>
        <v>17.5191666666667</v>
      </c>
      <c r="E3" s="57">
        <v>23.9</v>
      </c>
      <c r="F3" s="8">
        <v>18</v>
      </c>
      <c r="G3" s="5" t="s">
        <v>121</v>
      </c>
      <c r="H3" s="14">
        <f>210.23*3/2</f>
        <v>315.345</v>
      </c>
      <c r="I3" s="57">
        <f>E3*F3</f>
        <v>430.2</v>
      </c>
      <c r="J3" s="8" t="s">
        <v>639</v>
      </c>
      <c r="K3" s="59">
        <f>I3-H3</f>
        <v>114.855</v>
      </c>
      <c r="L3" s="14">
        <f>-H3</f>
        <v>-315.345</v>
      </c>
      <c r="M3" s="10">
        <v>-22313.872490566</v>
      </c>
      <c r="N3" s="7">
        <f>L3+M3</f>
        <v>-22629.217490566</v>
      </c>
      <c r="O3" s="11"/>
    </row>
    <row r="4" customHeight="1" spans="1:16">
      <c r="A4" s="4"/>
      <c r="B4" s="5"/>
      <c r="C4" s="6" t="s">
        <v>640</v>
      </c>
      <c r="D4" s="57">
        <f>H4/18</f>
        <v>17.5191666666667</v>
      </c>
      <c r="E4" s="57">
        <v>23.9</v>
      </c>
      <c r="F4" s="8">
        <v>18</v>
      </c>
      <c r="G4" s="5" t="s">
        <v>121</v>
      </c>
      <c r="H4" s="14">
        <f>210.23*3/2</f>
        <v>315.345</v>
      </c>
      <c r="I4" s="57">
        <f>E4*F4</f>
        <v>430.2</v>
      </c>
      <c r="J4" s="8" t="s">
        <v>639</v>
      </c>
      <c r="K4" s="59">
        <f>I4-H4</f>
        <v>114.855</v>
      </c>
      <c r="L4" s="14">
        <f>-H4</f>
        <v>-315.345</v>
      </c>
      <c r="M4" s="7"/>
      <c r="N4" s="7">
        <f>N3+L4+M4</f>
        <v>-22944.562490566</v>
      </c>
      <c r="O4" s="11"/>
    </row>
    <row r="5" customHeight="1" spans="1:16">
      <c r="A5" s="4"/>
      <c r="B5" s="5"/>
      <c r="C5" s="90" t="s">
        <v>641</v>
      </c>
      <c r="D5" s="57">
        <f>H5/F5</f>
        <v>0.6803</v>
      </c>
      <c r="E5" s="57">
        <v>0.8</v>
      </c>
      <c r="F5" s="8">
        <v>200</v>
      </c>
      <c r="G5" s="5" t="s">
        <v>131</v>
      </c>
      <c r="H5" s="57">
        <v>136.06</v>
      </c>
      <c r="I5" s="43">
        <f>E5*F5</f>
        <v>160</v>
      </c>
      <c r="J5" s="8" t="s">
        <v>642</v>
      </c>
      <c r="K5" s="59">
        <f t="shared" ref="K5:K21" si="0">I5-H5</f>
        <v>23.94</v>
      </c>
      <c r="L5" s="14">
        <f t="shared" ref="L5:L36" si="1">-H5</f>
        <v>-136.06</v>
      </c>
      <c r="M5" s="7"/>
      <c r="N5" s="7">
        <f>N4+L5+M5</f>
        <v>-23080.622490566</v>
      </c>
      <c r="O5" s="11"/>
    </row>
    <row r="6" s="2" customFormat="1" customHeight="1" spans="1:16">
      <c r="A6" s="4"/>
      <c r="B6" s="5"/>
      <c r="C6" s="6" t="s">
        <v>643</v>
      </c>
      <c r="D6" s="57">
        <f>H6/E6</f>
        <v>10.5115384615385</v>
      </c>
      <c r="E6" s="57">
        <f>I6/F6</f>
        <v>13</v>
      </c>
      <c r="F6" s="8">
        <v>12</v>
      </c>
      <c r="G6" s="5" t="s">
        <v>644</v>
      </c>
      <c r="H6" s="14">
        <v>136.65</v>
      </c>
      <c r="I6" s="57">
        <v>156</v>
      </c>
      <c r="J6" s="8"/>
      <c r="K6" s="59">
        <f t="shared" si="0"/>
        <v>19.35</v>
      </c>
      <c r="L6" s="14">
        <f t="shared" si="1"/>
        <v>-136.65</v>
      </c>
      <c r="M6" s="7"/>
      <c r="N6" s="7">
        <f>N5+L6+M6</f>
        <v>-23217.272490566</v>
      </c>
      <c r="O6" s="11"/>
    </row>
    <row r="7" s="2" customFormat="1" customHeight="1" spans="1:16">
      <c r="A7" s="4"/>
      <c r="B7" s="5"/>
      <c r="C7" s="6" t="s">
        <v>645</v>
      </c>
      <c r="D7" s="63">
        <f t="shared" ref="D7:D16" si="2">H7/F7</f>
        <v>13.5566666666667</v>
      </c>
      <c r="E7" s="5">
        <v>14.3</v>
      </c>
      <c r="F7" s="8">
        <v>12</v>
      </c>
      <c r="G7" s="5" t="s">
        <v>644</v>
      </c>
      <c r="H7" s="14">
        <v>162.68</v>
      </c>
      <c r="I7" s="7">
        <f>E7*F7</f>
        <v>171.6</v>
      </c>
      <c r="J7" s="8"/>
      <c r="K7" s="59">
        <f t="shared" si="0"/>
        <v>8.91999999999999</v>
      </c>
      <c r="L7" s="14">
        <f t="shared" si="1"/>
        <v>-162.68</v>
      </c>
      <c r="M7" s="7"/>
      <c r="N7" s="7">
        <f t="shared" ref="N7:N53" si="3">N6+L7+M7</f>
        <v>-23379.952490566</v>
      </c>
      <c r="O7" s="6"/>
      <c r="P7" s="19"/>
    </row>
    <row r="8" s="2" customFormat="1" customHeight="1" spans="1:16">
      <c r="A8" s="4"/>
      <c r="B8" s="5"/>
      <c r="C8" s="6" t="s">
        <v>646</v>
      </c>
      <c r="D8" s="63">
        <f t="shared" si="2"/>
        <v>11.9175</v>
      </c>
      <c r="E8" s="63">
        <v>15.2</v>
      </c>
      <c r="F8" s="8">
        <v>12</v>
      </c>
      <c r="G8" s="5" t="s">
        <v>644</v>
      </c>
      <c r="H8" s="14">
        <v>143.01</v>
      </c>
      <c r="I8" s="7">
        <f>E8*F8</f>
        <v>182.4</v>
      </c>
      <c r="J8" s="16"/>
      <c r="K8" s="59">
        <f t="shared" si="0"/>
        <v>39.39</v>
      </c>
      <c r="L8" s="14">
        <f t="shared" si="1"/>
        <v>-143.01</v>
      </c>
      <c r="M8" s="7"/>
      <c r="N8" s="7">
        <f t="shared" si="3"/>
        <v>-23522.962490566</v>
      </c>
      <c r="O8" s="11"/>
      <c r="P8" s="19"/>
    </row>
    <row r="9" s="2" customFormat="1" customHeight="1" spans="1:16">
      <c r="A9" s="4"/>
      <c r="B9" s="66"/>
      <c r="C9" s="6" t="s">
        <v>647</v>
      </c>
      <c r="D9" s="63">
        <f t="shared" si="2"/>
        <v>11.2508333333333</v>
      </c>
      <c r="E9" s="57">
        <v>13.9</v>
      </c>
      <c r="F9" s="8">
        <v>12</v>
      </c>
      <c r="G9" s="5" t="s">
        <v>644</v>
      </c>
      <c r="H9" s="14">
        <v>135.01</v>
      </c>
      <c r="I9" s="57">
        <f>E9*12</f>
        <v>166.8</v>
      </c>
      <c r="J9" s="8"/>
      <c r="K9" s="59">
        <f t="shared" si="0"/>
        <v>31.79</v>
      </c>
      <c r="L9" s="14">
        <f t="shared" si="1"/>
        <v>-135.01</v>
      </c>
      <c r="M9" s="7"/>
      <c r="N9" s="7">
        <f t="shared" si="3"/>
        <v>-23657.972490566</v>
      </c>
      <c r="O9" s="11"/>
    </row>
    <row r="10" s="2" customFormat="1" customHeight="1" spans="1:16">
      <c r="A10" s="4"/>
      <c r="B10" s="66"/>
      <c r="C10" s="6" t="s">
        <v>648</v>
      </c>
      <c r="D10" s="63">
        <f t="shared" si="2"/>
        <v>9.9725</v>
      </c>
      <c r="E10" s="57">
        <v>11.48</v>
      </c>
      <c r="F10" s="8">
        <v>12</v>
      </c>
      <c r="G10" s="5" t="s">
        <v>644</v>
      </c>
      <c r="H10" s="14">
        <v>119.67</v>
      </c>
      <c r="I10" s="7">
        <f>E10*F10</f>
        <v>137.76</v>
      </c>
      <c r="J10" s="8"/>
      <c r="K10" s="59">
        <f t="shared" si="0"/>
        <v>18.09</v>
      </c>
      <c r="L10" s="14">
        <f t="shared" si="1"/>
        <v>-119.67</v>
      </c>
      <c r="M10" s="7"/>
      <c r="N10" s="7">
        <f t="shared" si="3"/>
        <v>-23777.642490566</v>
      </c>
      <c r="O10" s="11"/>
    </row>
    <row r="11" s="2" customFormat="1" customHeight="1" spans="1:16">
      <c r="A11" s="4"/>
      <c r="B11" s="66"/>
      <c r="C11" s="6" t="s">
        <v>649</v>
      </c>
      <c r="D11" s="63">
        <f t="shared" si="2"/>
        <v>17.015</v>
      </c>
      <c r="E11" s="7">
        <v>29</v>
      </c>
      <c r="F11" s="8">
        <v>6</v>
      </c>
      <c r="G11" s="5" t="s">
        <v>408</v>
      </c>
      <c r="H11" s="14">
        <v>102.09</v>
      </c>
      <c r="I11" s="7">
        <f>E11*F11</f>
        <v>174</v>
      </c>
      <c r="J11" s="8" t="s">
        <v>650</v>
      </c>
      <c r="K11" s="59">
        <f t="shared" si="0"/>
        <v>71.91</v>
      </c>
      <c r="L11" s="14">
        <f t="shared" si="1"/>
        <v>-102.09</v>
      </c>
      <c r="M11" s="7"/>
      <c r="N11" s="7">
        <f t="shared" si="3"/>
        <v>-23879.732490566</v>
      </c>
      <c r="O11" s="11"/>
    </row>
    <row r="12" s="2" customFormat="1" customHeight="1" spans="1:16">
      <c r="A12" s="4"/>
      <c r="B12" s="66"/>
      <c r="C12" s="6" t="s">
        <v>527</v>
      </c>
      <c r="D12" s="63">
        <f t="shared" si="2"/>
        <v>9.382</v>
      </c>
      <c r="E12" s="57">
        <f>I12/F12</f>
        <v>11.4</v>
      </c>
      <c r="F12" s="8">
        <v>5</v>
      </c>
      <c r="G12" s="5" t="s">
        <v>428</v>
      </c>
      <c r="H12" s="14">
        <v>46.91</v>
      </c>
      <c r="I12" s="7">
        <v>57</v>
      </c>
      <c r="J12" s="8" t="s">
        <v>651</v>
      </c>
      <c r="K12" s="59">
        <f t="shared" si="0"/>
        <v>10.09</v>
      </c>
      <c r="L12" s="14">
        <f t="shared" si="1"/>
        <v>-46.91</v>
      </c>
      <c r="M12" s="7"/>
      <c r="N12" s="7">
        <f t="shared" si="3"/>
        <v>-23926.642490566</v>
      </c>
      <c r="O12" s="11"/>
    </row>
    <row r="13" s="2" customFormat="1" customHeight="1" spans="1:16">
      <c r="A13" s="4"/>
      <c r="B13" s="66"/>
      <c r="C13" s="6" t="s">
        <v>652</v>
      </c>
      <c r="D13" s="63">
        <f t="shared" si="2"/>
        <v>0.289</v>
      </c>
      <c r="E13" s="57">
        <v>0.5</v>
      </c>
      <c r="F13" s="8">
        <v>100</v>
      </c>
      <c r="G13" s="5" t="s">
        <v>131</v>
      </c>
      <c r="H13" s="14">
        <v>28.9</v>
      </c>
      <c r="I13" s="7">
        <f>E13*F13</f>
        <v>50</v>
      </c>
      <c r="J13" s="8" t="s">
        <v>653</v>
      </c>
      <c r="K13" s="59">
        <f t="shared" si="0"/>
        <v>21.1</v>
      </c>
      <c r="L13" s="14">
        <f t="shared" si="1"/>
        <v>-28.9</v>
      </c>
      <c r="M13" s="7"/>
      <c r="N13" s="7">
        <f t="shared" si="3"/>
        <v>-23955.542490566</v>
      </c>
      <c r="O13" s="11"/>
    </row>
    <row r="14" s="2" customFormat="1" customHeight="1" spans="1:16">
      <c r="A14" s="4"/>
      <c r="B14" s="66"/>
      <c r="C14" s="6" t="s">
        <v>654</v>
      </c>
      <c r="D14" s="63">
        <f t="shared" si="2"/>
        <v>6.21666666666667</v>
      </c>
      <c r="E14" s="57">
        <v>13</v>
      </c>
      <c r="F14" s="8">
        <v>6</v>
      </c>
      <c r="G14" s="5" t="s">
        <v>121</v>
      </c>
      <c r="H14" s="14">
        <v>37.3</v>
      </c>
      <c r="I14" s="7">
        <f>E14*F14</f>
        <v>78</v>
      </c>
      <c r="J14" s="8"/>
      <c r="K14" s="59">
        <f t="shared" si="0"/>
        <v>40.7</v>
      </c>
      <c r="L14" s="14">
        <f t="shared" si="1"/>
        <v>-37.3</v>
      </c>
      <c r="M14" s="7"/>
      <c r="N14" s="7">
        <f t="shared" si="3"/>
        <v>-23992.842490566</v>
      </c>
      <c r="O14" s="11"/>
    </row>
    <row r="15" s="2" customFormat="1" customHeight="1" spans="1:16">
      <c r="A15" s="4"/>
      <c r="B15" s="5"/>
      <c r="C15" s="5" t="s">
        <v>655</v>
      </c>
      <c r="D15" s="63">
        <f t="shared" si="2"/>
        <v>1.2396</v>
      </c>
      <c r="E15" s="57">
        <v>1.5</v>
      </c>
      <c r="F15" s="8">
        <v>50</v>
      </c>
      <c r="G15" s="5" t="s">
        <v>131</v>
      </c>
      <c r="H15" s="14">
        <v>61.98</v>
      </c>
      <c r="I15" s="7">
        <f>E15*F15</f>
        <v>75</v>
      </c>
      <c r="J15" s="8"/>
      <c r="K15" s="59">
        <f t="shared" si="0"/>
        <v>13.02</v>
      </c>
      <c r="L15" s="14">
        <f t="shared" si="1"/>
        <v>-61.98</v>
      </c>
      <c r="M15" s="7"/>
      <c r="N15" s="7">
        <f t="shared" si="3"/>
        <v>-24054.822490566</v>
      </c>
      <c r="O15" s="11"/>
    </row>
    <row r="16" s="2" customFormat="1" customHeight="1" spans="1:16">
      <c r="A16" s="4"/>
      <c r="B16" s="5"/>
      <c r="C16" s="5" t="s">
        <v>656</v>
      </c>
      <c r="D16" s="63">
        <f t="shared" si="2"/>
        <v>6.91</v>
      </c>
      <c r="E16" s="57">
        <v>9.5</v>
      </c>
      <c r="F16" s="8">
        <v>6</v>
      </c>
      <c r="G16" s="5" t="s">
        <v>657</v>
      </c>
      <c r="H16" s="14">
        <v>41.46</v>
      </c>
      <c r="I16" s="7">
        <f>E16*F16</f>
        <v>57</v>
      </c>
      <c r="J16" s="8" t="s">
        <v>658</v>
      </c>
      <c r="K16" s="59">
        <f t="shared" si="0"/>
        <v>15.54</v>
      </c>
      <c r="L16" s="14">
        <f t="shared" si="1"/>
        <v>-41.46</v>
      </c>
      <c r="M16" s="7"/>
      <c r="N16" s="7">
        <f t="shared" si="3"/>
        <v>-24096.282490566</v>
      </c>
      <c r="O16" s="11"/>
    </row>
    <row r="17" s="2" customFormat="1" customHeight="1" spans="1:15">
      <c r="A17" s="4"/>
      <c r="B17" s="66"/>
      <c r="C17" s="6" t="s">
        <v>659</v>
      </c>
      <c r="D17" s="63">
        <v>10.97</v>
      </c>
      <c r="E17" s="57">
        <v>12.5</v>
      </c>
      <c r="F17" s="8">
        <v>1</v>
      </c>
      <c r="G17" s="5" t="s">
        <v>428</v>
      </c>
      <c r="H17" s="63">
        <v>10.97</v>
      </c>
      <c r="I17" s="57">
        <v>12.5</v>
      </c>
      <c r="J17" s="8" t="s">
        <v>660</v>
      </c>
      <c r="K17" s="59">
        <f t="shared" si="0"/>
        <v>1.53</v>
      </c>
      <c r="L17" s="14">
        <f t="shared" si="1"/>
        <v>-10.97</v>
      </c>
      <c r="M17" s="7"/>
      <c r="N17" s="7">
        <f t="shared" si="3"/>
        <v>-24107.252490566</v>
      </c>
      <c r="O17" s="11"/>
    </row>
    <row r="18" s="2" customFormat="1" customHeight="1" spans="1:15">
      <c r="A18" s="4"/>
      <c r="B18" s="66"/>
      <c r="C18" s="6" t="s">
        <v>661</v>
      </c>
      <c r="D18" s="63">
        <v>57.72</v>
      </c>
      <c r="E18" s="57">
        <v>74</v>
      </c>
      <c r="F18" s="8">
        <v>1</v>
      </c>
      <c r="G18" s="5" t="s">
        <v>17</v>
      </c>
      <c r="H18" s="63">
        <v>57.72</v>
      </c>
      <c r="I18" s="57">
        <v>74</v>
      </c>
      <c r="J18" s="8" t="s">
        <v>662</v>
      </c>
      <c r="K18" s="59">
        <f t="shared" si="0"/>
        <v>16.28</v>
      </c>
      <c r="L18" s="14">
        <f t="shared" si="1"/>
        <v>-57.72</v>
      </c>
      <c r="M18" s="7"/>
      <c r="N18" s="7">
        <f t="shared" si="3"/>
        <v>-24164.972490566</v>
      </c>
      <c r="O18" s="11"/>
    </row>
    <row r="19" s="2" customFormat="1" customHeight="1" spans="1:15">
      <c r="A19" s="4"/>
      <c r="B19" s="66"/>
      <c r="C19" s="6" t="s">
        <v>663</v>
      </c>
      <c r="D19" s="63">
        <v>60.76</v>
      </c>
      <c r="E19" s="57">
        <v>74</v>
      </c>
      <c r="F19" s="8">
        <v>1</v>
      </c>
      <c r="G19" s="5" t="s">
        <v>17</v>
      </c>
      <c r="H19" s="63">
        <v>60.76</v>
      </c>
      <c r="I19" s="57">
        <v>74</v>
      </c>
      <c r="J19" s="8" t="s">
        <v>662</v>
      </c>
      <c r="K19" s="59">
        <f t="shared" si="0"/>
        <v>13.24</v>
      </c>
      <c r="L19" s="14">
        <f t="shared" si="1"/>
        <v>-60.76</v>
      </c>
      <c r="M19" s="7"/>
      <c r="N19" s="7">
        <f t="shared" si="3"/>
        <v>-24225.732490566</v>
      </c>
      <c r="O19" s="11"/>
    </row>
    <row r="20" s="2" customFormat="1" customHeight="1" spans="1:15">
      <c r="A20" s="4"/>
      <c r="B20" s="66"/>
      <c r="C20" s="6" t="s">
        <v>664</v>
      </c>
      <c r="D20" s="63">
        <v>60.75</v>
      </c>
      <c r="E20" s="57">
        <v>74</v>
      </c>
      <c r="F20" s="8">
        <v>1</v>
      </c>
      <c r="G20" s="5" t="s">
        <v>17</v>
      </c>
      <c r="H20" s="63">
        <v>60.75</v>
      </c>
      <c r="I20" s="57">
        <v>74</v>
      </c>
      <c r="J20" s="8" t="s">
        <v>662</v>
      </c>
      <c r="K20" s="59">
        <f t="shared" si="0"/>
        <v>13.25</v>
      </c>
      <c r="L20" s="14">
        <f t="shared" si="1"/>
        <v>-60.75</v>
      </c>
      <c r="M20" s="7"/>
      <c r="N20" s="7">
        <f t="shared" si="3"/>
        <v>-24286.482490566</v>
      </c>
      <c r="O20" s="11"/>
    </row>
    <row r="21" s="2" customFormat="1" customHeight="1" spans="1:15">
      <c r="A21" s="4"/>
      <c r="B21" s="66"/>
      <c r="C21" s="6" t="s">
        <v>665</v>
      </c>
      <c r="D21" s="63">
        <v>60.76</v>
      </c>
      <c r="E21" s="57">
        <v>74</v>
      </c>
      <c r="F21" s="8">
        <v>1</v>
      </c>
      <c r="G21" s="5" t="s">
        <v>17</v>
      </c>
      <c r="H21" s="63">
        <v>60.76</v>
      </c>
      <c r="I21" s="57">
        <v>74</v>
      </c>
      <c r="J21" s="8" t="s">
        <v>662</v>
      </c>
      <c r="K21" s="59">
        <f t="shared" si="0"/>
        <v>13.24</v>
      </c>
      <c r="L21" s="14">
        <f t="shared" si="1"/>
        <v>-60.76</v>
      </c>
      <c r="M21" s="7"/>
      <c r="N21" s="7">
        <f t="shared" si="3"/>
        <v>-24347.242490566</v>
      </c>
      <c r="O21" s="11"/>
    </row>
    <row r="22" s="2" customFormat="1" customHeight="1" spans="1:15">
      <c r="A22" s="4"/>
      <c r="B22" s="66"/>
      <c r="C22" s="6" t="s">
        <v>666</v>
      </c>
      <c r="D22" s="14">
        <v>26.51</v>
      </c>
      <c r="E22" s="57">
        <v>28</v>
      </c>
      <c r="F22" s="8">
        <v>100</v>
      </c>
      <c r="G22" s="5" t="s">
        <v>131</v>
      </c>
      <c r="H22" s="14">
        <v>26.51</v>
      </c>
      <c r="I22" s="57">
        <v>28</v>
      </c>
      <c r="J22" s="8"/>
      <c r="K22" s="59">
        <f t="shared" ref="K22:K53" si="4">I22-H22</f>
        <v>1.49</v>
      </c>
      <c r="L22" s="14">
        <f t="shared" si="1"/>
        <v>-26.51</v>
      </c>
      <c r="M22" s="7"/>
      <c r="N22" s="7">
        <f t="shared" si="3"/>
        <v>-24373.752490566</v>
      </c>
      <c r="O22" s="11"/>
    </row>
    <row r="23" s="2" customFormat="1" customHeight="1" spans="1:15">
      <c r="A23" s="4"/>
      <c r="B23" s="66"/>
      <c r="C23" s="6" t="s">
        <v>667</v>
      </c>
      <c r="D23" s="63">
        <f>H23/F23</f>
        <v>49.2782352941176</v>
      </c>
      <c r="E23" s="57">
        <v>66</v>
      </c>
      <c r="F23" s="8">
        <v>17</v>
      </c>
      <c r="G23" s="5" t="s">
        <v>30</v>
      </c>
      <c r="H23" s="14">
        <f>735+102.73</f>
        <v>837.73</v>
      </c>
      <c r="I23" s="7">
        <f>E23*F23</f>
        <v>1122</v>
      </c>
      <c r="J23" s="8"/>
      <c r="K23" s="59">
        <f t="shared" si="4"/>
        <v>284.27</v>
      </c>
      <c r="L23" s="14">
        <f t="shared" si="1"/>
        <v>-837.73</v>
      </c>
      <c r="M23" s="7"/>
      <c r="N23" s="7">
        <f t="shared" si="3"/>
        <v>-25211.482490566</v>
      </c>
      <c r="O23" s="11"/>
    </row>
    <row r="24" s="2" customFormat="1" customHeight="1" spans="1:15">
      <c r="A24" s="4"/>
      <c r="B24" s="66"/>
      <c r="C24" s="6" t="s">
        <v>668</v>
      </c>
      <c r="D24" s="63">
        <f>H24/24</f>
        <v>4.44291666666667</v>
      </c>
      <c r="E24" s="7">
        <v>5</v>
      </c>
      <c r="F24" s="8">
        <v>24</v>
      </c>
      <c r="G24" s="5" t="s">
        <v>131</v>
      </c>
      <c r="H24" s="14">
        <v>106.63</v>
      </c>
      <c r="I24" s="7">
        <f>E24*F24</f>
        <v>120</v>
      </c>
      <c r="J24" s="8" t="s">
        <v>669</v>
      </c>
      <c r="K24" s="59">
        <f t="shared" si="4"/>
        <v>13.37</v>
      </c>
      <c r="L24" s="14">
        <f t="shared" si="1"/>
        <v>-106.63</v>
      </c>
      <c r="M24" s="7"/>
      <c r="N24" s="7">
        <f t="shared" si="3"/>
        <v>-25318.112490566</v>
      </c>
      <c r="O24" s="11"/>
    </row>
    <row r="25" s="2" customFormat="1" customHeight="1" spans="1:15">
      <c r="A25" s="4"/>
      <c r="B25" s="5"/>
      <c r="C25" s="6" t="s">
        <v>670</v>
      </c>
      <c r="D25" s="7">
        <f>H25/42</f>
        <v>4.44309523809524</v>
      </c>
      <c r="E25" s="7">
        <v>5</v>
      </c>
      <c r="F25" s="8">
        <v>42</v>
      </c>
      <c r="G25" s="5" t="s">
        <v>131</v>
      </c>
      <c r="H25" s="14">
        <v>186.61</v>
      </c>
      <c r="I25" s="7">
        <f>E25*42</f>
        <v>210</v>
      </c>
      <c r="J25" s="8" t="s">
        <v>669</v>
      </c>
      <c r="K25" s="59">
        <f t="shared" si="4"/>
        <v>23.39</v>
      </c>
      <c r="L25" s="14">
        <f t="shared" si="1"/>
        <v>-186.61</v>
      </c>
      <c r="M25" s="7"/>
      <c r="N25" s="7">
        <f t="shared" si="3"/>
        <v>-25504.722490566</v>
      </c>
      <c r="O25" s="11"/>
    </row>
    <row r="26" s="1" customFormat="1" customHeight="1" spans="1:15">
      <c r="A26" s="4"/>
      <c r="B26" s="5"/>
      <c r="C26" s="6" t="s">
        <v>671</v>
      </c>
      <c r="D26" s="57">
        <v>6.69</v>
      </c>
      <c r="E26" s="57">
        <v>8</v>
      </c>
      <c r="F26" s="8">
        <v>1</v>
      </c>
      <c r="G26" s="5" t="s">
        <v>30</v>
      </c>
      <c r="H26" s="57">
        <v>6.69</v>
      </c>
      <c r="I26" s="57">
        <v>8</v>
      </c>
      <c r="J26" s="8"/>
      <c r="K26" s="59">
        <f t="shared" si="4"/>
        <v>1.31</v>
      </c>
      <c r="L26" s="14">
        <f t="shared" si="1"/>
        <v>-6.69</v>
      </c>
      <c r="M26" s="7"/>
      <c r="N26" s="7">
        <f t="shared" si="3"/>
        <v>-25511.412490566</v>
      </c>
      <c r="O26" s="11"/>
    </row>
    <row r="27" s="2" customFormat="1" customHeight="1" spans="1:15">
      <c r="A27" s="4"/>
      <c r="B27" s="5"/>
      <c r="C27" s="6" t="s">
        <v>672</v>
      </c>
      <c r="D27" s="57">
        <f>H27/F27</f>
        <v>11.462</v>
      </c>
      <c r="E27" s="57">
        <v>13.5</v>
      </c>
      <c r="F27" s="8">
        <v>30</v>
      </c>
      <c r="G27" s="5" t="s">
        <v>131</v>
      </c>
      <c r="H27" s="14">
        <v>343.86</v>
      </c>
      <c r="I27" s="7">
        <f>E27*F27</f>
        <v>405</v>
      </c>
      <c r="J27" s="8"/>
      <c r="K27" s="59">
        <f t="shared" si="4"/>
        <v>61.14</v>
      </c>
      <c r="L27" s="14">
        <f t="shared" si="1"/>
        <v>-343.86</v>
      </c>
      <c r="M27" s="7"/>
      <c r="N27" s="7">
        <f t="shared" si="3"/>
        <v>-25855.272490566</v>
      </c>
      <c r="O27" s="11"/>
    </row>
    <row r="28" s="2" customFormat="1" customHeight="1" spans="1:15">
      <c r="A28" s="4"/>
      <c r="B28" s="5"/>
      <c r="C28" s="6" t="s">
        <v>673</v>
      </c>
      <c r="D28" s="63">
        <f>H28/F28</f>
        <v>0.3084</v>
      </c>
      <c r="E28" s="7">
        <f>I28/F28</f>
        <v>0.36</v>
      </c>
      <c r="F28" s="8">
        <v>50</v>
      </c>
      <c r="G28" s="5" t="s">
        <v>19</v>
      </c>
      <c r="H28" s="63">
        <v>15.42</v>
      </c>
      <c r="I28" s="7">
        <v>18</v>
      </c>
      <c r="J28" s="8"/>
      <c r="K28" s="59">
        <f t="shared" si="4"/>
        <v>2.58</v>
      </c>
      <c r="L28" s="14">
        <f t="shared" si="1"/>
        <v>-15.42</v>
      </c>
      <c r="M28" s="7"/>
      <c r="N28" s="7">
        <f t="shared" si="3"/>
        <v>-25870.692490566</v>
      </c>
      <c r="O28" s="11"/>
    </row>
    <row r="29" s="2" customFormat="1" customHeight="1" spans="1:15">
      <c r="A29" s="4"/>
      <c r="B29" s="5"/>
      <c r="C29" s="5" t="s">
        <v>674</v>
      </c>
      <c r="D29" s="63">
        <f>H29/F29</f>
        <v>30.32</v>
      </c>
      <c r="E29" s="57">
        <v>36</v>
      </c>
      <c r="F29" s="8">
        <v>2</v>
      </c>
      <c r="G29" s="5" t="s">
        <v>408</v>
      </c>
      <c r="H29" s="14">
        <v>60.64</v>
      </c>
      <c r="I29" s="57">
        <f>E29*F29</f>
        <v>72</v>
      </c>
      <c r="J29" s="8" t="s">
        <v>675</v>
      </c>
      <c r="K29" s="59">
        <f t="shared" si="4"/>
        <v>11.36</v>
      </c>
      <c r="L29" s="14">
        <f t="shared" si="1"/>
        <v>-60.64</v>
      </c>
      <c r="M29" s="7"/>
      <c r="N29" s="7">
        <f t="shared" si="3"/>
        <v>-25931.332490566</v>
      </c>
      <c r="O29" s="11"/>
    </row>
    <row r="30" s="2" customFormat="1" customHeight="1" spans="1:15">
      <c r="A30" s="4"/>
      <c r="B30" s="5"/>
      <c r="C30" s="5" t="s">
        <v>676</v>
      </c>
      <c r="D30" s="63">
        <v>24.99</v>
      </c>
      <c r="E30" s="57">
        <v>30</v>
      </c>
      <c r="F30" s="8">
        <v>1</v>
      </c>
      <c r="G30" s="5" t="s">
        <v>408</v>
      </c>
      <c r="H30" s="63">
        <v>24.99</v>
      </c>
      <c r="I30" s="57">
        <v>30</v>
      </c>
      <c r="J30" s="8" t="s">
        <v>677</v>
      </c>
      <c r="K30" s="59">
        <f t="shared" si="4"/>
        <v>5.01</v>
      </c>
      <c r="L30" s="14">
        <f t="shared" si="1"/>
        <v>-24.99</v>
      </c>
      <c r="M30" s="7"/>
      <c r="N30" s="7">
        <f t="shared" si="3"/>
        <v>-25956.322490566</v>
      </c>
      <c r="O30" s="11"/>
    </row>
    <row r="31" s="2" customFormat="1" customHeight="1" spans="1:15">
      <c r="A31" s="4"/>
      <c r="B31" s="5"/>
      <c r="C31" s="5" t="s">
        <v>678</v>
      </c>
      <c r="D31" s="14">
        <v>32.21</v>
      </c>
      <c r="E31" s="7">
        <v>34</v>
      </c>
      <c r="F31" s="8">
        <v>1</v>
      </c>
      <c r="G31" s="5" t="s">
        <v>19</v>
      </c>
      <c r="H31" s="14">
        <v>32.21</v>
      </c>
      <c r="I31" s="7">
        <v>34</v>
      </c>
      <c r="J31" s="8"/>
      <c r="K31" s="59">
        <f t="shared" si="4"/>
        <v>1.79</v>
      </c>
      <c r="L31" s="14">
        <f t="shared" si="1"/>
        <v>-32.21</v>
      </c>
      <c r="M31" s="7"/>
      <c r="N31" s="7">
        <f t="shared" si="3"/>
        <v>-25988.532490566</v>
      </c>
      <c r="O31" s="11"/>
    </row>
    <row r="32" s="2" customFormat="1" customHeight="1" spans="1:15">
      <c r="A32" s="4"/>
      <c r="B32" s="5"/>
      <c r="C32" s="5" t="s">
        <v>679</v>
      </c>
      <c r="D32" s="63">
        <v>29.77</v>
      </c>
      <c r="E32" s="5">
        <v>32.5</v>
      </c>
      <c r="F32" s="8">
        <v>1</v>
      </c>
      <c r="G32" s="5" t="s">
        <v>408</v>
      </c>
      <c r="H32" s="63">
        <v>29.77</v>
      </c>
      <c r="I32" s="5">
        <v>32.5</v>
      </c>
      <c r="J32" s="8"/>
      <c r="K32" s="59">
        <f t="shared" si="4"/>
        <v>2.73</v>
      </c>
      <c r="L32" s="14">
        <f t="shared" si="1"/>
        <v>-29.77</v>
      </c>
      <c r="M32" s="7"/>
      <c r="N32" s="7">
        <f t="shared" si="3"/>
        <v>-26018.302490566</v>
      </c>
      <c r="O32" s="11"/>
    </row>
    <row r="33" s="2" customFormat="1" customHeight="1" spans="1:30">
      <c r="A33" s="4"/>
      <c r="B33" s="5"/>
      <c r="C33" s="127" t="s">
        <v>680</v>
      </c>
      <c r="D33" s="63">
        <v>19.23</v>
      </c>
      <c r="E33" s="4">
        <v>28</v>
      </c>
      <c r="F33" s="8">
        <v>1</v>
      </c>
      <c r="G33" s="5" t="s">
        <v>408</v>
      </c>
      <c r="H33" s="63">
        <v>19.23</v>
      </c>
      <c r="I33" s="7">
        <v>28</v>
      </c>
      <c r="J33" s="8" t="s">
        <v>681</v>
      </c>
      <c r="K33" s="59">
        <f t="shared" si="4"/>
        <v>8.77</v>
      </c>
      <c r="L33" s="14">
        <f t="shared" si="1"/>
        <v>-19.23</v>
      </c>
      <c r="M33" s="7"/>
      <c r="N33" s="7">
        <f t="shared" si="3"/>
        <v>-26037.532490566</v>
      </c>
      <c r="O33" s="11"/>
    </row>
    <row r="34" s="2" customFormat="1" customHeight="1" spans="1:30">
      <c r="A34" s="4"/>
      <c r="B34" s="5"/>
      <c r="C34" s="127" t="s">
        <v>682</v>
      </c>
      <c r="D34" s="63">
        <v>21.32</v>
      </c>
      <c r="E34" s="5">
        <v>26</v>
      </c>
      <c r="F34" s="8">
        <v>1</v>
      </c>
      <c r="G34" s="5" t="s">
        <v>408</v>
      </c>
      <c r="H34" s="63">
        <v>21.32</v>
      </c>
      <c r="I34" s="5">
        <v>26</v>
      </c>
      <c r="J34" s="8"/>
      <c r="K34" s="59">
        <f t="shared" si="4"/>
        <v>4.68</v>
      </c>
      <c r="L34" s="14">
        <f t="shared" si="1"/>
        <v>-21.32</v>
      </c>
      <c r="M34" s="7"/>
      <c r="N34" s="7">
        <f t="shared" si="3"/>
        <v>-26058.852490566</v>
      </c>
      <c r="O34" s="11"/>
    </row>
    <row r="35" s="1" customFormat="1" customHeight="1" spans="1:30">
      <c r="A35" s="4"/>
      <c r="B35" s="5"/>
      <c r="C35" s="6" t="s">
        <v>683</v>
      </c>
      <c r="D35" s="57">
        <v>13.15</v>
      </c>
      <c r="E35" s="57">
        <v>15</v>
      </c>
      <c r="F35" s="8">
        <v>3</v>
      </c>
      <c r="G35" s="5" t="s">
        <v>131</v>
      </c>
      <c r="H35" s="14">
        <f>D35*3</f>
        <v>39.45</v>
      </c>
      <c r="I35" s="7">
        <f>E35*F35</f>
        <v>45</v>
      </c>
      <c r="J35" s="8"/>
      <c r="K35" s="59">
        <f t="shared" si="4"/>
        <v>5.55</v>
      </c>
      <c r="L35" s="14">
        <f t="shared" si="1"/>
        <v>-39.45</v>
      </c>
      <c r="M35" s="14"/>
      <c r="N35" s="7">
        <f t="shared" si="3"/>
        <v>-26098.302490566</v>
      </c>
      <c r="O35" s="11"/>
    </row>
    <row r="36" s="1" customFormat="1" customHeight="1" spans="1:30">
      <c r="A36" s="4"/>
      <c r="B36" s="5"/>
      <c r="C36" s="6" t="s">
        <v>684</v>
      </c>
      <c r="D36" s="57">
        <v>13.15</v>
      </c>
      <c r="E36" s="57">
        <v>15</v>
      </c>
      <c r="F36" s="8">
        <v>3</v>
      </c>
      <c r="G36" s="5" t="s">
        <v>131</v>
      </c>
      <c r="H36" s="14">
        <f>D36*3</f>
        <v>39.45</v>
      </c>
      <c r="I36" s="7">
        <f>E36*F36</f>
        <v>45</v>
      </c>
      <c r="J36" s="8"/>
      <c r="K36" s="59">
        <f t="shared" si="4"/>
        <v>5.55</v>
      </c>
      <c r="L36" s="14">
        <f t="shared" si="1"/>
        <v>-39.45</v>
      </c>
      <c r="M36" s="7"/>
      <c r="N36" s="7">
        <f t="shared" si="3"/>
        <v>-26137.752490566</v>
      </c>
      <c r="O36" s="11"/>
    </row>
    <row r="37" s="1" customFormat="1" customHeight="1" spans="1:30">
      <c r="A37" s="4"/>
      <c r="B37" s="5"/>
      <c r="C37" s="6" t="s">
        <v>685</v>
      </c>
      <c r="D37" s="14">
        <v>13.71</v>
      </c>
      <c r="E37" s="7">
        <v>20</v>
      </c>
      <c r="F37" s="8">
        <v>1</v>
      </c>
      <c r="G37" s="5" t="s">
        <v>17</v>
      </c>
      <c r="H37" s="14">
        <v>13.71</v>
      </c>
      <c r="I37" s="7">
        <v>20</v>
      </c>
      <c r="J37" s="8" t="s">
        <v>681</v>
      </c>
      <c r="K37" s="59">
        <f t="shared" si="4"/>
        <v>6.29</v>
      </c>
      <c r="L37" s="14">
        <f t="shared" ref="L37:L53" si="5">-H37</f>
        <v>-13.71</v>
      </c>
      <c r="M37" s="7"/>
      <c r="N37" s="7">
        <f t="shared" si="3"/>
        <v>-26151.462490566</v>
      </c>
      <c r="O37" s="11"/>
    </row>
    <row r="38" s="2" customFormat="1" customHeight="1" spans="1:30">
      <c r="A38" s="4"/>
      <c r="B38" s="5"/>
      <c r="C38" s="128" t="s">
        <v>686</v>
      </c>
      <c r="D38" s="2">
        <f>H38/F38/24</f>
        <v>7.08625</v>
      </c>
      <c r="E38" s="7">
        <v>9</v>
      </c>
      <c r="F38" s="5">
        <v>2</v>
      </c>
      <c r="G38" s="5" t="s">
        <v>17</v>
      </c>
      <c r="H38" s="7">
        <v>340.14</v>
      </c>
      <c r="I38" s="7">
        <f>E38*F38*24</f>
        <v>432</v>
      </c>
      <c r="J38" s="8" t="s">
        <v>687</v>
      </c>
      <c r="K38" s="59">
        <f t="shared" si="4"/>
        <v>91.86</v>
      </c>
      <c r="L38" s="14">
        <f t="shared" si="5"/>
        <v>-340.14</v>
      </c>
      <c r="M38" s="7"/>
      <c r="N38" s="7">
        <f t="shared" si="3"/>
        <v>-26491.602490566</v>
      </c>
      <c r="O38" s="11"/>
      <c r="R38"/>
      <c r="S38" s="129"/>
      <c r="T38" s="123"/>
      <c r="U38" s="124"/>
      <c r="W38" s="125"/>
      <c r="X38" s="125"/>
      <c r="Y38" s="124"/>
      <c r="Z38" s="130"/>
      <c r="AA38" s="125"/>
      <c r="AB38" s="125"/>
      <c r="AC38" s="125"/>
      <c r="AD38" s="131"/>
    </row>
    <row r="39" s="2" customFormat="1" customHeight="1" spans="1:30">
      <c r="A39" s="5"/>
      <c r="B39" s="5"/>
      <c r="C39" s="127" t="s">
        <v>688</v>
      </c>
      <c r="D39" s="63">
        <f>H39/F39</f>
        <v>6.57575</v>
      </c>
      <c r="E39" s="5">
        <v>7.5</v>
      </c>
      <c r="F39" s="8">
        <v>40</v>
      </c>
      <c r="G39" s="5" t="s">
        <v>131</v>
      </c>
      <c r="H39" s="14">
        <v>263.03</v>
      </c>
      <c r="I39" s="7">
        <f>E39*F39</f>
        <v>300</v>
      </c>
      <c r="J39" s="8"/>
      <c r="K39" s="59">
        <f t="shared" si="4"/>
        <v>36.97</v>
      </c>
      <c r="L39" s="14">
        <f t="shared" si="5"/>
        <v>-263.03</v>
      </c>
      <c r="M39" s="7"/>
      <c r="N39" s="7">
        <f t="shared" si="3"/>
        <v>-26754.632490566</v>
      </c>
      <c r="O39" s="11"/>
    </row>
    <row r="40" s="2" customFormat="1" customHeight="1" spans="1:30">
      <c r="A40" s="5"/>
      <c r="B40" s="5"/>
      <c r="C40" s="127" t="s">
        <v>689</v>
      </c>
      <c r="D40" s="63">
        <f>H40/F40</f>
        <v>7.97</v>
      </c>
      <c r="E40" s="5">
        <v>9</v>
      </c>
      <c r="F40" s="16">
        <v>2</v>
      </c>
      <c r="G40" s="4" t="s">
        <v>131</v>
      </c>
      <c r="H40" s="14">
        <v>15.94</v>
      </c>
      <c r="I40" s="14">
        <v>18</v>
      </c>
      <c r="J40" s="16"/>
      <c r="K40" s="59">
        <f t="shared" si="4"/>
        <v>2.06</v>
      </c>
      <c r="L40" s="14">
        <f t="shared" si="5"/>
        <v>-15.94</v>
      </c>
      <c r="M40" s="14"/>
      <c r="N40" s="7">
        <f t="shared" si="3"/>
        <v>-26770.572490566</v>
      </c>
      <c r="O40" s="103"/>
      <c r="P40" s="65"/>
      <c r="Q40" s="65"/>
    </row>
    <row r="41" s="2" customFormat="1" customHeight="1" spans="1:30">
      <c r="A41" s="5"/>
      <c r="B41" s="5"/>
      <c r="C41" s="127" t="s">
        <v>690</v>
      </c>
      <c r="D41" s="63">
        <f>H41/F41</f>
        <v>7.97</v>
      </c>
      <c r="E41" s="5">
        <v>9</v>
      </c>
      <c r="F41" s="16">
        <v>2</v>
      </c>
      <c r="G41" s="4" t="s">
        <v>131</v>
      </c>
      <c r="H41" s="14">
        <v>15.94</v>
      </c>
      <c r="I41" s="14">
        <v>18</v>
      </c>
      <c r="J41" s="16"/>
      <c r="K41" s="59">
        <f t="shared" si="4"/>
        <v>2.06</v>
      </c>
      <c r="L41" s="14">
        <f t="shared" si="5"/>
        <v>-15.94</v>
      </c>
      <c r="M41" s="4"/>
      <c r="N41" s="7">
        <f t="shared" si="3"/>
        <v>-26786.512490566</v>
      </c>
      <c r="O41" s="4"/>
      <c r="P41" s="65"/>
      <c r="Q41" s="65"/>
    </row>
    <row r="42" s="2" customFormat="1" customHeight="1" spans="1:30">
      <c r="A42" s="5"/>
      <c r="B42" s="5"/>
      <c r="C42" s="127" t="s">
        <v>691</v>
      </c>
      <c r="D42" s="63">
        <f>H42/F42</f>
        <v>8.915</v>
      </c>
      <c r="E42" s="5">
        <v>10</v>
      </c>
      <c r="F42" s="16">
        <v>2</v>
      </c>
      <c r="G42" s="4" t="s">
        <v>131</v>
      </c>
      <c r="H42" s="14">
        <v>17.83</v>
      </c>
      <c r="I42" s="14">
        <v>20</v>
      </c>
      <c r="J42" s="16"/>
      <c r="K42" s="59">
        <f t="shared" si="4"/>
        <v>2.17</v>
      </c>
      <c r="L42" s="14">
        <f t="shared" si="5"/>
        <v>-17.83</v>
      </c>
      <c r="M42" s="14"/>
      <c r="N42" s="7">
        <f t="shared" si="3"/>
        <v>-26804.342490566</v>
      </c>
      <c r="O42" s="18"/>
      <c r="P42" s="65"/>
      <c r="Q42" s="65"/>
    </row>
    <row r="43" s="2" customFormat="1" customHeight="1" spans="1:30">
      <c r="A43" s="5"/>
      <c r="B43" s="5"/>
      <c r="C43" s="127" t="s">
        <v>692</v>
      </c>
      <c r="D43" s="7">
        <v>27.9</v>
      </c>
      <c r="E43" s="7">
        <v>30</v>
      </c>
      <c r="F43" s="8">
        <v>1</v>
      </c>
      <c r="G43" s="5" t="s">
        <v>25</v>
      </c>
      <c r="H43" s="7">
        <v>27.9</v>
      </c>
      <c r="I43" s="7">
        <v>30</v>
      </c>
      <c r="J43" s="8"/>
      <c r="K43" s="59">
        <f t="shared" si="4"/>
        <v>2.1</v>
      </c>
      <c r="L43" s="14">
        <f t="shared" si="5"/>
        <v>-27.9</v>
      </c>
      <c r="M43" s="7"/>
      <c r="N43" s="7">
        <f t="shared" si="3"/>
        <v>-26832.242490566</v>
      </c>
      <c r="O43" s="11"/>
    </row>
    <row r="44" s="2" customFormat="1" customHeight="1" spans="1:30">
      <c r="A44" s="5"/>
      <c r="B44" s="5"/>
      <c r="C44" s="127" t="s">
        <v>693</v>
      </c>
      <c r="D44" s="63">
        <f t="shared" ref="D44:D53" si="6">H44/F44</f>
        <v>3.61083333333333</v>
      </c>
      <c r="E44" s="5">
        <v>4</v>
      </c>
      <c r="F44" s="8">
        <v>12</v>
      </c>
      <c r="G44" s="5" t="s">
        <v>30</v>
      </c>
      <c r="H44" s="7">
        <v>43.33</v>
      </c>
      <c r="I44" s="7">
        <f>E44*F44</f>
        <v>48</v>
      </c>
      <c r="J44" s="8"/>
      <c r="K44" s="59">
        <f t="shared" si="4"/>
        <v>4.67</v>
      </c>
      <c r="L44" s="14">
        <f t="shared" si="5"/>
        <v>-43.33</v>
      </c>
      <c r="M44" s="7"/>
      <c r="N44" s="7">
        <f t="shared" si="3"/>
        <v>-26875.572490566</v>
      </c>
      <c r="O44" s="11"/>
    </row>
    <row r="45" s="2" customFormat="1" customHeight="1" spans="1:30">
      <c r="A45" s="5"/>
      <c r="B45" s="5"/>
      <c r="C45" s="127" t="s">
        <v>694</v>
      </c>
      <c r="D45" s="63">
        <f t="shared" si="6"/>
        <v>0.7195</v>
      </c>
      <c r="E45" s="5">
        <v>1</v>
      </c>
      <c r="F45" s="8">
        <v>20</v>
      </c>
      <c r="G45" s="5" t="s">
        <v>695</v>
      </c>
      <c r="H45" s="7">
        <v>14.39</v>
      </c>
      <c r="I45" s="7">
        <v>20</v>
      </c>
      <c r="J45" s="8"/>
      <c r="K45" s="59">
        <f t="shared" si="4"/>
        <v>5.61</v>
      </c>
      <c r="L45" s="14">
        <f t="shared" si="5"/>
        <v>-14.39</v>
      </c>
      <c r="M45" s="7"/>
      <c r="N45" s="7">
        <f t="shared" si="3"/>
        <v>-26889.962490566</v>
      </c>
      <c r="O45" s="11"/>
    </row>
    <row r="46" customHeight="1" spans="1:30">
      <c r="A46" s="5"/>
      <c r="B46" s="5"/>
      <c r="C46" s="6" t="s">
        <v>696</v>
      </c>
      <c r="D46" s="63">
        <f t="shared" si="6"/>
        <v>21.09</v>
      </c>
      <c r="E46" s="5">
        <v>24</v>
      </c>
      <c r="F46" s="8">
        <v>3</v>
      </c>
      <c r="G46" s="5" t="s">
        <v>272</v>
      </c>
      <c r="H46" s="7">
        <v>63.27</v>
      </c>
      <c r="I46" s="7">
        <f t="shared" ref="I46:I53" si="7">E46*F46</f>
        <v>72</v>
      </c>
      <c r="J46" s="8"/>
      <c r="K46" s="59">
        <f t="shared" si="4"/>
        <v>8.73</v>
      </c>
      <c r="L46" s="14">
        <f t="shared" si="5"/>
        <v>-63.27</v>
      </c>
      <c r="M46" s="7"/>
      <c r="N46" s="7">
        <f t="shared" si="3"/>
        <v>-26953.232490566</v>
      </c>
      <c r="O46" s="11"/>
    </row>
    <row r="47" customHeight="1" spans="1:30">
      <c r="A47" s="5"/>
      <c r="B47" s="5"/>
      <c r="C47" s="127" t="s">
        <v>697</v>
      </c>
      <c r="D47" s="63">
        <f t="shared" si="6"/>
        <v>5.5265</v>
      </c>
      <c r="E47" s="5">
        <v>6.5</v>
      </c>
      <c r="F47" s="8">
        <v>20</v>
      </c>
      <c r="G47" s="5" t="s">
        <v>121</v>
      </c>
      <c r="H47" s="7">
        <v>110.53</v>
      </c>
      <c r="I47" s="7">
        <f t="shared" si="7"/>
        <v>130</v>
      </c>
      <c r="J47" s="8"/>
      <c r="K47" s="59">
        <f t="shared" si="4"/>
        <v>19.47</v>
      </c>
      <c r="L47" s="14">
        <f t="shared" si="5"/>
        <v>-110.53</v>
      </c>
      <c r="M47" s="7"/>
      <c r="N47" s="7">
        <f t="shared" si="3"/>
        <v>-27063.762490566</v>
      </c>
      <c r="O47" s="11"/>
    </row>
    <row r="48" customHeight="1" spans="1:30">
      <c r="A48" s="5"/>
      <c r="B48" s="5"/>
      <c r="C48" s="127" t="s">
        <v>698</v>
      </c>
      <c r="D48" s="63">
        <f t="shared" si="6"/>
        <v>10.207</v>
      </c>
      <c r="E48" s="5">
        <v>14</v>
      </c>
      <c r="F48" s="8">
        <v>20</v>
      </c>
      <c r="G48" s="5" t="s">
        <v>19</v>
      </c>
      <c r="H48" s="7">
        <v>204.14</v>
      </c>
      <c r="I48" s="7">
        <f t="shared" si="7"/>
        <v>280</v>
      </c>
      <c r="J48" s="8" t="s">
        <v>699</v>
      </c>
      <c r="K48" s="59">
        <f t="shared" si="4"/>
        <v>75.86</v>
      </c>
      <c r="L48" s="14">
        <f t="shared" si="5"/>
        <v>-204.14</v>
      </c>
      <c r="M48" s="7"/>
      <c r="N48" s="7">
        <f t="shared" si="3"/>
        <v>-27267.902490566</v>
      </c>
      <c r="O48" s="11"/>
    </row>
    <row r="49" customHeight="1" spans="1:15">
      <c r="A49" s="5"/>
      <c r="B49" s="5"/>
      <c r="C49" s="127" t="s">
        <v>700</v>
      </c>
      <c r="D49" s="63">
        <f t="shared" si="6"/>
        <v>10.8013333333333</v>
      </c>
      <c r="E49" s="5">
        <v>16</v>
      </c>
      <c r="F49" s="8">
        <v>30</v>
      </c>
      <c r="G49" s="5" t="s">
        <v>121</v>
      </c>
      <c r="H49" s="7">
        <f>206.79+117.25</f>
        <v>324.04</v>
      </c>
      <c r="I49" s="7">
        <f t="shared" si="7"/>
        <v>480</v>
      </c>
      <c r="J49" s="8"/>
      <c r="K49" s="59">
        <f t="shared" si="4"/>
        <v>155.96</v>
      </c>
      <c r="L49" s="14">
        <f t="shared" si="5"/>
        <v>-324.04</v>
      </c>
      <c r="M49" s="7"/>
      <c r="N49" s="7">
        <f t="shared" si="3"/>
        <v>-27591.942490566</v>
      </c>
      <c r="O49" s="11"/>
    </row>
    <row r="50" customHeight="1" spans="1:15">
      <c r="A50" s="5"/>
      <c r="B50" s="5"/>
      <c r="C50" s="127" t="s">
        <v>701</v>
      </c>
      <c r="D50" s="63">
        <f t="shared" si="6"/>
        <v>41.8976666666667</v>
      </c>
      <c r="E50" s="5">
        <v>43</v>
      </c>
      <c r="F50" s="8">
        <v>30</v>
      </c>
      <c r="G50" s="5" t="s">
        <v>19</v>
      </c>
      <c r="H50" s="7">
        <f>421.31+835.62</f>
        <v>1256.93</v>
      </c>
      <c r="I50" s="7">
        <f t="shared" si="7"/>
        <v>1290</v>
      </c>
      <c r="J50" s="8"/>
      <c r="K50" s="59">
        <f t="shared" si="4"/>
        <v>33.0699999999999</v>
      </c>
      <c r="L50" s="14">
        <f t="shared" si="5"/>
        <v>-1256.93</v>
      </c>
      <c r="M50" s="7"/>
      <c r="N50" s="7">
        <f t="shared" si="3"/>
        <v>-28848.872490566</v>
      </c>
      <c r="O50" s="11"/>
    </row>
    <row r="51" customHeight="1" spans="1:15">
      <c r="A51" s="5"/>
      <c r="B51" s="5"/>
      <c r="C51" s="127" t="s">
        <v>702</v>
      </c>
      <c r="D51" s="63">
        <f t="shared" si="6"/>
        <v>39.831</v>
      </c>
      <c r="E51" s="5">
        <v>42.5</v>
      </c>
      <c r="F51" s="8">
        <v>20</v>
      </c>
      <c r="G51" s="5" t="s">
        <v>19</v>
      </c>
      <c r="H51" s="7">
        <v>796.62</v>
      </c>
      <c r="I51" s="7">
        <f t="shared" si="7"/>
        <v>850</v>
      </c>
      <c r="J51" s="8"/>
      <c r="K51" s="59">
        <f t="shared" si="4"/>
        <v>53.38</v>
      </c>
      <c r="L51" s="14">
        <f t="shared" si="5"/>
        <v>-796.62</v>
      </c>
      <c r="M51" s="7"/>
      <c r="N51" s="7">
        <f t="shared" si="3"/>
        <v>-29645.492490566</v>
      </c>
      <c r="O51" s="11"/>
    </row>
    <row r="52" customHeight="1" spans="1:15">
      <c r="A52" s="5"/>
      <c r="B52" s="5"/>
      <c r="C52" s="127" t="s">
        <v>106</v>
      </c>
      <c r="D52" s="63">
        <f t="shared" si="6"/>
        <v>17.15</v>
      </c>
      <c r="E52" s="5">
        <v>20</v>
      </c>
      <c r="F52" s="8">
        <v>20</v>
      </c>
      <c r="G52" s="5" t="s">
        <v>19</v>
      </c>
      <c r="H52" s="7">
        <v>343</v>
      </c>
      <c r="I52" s="7">
        <f t="shared" si="7"/>
        <v>400</v>
      </c>
      <c r="J52" s="8"/>
      <c r="K52" s="59">
        <f t="shared" si="4"/>
        <v>57</v>
      </c>
      <c r="L52" s="14">
        <f t="shared" si="5"/>
        <v>-343</v>
      </c>
      <c r="M52" s="7"/>
      <c r="N52" s="7">
        <f t="shared" si="3"/>
        <v>-29988.492490566</v>
      </c>
      <c r="O52" s="11"/>
    </row>
    <row r="53" customHeight="1" spans="1:15">
      <c r="A53" s="5"/>
      <c r="B53" s="5"/>
      <c r="C53" s="127" t="s">
        <v>703</v>
      </c>
      <c r="D53" s="63">
        <f t="shared" si="6"/>
        <v>20.245</v>
      </c>
      <c r="E53" s="5">
        <v>23.5</v>
      </c>
      <c r="F53" s="8">
        <v>20</v>
      </c>
      <c r="G53" s="5" t="s">
        <v>25</v>
      </c>
      <c r="H53" s="7">
        <f>387.78+17.12</f>
        <v>404.9</v>
      </c>
      <c r="I53" s="7">
        <f t="shared" si="7"/>
        <v>470</v>
      </c>
      <c r="J53" s="8"/>
      <c r="K53" s="59">
        <f t="shared" si="4"/>
        <v>65.1</v>
      </c>
      <c r="L53" s="14">
        <f t="shared" si="5"/>
        <v>-404.9</v>
      </c>
      <c r="M53" s="7"/>
      <c r="N53" s="7">
        <f t="shared" si="3"/>
        <v>-30393.392490566</v>
      </c>
      <c r="O53" s="11"/>
    </row>
    <row r="54" customHeight="1" spans="1:15">
      <c r="F54" s="132" t="s">
        <v>628</v>
      </c>
      <c r="G54" s="132"/>
      <c r="H54" s="133">
        <f>SUM(H3:H53)</f>
        <v>8079.52</v>
      </c>
      <c r="I54" s="133">
        <f>SUM(I3:I53)</f>
        <v>9735.96</v>
      </c>
    </row>
    <row r="55" customHeight="1" spans="1:15">
      <c r="J55" s="42" t="s">
        <v>200</v>
      </c>
      <c r="K55" s="41">
        <f>SUM(K3:K53)</f>
        <v>1656.44</v>
      </c>
    </row>
    <row r="56" customHeight="1" spans="1:15">
      <c r="J56" s="42" t="s">
        <v>201</v>
      </c>
      <c r="K56" s="117">
        <f>K55/2</f>
        <v>828.22</v>
      </c>
      <c r="N56" s="118">
        <f>N53-K56</f>
        <v>-31221.612490566</v>
      </c>
      <c r="O56" s="92" t="s">
        <v>704</v>
      </c>
    </row>
    <row r="57" customHeight="1" spans="1:15">
      <c r="O57" s="92" t="s">
        <v>75</v>
      </c>
    </row>
  </sheetData>
  <autoFilter xmlns:etc="http://www.wps.cn/officeDocument/2017/etCustomData" ref="B2:C53" etc:filterBottomFollowUsedRange="0">
    <extLst/>
  </autoFilter>
  <mergeCells count="2">
    <mergeCell ref="A1:J1"/>
    <mergeCell ref="F54:G54"/>
  </mergeCells>
  <pageMargins left="0.7" right="0.7" top="0.75" bottom="0.75" header="0.3" footer="0.3"/>
  <pageSetup paperSize="9" orientation="portrait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3"/>
  <sheetViews>
    <sheetView workbookViewId="0">
      <pane xSplit="3" ySplit="2" topLeftCell="D28" activePane="bottomRight" state="frozen"/>
      <selection/>
      <selection pane="topRight"/>
      <selection pane="bottomLeft"/>
      <selection pane="bottomRight" activeCell="K34" sqref="K34"/>
    </sheetView>
  </sheetViews>
  <sheetFormatPr defaultColWidth="9.06666666666667" defaultRowHeight="54" customHeight="1"/>
  <cols>
    <col min="1" max="1" width="10" style="1" customWidth="1"/>
    <col min="2" max="2" width="11.875" style="1" customWidth="1"/>
    <col min="3" max="3" width="34.5" style="40" customWidth="1"/>
    <col min="4" max="4" width="11.875" style="41" customWidth="1"/>
    <col min="5" max="5" width="10.5" style="1" customWidth="1"/>
    <col min="6" max="6" width="6.375" style="42" customWidth="1"/>
    <col min="7" max="7" width="6.375" style="1" customWidth="1"/>
    <col min="8" max="8" width="12.1333333333333" style="43" customWidth="1"/>
    <col min="9" max="9" width="10.5" style="43" customWidth="1"/>
    <col min="10" max="10" width="20.5" style="42" customWidth="1"/>
    <col min="11" max="11" width="10.375" style="43" customWidth="1"/>
    <col min="12" max="12" width="9.875" style="43" customWidth="1"/>
    <col min="13" max="13" width="10.375" style="43" customWidth="1"/>
    <col min="14" max="14" width="11.9333333333333" style="43" customWidth="1"/>
    <col min="15" max="15" width="22.5" style="45" customWidth="1"/>
    <col min="16" max="16384" width="9.06666666666667" style="1" customWidth="1"/>
  </cols>
  <sheetData>
    <row r="1" s="119" customFormat="1" customHeight="1" spans="1:17">
      <c r="A1" s="46" t="s">
        <v>705</v>
      </c>
      <c r="B1" s="46"/>
      <c r="C1" s="47"/>
      <c r="D1" s="48"/>
      <c r="E1" s="46"/>
      <c r="F1" s="46"/>
      <c r="G1" s="46"/>
      <c r="H1" s="49"/>
      <c r="I1" s="49"/>
      <c r="J1" s="46"/>
      <c r="K1" s="120"/>
      <c r="L1" s="120"/>
      <c r="M1" s="120"/>
      <c r="N1" s="120"/>
      <c r="O1" s="121"/>
    </row>
    <row r="2" s="39" customFormat="1" ht="35.65" customHeight="1" spans="1:17">
      <c r="A2" s="50" t="s">
        <v>76</v>
      </c>
      <c r="B2" s="50" t="s">
        <v>1</v>
      </c>
      <c r="C2" s="51" t="s">
        <v>2</v>
      </c>
      <c r="D2" s="52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4" t="s">
        <v>12</v>
      </c>
      <c r="L2" s="54" t="s">
        <v>13</v>
      </c>
      <c r="M2" s="54" t="s">
        <v>14</v>
      </c>
      <c r="N2" s="54" t="s">
        <v>15</v>
      </c>
      <c r="O2" s="56" t="s">
        <v>297</v>
      </c>
    </row>
    <row r="3" s="1" customFormat="1" customHeight="1" spans="1:17">
      <c r="A3" s="4"/>
      <c r="B3" s="5"/>
      <c r="C3" s="6" t="s">
        <v>566</v>
      </c>
      <c r="D3" s="57">
        <f>H3/F3</f>
        <v>6.726</v>
      </c>
      <c r="E3" s="57">
        <v>9.9</v>
      </c>
      <c r="F3" s="8">
        <v>200</v>
      </c>
      <c r="G3" s="5" t="s">
        <v>91</v>
      </c>
      <c r="H3" s="14">
        <v>1345.2</v>
      </c>
      <c r="I3" s="7">
        <f>E3*F3</f>
        <v>1980</v>
      </c>
      <c r="J3" s="8"/>
      <c r="K3" s="14">
        <f t="shared" ref="K3:K9" si="0">I3-H3</f>
        <v>634.8</v>
      </c>
      <c r="L3" s="14">
        <f t="shared" ref="L3:L7" si="1">-H3</f>
        <v>-1345.2</v>
      </c>
      <c r="M3" s="10">
        <v>-31221.612490566</v>
      </c>
      <c r="N3" s="7">
        <f>L3+M3</f>
        <v>-32566.812490566</v>
      </c>
      <c r="O3" s="58"/>
    </row>
    <row r="4" s="2" customFormat="1" customHeight="1" spans="1:17">
      <c r="A4" s="4"/>
      <c r="B4" s="5"/>
      <c r="C4" s="6" t="s">
        <v>83</v>
      </c>
      <c r="D4" s="57">
        <v>13.75</v>
      </c>
      <c r="E4" s="73">
        <v>14.5</v>
      </c>
      <c r="F4" s="16">
        <v>2</v>
      </c>
      <c r="G4" s="4" t="s">
        <v>17</v>
      </c>
      <c r="H4" s="14">
        <f>D4*J4*F4</f>
        <v>550</v>
      </c>
      <c r="I4" s="14">
        <f>E4*J4*F4</f>
        <v>580</v>
      </c>
      <c r="J4" s="8">
        <v>20</v>
      </c>
      <c r="K4" s="14">
        <f t="shared" si="0"/>
        <v>30</v>
      </c>
      <c r="L4" s="14">
        <f t="shared" si="1"/>
        <v>-550</v>
      </c>
      <c r="M4" s="14">
        <v>60000</v>
      </c>
      <c r="N4" s="7">
        <f t="shared" ref="N4:N11" si="2">N3+L4+M4</f>
        <v>26883.187509434</v>
      </c>
      <c r="O4" s="61" t="s">
        <v>706</v>
      </c>
      <c r="P4" s="62"/>
    </row>
    <row r="5" customHeight="1" spans="1:17">
      <c r="A5" s="4"/>
      <c r="B5" s="5"/>
      <c r="C5" s="6" t="s">
        <v>707</v>
      </c>
      <c r="D5" s="57">
        <f>H5/F5/40</f>
        <v>7.1845</v>
      </c>
      <c r="E5" s="57">
        <v>9.8</v>
      </c>
      <c r="F5" s="8">
        <v>2</v>
      </c>
      <c r="G5" s="5" t="s">
        <v>17</v>
      </c>
      <c r="H5" s="14">
        <v>574.76</v>
      </c>
      <c r="I5" s="7">
        <f>E5*F5*40</f>
        <v>784</v>
      </c>
      <c r="J5" s="8" t="s">
        <v>708</v>
      </c>
      <c r="K5" s="14">
        <f t="shared" si="0"/>
        <v>209.24</v>
      </c>
      <c r="L5" s="14">
        <f t="shared" ref="L5:L31" si="3">-H5</f>
        <v>-574.76</v>
      </c>
      <c r="M5" s="7"/>
      <c r="N5" s="7">
        <f t="shared" si="2"/>
        <v>26308.427509434</v>
      </c>
      <c r="O5" s="58"/>
    </row>
    <row r="6" customHeight="1" spans="1:17">
      <c r="A6" s="4"/>
      <c r="B6" s="5"/>
      <c r="C6" s="6" t="s">
        <v>575</v>
      </c>
      <c r="D6" s="59">
        <f>H6/80</f>
        <v>3.926</v>
      </c>
      <c r="E6" s="59">
        <v>6.9</v>
      </c>
      <c r="F6" s="16">
        <v>1</v>
      </c>
      <c r="G6" s="4" t="s">
        <v>17</v>
      </c>
      <c r="H6" s="14">
        <v>314.08</v>
      </c>
      <c r="I6" s="14">
        <f>E6*80</f>
        <v>552</v>
      </c>
      <c r="J6" s="16" t="s">
        <v>576</v>
      </c>
      <c r="K6" s="14">
        <f t="shared" si="0"/>
        <v>237.92</v>
      </c>
      <c r="L6" s="14">
        <f t="shared" si="3"/>
        <v>-314.08</v>
      </c>
      <c r="M6" s="14"/>
      <c r="N6" s="7">
        <f t="shared" si="2"/>
        <v>25994.347509434</v>
      </c>
      <c r="O6" s="58"/>
    </row>
    <row r="7" s="2" customFormat="1" customHeight="1" spans="1:17">
      <c r="A7" s="4"/>
      <c r="B7" s="5"/>
      <c r="C7" s="6" t="s">
        <v>62</v>
      </c>
      <c r="D7" s="59">
        <f>H7/50</f>
        <v>2.6</v>
      </c>
      <c r="E7" s="5">
        <v>3.5</v>
      </c>
      <c r="F7" s="16">
        <v>1</v>
      </c>
      <c r="G7" s="4" t="s">
        <v>17</v>
      </c>
      <c r="H7" s="63">
        <v>130</v>
      </c>
      <c r="I7" s="59">
        <f>E7*50</f>
        <v>175</v>
      </c>
      <c r="J7" s="16" t="s">
        <v>578</v>
      </c>
      <c r="K7" s="14">
        <f t="shared" si="0"/>
        <v>45</v>
      </c>
      <c r="L7" s="14">
        <f t="shared" si="3"/>
        <v>-130</v>
      </c>
      <c r="M7" s="14"/>
      <c r="N7" s="7">
        <f t="shared" si="2"/>
        <v>25864.347509434</v>
      </c>
      <c r="O7" s="61"/>
      <c r="P7" s="65"/>
    </row>
    <row r="8" s="2" customFormat="1" customHeight="1" spans="1:17">
      <c r="A8" s="4"/>
      <c r="B8" s="5"/>
      <c r="C8" s="6" t="s">
        <v>709</v>
      </c>
      <c r="D8" s="57">
        <f>H8/F8/10</f>
        <v>7.2</v>
      </c>
      <c r="E8" s="59">
        <v>8.3</v>
      </c>
      <c r="F8" s="16">
        <v>10</v>
      </c>
      <c r="G8" s="4" t="s">
        <v>17</v>
      </c>
      <c r="H8" s="14">
        <v>720</v>
      </c>
      <c r="I8" s="14">
        <f>E8*F8*10</f>
        <v>830</v>
      </c>
      <c r="J8" s="14" t="s">
        <v>710</v>
      </c>
      <c r="K8" s="14">
        <f t="shared" si="0"/>
        <v>110</v>
      </c>
      <c r="L8" s="14">
        <f t="shared" si="3"/>
        <v>-720</v>
      </c>
      <c r="M8" s="14"/>
      <c r="N8" s="7">
        <f t="shared" si="2"/>
        <v>25144.347509434</v>
      </c>
      <c r="O8" s="61"/>
      <c r="P8" s="65"/>
    </row>
    <row r="9" s="2" customFormat="1" customHeight="1" spans="1:17">
      <c r="A9" s="4"/>
      <c r="B9" s="66"/>
      <c r="C9" s="6" t="s">
        <v>711</v>
      </c>
      <c r="D9" s="59">
        <f>H9/80</f>
        <v>12.858</v>
      </c>
      <c r="E9" s="59">
        <v>14.5</v>
      </c>
      <c r="F9" s="16">
        <v>1</v>
      </c>
      <c r="G9" s="4" t="s">
        <v>17</v>
      </c>
      <c r="H9" s="14">
        <v>1028.64</v>
      </c>
      <c r="I9" s="14">
        <f>E9*F9*80</f>
        <v>1160</v>
      </c>
      <c r="J9" s="16" t="s">
        <v>576</v>
      </c>
      <c r="K9" s="14">
        <f t="shared" si="0"/>
        <v>131.36</v>
      </c>
      <c r="L9" s="14">
        <f t="shared" si="3"/>
        <v>-1028.64</v>
      </c>
      <c r="M9" s="14"/>
      <c r="N9" s="7">
        <f t="shared" si="2"/>
        <v>24115.707509434</v>
      </c>
      <c r="O9" s="61"/>
      <c r="P9" s="65"/>
    </row>
    <row r="10" s="2" customFormat="1" customHeight="1" spans="1:17">
      <c r="A10" s="4"/>
      <c r="B10" s="66"/>
      <c r="C10" s="6" t="s">
        <v>343</v>
      </c>
      <c r="D10" s="59">
        <f>H10/F10/60</f>
        <v>13.1841666666667</v>
      </c>
      <c r="E10" s="59">
        <v>15</v>
      </c>
      <c r="F10" s="16">
        <v>1</v>
      </c>
      <c r="G10" s="4" t="s">
        <v>17</v>
      </c>
      <c r="H10" s="14">
        <v>791.05</v>
      </c>
      <c r="I10" s="14">
        <f>E10*F10*60</f>
        <v>900</v>
      </c>
      <c r="J10" s="16" t="s">
        <v>712</v>
      </c>
      <c r="K10" s="14">
        <f t="shared" ref="K10:K31" si="4">I10-H10</f>
        <v>108.95</v>
      </c>
      <c r="L10" s="14">
        <f t="shared" si="3"/>
        <v>-791.05</v>
      </c>
      <c r="M10" s="14"/>
      <c r="N10" s="7">
        <f t="shared" si="2"/>
        <v>23324.657509434</v>
      </c>
      <c r="O10" s="61"/>
      <c r="P10" s="65"/>
    </row>
    <row r="11" s="2" customFormat="1" customHeight="1" spans="1:17">
      <c r="A11" s="4"/>
      <c r="B11" s="66"/>
      <c r="C11" s="6" t="s">
        <v>713</v>
      </c>
      <c r="D11" s="59">
        <f>H11/F11/30</f>
        <v>9.81266666666667</v>
      </c>
      <c r="E11" s="5">
        <v>11.6</v>
      </c>
      <c r="F11" s="16">
        <v>1</v>
      </c>
      <c r="G11" s="4" t="s">
        <v>17</v>
      </c>
      <c r="H11" s="63">
        <v>294.38</v>
      </c>
      <c r="I11" s="59">
        <f>E11*F11*30</f>
        <v>348</v>
      </c>
      <c r="J11" s="16" t="s">
        <v>714</v>
      </c>
      <c r="K11" s="14">
        <f t="shared" si="4"/>
        <v>53.62</v>
      </c>
      <c r="L11" s="14">
        <f t="shared" si="3"/>
        <v>-294.38</v>
      </c>
      <c r="M11" s="14"/>
      <c r="N11" s="7">
        <f t="shared" si="2"/>
        <v>23030.277509434</v>
      </c>
      <c r="O11" s="61"/>
      <c r="P11" s="65"/>
    </row>
    <row r="12" s="2" customFormat="1" customHeight="1" spans="1:17">
      <c r="A12" s="4"/>
      <c r="B12" s="66"/>
      <c r="C12" s="6" t="s">
        <v>715</v>
      </c>
      <c r="D12" s="59">
        <v>1.94</v>
      </c>
      <c r="E12" s="59">
        <v>2.6</v>
      </c>
      <c r="F12" s="16">
        <v>500</v>
      </c>
      <c r="G12" s="4" t="s">
        <v>91</v>
      </c>
      <c r="H12" s="14">
        <f>D12*F12</f>
        <v>970</v>
      </c>
      <c r="I12" s="14">
        <f>E12*F12</f>
        <v>1300</v>
      </c>
      <c r="J12" s="16"/>
      <c r="K12" s="14">
        <f t="shared" si="4"/>
        <v>330</v>
      </c>
      <c r="L12" s="14">
        <f t="shared" si="3"/>
        <v>-970</v>
      </c>
      <c r="M12" s="14"/>
      <c r="N12" s="7">
        <f t="shared" ref="N12:N31" si="5">N11+L12+M12</f>
        <v>22060.277509434</v>
      </c>
      <c r="O12" s="61"/>
      <c r="P12" s="65"/>
      <c r="Q12" s="65"/>
    </row>
    <row r="13" s="2" customFormat="1" customHeight="1" spans="1:17">
      <c r="A13" s="4"/>
      <c r="B13" s="66"/>
      <c r="C13" s="6" t="s">
        <v>716</v>
      </c>
      <c r="D13" s="59">
        <v>2.14</v>
      </c>
      <c r="E13" s="59">
        <v>2.8</v>
      </c>
      <c r="F13" s="16">
        <v>500</v>
      </c>
      <c r="G13" s="4" t="s">
        <v>91</v>
      </c>
      <c r="H13" s="14">
        <f>D13*F13</f>
        <v>1070</v>
      </c>
      <c r="I13" s="14">
        <f>E13*F13</f>
        <v>1400</v>
      </c>
      <c r="J13" s="16"/>
      <c r="K13" s="14">
        <f t="shared" si="4"/>
        <v>330</v>
      </c>
      <c r="L13" s="14">
        <f t="shared" si="3"/>
        <v>-1070</v>
      </c>
      <c r="M13" s="14"/>
      <c r="N13" s="7">
        <f t="shared" si="5"/>
        <v>20990.277509434</v>
      </c>
      <c r="O13" s="61"/>
      <c r="P13" s="65"/>
      <c r="Q13" s="65"/>
    </row>
    <row r="14" s="2" customFormat="1" customHeight="1" spans="1:17">
      <c r="A14" s="4"/>
      <c r="B14" s="66"/>
      <c r="C14" s="6" t="s">
        <v>717</v>
      </c>
      <c r="D14" s="59">
        <f>H14/F14/30</f>
        <v>10.8943333333333</v>
      </c>
      <c r="E14" s="59">
        <v>13.5</v>
      </c>
      <c r="F14" s="16">
        <v>1</v>
      </c>
      <c r="G14" s="4" t="s">
        <v>17</v>
      </c>
      <c r="H14" s="14">
        <f>165.36+108.44+53.03</f>
        <v>326.83</v>
      </c>
      <c r="I14" s="14">
        <f>E14*F14*30</f>
        <v>405</v>
      </c>
      <c r="J14" s="16" t="s">
        <v>718</v>
      </c>
      <c r="K14" s="14">
        <f t="shared" si="4"/>
        <v>78.17</v>
      </c>
      <c r="L14" s="14">
        <f t="shared" si="3"/>
        <v>-326.83</v>
      </c>
      <c r="M14" s="14"/>
      <c r="N14" s="7">
        <f t="shared" si="5"/>
        <v>20663.447509434</v>
      </c>
      <c r="O14" s="61"/>
      <c r="P14" s="65"/>
      <c r="Q14" s="65"/>
    </row>
    <row r="15" s="2" customFormat="1" customHeight="1" spans="1:17">
      <c r="A15" s="4"/>
      <c r="B15" s="66"/>
      <c r="C15" s="6" t="s">
        <v>719</v>
      </c>
      <c r="D15" s="59">
        <f>H15/F15/45</f>
        <v>8.82222222222222</v>
      </c>
      <c r="E15" s="59">
        <v>12.5</v>
      </c>
      <c r="F15" s="16">
        <v>1</v>
      </c>
      <c r="G15" s="4" t="s">
        <v>17</v>
      </c>
      <c r="H15" s="14">
        <v>397</v>
      </c>
      <c r="I15" s="14">
        <f>E15*F15*45</f>
        <v>562.5</v>
      </c>
      <c r="J15" s="16" t="s">
        <v>720</v>
      </c>
      <c r="K15" s="14">
        <f t="shared" si="4"/>
        <v>165.5</v>
      </c>
      <c r="L15" s="14">
        <f t="shared" si="3"/>
        <v>-397</v>
      </c>
      <c r="M15" s="14"/>
      <c r="N15" s="7">
        <f t="shared" si="5"/>
        <v>20266.447509434</v>
      </c>
      <c r="O15" s="61"/>
      <c r="P15" s="65"/>
      <c r="Q15" s="65"/>
    </row>
    <row r="16" s="2" customFormat="1" customHeight="1" spans="1:17">
      <c r="A16" s="4"/>
      <c r="B16" s="66"/>
      <c r="C16" s="6" t="s">
        <v>721</v>
      </c>
      <c r="D16" s="59">
        <f>H16/F16/80</f>
        <v>11.625</v>
      </c>
      <c r="E16" s="59">
        <v>13.5</v>
      </c>
      <c r="F16" s="16">
        <v>1</v>
      </c>
      <c r="G16" s="4" t="s">
        <v>17</v>
      </c>
      <c r="H16" s="14">
        <v>930</v>
      </c>
      <c r="I16" s="14">
        <f>E16*F16*80</f>
        <v>1080</v>
      </c>
      <c r="J16" s="16" t="s">
        <v>722</v>
      </c>
      <c r="K16" s="14">
        <f t="shared" si="4"/>
        <v>150</v>
      </c>
      <c r="L16" s="14">
        <f t="shared" si="3"/>
        <v>-930</v>
      </c>
      <c r="M16" s="14"/>
      <c r="N16" s="7">
        <f t="shared" si="5"/>
        <v>19336.447509434</v>
      </c>
      <c r="O16" s="61"/>
      <c r="P16" s="65"/>
      <c r="Q16" s="65"/>
    </row>
    <row r="17" s="2" customFormat="1" customHeight="1" spans="1:17">
      <c r="A17" s="4"/>
      <c r="B17" s="66"/>
      <c r="C17" s="6" t="s">
        <v>723</v>
      </c>
      <c r="D17" s="59">
        <f>H17/F17/40</f>
        <v>14.246</v>
      </c>
      <c r="E17" s="59">
        <v>16.5</v>
      </c>
      <c r="F17" s="16">
        <v>1</v>
      </c>
      <c r="G17" s="4" t="s">
        <v>17</v>
      </c>
      <c r="H17" s="14">
        <v>569.84</v>
      </c>
      <c r="I17" s="14">
        <f>E17*40*F17</f>
        <v>660</v>
      </c>
      <c r="J17" s="16" t="s">
        <v>724</v>
      </c>
      <c r="K17" s="14">
        <f t="shared" si="4"/>
        <v>90.16</v>
      </c>
      <c r="L17" s="14">
        <f t="shared" si="3"/>
        <v>-569.84</v>
      </c>
      <c r="M17" s="14"/>
      <c r="N17" s="7">
        <f t="shared" si="5"/>
        <v>18766.607509434</v>
      </c>
      <c r="O17" s="61"/>
      <c r="P17" s="65"/>
      <c r="Q17" s="65"/>
    </row>
    <row r="18" s="2" customFormat="1" customHeight="1" spans="1:17">
      <c r="A18" s="4"/>
      <c r="B18" s="66"/>
      <c r="C18" s="6" t="s">
        <v>725</v>
      </c>
      <c r="D18" s="59">
        <f>H18/F18/20</f>
        <v>58.6785</v>
      </c>
      <c r="E18" s="59">
        <v>75</v>
      </c>
      <c r="F18" s="16">
        <v>1</v>
      </c>
      <c r="G18" s="4" t="s">
        <v>17</v>
      </c>
      <c r="H18" s="14">
        <v>1173.57</v>
      </c>
      <c r="I18" s="14">
        <f>E18*F18*20</f>
        <v>1500</v>
      </c>
      <c r="J18" s="16" t="s">
        <v>726</v>
      </c>
      <c r="K18" s="14">
        <f t="shared" si="4"/>
        <v>326.43</v>
      </c>
      <c r="L18" s="14">
        <f t="shared" si="3"/>
        <v>-1173.57</v>
      </c>
      <c r="M18" s="14"/>
      <c r="N18" s="7">
        <f t="shared" si="5"/>
        <v>17593.037509434</v>
      </c>
      <c r="O18" s="61"/>
      <c r="P18" s="65"/>
      <c r="Q18" s="65"/>
    </row>
    <row r="19" s="2" customFormat="1" customHeight="1" spans="1:17">
      <c r="A19" s="4"/>
      <c r="B19" s="66"/>
      <c r="C19" s="6" t="s">
        <v>727</v>
      </c>
      <c r="D19" s="59">
        <f>H19/F19/20</f>
        <v>77.579</v>
      </c>
      <c r="E19" s="59">
        <v>95</v>
      </c>
      <c r="F19" s="16">
        <v>1</v>
      </c>
      <c r="G19" s="4" t="s">
        <v>17</v>
      </c>
      <c r="H19" s="14">
        <v>1551.58</v>
      </c>
      <c r="I19" s="14">
        <f>E19*F19*20</f>
        <v>1900</v>
      </c>
      <c r="J19" s="16" t="s">
        <v>728</v>
      </c>
      <c r="K19" s="14">
        <f t="shared" si="4"/>
        <v>348.42</v>
      </c>
      <c r="L19" s="14">
        <f t="shared" si="3"/>
        <v>-1551.58</v>
      </c>
      <c r="M19" s="14"/>
      <c r="N19" s="7">
        <f t="shared" si="5"/>
        <v>16041.457509434</v>
      </c>
      <c r="O19" s="61"/>
      <c r="P19" s="65"/>
      <c r="Q19" s="65"/>
    </row>
    <row r="20" s="2" customFormat="1" customHeight="1" spans="1:17">
      <c r="A20" s="4"/>
      <c r="B20" s="66"/>
      <c r="C20" s="6" t="s">
        <v>729</v>
      </c>
      <c r="D20" s="59">
        <f>H20/F20</f>
        <v>1.7</v>
      </c>
      <c r="E20" s="59">
        <v>2.5</v>
      </c>
      <c r="F20" s="16">
        <v>20</v>
      </c>
      <c r="G20" s="4" t="s">
        <v>730</v>
      </c>
      <c r="H20" s="14">
        <v>34</v>
      </c>
      <c r="I20" s="14">
        <f t="shared" ref="I20:I31" si="6">E20*F20</f>
        <v>50</v>
      </c>
      <c r="J20" s="16" t="s">
        <v>731</v>
      </c>
      <c r="K20" s="14">
        <f t="shared" si="4"/>
        <v>16</v>
      </c>
      <c r="L20" s="14">
        <f t="shared" si="3"/>
        <v>-34</v>
      </c>
      <c r="M20" s="14"/>
      <c r="N20" s="7">
        <f t="shared" si="5"/>
        <v>16007.457509434</v>
      </c>
      <c r="O20" s="61"/>
      <c r="P20" s="65"/>
      <c r="Q20" s="65"/>
    </row>
    <row r="21" s="2" customFormat="1" customHeight="1" spans="1:17">
      <c r="A21" s="4"/>
      <c r="B21" s="4"/>
      <c r="C21" s="6" t="s">
        <v>732</v>
      </c>
      <c r="D21" s="59">
        <f>H21/F21</f>
        <v>33</v>
      </c>
      <c r="E21" s="4">
        <v>35</v>
      </c>
      <c r="F21" s="16">
        <v>24</v>
      </c>
      <c r="G21" s="4" t="s">
        <v>121</v>
      </c>
      <c r="H21" s="59">
        <v>792</v>
      </c>
      <c r="I21" s="4">
        <f t="shared" si="6"/>
        <v>840</v>
      </c>
      <c r="J21" s="16" t="s">
        <v>733</v>
      </c>
      <c r="K21" s="14">
        <f t="shared" si="4"/>
        <v>48</v>
      </c>
      <c r="L21" s="14">
        <f t="shared" si="3"/>
        <v>-792</v>
      </c>
      <c r="M21" s="14"/>
      <c r="N21" s="7">
        <f t="shared" si="5"/>
        <v>15215.457509434</v>
      </c>
      <c r="O21" s="61"/>
      <c r="P21" s="62"/>
      <c r="Q21" s="65"/>
    </row>
    <row r="22" s="2" customFormat="1" customHeight="1" spans="1:17">
      <c r="A22" s="4"/>
      <c r="B22" s="4"/>
      <c r="C22" s="6" t="s">
        <v>734</v>
      </c>
      <c r="D22" s="59">
        <f>H22/F22</f>
        <v>14.255</v>
      </c>
      <c r="E22" s="4">
        <v>18</v>
      </c>
      <c r="F22" s="16">
        <v>10</v>
      </c>
      <c r="G22" s="4" t="s">
        <v>30</v>
      </c>
      <c r="H22" s="14">
        <v>142.55</v>
      </c>
      <c r="I22" s="14">
        <f t="shared" si="6"/>
        <v>180</v>
      </c>
      <c r="J22" s="16" t="s">
        <v>735</v>
      </c>
      <c r="K22" s="14">
        <f t="shared" si="4"/>
        <v>37.45</v>
      </c>
      <c r="L22" s="14">
        <f t="shared" si="3"/>
        <v>-142.55</v>
      </c>
      <c r="M22" s="14"/>
      <c r="N22" s="7">
        <f t="shared" si="5"/>
        <v>15072.907509434</v>
      </c>
      <c r="O22" s="61"/>
      <c r="P22" s="62"/>
      <c r="Q22" s="65"/>
    </row>
    <row r="23" s="2" customFormat="1" customHeight="1" spans="1:17">
      <c r="A23" s="4"/>
      <c r="B23" s="4"/>
      <c r="C23" s="6" t="s">
        <v>736</v>
      </c>
      <c r="D23" s="59">
        <v>1.2</v>
      </c>
      <c r="E23" s="4">
        <v>1.8</v>
      </c>
      <c r="F23" s="16">
        <v>200</v>
      </c>
      <c r="G23" s="4" t="s">
        <v>515</v>
      </c>
      <c r="H23" s="14">
        <f t="shared" ref="H23:H29" si="7">D23*F23</f>
        <v>240</v>
      </c>
      <c r="I23" s="14">
        <f t="shared" si="6"/>
        <v>360</v>
      </c>
      <c r="J23" s="16" t="s">
        <v>737</v>
      </c>
      <c r="K23" s="14">
        <f t="shared" si="4"/>
        <v>120</v>
      </c>
      <c r="L23" s="14">
        <f t="shared" si="3"/>
        <v>-240</v>
      </c>
      <c r="M23" s="14"/>
      <c r="N23" s="7">
        <f t="shared" si="5"/>
        <v>14832.907509434</v>
      </c>
      <c r="O23" s="61"/>
      <c r="P23" s="62"/>
      <c r="Q23" s="65"/>
    </row>
    <row r="24" s="2" customFormat="1" customHeight="1" spans="1:17">
      <c r="A24" s="4"/>
      <c r="B24" s="66"/>
      <c r="C24" s="6" t="s">
        <v>738</v>
      </c>
      <c r="D24" s="59">
        <v>1.15</v>
      </c>
      <c r="E24" s="59">
        <v>1.8</v>
      </c>
      <c r="F24" s="16">
        <v>200</v>
      </c>
      <c r="G24" s="4" t="s">
        <v>515</v>
      </c>
      <c r="H24" s="14">
        <f t="shared" si="7"/>
        <v>230</v>
      </c>
      <c r="I24" s="14">
        <f t="shared" si="6"/>
        <v>360</v>
      </c>
      <c r="J24" s="16" t="s">
        <v>737</v>
      </c>
      <c r="K24" s="14">
        <f t="shared" si="4"/>
        <v>130</v>
      </c>
      <c r="L24" s="14">
        <f t="shared" si="3"/>
        <v>-230</v>
      </c>
      <c r="M24" s="14"/>
      <c r="N24" s="7">
        <f t="shared" si="5"/>
        <v>14602.907509434</v>
      </c>
      <c r="O24" s="61"/>
      <c r="P24" s="65"/>
      <c r="Q24" s="65"/>
    </row>
    <row r="25" s="2" customFormat="1" customHeight="1" spans="1:17">
      <c r="A25" s="4"/>
      <c r="B25" s="66"/>
      <c r="C25" s="6" t="s">
        <v>739</v>
      </c>
      <c r="D25" s="59">
        <v>1.45</v>
      </c>
      <c r="E25" s="59">
        <v>2</v>
      </c>
      <c r="F25" s="16">
        <v>300</v>
      </c>
      <c r="G25" s="4" t="s">
        <v>515</v>
      </c>
      <c r="H25" s="14">
        <f t="shared" si="7"/>
        <v>435</v>
      </c>
      <c r="I25" s="14">
        <f t="shared" si="6"/>
        <v>600</v>
      </c>
      <c r="J25" s="16" t="s">
        <v>737</v>
      </c>
      <c r="K25" s="14">
        <f t="shared" si="4"/>
        <v>165</v>
      </c>
      <c r="L25" s="14">
        <f t="shared" si="3"/>
        <v>-435</v>
      </c>
      <c r="M25" s="14"/>
      <c r="N25" s="7">
        <f t="shared" si="5"/>
        <v>14167.907509434</v>
      </c>
      <c r="O25" s="61"/>
      <c r="P25" s="65"/>
      <c r="Q25" s="65"/>
    </row>
    <row r="26" s="2" customFormat="1" customHeight="1" spans="1:17">
      <c r="A26" s="4"/>
      <c r="B26" s="66"/>
      <c r="C26" s="6" t="s">
        <v>740</v>
      </c>
      <c r="D26" s="59">
        <v>0.75</v>
      </c>
      <c r="E26" s="59">
        <v>1.8</v>
      </c>
      <c r="F26" s="16">
        <v>300</v>
      </c>
      <c r="G26" s="4" t="s">
        <v>515</v>
      </c>
      <c r="H26" s="14">
        <f t="shared" si="7"/>
        <v>225</v>
      </c>
      <c r="I26" s="14">
        <f t="shared" si="6"/>
        <v>540</v>
      </c>
      <c r="J26" s="16" t="s">
        <v>741</v>
      </c>
      <c r="K26" s="14">
        <f t="shared" si="4"/>
        <v>315</v>
      </c>
      <c r="L26" s="14">
        <f t="shared" si="3"/>
        <v>-225</v>
      </c>
      <c r="M26" s="14"/>
      <c r="N26" s="7">
        <f t="shared" si="5"/>
        <v>13942.907509434</v>
      </c>
      <c r="O26" s="61"/>
      <c r="P26" s="65"/>
      <c r="Q26" s="65"/>
    </row>
    <row r="27" s="2" customFormat="1" customHeight="1" spans="1:17">
      <c r="A27" s="4"/>
      <c r="B27" s="66"/>
      <c r="C27" s="6" t="s">
        <v>742</v>
      </c>
      <c r="D27" s="59">
        <v>15.2</v>
      </c>
      <c r="E27" s="59">
        <v>19</v>
      </c>
      <c r="F27" s="16">
        <v>50</v>
      </c>
      <c r="G27" s="4" t="s">
        <v>515</v>
      </c>
      <c r="H27" s="14">
        <f t="shared" si="7"/>
        <v>760</v>
      </c>
      <c r="I27" s="14">
        <f t="shared" si="6"/>
        <v>950</v>
      </c>
      <c r="J27" s="16" t="s">
        <v>743</v>
      </c>
      <c r="K27" s="14">
        <f t="shared" si="4"/>
        <v>190</v>
      </c>
      <c r="L27" s="14">
        <f t="shared" si="3"/>
        <v>-760</v>
      </c>
      <c r="M27" s="14"/>
      <c r="N27" s="7">
        <f t="shared" si="5"/>
        <v>13182.907509434</v>
      </c>
      <c r="O27" s="61"/>
      <c r="P27" s="65"/>
      <c r="Q27" s="65"/>
    </row>
    <row r="28" s="2" customFormat="1" customHeight="1" spans="1:17">
      <c r="A28" s="4"/>
      <c r="B28" s="66"/>
      <c r="C28" s="6" t="s">
        <v>744</v>
      </c>
      <c r="D28" s="59">
        <v>15.2</v>
      </c>
      <c r="E28" s="59">
        <v>19</v>
      </c>
      <c r="F28" s="16">
        <v>50</v>
      </c>
      <c r="G28" s="4" t="s">
        <v>515</v>
      </c>
      <c r="H28" s="14">
        <f t="shared" si="7"/>
        <v>760</v>
      </c>
      <c r="I28" s="14">
        <f t="shared" si="6"/>
        <v>950</v>
      </c>
      <c r="J28" s="16" t="s">
        <v>743</v>
      </c>
      <c r="K28" s="14">
        <f t="shared" si="4"/>
        <v>190</v>
      </c>
      <c r="L28" s="14">
        <f t="shared" si="3"/>
        <v>-760</v>
      </c>
      <c r="M28" s="14"/>
      <c r="N28" s="7">
        <f t="shared" si="5"/>
        <v>12422.907509434</v>
      </c>
      <c r="O28" s="61"/>
      <c r="P28" s="65"/>
      <c r="Q28" s="65"/>
    </row>
    <row r="29" s="2" customFormat="1" customHeight="1" spans="1:17">
      <c r="A29" s="4"/>
      <c r="B29" s="66"/>
      <c r="C29" s="6" t="s">
        <v>745</v>
      </c>
      <c r="D29" s="59">
        <v>15.2</v>
      </c>
      <c r="E29" s="59">
        <v>19</v>
      </c>
      <c r="F29" s="16">
        <v>100</v>
      </c>
      <c r="G29" s="4" t="s">
        <v>515</v>
      </c>
      <c r="H29" s="14">
        <f t="shared" si="7"/>
        <v>1520</v>
      </c>
      <c r="I29" s="14">
        <f t="shared" si="6"/>
        <v>1900</v>
      </c>
      <c r="J29" s="16" t="s">
        <v>743</v>
      </c>
      <c r="K29" s="14">
        <f t="shared" si="4"/>
        <v>380</v>
      </c>
      <c r="L29" s="14">
        <f t="shared" si="3"/>
        <v>-1520</v>
      </c>
      <c r="M29" s="14"/>
      <c r="N29" s="7">
        <f t="shared" si="5"/>
        <v>10902.907509434</v>
      </c>
      <c r="O29" s="61"/>
      <c r="P29" s="65"/>
      <c r="Q29" s="65"/>
    </row>
    <row r="30" s="2" customFormat="1" customHeight="1" spans="1:17">
      <c r="A30" s="4"/>
      <c r="B30" s="66"/>
      <c r="C30" s="6" t="s">
        <v>746</v>
      </c>
      <c r="D30" s="59">
        <f>H30/F30</f>
        <v>72.923</v>
      </c>
      <c r="E30" s="59">
        <v>83</v>
      </c>
      <c r="F30" s="16">
        <v>10</v>
      </c>
      <c r="G30" s="4" t="s">
        <v>30</v>
      </c>
      <c r="H30" s="14">
        <f>440.14+289.09</f>
        <v>729.23</v>
      </c>
      <c r="I30" s="14">
        <f t="shared" si="6"/>
        <v>830</v>
      </c>
      <c r="J30" s="16"/>
      <c r="K30" s="14">
        <f t="shared" si="4"/>
        <v>100.77</v>
      </c>
      <c r="L30" s="14">
        <f t="shared" si="3"/>
        <v>-729.23</v>
      </c>
      <c r="M30" s="14"/>
      <c r="N30" s="7">
        <f t="shared" si="5"/>
        <v>10173.677509434</v>
      </c>
      <c r="O30" s="61"/>
      <c r="P30" s="65"/>
      <c r="Q30" s="65"/>
    </row>
    <row r="31" s="2" customFormat="1" customHeight="1" spans="1:17">
      <c r="A31" s="4"/>
      <c r="B31" s="4"/>
      <c r="C31" s="6" t="s">
        <v>747</v>
      </c>
      <c r="D31" s="59">
        <f>H31/F31</f>
        <v>104.642</v>
      </c>
      <c r="E31" s="4">
        <v>129</v>
      </c>
      <c r="F31" s="16">
        <v>10</v>
      </c>
      <c r="G31" s="4" t="s">
        <v>30</v>
      </c>
      <c r="H31" s="14">
        <v>1046.42</v>
      </c>
      <c r="I31" s="14">
        <f t="shared" si="6"/>
        <v>1290</v>
      </c>
      <c r="J31" s="16"/>
      <c r="K31" s="14">
        <f t="shared" si="4"/>
        <v>243.58</v>
      </c>
      <c r="L31" s="14">
        <f t="shared" si="3"/>
        <v>-1046.42</v>
      </c>
      <c r="M31" s="14"/>
      <c r="N31" s="7">
        <f t="shared" si="5"/>
        <v>9127.257509434</v>
      </c>
      <c r="O31" s="61"/>
      <c r="P31" s="65"/>
      <c r="Q31" s="65"/>
    </row>
    <row r="32" s="2" customFormat="1" customHeight="1" spans="1:17">
      <c r="A32" s="65"/>
      <c r="B32" s="65"/>
      <c r="C32" s="76"/>
      <c r="D32" s="77"/>
      <c r="E32" s="65"/>
      <c r="F32" s="108" t="s">
        <v>628</v>
      </c>
      <c r="G32" s="65"/>
      <c r="H32" s="79">
        <f>SUM(H3:H31)</f>
        <v>19651.13</v>
      </c>
      <c r="I32" s="109">
        <f>SUM(I3:I31)</f>
        <v>24966.5</v>
      </c>
      <c r="J32" s="78"/>
      <c r="K32" s="79"/>
      <c r="L32" s="79"/>
      <c r="M32" s="79"/>
      <c r="N32" s="79"/>
      <c r="O32" s="88"/>
      <c r="P32" s="65"/>
      <c r="Q32" s="65"/>
    </row>
    <row r="33" s="2" customFormat="1" customHeight="1" spans="1:17">
      <c r="A33" s="65"/>
      <c r="B33" s="65"/>
      <c r="C33" s="76"/>
      <c r="D33" s="77"/>
      <c r="E33" s="65"/>
      <c r="F33" s="78"/>
      <c r="G33" s="65"/>
      <c r="H33" s="79"/>
      <c r="I33" s="79"/>
      <c r="J33" s="78" t="s">
        <v>200</v>
      </c>
      <c r="K33" s="79">
        <f>SUM(K3:K31)</f>
        <v>5315.37</v>
      </c>
      <c r="L33" s="79"/>
      <c r="M33" s="79"/>
      <c r="N33" s="79"/>
      <c r="O33" s="88"/>
      <c r="P33" s="65"/>
      <c r="Q33" s="65"/>
    </row>
    <row r="34" s="2" customFormat="1" customHeight="1" spans="1:17">
      <c r="A34" s="65"/>
      <c r="B34" s="65"/>
      <c r="C34" s="76"/>
      <c r="D34" s="77"/>
      <c r="E34" s="65"/>
      <c r="F34" s="78"/>
      <c r="G34" s="65"/>
      <c r="H34" s="79"/>
      <c r="I34" s="79"/>
      <c r="J34" s="78" t="s">
        <v>201</v>
      </c>
      <c r="K34" s="110">
        <f>K33/2</f>
        <v>2657.685</v>
      </c>
      <c r="L34" s="79">
        <f>-K34</f>
        <v>-2657.685</v>
      </c>
      <c r="M34" s="79"/>
      <c r="N34" s="111">
        <f>N31+L34</f>
        <v>6469.572509434</v>
      </c>
      <c r="O34" s="88" t="s">
        <v>748</v>
      </c>
      <c r="P34" s="65"/>
      <c r="Q34" s="65"/>
    </row>
    <row r="35" s="2" customFormat="1" customHeight="1" spans="1:17">
      <c r="A35" s="65"/>
      <c r="B35" s="65"/>
      <c r="C35" s="76"/>
      <c r="D35" s="77"/>
      <c r="E35" s="65"/>
      <c r="F35" s="78"/>
      <c r="G35" s="65"/>
      <c r="H35" s="79"/>
      <c r="I35" s="79"/>
      <c r="J35" s="78"/>
      <c r="K35" s="79"/>
      <c r="L35" s="79"/>
      <c r="M35" s="79"/>
      <c r="N35" s="79"/>
      <c r="O35" s="88"/>
      <c r="P35" s="65"/>
      <c r="Q35" s="65"/>
    </row>
    <row r="36" s="2" customFormat="1" customHeight="1" spans="1:17">
      <c r="A36" s="65"/>
      <c r="B36" s="65"/>
      <c r="C36" s="76"/>
      <c r="D36" s="77"/>
      <c r="E36" s="65"/>
      <c r="F36" s="78"/>
      <c r="G36" s="65"/>
      <c r="H36" s="79"/>
      <c r="I36" s="79"/>
      <c r="J36" s="78"/>
      <c r="K36" s="79"/>
      <c r="L36" s="79"/>
      <c r="M36" s="79"/>
      <c r="N36" s="79"/>
      <c r="O36" s="88"/>
      <c r="P36" s="65"/>
      <c r="Q36" s="65"/>
    </row>
    <row r="37" s="2" customFormat="1" customHeight="1" spans="1:17">
      <c r="A37" s="65"/>
      <c r="B37" s="65"/>
      <c r="C37" s="76"/>
      <c r="D37" s="77"/>
      <c r="E37" s="65"/>
      <c r="F37" s="78"/>
      <c r="G37" s="65"/>
      <c r="H37" s="79"/>
      <c r="I37" s="79"/>
      <c r="J37" s="78"/>
      <c r="K37" s="79"/>
      <c r="L37" s="79"/>
      <c r="M37" s="79"/>
      <c r="N37" s="79"/>
      <c r="O37" s="88"/>
      <c r="P37" s="65"/>
      <c r="Q37" s="65"/>
    </row>
    <row r="38" s="2" customFormat="1" customHeight="1" spans="1:17">
      <c r="A38" s="65"/>
      <c r="B38" s="65"/>
      <c r="C38" s="76"/>
      <c r="D38" s="77"/>
      <c r="E38" s="65"/>
      <c r="F38" s="78"/>
      <c r="G38" s="65"/>
      <c r="H38" s="79"/>
      <c r="I38" s="79"/>
      <c r="J38" s="78"/>
      <c r="K38" s="79"/>
      <c r="L38" s="79"/>
      <c r="M38" s="79"/>
      <c r="N38" s="79"/>
      <c r="O38" s="88"/>
      <c r="P38" s="65"/>
      <c r="Q38" s="65"/>
    </row>
    <row r="39" s="2" customFormat="1" customHeight="1" spans="1:17">
      <c r="A39" s="65"/>
      <c r="B39" s="75"/>
      <c r="C39" s="76"/>
      <c r="D39" s="77"/>
      <c r="E39" s="77"/>
      <c r="F39" s="78"/>
      <c r="G39" s="65"/>
      <c r="H39" s="79"/>
      <c r="I39" s="79"/>
      <c r="J39" s="78"/>
      <c r="K39" s="79"/>
      <c r="L39" s="79"/>
      <c r="M39" s="79"/>
      <c r="N39" s="79"/>
      <c r="O39" s="88"/>
      <c r="P39" s="65"/>
      <c r="Q39" s="65"/>
    </row>
    <row r="40" s="2" customFormat="1" customHeight="1" spans="1:17">
      <c r="A40" s="65"/>
      <c r="B40" s="75"/>
      <c r="C40" s="76"/>
      <c r="D40" s="77"/>
      <c r="E40" s="77"/>
      <c r="F40" s="78"/>
      <c r="G40" s="65"/>
      <c r="H40" s="79"/>
      <c r="I40" s="79"/>
      <c r="J40" s="78"/>
      <c r="K40" s="79"/>
      <c r="L40" s="79"/>
      <c r="M40" s="79"/>
      <c r="N40" s="79"/>
      <c r="O40" s="88"/>
      <c r="P40" s="65"/>
      <c r="Q40" s="65"/>
    </row>
    <row r="41" s="2" customFormat="1" customHeight="1" spans="1:17">
      <c r="A41" s="65"/>
      <c r="B41" s="75"/>
      <c r="C41" s="76"/>
      <c r="D41" s="77"/>
      <c r="E41" s="77"/>
      <c r="F41" s="78"/>
      <c r="G41" s="65"/>
      <c r="H41" s="79"/>
      <c r="I41" s="79"/>
      <c r="J41" s="78"/>
      <c r="K41" s="79"/>
      <c r="L41" s="79"/>
      <c r="M41" s="79"/>
      <c r="N41" s="79"/>
      <c r="O41" s="88"/>
      <c r="P41" s="65"/>
      <c r="Q41" s="65"/>
    </row>
    <row r="42" s="2" customFormat="1" customHeight="1" spans="1:17">
      <c r="A42" s="65"/>
      <c r="B42" s="75"/>
      <c r="C42" s="76"/>
      <c r="D42" s="77"/>
      <c r="E42" s="77"/>
      <c r="F42" s="78"/>
      <c r="G42" s="65"/>
      <c r="H42" s="79"/>
      <c r="I42" s="79"/>
      <c r="J42" s="78"/>
      <c r="K42" s="79"/>
      <c r="L42" s="79"/>
      <c r="M42" s="79"/>
      <c r="N42" s="79"/>
      <c r="O42" s="88"/>
      <c r="P42" s="65"/>
      <c r="Q42" s="65"/>
    </row>
    <row r="43" s="2" customFormat="1" customHeight="1" spans="1:17">
      <c r="A43" s="65"/>
      <c r="B43" s="75"/>
      <c r="C43" s="76"/>
      <c r="D43" s="77"/>
      <c r="E43" s="77"/>
      <c r="F43" s="78"/>
      <c r="G43" s="65"/>
      <c r="H43" s="79"/>
      <c r="I43" s="79"/>
      <c r="J43" s="78"/>
      <c r="K43" s="79"/>
      <c r="L43" s="79"/>
      <c r="M43" s="79"/>
      <c r="N43" s="79"/>
      <c r="O43" s="88"/>
      <c r="P43" s="65"/>
      <c r="Q43" s="65"/>
    </row>
    <row r="44" s="2" customFormat="1" customHeight="1" spans="1:17">
      <c r="A44" s="65"/>
      <c r="B44" s="75"/>
      <c r="C44" s="76"/>
      <c r="D44" s="77"/>
      <c r="E44" s="77"/>
      <c r="F44" s="78"/>
      <c r="G44" s="65"/>
      <c r="H44" s="79"/>
      <c r="I44" s="79"/>
      <c r="J44" s="78"/>
      <c r="K44" s="79"/>
      <c r="L44" s="79"/>
      <c r="M44" s="79"/>
      <c r="N44" s="79"/>
      <c r="O44" s="88"/>
      <c r="P44" s="65"/>
      <c r="Q44" s="65"/>
    </row>
    <row r="45" s="2" customFormat="1" customHeight="1" spans="1:17">
      <c r="A45" s="65"/>
      <c r="B45" s="65"/>
      <c r="C45" s="76"/>
      <c r="D45" s="77"/>
      <c r="E45" s="79"/>
      <c r="F45" s="78"/>
      <c r="G45" s="65"/>
      <c r="H45" s="79"/>
      <c r="I45" s="79"/>
      <c r="J45" s="78"/>
      <c r="K45" s="79"/>
      <c r="L45" s="79"/>
      <c r="M45" s="79"/>
      <c r="N45" s="79"/>
      <c r="O45" s="88"/>
      <c r="P45" s="65"/>
      <c r="Q45" s="65"/>
    </row>
    <row r="46" s="2" customFormat="1" customHeight="1" spans="1:17">
      <c r="A46" s="65"/>
      <c r="B46" s="65"/>
      <c r="C46" s="76"/>
      <c r="D46" s="77"/>
      <c r="E46" s="79"/>
      <c r="F46" s="78"/>
      <c r="G46" s="65"/>
      <c r="H46" s="79"/>
      <c r="I46" s="79"/>
      <c r="J46" s="78"/>
      <c r="K46" s="79"/>
      <c r="L46" s="79"/>
      <c r="M46" s="79"/>
      <c r="N46" s="79"/>
      <c r="O46" s="88"/>
      <c r="P46" s="65"/>
      <c r="Q46" s="65"/>
    </row>
    <row r="47" s="2" customFormat="1" customHeight="1" spans="1:17">
      <c r="A47" s="65"/>
      <c r="B47" s="65"/>
      <c r="C47" s="76"/>
      <c r="D47" s="77"/>
      <c r="E47" s="79"/>
      <c r="F47" s="78"/>
      <c r="G47" s="65"/>
      <c r="H47" s="79"/>
      <c r="I47" s="79"/>
      <c r="J47" s="78"/>
      <c r="K47" s="79"/>
      <c r="L47" s="79"/>
      <c r="M47" s="79"/>
      <c r="N47" s="79"/>
      <c r="O47" s="88"/>
      <c r="P47" s="65"/>
      <c r="Q47" s="65"/>
    </row>
    <row r="48" s="2" customFormat="1" customHeight="1" spans="1:17">
      <c r="A48" s="65"/>
      <c r="B48" s="65"/>
      <c r="C48" s="76"/>
      <c r="D48" s="77"/>
      <c r="E48" s="79"/>
      <c r="F48" s="78"/>
      <c r="G48" s="65"/>
      <c r="H48" s="79"/>
      <c r="I48" s="79"/>
      <c r="J48" s="78"/>
      <c r="K48" s="79"/>
      <c r="L48" s="79"/>
      <c r="M48" s="79"/>
      <c r="N48" s="79"/>
      <c r="O48" s="88"/>
      <c r="P48" s="65"/>
      <c r="Q48" s="65"/>
    </row>
    <row r="49" s="2" customFormat="1" customHeight="1" spans="1:17">
      <c r="A49" s="65"/>
      <c r="B49" s="65"/>
      <c r="C49" s="76"/>
      <c r="D49" s="77"/>
      <c r="E49" s="79"/>
      <c r="F49" s="78"/>
      <c r="G49" s="65"/>
      <c r="H49" s="79"/>
      <c r="I49" s="79"/>
      <c r="J49" s="78"/>
      <c r="K49" s="79"/>
      <c r="L49" s="79"/>
      <c r="M49" s="79"/>
      <c r="N49" s="79"/>
      <c r="O49" s="88"/>
      <c r="P49" s="65"/>
      <c r="Q49" s="65"/>
    </row>
    <row r="50" s="2" customFormat="1" customHeight="1" spans="1:17">
      <c r="A50" s="65"/>
      <c r="B50" s="65"/>
      <c r="C50" s="76"/>
      <c r="D50" s="77"/>
      <c r="E50" s="79"/>
      <c r="F50" s="78"/>
      <c r="G50" s="65"/>
      <c r="H50" s="79"/>
      <c r="I50" s="79"/>
      <c r="J50" s="78"/>
      <c r="K50" s="79"/>
      <c r="L50" s="79"/>
      <c r="M50" s="79"/>
      <c r="N50" s="79"/>
      <c r="O50" s="88"/>
      <c r="P50" s="65"/>
      <c r="Q50" s="65"/>
    </row>
    <row r="51" s="2" customFormat="1" customHeight="1" spans="1:17">
      <c r="A51" s="65"/>
      <c r="B51" s="65"/>
      <c r="C51" s="76"/>
      <c r="D51" s="77"/>
      <c r="E51" s="79"/>
      <c r="F51" s="78"/>
      <c r="G51" s="65"/>
      <c r="H51" s="79"/>
      <c r="I51" s="79"/>
      <c r="J51" s="78"/>
      <c r="K51" s="79"/>
      <c r="L51" s="79"/>
      <c r="M51" s="79"/>
      <c r="N51" s="79"/>
      <c r="O51" s="88"/>
      <c r="P51" s="65"/>
      <c r="Q51" s="65"/>
    </row>
    <row r="52" s="2" customFormat="1" customHeight="1" spans="1:17">
      <c r="A52" s="65"/>
      <c r="B52" s="65"/>
      <c r="C52" s="76"/>
      <c r="D52" s="77"/>
      <c r="E52" s="79"/>
      <c r="F52" s="78"/>
      <c r="G52" s="65"/>
      <c r="H52" s="79"/>
      <c r="I52" s="79"/>
      <c r="J52" s="78"/>
      <c r="K52" s="79"/>
      <c r="L52" s="79"/>
      <c r="M52" s="79"/>
      <c r="N52" s="79"/>
      <c r="O52" s="88"/>
      <c r="P52" s="65"/>
      <c r="Q52" s="65"/>
    </row>
    <row r="53" s="2" customFormat="1" customHeight="1" spans="1:17">
      <c r="A53" s="65"/>
      <c r="B53" s="65"/>
      <c r="C53" s="76"/>
      <c r="D53" s="77"/>
      <c r="E53" s="79"/>
      <c r="F53" s="78"/>
      <c r="G53" s="65"/>
      <c r="H53" s="79"/>
      <c r="I53" s="79"/>
      <c r="J53" s="78"/>
      <c r="K53" s="79"/>
      <c r="L53" s="79"/>
      <c r="M53" s="79"/>
      <c r="N53" s="79"/>
      <c r="O53" s="88"/>
      <c r="P53" s="65"/>
      <c r="Q53" s="65"/>
    </row>
    <row r="54" s="2" customFormat="1" customHeight="1" spans="1:17">
      <c r="A54" s="65"/>
      <c r="B54" s="65"/>
      <c r="C54" s="65"/>
      <c r="D54" s="77"/>
      <c r="E54" s="79"/>
      <c r="F54" s="78"/>
      <c r="G54" s="65"/>
      <c r="H54" s="79"/>
      <c r="I54" s="79"/>
      <c r="J54" s="78"/>
      <c r="K54" s="79"/>
      <c r="L54" s="79"/>
      <c r="M54" s="79"/>
      <c r="N54" s="79"/>
      <c r="O54" s="88"/>
      <c r="P54" s="65"/>
      <c r="Q54" s="65"/>
    </row>
    <row r="55" s="2" customFormat="1" customHeight="1" spans="1:17">
      <c r="A55" s="65"/>
      <c r="B55" s="65"/>
      <c r="C55" s="76"/>
      <c r="D55" s="77"/>
      <c r="E55" s="79"/>
      <c r="F55" s="78"/>
      <c r="G55" s="65"/>
      <c r="H55" s="79"/>
      <c r="I55" s="79"/>
      <c r="J55" s="78"/>
      <c r="K55" s="79"/>
      <c r="L55" s="79"/>
      <c r="M55" s="79"/>
      <c r="N55" s="79"/>
      <c r="O55" s="88"/>
      <c r="P55" s="65"/>
      <c r="Q55" s="65"/>
    </row>
    <row r="56" s="2" customFormat="1" customHeight="1" spans="1:17">
      <c r="A56" s="65"/>
      <c r="B56" s="65"/>
      <c r="C56" s="76"/>
      <c r="D56" s="77"/>
      <c r="E56" s="79"/>
      <c r="F56" s="78"/>
      <c r="G56" s="65"/>
      <c r="H56" s="79"/>
      <c r="I56" s="79"/>
      <c r="J56" s="78"/>
      <c r="K56" s="79"/>
      <c r="L56" s="79"/>
      <c r="M56" s="79"/>
      <c r="N56" s="79"/>
      <c r="O56" s="88"/>
      <c r="P56" s="65"/>
      <c r="Q56" s="65"/>
    </row>
    <row r="57" s="2" customFormat="1" customHeight="1" spans="1:17">
      <c r="A57" s="65"/>
      <c r="B57" s="65"/>
      <c r="C57" s="76"/>
      <c r="D57" s="77"/>
      <c r="E57" s="79"/>
      <c r="F57" s="78"/>
      <c r="G57" s="65"/>
      <c r="H57" s="79"/>
      <c r="I57" s="79"/>
      <c r="J57" s="78"/>
      <c r="K57" s="79"/>
      <c r="L57" s="79"/>
      <c r="M57" s="79"/>
      <c r="N57" s="79"/>
      <c r="O57" s="88"/>
      <c r="P57" s="65"/>
      <c r="Q57" s="65"/>
    </row>
    <row r="58" s="2" customFormat="1" customHeight="1" spans="1:17">
      <c r="A58" s="65"/>
      <c r="B58" s="65"/>
      <c r="C58" s="76"/>
      <c r="D58" s="77"/>
      <c r="E58" s="79"/>
      <c r="F58" s="78"/>
      <c r="G58" s="65"/>
      <c r="H58" s="79"/>
      <c r="I58" s="79"/>
      <c r="J58" s="78"/>
      <c r="K58" s="79"/>
      <c r="L58" s="79"/>
      <c r="M58" s="79"/>
      <c r="N58" s="79"/>
      <c r="O58" s="88"/>
      <c r="P58" s="65"/>
      <c r="Q58" s="65"/>
    </row>
    <row r="59" s="2" customFormat="1" customHeight="1" spans="1:17">
      <c r="A59" s="65"/>
      <c r="B59" s="65"/>
      <c r="C59" s="76"/>
      <c r="D59" s="100"/>
      <c r="E59" s="122"/>
      <c r="F59" s="78"/>
      <c r="G59" s="65"/>
      <c r="H59" s="79"/>
      <c r="I59" s="79"/>
      <c r="J59" s="78"/>
      <c r="K59" s="79"/>
      <c r="L59" s="79"/>
      <c r="M59" s="79"/>
      <c r="N59" s="79"/>
      <c r="O59" s="88"/>
      <c r="P59" s="65"/>
      <c r="Q59" s="65"/>
    </row>
    <row r="60" s="2" customFormat="1" customHeight="1" spans="1:17">
      <c r="A60" s="65"/>
      <c r="B60" s="65"/>
      <c r="C60" s="76"/>
      <c r="D60" s="77"/>
      <c r="E60" s="122"/>
      <c r="F60" s="78"/>
      <c r="G60" s="65"/>
      <c r="H60" s="79"/>
      <c r="I60" s="79"/>
      <c r="J60" s="78"/>
      <c r="K60" s="79"/>
      <c r="L60" s="79"/>
      <c r="M60" s="79"/>
      <c r="N60" s="79"/>
      <c r="O60" s="88"/>
      <c r="P60" s="65"/>
      <c r="Q60" s="65"/>
    </row>
    <row r="61" s="2" customFormat="1" customHeight="1" spans="1:17">
      <c r="A61" s="65"/>
      <c r="B61" s="65"/>
      <c r="C61" s="76"/>
      <c r="D61" s="77"/>
      <c r="E61" s="65"/>
      <c r="F61" s="78"/>
      <c r="G61" s="65"/>
      <c r="H61" s="79"/>
      <c r="I61" s="79"/>
      <c r="J61" s="78"/>
      <c r="K61" s="79"/>
      <c r="L61" s="79"/>
      <c r="M61" s="79"/>
      <c r="N61" s="79"/>
      <c r="O61" s="88"/>
      <c r="P61" s="65"/>
      <c r="Q61" s="65"/>
    </row>
    <row r="62" s="2" customFormat="1" customHeight="1" spans="1:17">
      <c r="A62" s="65"/>
      <c r="B62" s="65"/>
      <c r="C62" s="76"/>
      <c r="D62" s="77"/>
      <c r="E62" s="79"/>
      <c r="F62" s="78"/>
      <c r="G62" s="65"/>
      <c r="H62" s="79"/>
      <c r="I62" s="79"/>
      <c r="J62" s="78"/>
      <c r="K62" s="79"/>
      <c r="L62" s="79"/>
      <c r="M62" s="79"/>
      <c r="N62" s="79"/>
      <c r="O62" s="88"/>
      <c r="P62" s="65"/>
      <c r="Q62" s="65"/>
    </row>
    <row r="63" s="2" customFormat="1" customHeight="1" spans="1:17">
      <c r="A63" s="65"/>
      <c r="B63" s="65"/>
      <c r="C63" s="76"/>
      <c r="D63" s="77"/>
      <c r="E63" s="79"/>
      <c r="F63" s="78"/>
      <c r="G63" s="65"/>
      <c r="H63" s="79"/>
      <c r="I63" s="79"/>
      <c r="J63" s="78"/>
      <c r="K63" s="79"/>
      <c r="L63" s="79"/>
      <c r="M63" s="79"/>
      <c r="N63" s="79"/>
      <c r="O63" s="88"/>
      <c r="P63" s="65"/>
      <c r="Q63" s="65"/>
    </row>
    <row r="64" s="2" customFormat="1" customHeight="1" spans="1:17">
      <c r="A64" s="65"/>
      <c r="B64" s="65"/>
      <c r="C64" s="76"/>
      <c r="D64" s="77"/>
      <c r="E64" s="79"/>
      <c r="F64" s="78"/>
      <c r="G64" s="65"/>
      <c r="H64" s="79"/>
      <c r="I64" s="79"/>
      <c r="J64" s="78"/>
      <c r="K64" s="79"/>
      <c r="L64" s="79"/>
      <c r="M64" s="79"/>
      <c r="N64" s="79"/>
      <c r="O64" s="88"/>
      <c r="P64" s="65"/>
      <c r="Q64" s="65"/>
    </row>
    <row r="65" s="2" customFormat="1" customHeight="1" spans="1:17">
      <c r="A65" s="65"/>
      <c r="B65" s="65"/>
      <c r="C65" s="76"/>
      <c r="D65" s="77"/>
      <c r="E65" s="79"/>
      <c r="F65" s="78"/>
      <c r="G65" s="65"/>
      <c r="H65" s="79"/>
      <c r="I65" s="79"/>
      <c r="J65" s="78"/>
      <c r="K65" s="79"/>
      <c r="L65" s="79"/>
      <c r="M65" s="79"/>
      <c r="N65" s="79"/>
      <c r="O65" s="88"/>
      <c r="P65" s="65"/>
      <c r="Q65" s="65"/>
    </row>
    <row r="66" s="2" customFormat="1" customHeight="1" spans="1:17">
      <c r="A66" s="65"/>
      <c r="B66" s="65"/>
      <c r="C66" s="76"/>
      <c r="D66" s="77"/>
      <c r="E66" s="79"/>
      <c r="F66" s="78"/>
      <c r="G66" s="65"/>
      <c r="H66" s="79"/>
      <c r="I66" s="79"/>
      <c r="J66" s="78"/>
      <c r="K66" s="79"/>
      <c r="L66" s="79"/>
      <c r="M66" s="79"/>
      <c r="N66" s="79"/>
      <c r="O66" s="88"/>
      <c r="P66" s="65"/>
      <c r="Q66" s="65"/>
    </row>
    <row r="67" s="2" customFormat="1" customHeight="1" spans="1:17">
      <c r="A67" s="65"/>
      <c r="B67" s="75"/>
      <c r="C67" s="76"/>
      <c r="D67" s="77"/>
      <c r="E67" s="77"/>
      <c r="F67" s="78"/>
      <c r="G67" s="65"/>
      <c r="H67" s="79"/>
      <c r="I67" s="79"/>
      <c r="J67" s="78"/>
      <c r="K67" s="79"/>
      <c r="L67" s="79"/>
      <c r="M67" s="79"/>
      <c r="N67" s="79"/>
      <c r="O67" s="88"/>
      <c r="P67" s="65"/>
      <c r="Q67" s="65"/>
    </row>
    <row r="68" s="2" customFormat="1" customHeight="1" spans="1:17">
      <c r="A68" s="65"/>
      <c r="B68" s="75"/>
      <c r="C68" s="76"/>
      <c r="D68" s="77"/>
      <c r="E68" s="77"/>
      <c r="F68" s="78"/>
      <c r="G68" s="78"/>
      <c r="H68" s="79"/>
      <c r="I68" s="79"/>
      <c r="J68" s="78"/>
      <c r="K68" s="79"/>
      <c r="L68" s="79"/>
      <c r="M68" s="79"/>
      <c r="N68" s="79"/>
      <c r="O68" s="88"/>
      <c r="P68" s="65"/>
      <c r="Q68" s="65"/>
    </row>
    <row r="69" s="2" customFormat="1" customHeight="1" spans="1:17">
      <c r="A69" s="65"/>
      <c r="B69" s="75"/>
      <c r="C69" s="76"/>
      <c r="D69" s="77"/>
      <c r="E69" s="77"/>
      <c r="F69" s="78"/>
      <c r="G69" s="65"/>
      <c r="H69" s="79"/>
      <c r="I69" s="79"/>
      <c r="J69" s="78"/>
      <c r="K69" s="79"/>
      <c r="L69" s="79"/>
      <c r="M69" s="79"/>
      <c r="N69" s="79"/>
      <c r="O69" s="88"/>
      <c r="P69" s="65"/>
      <c r="Q69" s="65"/>
    </row>
    <row r="70" s="2" customFormat="1" customHeight="1" spans="1:17">
      <c r="A70" s="65"/>
      <c r="B70" s="65"/>
      <c r="C70" s="65"/>
      <c r="D70" s="77"/>
      <c r="E70" s="77"/>
      <c r="F70" s="78"/>
      <c r="G70" s="65"/>
      <c r="H70" s="79"/>
      <c r="I70" s="79"/>
      <c r="J70" s="78"/>
      <c r="K70" s="79"/>
      <c r="L70" s="79"/>
      <c r="M70" s="79"/>
      <c r="N70" s="79"/>
      <c r="O70" s="88"/>
      <c r="P70" s="65"/>
      <c r="Q70" s="65"/>
    </row>
    <row r="71" s="2" customFormat="1" customHeight="1" spans="1:17">
      <c r="A71" s="65"/>
      <c r="B71" s="65"/>
      <c r="C71" s="65"/>
      <c r="D71" s="77"/>
      <c r="E71" s="77"/>
      <c r="F71" s="78"/>
      <c r="G71" s="65"/>
      <c r="H71" s="79"/>
      <c r="I71" s="79"/>
      <c r="J71" s="78"/>
      <c r="K71" s="79"/>
      <c r="L71" s="79"/>
      <c r="M71" s="79"/>
      <c r="N71" s="79"/>
      <c r="O71" s="88"/>
      <c r="P71" s="65"/>
      <c r="Q71" s="65"/>
    </row>
    <row r="72" s="2" customFormat="1" customHeight="1" spans="1:17">
      <c r="A72" s="65"/>
      <c r="B72" s="65"/>
      <c r="C72" s="76"/>
      <c r="D72" s="77"/>
      <c r="E72" s="77"/>
      <c r="F72" s="78"/>
      <c r="G72" s="65"/>
      <c r="H72" s="79"/>
      <c r="I72" s="79"/>
      <c r="J72" s="78"/>
      <c r="K72" s="79"/>
      <c r="L72" s="79"/>
      <c r="M72" s="79"/>
      <c r="N72" s="79"/>
      <c r="O72" s="88"/>
      <c r="P72" s="65"/>
      <c r="Q72" s="65"/>
    </row>
    <row r="73" s="2" customFormat="1" customHeight="1" spans="1:17">
      <c r="A73" s="65"/>
      <c r="B73" s="65"/>
      <c r="C73" s="76"/>
      <c r="D73" s="77"/>
      <c r="E73" s="77"/>
      <c r="F73" s="78"/>
      <c r="G73" s="65"/>
      <c r="H73" s="79"/>
      <c r="I73" s="79"/>
      <c r="J73" s="78"/>
      <c r="K73" s="79"/>
      <c r="L73" s="79"/>
      <c r="M73" s="79"/>
      <c r="N73" s="79"/>
      <c r="O73" s="88"/>
      <c r="P73" s="65"/>
      <c r="Q73" s="65"/>
    </row>
    <row r="74" s="2" customFormat="1" customHeight="1" spans="1:17">
      <c r="A74" s="65"/>
      <c r="B74" s="65"/>
      <c r="C74" s="76"/>
      <c r="D74" s="77"/>
      <c r="E74" s="77"/>
      <c r="F74" s="78"/>
      <c r="G74" s="65"/>
      <c r="H74" s="79"/>
      <c r="I74" s="79"/>
      <c r="J74" s="78"/>
      <c r="K74" s="79"/>
      <c r="L74" s="79"/>
      <c r="M74" s="79"/>
      <c r="N74" s="79"/>
      <c r="O74" s="88"/>
      <c r="P74" s="65"/>
      <c r="Q74" s="65"/>
    </row>
    <row r="75" s="2" customFormat="1" customHeight="1" spans="1:17">
      <c r="A75" s="65"/>
      <c r="B75" s="65"/>
      <c r="C75" s="65"/>
      <c r="D75" s="77"/>
      <c r="E75" s="77"/>
      <c r="F75" s="78"/>
      <c r="G75" s="65"/>
      <c r="H75" s="79"/>
      <c r="I75" s="79"/>
      <c r="J75" s="78"/>
      <c r="K75" s="79"/>
      <c r="L75" s="79"/>
      <c r="M75" s="79"/>
      <c r="N75" s="79"/>
      <c r="O75" s="88"/>
      <c r="P75" s="65"/>
      <c r="Q75" s="65"/>
    </row>
    <row r="76" s="2" customFormat="1" customHeight="1" spans="1:17">
      <c r="A76" s="65"/>
      <c r="B76" s="65"/>
      <c r="C76" s="65"/>
      <c r="D76" s="77"/>
      <c r="E76" s="77"/>
      <c r="F76" s="78"/>
      <c r="G76" s="65"/>
      <c r="H76" s="79"/>
      <c r="I76" s="79"/>
      <c r="J76" s="78"/>
      <c r="K76" s="79"/>
      <c r="L76" s="79"/>
      <c r="M76" s="79"/>
      <c r="N76" s="79"/>
      <c r="O76" s="88"/>
      <c r="P76" s="65"/>
      <c r="Q76" s="65"/>
    </row>
    <row r="77" s="2" customFormat="1" customHeight="1" spans="1:17">
      <c r="A77" s="65"/>
      <c r="B77" s="65"/>
      <c r="C77" s="65"/>
      <c r="D77" s="77"/>
      <c r="E77" s="77"/>
      <c r="F77" s="79"/>
      <c r="G77" s="79"/>
      <c r="H77" s="65"/>
      <c r="I77" s="79"/>
      <c r="J77" s="78"/>
      <c r="K77" s="65"/>
      <c r="L77" s="79"/>
      <c r="M77" s="79"/>
      <c r="N77" s="79"/>
      <c r="O77" s="88"/>
      <c r="P77" s="65"/>
      <c r="Q77" s="65"/>
    </row>
    <row r="78" s="2" customFormat="1" customHeight="1" spans="1:17">
      <c r="A78" s="65"/>
      <c r="B78" s="65"/>
      <c r="C78" s="76"/>
      <c r="D78" s="77"/>
      <c r="E78" s="65"/>
      <c r="F78" s="78"/>
      <c r="G78" s="65"/>
      <c r="H78" s="79"/>
      <c r="I78" s="79"/>
      <c r="J78" s="78"/>
      <c r="K78" s="79"/>
      <c r="L78" s="79"/>
      <c r="M78" s="79"/>
      <c r="N78" s="79"/>
      <c r="O78" s="88"/>
      <c r="P78" s="65"/>
      <c r="Q78" s="65"/>
    </row>
    <row r="79" s="2" customFormat="1" customHeight="1" spans="1:17">
      <c r="A79" s="65"/>
      <c r="B79" s="65"/>
      <c r="C79" s="76"/>
      <c r="D79" s="77"/>
      <c r="E79" s="65"/>
      <c r="F79" s="78"/>
      <c r="G79" s="65"/>
      <c r="H79" s="79"/>
      <c r="I79" s="79"/>
      <c r="J79" s="78"/>
      <c r="K79" s="79"/>
      <c r="L79" s="79"/>
      <c r="M79" s="79"/>
      <c r="N79" s="79"/>
      <c r="O79" s="88"/>
      <c r="P79" s="65"/>
      <c r="Q79" s="65"/>
    </row>
    <row r="80" s="2" customFormat="1" customHeight="1" spans="1:17">
      <c r="A80" s="65"/>
      <c r="B80" s="65"/>
      <c r="C80" s="76"/>
      <c r="D80" s="77"/>
      <c r="E80" s="65"/>
      <c r="F80" s="78"/>
      <c r="G80" s="65"/>
      <c r="H80" s="79"/>
      <c r="I80" s="79"/>
      <c r="J80" s="78"/>
      <c r="K80" s="79"/>
      <c r="L80" s="79"/>
      <c r="M80" s="79"/>
      <c r="N80" s="79"/>
      <c r="O80" s="88"/>
      <c r="P80" s="65"/>
      <c r="Q80" s="65"/>
    </row>
    <row r="81" s="2" customFormat="1" customHeight="1" spans="3:15">
      <c r="C81" s="76"/>
      <c r="D81" s="123"/>
      <c r="E81" s="2"/>
      <c r="F81" s="124"/>
      <c r="G81" s="2"/>
      <c r="H81" s="125"/>
      <c r="I81" s="125"/>
      <c r="J81" s="124"/>
      <c r="K81" s="125"/>
      <c r="L81" s="125"/>
      <c r="M81" s="125"/>
      <c r="N81" s="125"/>
      <c r="O81" s="126"/>
    </row>
    <row r="82" s="2" customFormat="1" customHeight="1" spans="3:15">
      <c r="C82" s="76"/>
      <c r="D82" s="123"/>
      <c r="E82" s="2"/>
      <c r="F82" s="124"/>
      <c r="G82" s="2"/>
      <c r="H82" s="125"/>
      <c r="I82" s="125"/>
      <c r="J82" s="124"/>
      <c r="K82" s="125"/>
      <c r="L82" s="125"/>
      <c r="M82" s="125"/>
      <c r="N82" s="125"/>
      <c r="O82" s="126"/>
    </row>
    <row r="83" s="2" customFormat="1" customHeight="1" spans="3:15">
      <c r="C83" s="76"/>
      <c r="D83" s="123"/>
      <c r="E83" s="2"/>
      <c r="F83" s="124"/>
      <c r="G83" s="2"/>
      <c r="H83" s="125"/>
      <c r="I83" s="125"/>
      <c r="J83" s="124"/>
      <c r="K83" s="125"/>
      <c r="L83" s="125"/>
      <c r="M83" s="125"/>
      <c r="N83" s="125"/>
      <c r="O83" s="126"/>
    </row>
  </sheetData>
  <autoFilter xmlns:etc="http://www.wps.cn/officeDocument/2017/etCustomData" ref="B2:C77" etc:filterBottomFollowUsedRange="0">
    <extLst/>
  </autoFilter>
  <mergeCells count="3">
    <mergeCell ref="A1:J1"/>
    <mergeCell ref="F68:G68"/>
    <mergeCell ref="F77:G77"/>
  </mergeCells>
  <pageMargins left="0.7" right="0.7" top="0.75" bottom="0.75" header="0.3" footer="0.3"/>
  <pageSetup paperSize="9" scale="75" orientation="portrait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xSplit="3" ySplit="2" topLeftCell="D47" activePane="bottomRight" state="frozen"/>
      <selection/>
      <selection pane="topRight"/>
      <selection pane="bottomLeft"/>
      <selection pane="bottomRight" activeCell="K53" sqref="K53"/>
    </sheetView>
  </sheetViews>
  <sheetFormatPr defaultColWidth="9.06666666666667" defaultRowHeight="54" customHeight="1"/>
  <cols>
    <col min="1" max="1" width="8.125" style="1" hidden="1" customWidth="1"/>
    <col min="2" max="2" width="10.5" style="1" customWidth="1"/>
    <col min="3" max="3" width="26.5" style="90" customWidth="1"/>
    <col min="4" max="4" width="12.1333333333333" style="91" customWidth="1"/>
    <col min="5" max="5" width="8.75" style="1" customWidth="1"/>
    <col min="6" max="6" width="6.5" style="42" customWidth="1"/>
    <col min="7" max="7" width="6.5" style="1" customWidth="1"/>
    <col min="8" max="8" width="11.875" style="43" customWidth="1"/>
    <col min="9" max="9" width="8.75" style="43" customWidth="1"/>
    <col min="10" max="10" width="14.125" style="42" customWidth="1"/>
    <col min="11" max="11" width="10.375" style="41" customWidth="1"/>
    <col min="12" max="12" width="9.875" style="43" customWidth="1"/>
    <col min="13" max="13" width="10.375" style="43" customWidth="1"/>
    <col min="14" max="14" width="11.9333333333333" style="43" customWidth="1"/>
    <col min="15" max="15" width="18.5" style="92" customWidth="1"/>
    <col min="16" max="16384" width="9.06666666666667" style="1"/>
  </cols>
  <sheetData>
    <row r="1" customHeight="1" spans="1:16">
      <c r="A1" s="93" t="s">
        <v>749</v>
      </c>
      <c r="B1" s="93"/>
      <c r="C1" s="93"/>
      <c r="D1" s="93"/>
      <c r="E1" s="93"/>
      <c r="F1" s="93"/>
      <c r="G1" s="93"/>
      <c r="H1" s="94"/>
      <c r="I1" s="93"/>
      <c r="J1" s="93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96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2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s="89" customFormat="1" customHeight="1" spans="1:16">
      <c r="A3" s="4"/>
      <c r="B3" s="4"/>
      <c r="C3" s="6" t="s">
        <v>750</v>
      </c>
      <c r="D3" s="14">
        <f t="shared" ref="D3:D43" si="0">H3/F3</f>
        <v>0.2646</v>
      </c>
      <c r="E3" s="59">
        <v>0.5</v>
      </c>
      <c r="F3" s="16">
        <v>50</v>
      </c>
      <c r="G3" s="4" t="s">
        <v>19</v>
      </c>
      <c r="H3" s="14">
        <v>13.23</v>
      </c>
      <c r="I3" s="59">
        <f t="shared" ref="I3:I9" si="1">E3*F3</f>
        <v>25</v>
      </c>
      <c r="J3" s="16"/>
      <c r="K3" s="59">
        <f>I3-H3</f>
        <v>11.77</v>
      </c>
      <c r="L3" s="14">
        <f>-H3</f>
        <v>-13.23</v>
      </c>
      <c r="M3" s="10">
        <v>6469.572509434</v>
      </c>
      <c r="N3" s="14">
        <f>L3+M3</f>
        <v>6456.342509434</v>
      </c>
      <c r="O3" s="18"/>
    </row>
    <row r="4" s="89" customFormat="1" customHeight="1" spans="1:16">
      <c r="A4" s="4"/>
      <c r="B4" s="4"/>
      <c r="C4" s="6" t="s">
        <v>751</v>
      </c>
      <c r="D4" s="59">
        <f t="shared" si="0"/>
        <v>6.07</v>
      </c>
      <c r="E4" s="59">
        <v>7.5</v>
      </c>
      <c r="F4" s="16">
        <v>3</v>
      </c>
      <c r="G4" s="4" t="s">
        <v>121</v>
      </c>
      <c r="H4" s="14">
        <v>18.21</v>
      </c>
      <c r="I4" s="59">
        <f t="shared" si="1"/>
        <v>22.5</v>
      </c>
      <c r="J4" s="16"/>
      <c r="K4" s="59">
        <f>I4-H4</f>
        <v>4.29</v>
      </c>
      <c r="L4" s="14">
        <f>-H4</f>
        <v>-18.21</v>
      </c>
      <c r="M4" s="14"/>
      <c r="N4" s="14">
        <f>N3+L4+M4</f>
        <v>6438.132509434</v>
      </c>
      <c r="O4" s="18"/>
    </row>
    <row r="5" s="89" customFormat="1" customHeight="1" spans="1:16">
      <c r="A5" s="4"/>
      <c r="B5" s="4"/>
      <c r="C5" s="40" t="s">
        <v>752</v>
      </c>
      <c r="D5" s="59">
        <f t="shared" si="0"/>
        <v>5.93</v>
      </c>
      <c r="E5" s="59">
        <v>8</v>
      </c>
      <c r="F5" s="16">
        <v>2</v>
      </c>
      <c r="G5" s="4" t="s">
        <v>30</v>
      </c>
      <c r="H5" s="59">
        <v>11.86</v>
      </c>
      <c r="I5" s="86">
        <f t="shared" si="1"/>
        <v>16</v>
      </c>
      <c r="J5" s="16"/>
      <c r="K5" s="59">
        <f>I5-H5</f>
        <v>4.14</v>
      </c>
      <c r="L5" s="14">
        <f t="shared" ref="L5:L51" si="2">-H5</f>
        <v>-11.86</v>
      </c>
      <c r="M5" s="14"/>
      <c r="N5" s="14">
        <f>N4+L5+M5</f>
        <v>6426.272509434</v>
      </c>
      <c r="O5" s="18"/>
    </row>
    <row r="6" s="65" customFormat="1" customHeight="1" spans="1:16">
      <c r="A6" s="4"/>
      <c r="B6" s="4"/>
      <c r="C6" s="6" t="s">
        <v>753</v>
      </c>
      <c r="D6" s="59">
        <f t="shared" si="0"/>
        <v>4.325</v>
      </c>
      <c r="E6" s="59">
        <v>5.5</v>
      </c>
      <c r="F6" s="16">
        <v>4</v>
      </c>
      <c r="G6" s="4" t="s">
        <v>121</v>
      </c>
      <c r="H6" s="14">
        <v>17.3</v>
      </c>
      <c r="I6" s="59">
        <f t="shared" si="1"/>
        <v>22</v>
      </c>
      <c r="J6" s="16"/>
      <c r="K6" s="59">
        <f>I6-H6</f>
        <v>4.7</v>
      </c>
      <c r="L6" s="14">
        <f t="shared" si="2"/>
        <v>-17.3</v>
      </c>
      <c r="M6" s="14"/>
      <c r="N6" s="14">
        <f t="shared" ref="N6:N51" si="3">N5+L6+M6</f>
        <v>6408.972509434</v>
      </c>
      <c r="O6" s="18"/>
    </row>
    <row r="7" s="65" customFormat="1" customHeight="1" spans="1:16">
      <c r="A7" s="4"/>
      <c r="B7" s="4"/>
      <c r="C7" s="6" t="s">
        <v>754</v>
      </c>
      <c r="D7" s="73">
        <f t="shared" si="0"/>
        <v>3.004</v>
      </c>
      <c r="E7" s="4">
        <v>3.5</v>
      </c>
      <c r="F7" s="16">
        <v>30</v>
      </c>
      <c r="G7" s="4" t="s">
        <v>30</v>
      </c>
      <c r="H7" s="14">
        <f>30.04*3</f>
        <v>90.12</v>
      </c>
      <c r="I7" s="14">
        <f t="shared" si="1"/>
        <v>105</v>
      </c>
      <c r="J7" s="16"/>
      <c r="K7" s="59">
        <f>I7-H7</f>
        <v>14.88</v>
      </c>
      <c r="L7" s="14">
        <f t="shared" si="2"/>
        <v>-90.12</v>
      </c>
      <c r="M7" s="14"/>
      <c r="N7" s="14">
        <f t="shared" si="3"/>
        <v>6318.852509434</v>
      </c>
      <c r="O7" s="6"/>
      <c r="P7" s="62"/>
    </row>
    <row r="8" s="65" customFormat="1" customHeight="1" spans="1:16">
      <c r="A8" s="4"/>
      <c r="B8" s="4"/>
      <c r="C8" s="6" t="s">
        <v>755</v>
      </c>
      <c r="D8" s="73">
        <f t="shared" si="0"/>
        <v>3.3783</v>
      </c>
      <c r="E8" s="73">
        <v>3.8</v>
      </c>
      <c r="F8" s="16">
        <v>200</v>
      </c>
      <c r="G8" s="4" t="s">
        <v>30</v>
      </c>
      <c r="H8" s="14">
        <v>675.66</v>
      </c>
      <c r="I8" s="14">
        <f t="shared" si="1"/>
        <v>760</v>
      </c>
      <c r="J8" s="16"/>
      <c r="K8" s="59">
        <f t="shared" ref="K8:K51" si="4">I8-H8</f>
        <v>84.34</v>
      </c>
      <c r="L8" s="14">
        <f t="shared" si="2"/>
        <v>-675.66</v>
      </c>
      <c r="M8" s="14"/>
      <c r="N8" s="14">
        <f t="shared" si="3"/>
        <v>5643.192509434</v>
      </c>
      <c r="O8" s="18"/>
      <c r="P8" s="62"/>
    </row>
    <row r="9" s="65" customFormat="1" customHeight="1" spans="1:16">
      <c r="A9" s="4"/>
      <c r="B9" s="66"/>
      <c r="C9" s="6" t="s">
        <v>756</v>
      </c>
      <c r="D9" s="73">
        <f t="shared" si="0"/>
        <v>0.05044</v>
      </c>
      <c r="E9" s="59">
        <v>0.08</v>
      </c>
      <c r="F9" s="16">
        <v>1000</v>
      </c>
      <c r="G9" s="4" t="s">
        <v>614</v>
      </c>
      <c r="H9" s="14">
        <v>50.44</v>
      </c>
      <c r="I9" s="59">
        <f t="shared" si="1"/>
        <v>80</v>
      </c>
      <c r="J9" s="16"/>
      <c r="K9" s="59">
        <f t="shared" si="4"/>
        <v>29.56</v>
      </c>
      <c r="L9" s="14">
        <f t="shared" si="2"/>
        <v>-50.44</v>
      </c>
      <c r="M9" s="14"/>
      <c r="N9" s="14">
        <f t="shared" si="3"/>
        <v>5592.752509434</v>
      </c>
      <c r="O9" s="18"/>
    </row>
    <row r="10" s="65" customFormat="1" customHeight="1" spans="1:16">
      <c r="A10" s="4"/>
      <c r="B10" s="66"/>
      <c r="C10" s="6" t="s">
        <v>757</v>
      </c>
      <c r="D10" s="73">
        <f t="shared" si="0"/>
        <v>12.593</v>
      </c>
      <c r="E10" s="59">
        <v>14.5</v>
      </c>
      <c r="F10" s="16">
        <v>20</v>
      </c>
      <c r="G10" s="4" t="s">
        <v>758</v>
      </c>
      <c r="H10" s="14">
        <v>251.86</v>
      </c>
      <c r="I10" s="14">
        <f t="shared" ref="I10:I19" si="5">E10*F10</f>
        <v>290</v>
      </c>
      <c r="J10" s="16"/>
      <c r="K10" s="59">
        <f t="shared" si="4"/>
        <v>38.14</v>
      </c>
      <c r="L10" s="14">
        <f t="shared" si="2"/>
        <v>-251.86</v>
      </c>
      <c r="M10" s="14"/>
      <c r="N10" s="14">
        <f t="shared" si="3"/>
        <v>5340.892509434</v>
      </c>
      <c r="O10" s="18"/>
    </row>
    <row r="11" s="65" customFormat="1" customHeight="1" spans="1:16">
      <c r="A11" s="4"/>
      <c r="B11" s="66"/>
      <c r="C11" s="6" t="s">
        <v>759</v>
      </c>
      <c r="D11" s="73">
        <f t="shared" si="0"/>
        <v>17.976</v>
      </c>
      <c r="E11" s="14">
        <v>20.5</v>
      </c>
      <c r="F11" s="16">
        <v>15</v>
      </c>
      <c r="G11" s="4" t="s">
        <v>30</v>
      </c>
      <c r="H11" s="14">
        <v>269.64</v>
      </c>
      <c r="I11" s="14">
        <f t="shared" si="5"/>
        <v>307.5</v>
      </c>
      <c r="J11" s="16"/>
      <c r="K11" s="59">
        <f t="shared" si="4"/>
        <v>37.86</v>
      </c>
      <c r="L11" s="14">
        <f t="shared" si="2"/>
        <v>-269.64</v>
      </c>
      <c r="M11" s="14"/>
      <c r="N11" s="14">
        <f t="shared" si="3"/>
        <v>5071.252509434</v>
      </c>
      <c r="O11" s="18"/>
    </row>
    <row r="12" s="65" customFormat="1" customHeight="1" spans="1:16">
      <c r="A12" s="4"/>
      <c r="B12" s="66"/>
      <c r="C12" s="6" t="s">
        <v>760</v>
      </c>
      <c r="D12" s="73">
        <f t="shared" si="0"/>
        <v>9.107</v>
      </c>
      <c r="E12" s="59">
        <v>10.5</v>
      </c>
      <c r="F12" s="16">
        <v>10</v>
      </c>
      <c r="G12" s="4" t="s">
        <v>25</v>
      </c>
      <c r="H12" s="14">
        <v>91.07</v>
      </c>
      <c r="I12" s="14">
        <f t="shared" si="5"/>
        <v>105</v>
      </c>
      <c r="J12" s="16"/>
      <c r="K12" s="59">
        <f t="shared" si="4"/>
        <v>13.93</v>
      </c>
      <c r="L12" s="14">
        <f t="shared" si="2"/>
        <v>-91.07</v>
      </c>
      <c r="M12" s="14"/>
      <c r="N12" s="14">
        <f t="shared" si="3"/>
        <v>4980.182509434</v>
      </c>
      <c r="O12" s="18"/>
    </row>
    <row r="13" s="65" customFormat="1" customHeight="1" spans="1:16">
      <c r="A13" s="4"/>
      <c r="B13" s="66"/>
      <c r="C13" s="6" t="s">
        <v>761</v>
      </c>
      <c r="D13" s="73">
        <f t="shared" si="0"/>
        <v>0.0865333333333333</v>
      </c>
      <c r="E13" s="59">
        <v>0.2</v>
      </c>
      <c r="F13" s="16">
        <v>300</v>
      </c>
      <c r="G13" s="4" t="s">
        <v>30</v>
      </c>
      <c r="H13" s="14">
        <v>25.96</v>
      </c>
      <c r="I13" s="14">
        <f t="shared" si="5"/>
        <v>60</v>
      </c>
      <c r="J13" s="16"/>
      <c r="K13" s="59">
        <f t="shared" si="4"/>
        <v>34.04</v>
      </c>
      <c r="L13" s="14">
        <f t="shared" si="2"/>
        <v>-25.96</v>
      </c>
      <c r="M13" s="14"/>
      <c r="N13" s="14">
        <f t="shared" si="3"/>
        <v>4954.222509434</v>
      </c>
      <c r="O13" s="18"/>
    </row>
    <row r="14" s="65" customFormat="1" customHeight="1" spans="1:16">
      <c r="A14" s="4"/>
      <c r="B14" s="66"/>
      <c r="C14" s="6" t="s">
        <v>762</v>
      </c>
      <c r="D14" s="73">
        <f t="shared" si="0"/>
        <v>0.23005</v>
      </c>
      <c r="E14" s="59">
        <v>0.4</v>
      </c>
      <c r="F14" s="16">
        <v>200</v>
      </c>
      <c r="G14" s="4" t="s">
        <v>763</v>
      </c>
      <c r="H14" s="14">
        <v>46.01</v>
      </c>
      <c r="I14" s="14">
        <f t="shared" si="5"/>
        <v>80</v>
      </c>
      <c r="J14" s="16"/>
      <c r="K14" s="59">
        <f t="shared" si="4"/>
        <v>33.99</v>
      </c>
      <c r="L14" s="14">
        <f t="shared" si="2"/>
        <v>-46.01</v>
      </c>
      <c r="M14" s="14"/>
      <c r="N14" s="14">
        <f t="shared" si="3"/>
        <v>4908.212509434</v>
      </c>
      <c r="O14" s="18"/>
    </row>
    <row r="15" s="65" customFormat="1" customHeight="1" spans="1:16">
      <c r="A15" s="4"/>
      <c r="B15" s="4"/>
      <c r="C15" s="4" t="s">
        <v>764</v>
      </c>
      <c r="D15" s="73">
        <f t="shared" si="0"/>
        <v>7.18</v>
      </c>
      <c r="E15" s="59">
        <v>9</v>
      </c>
      <c r="F15" s="16">
        <v>3</v>
      </c>
      <c r="G15" s="4" t="s">
        <v>25</v>
      </c>
      <c r="H15" s="14">
        <v>21.54</v>
      </c>
      <c r="I15" s="14">
        <f t="shared" si="5"/>
        <v>27</v>
      </c>
      <c r="J15" s="16"/>
      <c r="K15" s="59">
        <f t="shared" si="4"/>
        <v>5.46</v>
      </c>
      <c r="L15" s="14">
        <f t="shared" si="2"/>
        <v>-21.54</v>
      </c>
      <c r="M15" s="14"/>
      <c r="N15" s="14">
        <f t="shared" si="3"/>
        <v>4886.672509434</v>
      </c>
      <c r="O15" s="18"/>
    </row>
    <row r="16" s="65" customFormat="1" customHeight="1" spans="1:16">
      <c r="A16" s="4"/>
      <c r="B16" s="4"/>
      <c r="C16" s="4" t="s">
        <v>765</v>
      </c>
      <c r="D16" s="73">
        <f t="shared" si="0"/>
        <v>15.542</v>
      </c>
      <c r="E16" s="59">
        <v>18</v>
      </c>
      <c r="F16" s="16">
        <v>5</v>
      </c>
      <c r="G16" s="4" t="s">
        <v>30</v>
      </c>
      <c r="H16" s="14">
        <v>77.71</v>
      </c>
      <c r="I16" s="14">
        <f t="shared" si="5"/>
        <v>90</v>
      </c>
      <c r="J16" s="16"/>
      <c r="K16" s="59">
        <f t="shared" si="4"/>
        <v>12.29</v>
      </c>
      <c r="L16" s="14">
        <f t="shared" si="2"/>
        <v>-77.71</v>
      </c>
      <c r="M16" s="14"/>
      <c r="N16" s="14">
        <f t="shared" si="3"/>
        <v>4808.962509434</v>
      </c>
      <c r="O16" s="18"/>
    </row>
    <row r="17" s="65" customFormat="1" customHeight="1" spans="1:15">
      <c r="A17" s="4"/>
      <c r="B17" s="66"/>
      <c r="C17" s="6" t="s">
        <v>766</v>
      </c>
      <c r="D17" s="73">
        <f t="shared" si="0"/>
        <v>16.724</v>
      </c>
      <c r="E17" s="59">
        <v>22</v>
      </c>
      <c r="F17" s="16">
        <v>10</v>
      </c>
      <c r="G17" s="4" t="s">
        <v>25</v>
      </c>
      <c r="H17" s="73">
        <v>167.24</v>
      </c>
      <c r="I17" s="59">
        <f t="shared" si="5"/>
        <v>220</v>
      </c>
      <c r="J17" s="16"/>
      <c r="K17" s="59">
        <f t="shared" si="4"/>
        <v>52.76</v>
      </c>
      <c r="L17" s="14">
        <f t="shared" si="2"/>
        <v>-167.24</v>
      </c>
      <c r="M17" s="14"/>
      <c r="N17" s="14">
        <f t="shared" si="3"/>
        <v>4641.722509434</v>
      </c>
      <c r="O17" s="18"/>
    </row>
    <row r="18" s="65" customFormat="1" customHeight="1" spans="1:15">
      <c r="A18" s="4"/>
      <c r="B18" s="66"/>
      <c r="C18" s="6" t="s">
        <v>767</v>
      </c>
      <c r="D18" s="73">
        <f t="shared" si="0"/>
        <v>16.774</v>
      </c>
      <c r="E18" s="59">
        <v>20</v>
      </c>
      <c r="F18" s="16">
        <v>10</v>
      </c>
      <c r="G18" s="4" t="s">
        <v>25</v>
      </c>
      <c r="H18" s="73">
        <v>167.74</v>
      </c>
      <c r="I18" s="59">
        <f t="shared" si="5"/>
        <v>200</v>
      </c>
      <c r="J18" s="16"/>
      <c r="K18" s="59">
        <f t="shared" si="4"/>
        <v>32.26</v>
      </c>
      <c r="L18" s="14">
        <f t="shared" si="2"/>
        <v>-167.74</v>
      </c>
      <c r="M18" s="14"/>
      <c r="N18" s="14">
        <f t="shared" si="3"/>
        <v>4473.982509434</v>
      </c>
      <c r="O18" s="18"/>
    </row>
    <row r="19" s="65" customFormat="1" customHeight="1" spans="1:15">
      <c r="A19" s="4"/>
      <c r="B19" s="66"/>
      <c r="C19" s="6" t="s">
        <v>768</v>
      </c>
      <c r="D19" s="73">
        <f t="shared" si="0"/>
        <v>2.691</v>
      </c>
      <c r="E19" s="59">
        <v>3.5</v>
      </c>
      <c r="F19" s="16">
        <v>20</v>
      </c>
      <c r="G19" s="4" t="s">
        <v>30</v>
      </c>
      <c r="H19" s="73">
        <v>53.82</v>
      </c>
      <c r="I19" s="59">
        <f t="shared" si="5"/>
        <v>70</v>
      </c>
      <c r="J19" s="16"/>
      <c r="K19" s="59">
        <f t="shared" si="4"/>
        <v>16.18</v>
      </c>
      <c r="L19" s="14">
        <f t="shared" si="2"/>
        <v>-53.82</v>
      </c>
      <c r="M19" s="14"/>
      <c r="N19" s="14">
        <f t="shared" si="3"/>
        <v>4420.162509434</v>
      </c>
      <c r="O19" s="18"/>
    </row>
    <row r="20" s="65" customFormat="1" customHeight="1" spans="1:15">
      <c r="A20" s="4"/>
      <c r="B20" s="66"/>
      <c r="C20" s="6" t="s">
        <v>769</v>
      </c>
      <c r="D20" s="73">
        <f t="shared" si="0"/>
        <v>3.13</v>
      </c>
      <c r="E20" s="59">
        <v>4</v>
      </c>
      <c r="F20" s="16">
        <v>2</v>
      </c>
      <c r="G20" s="4" t="s">
        <v>30</v>
      </c>
      <c r="H20" s="73">
        <v>6.26</v>
      </c>
      <c r="I20" s="59">
        <f>E20*2</f>
        <v>8</v>
      </c>
      <c r="J20" s="16"/>
      <c r="K20" s="59">
        <f t="shared" si="4"/>
        <v>1.74</v>
      </c>
      <c r="L20" s="14">
        <f t="shared" si="2"/>
        <v>-6.26</v>
      </c>
      <c r="M20" s="14"/>
      <c r="N20" s="14">
        <f t="shared" si="3"/>
        <v>4413.902509434</v>
      </c>
      <c r="O20" s="18"/>
    </row>
    <row r="21" s="65" customFormat="1" customHeight="1" spans="1:15">
      <c r="A21" s="4"/>
      <c r="B21" s="66"/>
      <c r="C21" s="6" t="s">
        <v>770</v>
      </c>
      <c r="D21" s="73">
        <f t="shared" si="0"/>
        <v>0.4878125</v>
      </c>
      <c r="E21" s="59">
        <v>0.8</v>
      </c>
      <c r="F21" s="16">
        <v>96</v>
      </c>
      <c r="G21" s="4" t="s">
        <v>121</v>
      </c>
      <c r="H21" s="73">
        <v>46.83</v>
      </c>
      <c r="I21" s="59">
        <f t="shared" ref="I21:I34" si="6">E21*F21</f>
        <v>76.8</v>
      </c>
      <c r="J21" s="16"/>
      <c r="K21" s="59">
        <f t="shared" si="4"/>
        <v>29.97</v>
      </c>
      <c r="L21" s="14">
        <f t="shared" si="2"/>
        <v>-46.83</v>
      </c>
      <c r="M21" s="14"/>
      <c r="N21" s="14">
        <f t="shared" si="3"/>
        <v>4367.072509434</v>
      </c>
      <c r="O21" s="18"/>
    </row>
    <row r="22" s="65" customFormat="1" customHeight="1" spans="1:15">
      <c r="A22" s="4"/>
      <c r="B22" s="66"/>
      <c r="C22" s="6" t="s">
        <v>771</v>
      </c>
      <c r="D22" s="14">
        <f t="shared" si="0"/>
        <v>1.3153125</v>
      </c>
      <c r="E22" s="59">
        <v>1.8</v>
      </c>
      <c r="F22" s="16">
        <v>32</v>
      </c>
      <c r="G22" s="4" t="s">
        <v>327</v>
      </c>
      <c r="H22" s="14">
        <v>42.09</v>
      </c>
      <c r="I22" s="59">
        <f t="shared" si="6"/>
        <v>57.6</v>
      </c>
      <c r="J22" s="16"/>
      <c r="K22" s="59">
        <f t="shared" si="4"/>
        <v>15.51</v>
      </c>
      <c r="L22" s="14">
        <f t="shared" si="2"/>
        <v>-42.09</v>
      </c>
      <c r="M22" s="14"/>
      <c r="N22" s="14">
        <f t="shared" si="3"/>
        <v>4324.982509434</v>
      </c>
      <c r="O22" s="18"/>
    </row>
    <row r="23" s="65" customFormat="1" customHeight="1" spans="1:15">
      <c r="A23" s="4"/>
      <c r="B23" s="66"/>
      <c r="C23" s="6" t="s">
        <v>772</v>
      </c>
      <c r="D23" s="73">
        <f t="shared" si="0"/>
        <v>0.2643</v>
      </c>
      <c r="E23" s="59">
        <v>0.55</v>
      </c>
      <c r="F23" s="16">
        <v>100</v>
      </c>
      <c r="G23" s="4" t="s">
        <v>730</v>
      </c>
      <c r="H23" s="14">
        <v>26.43</v>
      </c>
      <c r="I23" s="14">
        <f t="shared" si="6"/>
        <v>55</v>
      </c>
      <c r="J23" s="16"/>
      <c r="K23" s="59">
        <f t="shared" si="4"/>
        <v>28.57</v>
      </c>
      <c r="L23" s="14">
        <f t="shared" si="2"/>
        <v>-26.43</v>
      </c>
      <c r="M23" s="14"/>
      <c r="N23" s="14">
        <f t="shared" si="3"/>
        <v>4298.552509434</v>
      </c>
      <c r="O23" s="18"/>
    </row>
    <row r="24" s="65" customFormat="1" customHeight="1" spans="1:15">
      <c r="A24" s="4"/>
      <c r="B24" s="66"/>
      <c r="C24" s="6" t="s">
        <v>773</v>
      </c>
      <c r="D24" s="73">
        <f t="shared" si="0"/>
        <v>17.124</v>
      </c>
      <c r="E24" s="14">
        <v>20</v>
      </c>
      <c r="F24" s="16">
        <v>10</v>
      </c>
      <c r="G24" s="4" t="s">
        <v>121</v>
      </c>
      <c r="H24" s="14">
        <v>171.24</v>
      </c>
      <c r="I24" s="14">
        <f t="shared" si="6"/>
        <v>200</v>
      </c>
      <c r="J24" s="16"/>
      <c r="K24" s="59">
        <f t="shared" si="4"/>
        <v>28.76</v>
      </c>
      <c r="L24" s="14">
        <f t="shared" si="2"/>
        <v>-171.24</v>
      </c>
      <c r="M24" s="14"/>
      <c r="N24" s="14">
        <f t="shared" si="3"/>
        <v>4127.312509434</v>
      </c>
      <c r="O24" s="18"/>
    </row>
    <row r="25" s="65" customFormat="1" customHeight="1" spans="1:15">
      <c r="A25" s="4"/>
      <c r="B25" s="4"/>
      <c r="C25" s="6" t="s">
        <v>774</v>
      </c>
      <c r="D25" s="14">
        <f t="shared" si="0"/>
        <v>14.735</v>
      </c>
      <c r="E25" s="14">
        <v>19</v>
      </c>
      <c r="F25" s="16">
        <v>10</v>
      </c>
      <c r="G25" s="4" t="s">
        <v>121</v>
      </c>
      <c r="H25" s="14">
        <v>147.35</v>
      </c>
      <c r="I25" s="14">
        <f t="shared" si="6"/>
        <v>190</v>
      </c>
      <c r="J25" s="16"/>
      <c r="K25" s="59">
        <f t="shared" si="4"/>
        <v>42.65</v>
      </c>
      <c r="L25" s="14">
        <f t="shared" si="2"/>
        <v>-147.35</v>
      </c>
      <c r="M25" s="14"/>
      <c r="N25" s="14">
        <f t="shared" si="3"/>
        <v>3979.962509434</v>
      </c>
      <c r="O25" s="18"/>
    </row>
    <row r="26" s="89" customFormat="1" customHeight="1" spans="1:15">
      <c r="A26" s="4"/>
      <c r="B26" s="4"/>
      <c r="C26" s="6" t="s">
        <v>775</v>
      </c>
      <c r="D26" s="59">
        <f t="shared" si="0"/>
        <v>4.227</v>
      </c>
      <c r="E26" s="59">
        <v>5.5</v>
      </c>
      <c r="F26" s="16">
        <v>20</v>
      </c>
      <c r="G26" s="4" t="s">
        <v>30</v>
      </c>
      <c r="H26" s="59">
        <f>42.27*2</f>
        <v>84.54</v>
      </c>
      <c r="I26" s="59">
        <f t="shared" si="6"/>
        <v>110</v>
      </c>
      <c r="J26" s="16"/>
      <c r="K26" s="59">
        <f t="shared" si="4"/>
        <v>25.46</v>
      </c>
      <c r="L26" s="14">
        <f t="shared" si="2"/>
        <v>-84.54</v>
      </c>
      <c r="M26" s="14"/>
      <c r="N26" s="14">
        <f t="shared" si="3"/>
        <v>3895.422509434</v>
      </c>
      <c r="O26" s="18"/>
    </row>
    <row r="27" s="65" customFormat="1" customHeight="1" spans="1:15">
      <c r="A27" s="4"/>
      <c r="B27" s="4"/>
      <c r="C27" s="6" t="s">
        <v>776</v>
      </c>
      <c r="D27" s="59">
        <f t="shared" si="0"/>
        <v>37.9666666666667</v>
      </c>
      <c r="E27" s="59">
        <v>46</v>
      </c>
      <c r="F27" s="16">
        <v>3</v>
      </c>
      <c r="G27" s="4" t="s">
        <v>131</v>
      </c>
      <c r="H27" s="14">
        <v>113.9</v>
      </c>
      <c r="I27" s="14">
        <f t="shared" si="6"/>
        <v>138</v>
      </c>
      <c r="J27" s="16"/>
      <c r="K27" s="59">
        <f t="shared" si="4"/>
        <v>24.1</v>
      </c>
      <c r="L27" s="14">
        <f t="shared" si="2"/>
        <v>-113.9</v>
      </c>
      <c r="M27" s="14"/>
      <c r="N27" s="14">
        <f t="shared" si="3"/>
        <v>3781.522509434</v>
      </c>
      <c r="O27" s="18"/>
    </row>
    <row r="28" s="65" customFormat="1" customHeight="1" spans="1:15">
      <c r="A28" s="4"/>
      <c r="B28" s="4"/>
      <c r="C28" s="6" t="s">
        <v>777</v>
      </c>
      <c r="D28" s="73">
        <f t="shared" si="0"/>
        <v>15.21375</v>
      </c>
      <c r="E28" s="14">
        <v>17</v>
      </c>
      <c r="F28" s="16">
        <v>40</v>
      </c>
      <c r="G28" s="4" t="s">
        <v>19</v>
      </c>
      <c r="H28" s="73">
        <v>608.55</v>
      </c>
      <c r="I28" s="14">
        <f t="shared" si="6"/>
        <v>680</v>
      </c>
      <c r="J28" s="16"/>
      <c r="K28" s="59">
        <f t="shared" si="4"/>
        <v>71.45</v>
      </c>
      <c r="L28" s="14">
        <f t="shared" si="2"/>
        <v>-608.55</v>
      </c>
      <c r="M28" s="14"/>
      <c r="N28" s="14">
        <f t="shared" si="3"/>
        <v>3172.972509434</v>
      </c>
      <c r="O28" s="18"/>
    </row>
    <row r="29" s="65" customFormat="1" customHeight="1" spans="1:15">
      <c r="A29" s="4"/>
      <c r="B29" s="4"/>
      <c r="C29" s="4" t="s">
        <v>778</v>
      </c>
      <c r="D29" s="73">
        <f t="shared" si="0"/>
        <v>4.574</v>
      </c>
      <c r="E29" s="59">
        <v>6.5</v>
      </c>
      <c r="F29" s="16">
        <v>10</v>
      </c>
      <c r="G29" s="4" t="s">
        <v>121</v>
      </c>
      <c r="H29" s="14">
        <v>45.74</v>
      </c>
      <c r="I29" s="59">
        <f t="shared" si="6"/>
        <v>65</v>
      </c>
      <c r="J29" s="16"/>
      <c r="K29" s="59">
        <f t="shared" si="4"/>
        <v>19.26</v>
      </c>
      <c r="L29" s="14">
        <f t="shared" si="2"/>
        <v>-45.74</v>
      </c>
      <c r="M29" s="14"/>
      <c r="N29" s="14">
        <f t="shared" si="3"/>
        <v>3127.232509434</v>
      </c>
      <c r="O29" s="18"/>
    </row>
    <row r="30" s="65" customFormat="1" customHeight="1" spans="1:15">
      <c r="A30" s="4"/>
      <c r="B30" s="4"/>
      <c r="C30" s="4" t="s">
        <v>779</v>
      </c>
      <c r="D30" s="73">
        <f t="shared" si="0"/>
        <v>10.14375</v>
      </c>
      <c r="E30" s="59">
        <v>12.5</v>
      </c>
      <c r="F30" s="16">
        <v>48</v>
      </c>
      <c r="G30" s="4" t="s">
        <v>131</v>
      </c>
      <c r="H30" s="73">
        <v>486.9</v>
      </c>
      <c r="I30" s="59">
        <f t="shared" si="6"/>
        <v>600</v>
      </c>
      <c r="J30" s="16"/>
      <c r="K30" s="59">
        <f t="shared" si="4"/>
        <v>113.1</v>
      </c>
      <c r="L30" s="14">
        <f t="shared" si="2"/>
        <v>-486.9</v>
      </c>
      <c r="M30" s="14"/>
      <c r="N30" s="14">
        <f t="shared" si="3"/>
        <v>2640.332509434</v>
      </c>
      <c r="O30" s="18"/>
    </row>
    <row r="31" s="65" customFormat="1" customHeight="1" spans="1:15">
      <c r="A31" s="4"/>
      <c r="B31" s="4"/>
      <c r="C31" s="4" t="s">
        <v>780</v>
      </c>
      <c r="D31" s="14">
        <f t="shared" si="0"/>
        <v>10.14375</v>
      </c>
      <c r="E31" s="59">
        <v>12.5</v>
      </c>
      <c r="F31" s="16">
        <v>48</v>
      </c>
      <c r="G31" s="4" t="s">
        <v>131</v>
      </c>
      <c r="H31" s="73">
        <v>486.9</v>
      </c>
      <c r="I31" s="59">
        <f t="shared" si="6"/>
        <v>600</v>
      </c>
      <c r="J31" s="16"/>
      <c r="K31" s="59">
        <f t="shared" si="4"/>
        <v>113.1</v>
      </c>
      <c r="L31" s="14">
        <f t="shared" si="2"/>
        <v>-486.9</v>
      </c>
      <c r="M31" s="14"/>
      <c r="N31" s="14">
        <f t="shared" si="3"/>
        <v>2153.432509434</v>
      </c>
      <c r="O31" s="18"/>
    </row>
    <row r="32" s="65" customFormat="1" customHeight="1" spans="1:15">
      <c r="A32" s="4"/>
      <c r="B32" s="4"/>
      <c r="C32" s="4" t="s">
        <v>781</v>
      </c>
      <c r="D32" s="73">
        <f t="shared" si="0"/>
        <v>7.436</v>
      </c>
      <c r="E32" s="4">
        <v>8.5</v>
      </c>
      <c r="F32" s="16">
        <v>10</v>
      </c>
      <c r="G32" s="4" t="s">
        <v>131</v>
      </c>
      <c r="H32" s="73">
        <f>37.18*2</f>
        <v>74.36</v>
      </c>
      <c r="I32" s="4">
        <f t="shared" si="6"/>
        <v>85</v>
      </c>
      <c r="J32" s="16"/>
      <c r="K32" s="59">
        <f t="shared" si="4"/>
        <v>10.64</v>
      </c>
      <c r="L32" s="14">
        <f t="shared" si="2"/>
        <v>-74.36</v>
      </c>
      <c r="M32" s="14"/>
      <c r="N32" s="14">
        <f t="shared" si="3"/>
        <v>2079.072509434</v>
      </c>
      <c r="O32" s="18"/>
    </row>
    <row r="33" s="65" customFormat="1" customHeight="1" spans="1:30">
      <c r="A33" s="4"/>
      <c r="B33" s="4"/>
      <c r="C33" s="6" t="s">
        <v>782</v>
      </c>
      <c r="D33" s="73">
        <f t="shared" si="0"/>
        <v>2.46631578947368</v>
      </c>
      <c r="E33" s="4">
        <v>3.5</v>
      </c>
      <c r="F33" s="16">
        <v>57</v>
      </c>
      <c r="G33" s="4" t="s">
        <v>131</v>
      </c>
      <c r="H33" s="73">
        <v>140.58</v>
      </c>
      <c r="I33" s="14">
        <f t="shared" si="6"/>
        <v>199.5</v>
      </c>
      <c r="J33" s="16"/>
      <c r="K33" s="59">
        <f t="shared" si="4"/>
        <v>58.92</v>
      </c>
      <c r="L33" s="14">
        <f t="shared" si="2"/>
        <v>-140.58</v>
      </c>
      <c r="M33" s="14"/>
      <c r="N33" s="14">
        <f t="shared" si="3"/>
        <v>1938.492509434</v>
      </c>
      <c r="O33" s="18"/>
    </row>
    <row r="34" s="65" customFormat="1" customHeight="1" spans="1:30">
      <c r="A34" s="4"/>
      <c r="B34" s="4"/>
      <c r="C34" s="6" t="s">
        <v>783</v>
      </c>
      <c r="D34" s="73">
        <f t="shared" si="0"/>
        <v>9.48166666666667</v>
      </c>
      <c r="E34" s="4">
        <v>12.5</v>
      </c>
      <c r="F34" s="16">
        <v>6</v>
      </c>
      <c r="G34" s="4" t="s">
        <v>131</v>
      </c>
      <c r="H34" s="73">
        <v>56.89</v>
      </c>
      <c r="I34" s="4">
        <f t="shared" si="6"/>
        <v>75</v>
      </c>
      <c r="J34" s="16"/>
      <c r="K34" s="59">
        <f t="shared" si="4"/>
        <v>18.11</v>
      </c>
      <c r="L34" s="14">
        <f t="shared" si="2"/>
        <v>-56.89</v>
      </c>
      <c r="M34" s="14"/>
      <c r="N34" s="14">
        <f t="shared" si="3"/>
        <v>1881.602509434</v>
      </c>
      <c r="O34" s="18"/>
    </row>
    <row r="35" s="89" customFormat="1" customHeight="1" spans="1:30">
      <c r="A35" s="4"/>
      <c r="B35" s="4"/>
      <c r="C35" s="6" t="s">
        <v>784</v>
      </c>
      <c r="D35" s="59">
        <f t="shared" si="0"/>
        <v>15.755</v>
      </c>
      <c r="E35" s="59">
        <v>18.5</v>
      </c>
      <c r="F35" s="16">
        <v>12</v>
      </c>
      <c r="G35" s="4" t="s">
        <v>644</v>
      </c>
      <c r="H35" s="14">
        <v>189.06</v>
      </c>
      <c r="I35" s="14">
        <f>E35*12</f>
        <v>222</v>
      </c>
      <c r="J35" s="16"/>
      <c r="K35" s="59">
        <f t="shared" si="4"/>
        <v>32.94</v>
      </c>
      <c r="L35" s="14">
        <f t="shared" si="2"/>
        <v>-189.06</v>
      </c>
      <c r="M35" s="14"/>
      <c r="N35" s="14">
        <f t="shared" si="3"/>
        <v>1692.542509434</v>
      </c>
      <c r="O35" s="18"/>
    </row>
    <row r="36" s="89" customFormat="1" customHeight="1" spans="1:30">
      <c r="A36" s="4"/>
      <c r="B36" s="4"/>
      <c r="C36" s="6" t="s">
        <v>785</v>
      </c>
      <c r="D36" s="59">
        <f t="shared" si="0"/>
        <v>5.055</v>
      </c>
      <c r="E36" s="59">
        <v>6.5</v>
      </c>
      <c r="F36" s="16">
        <v>50</v>
      </c>
      <c r="G36" s="4" t="s">
        <v>30</v>
      </c>
      <c r="H36" s="14">
        <v>252.75</v>
      </c>
      <c r="I36" s="14">
        <f t="shared" ref="I36:I43" si="7">E36*F36</f>
        <v>325</v>
      </c>
      <c r="J36" s="16"/>
      <c r="K36" s="59">
        <f t="shared" si="4"/>
        <v>72.25</v>
      </c>
      <c r="L36" s="14">
        <f t="shared" si="2"/>
        <v>-252.75</v>
      </c>
      <c r="M36" s="14"/>
      <c r="N36" s="14">
        <f t="shared" si="3"/>
        <v>1439.792509434</v>
      </c>
      <c r="O36" s="18"/>
    </row>
    <row r="37" s="89" customFormat="1" customHeight="1" spans="1:30">
      <c r="A37" s="4"/>
      <c r="B37" s="4"/>
      <c r="C37" s="6" t="s">
        <v>786</v>
      </c>
      <c r="D37" s="14">
        <f t="shared" si="0"/>
        <v>17.0186666666667</v>
      </c>
      <c r="E37" s="14">
        <v>19.5</v>
      </c>
      <c r="F37" s="16">
        <v>15</v>
      </c>
      <c r="G37" s="4" t="s">
        <v>121</v>
      </c>
      <c r="H37" s="14">
        <v>255.28</v>
      </c>
      <c r="I37" s="14">
        <f t="shared" si="7"/>
        <v>292.5</v>
      </c>
      <c r="J37" s="16"/>
      <c r="K37" s="59">
        <f t="shared" si="4"/>
        <v>37.22</v>
      </c>
      <c r="L37" s="14">
        <f t="shared" si="2"/>
        <v>-255.28</v>
      </c>
      <c r="M37" s="14"/>
      <c r="N37" s="14">
        <f t="shared" si="3"/>
        <v>1184.512509434</v>
      </c>
      <c r="O37" s="18"/>
    </row>
    <row r="38" s="65" customFormat="1" customHeight="1" spans="1:30">
      <c r="A38" s="4"/>
      <c r="B38" s="4"/>
      <c r="C38" s="113" t="s">
        <v>787</v>
      </c>
      <c r="D38" s="14">
        <f t="shared" si="0"/>
        <v>1.26666666666667</v>
      </c>
      <c r="E38" s="14">
        <v>1.8</v>
      </c>
      <c r="F38" s="4">
        <v>3</v>
      </c>
      <c r="G38" s="4" t="s">
        <v>30</v>
      </c>
      <c r="H38" s="14">
        <v>3.8</v>
      </c>
      <c r="I38" s="14">
        <f t="shared" si="7"/>
        <v>5.4</v>
      </c>
      <c r="J38" s="16"/>
      <c r="K38" s="59">
        <f t="shared" si="4"/>
        <v>1.6</v>
      </c>
      <c r="L38" s="14">
        <f t="shared" si="2"/>
        <v>-3.8</v>
      </c>
      <c r="M38" s="14"/>
      <c r="N38" s="14">
        <f t="shared" si="3"/>
        <v>1180.712509434</v>
      </c>
      <c r="O38" s="18"/>
      <c r="R38" s="99"/>
      <c r="S38" s="100"/>
      <c r="T38" s="77"/>
      <c r="U38" s="78"/>
      <c r="W38" s="79"/>
      <c r="X38" s="79"/>
      <c r="Y38" s="78"/>
      <c r="Z38" s="101"/>
      <c r="AA38" s="79"/>
      <c r="AB38" s="79"/>
      <c r="AC38" s="79"/>
      <c r="AD38" s="102"/>
    </row>
    <row r="39" s="65" customFormat="1" customHeight="1" spans="1:30">
      <c r="A39" s="4"/>
      <c r="B39" s="4"/>
      <c r="C39" s="6" t="s">
        <v>788</v>
      </c>
      <c r="D39" s="73">
        <f t="shared" si="0"/>
        <v>2.6746</v>
      </c>
      <c r="E39" s="4">
        <v>3.2</v>
      </c>
      <c r="F39" s="16">
        <v>200</v>
      </c>
      <c r="G39" s="4" t="s">
        <v>131</v>
      </c>
      <c r="H39" s="14">
        <v>534.92</v>
      </c>
      <c r="I39" s="14">
        <f t="shared" si="7"/>
        <v>640</v>
      </c>
      <c r="J39" s="16"/>
      <c r="K39" s="59">
        <f t="shared" si="4"/>
        <v>105.08</v>
      </c>
      <c r="L39" s="14">
        <f t="shared" si="2"/>
        <v>-534.92</v>
      </c>
      <c r="M39" s="14"/>
      <c r="N39" s="14">
        <f t="shared" si="3"/>
        <v>645.792509434001</v>
      </c>
      <c r="O39" s="18"/>
    </row>
    <row r="40" s="65" customFormat="1" customHeight="1" spans="1:30">
      <c r="A40" s="4"/>
      <c r="B40" s="4"/>
      <c r="C40" s="6" t="s">
        <v>789</v>
      </c>
      <c r="D40" s="73">
        <f t="shared" si="0"/>
        <v>0.15688</v>
      </c>
      <c r="E40" s="4">
        <v>0.18</v>
      </c>
      <c r="F40" s="16">
        <v>500</v>
      </c>
      <c r="G40" s="4" t="s">
        <v>97</v>
      </c>
      <c r="H40" s="14">
        <v>78.44</v>
      </c>
      <c r="I40" s="14">
        <f t="shared" si="7"/>
        <v>90</v>
      </c>
      <c r="J40" s="114" t="s">
        <v>790</v>
      </c>
      <c r="K40" s="59">
        <f t="shared" si="4"/>
        <v>11.56</v>
      </c>
      <c r="L40" s="14">
        <f t="shared" si="2"/>
        <v>-78.44</v>
      </c>
      <c r="M40" s="4"/>
      <c r="N40" s="14">
        <f t="shared" ref="N40:N50" si="8">N39+L40+M40</f>
        <v>567.352509434001</v>
      </c>
      <c r="O40" s="4"/>
    </row>
    <row r="41" s="65" customFormat="1" customHeight="1" spans="1:30">
      <c r="A41" s="4"/>
      <c r="B41" s="4"/>
      <c r="C41" s="6" t="s">
        <v>791</v>
      </c>
      <c r="D41" s="73">
        <f t="shared" si="0"/>
        <v>3.1895</v>
      </c>
      <c r="E41" s="4">
        <v>3.8</v>
      </c>
      <c r="F41" s="16">
        <v>60</v>
      </c>
      <c r="G41" s="4" t="s">
        <v>131</v>
      </c>
      <c r="H41" s="14">
        <v>191.37</v>
      </c>
      <c r="I41" s="14">
        <f t="shared" si="7"/>
        <v>228</v>
      </c>
      <c r="J41" s="16"/>
      <c r="K41" s="59">
        <f t="shared" si="4"/>
        <v>36.63</v>
      </c>
      <c r="L41" s="14">
        <f t="shared" si="2"/>
        <v>-191.37</v>
      </c>
      <c r="M41" s="14"/>
      <c r="N41" s="14">
        <f t="shared" si="8"/>
        <v>375.982509434001</v>
      </c>
      <c r="O41" s="18"/>
    </row>
    <row r="42" s="65" customFormat="1" customHeight="1" spans="1:30">
      <c r="A42" s="4"/>
      <c r="B42" s="4"/>
      <c r="C42" s="6" t="s">
        <v>792</v>
      </c>
      <c r="D42" s="14">
        <f t="shared" si="0"/>
        <v>8.6496</v>
      </c>
      <c r="E42" s="14">
        <v>10</v>
      </c>
      <c r="F42" s="16">
        <v>50</v>
      </c>
      <c r="G42" s="4" t="s">
        <v>131</v>
      </c>
      <c r="H42" s="14">
        <v>432.48</v>
      </c>
      <c r="I42" s="14">
        <f t="shared" si="7"/>
        <v>500</v>
      </c>
      <c r="J42" s="16"/>
      <c r="K42" s="59">
        <f t="shared" si="4"/>
        <v>67.52</v>
      </c>
      <c r="L42" s="14">
        <f t="shared" si="2"/>
        <v>-432.48</v>
      </c>
      <c r="M42" s="14"/>
      <c r="N42" s="14">
        <f t="shared" si="8"/>
        <v>-56.4974905659989</v>
      </c>
      <c r="O42" s="18"/>
    </row>
    <row r="43" s="65" customFormat="1" customHeight="1" spans="1:30">
      <c r="A43" s="4"/>
      <c r="B43" s="4"/>
      <c r="C43" s="6" t="s">
        <v>793</v>
      </c>
      <c r="D43" s="73">
        <f t="shared" si="0"/>
        <v>1.0305</v>
      </c>
      <c r="E43" s="4">
        <v>1.5</v>
      </c>
      <c r="F43" s="16">
        <v>60</v>
      </c>
      <c r="G43" s="4" t="s">
        <v>131</v>
      </c>
      <c r="H43" s="14">
        <v>61.83</v>
      </c>
      <c r="I43" s="14">
        <f t="shared" si="7"/>
        <v>90</v>
      </c>
      <c r="J43" s="16"/>
      <c r="K43" s="59">
        <f t="shared" si="4"/>
        <v>28.17</v>
      </c>
      <c r="L43" s="14">
        <f t="shared" si="2"/>
        <v>-61.83</v>
      </c>
      <c r="M43" s="14"/>
      <c r="N43" s="14">
        <f t="shared" si="8"/>
        <v>-118.327490565999</v>
      </c>
      <c r="O43" s="18"/>
    </row>
    <row r="44" s="65" customFormat="1" customHeight="1" spans="1:30">
      <c r="A44" s="4"/>
      <c r="B44" s="4"/>
      <c r="C44" s="6" t="s">
        <v>794</v>
      </c>
      <c r="D44" s="73">
        <f>H44/30</f>
        <v>11.6443333333333</v>
      </c>
      <c r="E44" s="4">
        <f>I44/30</f>
        <v>12.5</v>
      </c>
      <c r="F44" s="16">
        <v>1</v>
      </c>
      <c r="G44" s="4" t="s">
        <v>17</v>
      </c>
      <c r="H44" s="14">
        <v>349.33</v>
      </c>
      <c r="I44" s="14">
        <v>375</v>
      </c>
      <c r="J44" s="16" t="s">
        <v>795</v>
      </c>
      <c r="K44" s="59">
        <f t="shared" si="4"/>
        <v>25.67</v>
      </c>
      <c r="L44" s="14">
        <f t="shared" si="2"/>
        <v>-349.33</v>
      </c>
      <c r="M44" s="14"/>
      <c r="N44" s="14">
        <f t="shared" si="8"/>
        <v>-467.657490565999</v>
      </c>
      <c r="O44" s="18"/>
    </row>
    <row r="45" s="89" customFormat="1" customHeight="1" spans="1:30">
      <c r="A45" s="4"/>
      <c r="B45" s="4"/>
      <c r="C45" s="6" t="s">
        <v>796</v>
      </c>
      <c r="D45" s="73">
        <f t="shared" ref="D45:D50" si="9">H45/F45</f>
        <v>3.342</v>
      </c>
      <c r="E45" s="4">
        <v>4</v>
      </c>
      <c r="F45" s="16">
        <v>10</v>
      </c>
      <c r="G45" s="4" t="s">
        <v>131</v>
      </c>
      <c r="H45" s="14">
        <v>33.42</v>
      </c>
      <c r="I45" s="14">
        <f t="shared" ref="I45:I50" si="10">E45*F45</f>
        <v>40</v>
      </c>
      <c r="J45" s="16"/>
      <c r="K45" s="59">
        <f t="shared" si="4"/>
        <v>6.58</v>
      </c>
      <c r="L45" s="14">
        <f t="shared" si="2"/>
        <v>-33.42</v>
      </c>
      <c r="M45" s="14"/>
      <c r="N45" s="14">
        <f t="shared" si="8"/>
        <v>-501.077490565999</v>
      </c>
      <c r="O45" s="18"/>
    </row>
    <row r="46" s="89" customFormat="1" customHeight="1" spans="1:30">
      <c r="A46" s="4"/>
      <c r="B46" s="4"/>
      <c r="C46" s="6" t="s">
        <v>797</v>
      </c>
      <c r="D46" s="73">
        <f t="shared" si="9"/>
        <v>0.3265</v>
      </c>
      <c r="E46" s="4">
        <v>0.5</v>
      </c>
      <c r="F46" s="16">
        <v>20</v>
      </c>
      <c r="G46" s="4" t="s">
        <v>19</v>
      </c>
      <c r="H46" s="14">
        <v>6.53</v>
      </c>
      <c r="I46" s="14">
        <f t="shared" si="10"/>
        <v>10</v>
      </c>
      <c r="J46" s="16"/>
      <c r="K46" s="59">
        <f t="shared" si="4"/>
        <v>3.47</v>
      </c>
      <c r="L46" s="14">
        <f t="shared" si="2"/>
        <v>-6.53</v>
      </c>
      <c r="M46" s="14"/>
      <c r="N46" s="14">
        <f t="shared" si="8"/>
        <v>-507.607490565999</v>
      </c>
      <c r="O46" s="18"/>
    </row>
    <row r="47" s="89" customFormat="1" customHeight="1" spans="1:30">
      <c r="A47" s="4"/>
      <c r="B47" s="4"/>
      <c r="C47" s="6" t="s">
        <v>798</v>
      </c>
      <c r="D47" s="73">
        <f t="shared" si="9"/>
        <v>12.7495</v>
      </c>
      <c r="E47" s="4">
        <v>13.5</v>
      </c>
      <c r="F47" s="16">
        <v>20</v>
      </c>
      <c r="G47" s="4" t="s">
        <v>695</v>
      </c>
      <c r="H47" s="14">
        <v>254.99</v>
      </c>
      <c r="I47" s="14">
        <f t="shared" si="10"/>
        <v>270</v>
      </c>
      <c r="J47" s="16"/>
      <c r="K47" s="59">
        <f t="shared" si="4"/>
        <v>15.01</v>
      </c>
      <c r="L47" s="14">
        <f t="shared" si="2"/>
        <v>-254.99</v>
      </c>
      <c r="M47" s="14"/>
      <c r="N47" s="14">
        <f t="shared" si="8"/>
        <v>-762.597490565999</v>
      </c>
      <c r="O47" s="18"/>
    </row>
    <row r="48" s="89" customFormat="1" customHeight="1" spans="1:30">
      <c r="A48" s="4"/>
      <c r="B48" s="4"/>
      <c r="C48" s="6" t="s">
        <v>799</v>
      </c>
      <c r="D48" s="73">
        <f t="shared" si="9"/>
        <v>12.213</v>
      </c>
      <c r="E48" s="4">
        <v>14</v>
      </c>
      <c r="F48" s="16">
        <v>10</v>
      </c>
      <c r="G48" s="4" t="s">
        <v>131</v>
      </c>
      <c r="H48" s="14">
        <v>122.13</v>
      </c>
      <c r="I48" s="14">
        <f t="shared" si="10"/>
        <v>140</v>
      </c>
      <c r="J48" s="16"/>
      <c r="K48" s="59">
        <f t="shared" si="4"/>
        <v>17.87</v>
      </c>
      <c r="L48" s="14">
        <f t="shared" si="2"/>
        <v>-122.13</v>
      </c>
      <c r="M48" s="14"/>
      <c r="N48" s="14">
        <f t="shared" si="8"/>
        <v>-884.727490565999</v>
      </c>
      <c r="O48" s="18"/>
    </row>
    <row r="49" s="89" customFormat="1" customHeight="1" spans="1:15">
      <c r="A49" s="4"/>
      <c r="B49" s="4"/>
      <c r="C49" s="6" t="s">
        <v>800</v>
      </c>
      <c r="D49" s="73">
        <f t="shared" si="9"/>
        <v>0.343</v>
      </c>
      <c r="E49" s="4">
        <v>0.8</v>
      </c>
      <c r="F49" s="16">
        <v>50</v>
      </c>
      <c r="G49" s="4" t="s">
        <v>131</v>
      </c>
      <c r="H49" s="14">
        <v>17.15</v>
      </c>
      <c r="I49" s="14">
        <f t="shared" si="10"/>
        <v>40</v>
      </c>
      <c r="J49" s="16"/>
      <c r="K49" s="59">
        <f t="shared" si="4"/>
        <v>22.85</v>
      </c>
      <c r="L49" s="14">
        <f t="shared" si="2"/>
        <v>-17.15</v>
      </c>
      <c r="M49" s="14"/>
      <c r="N49" s="14">
        <f t="shared" si="8"/>
        <v>-901.877490565999</v>
      </c>
      <c r="O49" s="18"/>
    </row>
    <row r="50" s="89" customFormat="1" customHeight="1" spans="1:15">
      <c r="A50" s="4"/>
      <c r="B50" s="4"/>
      <c r="C50" s="6" t="s">
        <v>801</v>
      </c>
      <c r="D50" s="73">
        <f t="shared" si="9"/>
        <v>9.23055555555556</v>
      </c>
      <c r="E50" s="4">
        <v>9.9</v>
      </c>
      <c r="F50" s="16">
        <v>18</v>
      </c>
      <c r="G50" s="4" t="s">
        <v>695</v>
      </c>
      <c r="H50" s="14">
        <v>166.15</v>
      </c>
      <c r="I50" s="14">
        <f t="shared" si="10"/>
        <v>178.2</v>
      </c>
      <c r="J50" s="16"/>
      <c r="K50" s="59">
        <f t="shared" si="4"/>
        <v>12.05</v>
      </c>
      <c r="L50" s="14">
        <f t="shared" si="2"/>
        <v>-166.15</v>
      </c>
      <c r="M50" s="14"/>
      <c r="N50" s="14">
        <f t="shared" si="8"/>
        <v>-1068.027490566</v>
      </c>
      <c r="O50" s="18"/>
    </row>
    <row r="51" customHeight="1" spans="1:15">
      <c r="F51" s="115" t="s">
        <v>628</v>
      </c>
      <c r="H51" s="43">
        <f>SUM(H3:H50)</f>
        <v>7537.6</v>
      </c>
      <c r="I51" s="116">
        <f>SUM(I3:I50)</f>
        <v>9066</v>
      </c>
    </row>
    <row r="52" customHeight="1" spans="1:15">
      <c r="J52" s="42" t="s">
        <v>200</v>
      </c>
      <c r="K52" s="41">
        <f>SUM(K3:K50)</f>
        <v>1528.4</v>
      </c>
    </row>
    <row r="53" customHeight="1" spans="1:15">
      <c r="J53" s="42" t="s">
        <v>201</v>
      </c>
      <c r="K53" s="117">
        <f>K52/2</f>
        <v>764.2</v>
      </c>
      <c r="L53" s="43">
        <f>-K53</f>
        <v>-764.2</v>
      </c>
      <c r="N53" s="118">
        <f>N50+L53</f>
        <v>-1832.227490566</v>
      </c>
      <c r="O53" s="112" t="s">
        <v>748</v>
      </c>
    </row>
  </sheetData>
  <autoFilter xmlns:etc="http://www.wps.cn/officeDocument/2017/etCustomData" ref="B2:C50" etc:filterBottomFollowUsedRange="0">
    <extLst/>
  </autoFilter>
  <mergeCells count="1">
    <mergeCell ref="A1:J1"/>
  </mergeCells>
  <pageMargins left="0.7" right="0.7" top="0.75" bottom="0.75" header="0.3" footer="0.3"/>
  <pageSetup paperSize="9" orientation="portrait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4"/>
  <sheetViews>
    <sheetView workbookViewId="0">
      <pane xSplit="3" ySplit="2" topLeftCell="D11" activePane="bottomRight" state="frozen"/>
      <selection/>
      <selection pane="topRight"/>
      <selection pane="bottomLeft"/>
      <selection pane="bottomRight" activeCell="K17" sqref="K17"/>
    </sheetView>
  </sheetViews>
  <sheetFormatPr defaultColWidth="9.06666666666667" defaultRowHeight="54" customHeight="1"/>
  <cols>
    <col min="1" max="1" width="10" style="1" customWidth="1"/>
    <col min="2" max="2" width="11.875" style="1" customWidth="1"/>
    <col min="3" max="3" width="34.5" style="40" customWidth="1"/>
    <col min="4" max="4" width="11.875" style="41" customWidth="1"/>
    <col min="5" max="5" width="10.5" style="43" customWidth="1"/>
    <col min="6" max="6" width="6.375" style="42" customWidth="1"/>
    <col min="7" max="7" width="6.375" style="1" customWidth="1"/>
    <col min="8" max="8" width="12.1333333333333" style="43" customWidth="1"/>
    <col min="9" max="9" width="10.5" style="43" customWidth="1"/>
    <col min="10" max="10" width="20.5" style="42" customWidth="1"/>
    <col min="11" max="11" width="10.375" style="43" customWidth="1"/>
    <col min="12" max="12" width="9.875" style="43" customWidth="1"/>
    <col min="13" max="13" width="10.375" style="43" customWidth="1"/>
    <col min="14" max="14" width="11.9333333333333" style="43" customWidth="1"/>
    <col min="15" max="15" width="22.5" style="45" customWidth="1"/>
    <col min="16" max="16384" width="9.06666666666667" style="1" customWidth="1"/>
  </cols>
  <sheetData>
    <row r="1" customHeight="1" spans="1:17">
      <c r="A1" s="46" t="s">
        <v>802</v>
      </c>
      <c r="B1" s="46"/>
      <c r="C1" s="47"/>
      <c r="D1" s="48"/>
      <c r="E1" s="49"/>
      <c r="F1" s="46"/>
      <c r="G1" s="46"/>
      <c r="H1" s="49"/>
      <c r="I1" s="49"/>
      <c r="J1" s="46"/>
    </row>
    <row r="2" s="39" customFormat="1" ht="35.65" customHeight="1" spans="1:17">
      <c r="A2" s="50" t="s">
        <v>76</v>
      </c>
      <c r="B2" s="50" t="s">
        <v>1</v>
      </c>
      <c r="C2" s="51" t="s">
        <v>2</v>
      </c>
      <c r="D2" s="52" t="s">
        <v>77</v>
      </c>
      <c r="E2" s="54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4" t="s">
        <v>12</v>
      </c>
      <c r="L2" s="54" t="s">
        <v>13</v>
      </c>
      <c r="M2" s="54" t="s">
        <v>14</v>
      </c>
      <c r="N2" s="54" t="s">
        <v>15</v>
      </c>
      <c r="O2" s="56" t="s">
        <v>297</v>
      </c>
    </row>
    <row r="3" s="1" customFormat="1" customHeight="1" spans="1:17">
      <c r="A3" s="4"/>
      <c r="B3" s="5"/>
      <c r="C3" s="6" t="s">
        <v>803</v>
      </c>
      <c r="D3" s="57">
        <f>H3/F3/30</f>
        <v>8.03466666666667</v>
      </c>
      <c r="E3" s="7">
        <v>13.9</v>
      </c>
      <c r="F3" s="8">
        <v>1</v>
      </c>
      <c r="G3" s="5" t="s">
        <v>17</v>
      </c>
      <c r="H3" s="14">
        <v>241.04</v>
      </c>
      <c r="I3" s="7">
        <f>E3*1*30</f>
        <v>417</v>
      </c>
      <c r="J3" s="8" t="s">
        <v>804</v>
      </c>
      <c r="K3" s="14">
        <f>I3-H3</f>
        <v>175.96</v>
      </c>
      <c r="L3" s="14">
        <f>-H3</f>
        <v>-241.04</v>
      </c>
      <c r="M3" s="10">
        <v>-1832.227490566</v>
      </c>
      <c r="N3" s="7">
        <f>M3+L3</f>
        <v>-2073.267490566</v>
      </c>
      <c r="O3" s="58"/>
    </row>
    <row r="4" s="2" customFormat="1" customHeight="1" spans="1:17">
      <c r="A4" s="4"/>
      <c r="B4" s="5"/>
      <c r="C4" s="6" t="s">
        <v>62</v>
      </c>
      <c r="D4" s="57">
        <f>H4/50</f>
        <v>2.75</v>
      </c>
      <c r="E4" s="14">
        <v>3.5</v>
      </c>
      <c r="F4" s="8">
        <v>1</v>
      </c>
      <c r="G4" s="5" t="s">
        <v>17</v>
      </c>
      <c r="H4" s="14">
        <v>137.5</v>
      </c>
      <c r="I4" s="14">
        <f>E4*50</f>
        <v>175</v>
      </c>
      <c r="J4" s="8" t="s">
        <v>805</v>
      </c>
      <c r="K4" s="14">
        <f>I4-H4</f>
        <v>37.5</v>
      </c>
      <c r="L4" s="14">
        <f>-H4</f>
        <v>-137.5</v>
      </c>
      <c r="M4" s="14"/>
      <c r="N4" s="7">
        <f>N3+L4+M4</f>
        <v>-2210.767490566</v>
      </c>
      <c r="O4" s="61"/>
      <c r="P4" s="62"/>
    </row>
    <row r="5" customHeight="1" spans="1:17">
      <c r="A5" s="4"/>
      <c r="B5" s="5"/>
      <c r="C5" s="6" t="s">
        <v>806</v>
      </c>
      <c r="D5" s="57">
        <v>1.15</v>
      </c>
      <c r="E5" s="7">
        <v>2.3</v>
      </c>
      <c r="F5" s="8">
        <v>20</v>
      </c>
      <c r="G5" s="5" t="s">
        <v>91</v>
      </c>
      <c r="H5" s="14">
        <f>D5*F5</f>
        <v>23</v>
      </c>
      <c r="I5" s="7">
        <f>E5*F5</f>
        <v>46</v>
      </c>
      <c r="J5" s="8"/>
      <c r="K5" s="14">
        <f>I5-H5</f>
        <v>23</v>
      </c>
      <c r="L5" s="14">
        <f>-H5</f>
        <v>-23</v>
      </c>
      <c r="M5" s="7"/>
      <c r="N5" s="7">
        <f>N4+L5+M5</f>
        <v>-2233.767490566</v>
      </c>
      <c r="O5" s="58"/>
    </row>
    <row r="6" customHeight="1" spans="1:17">
      <c r="A6" s="4"/>
      <c r="B6" s="5"/>
      <c r="C6" s="6" t="s">
        <v>807</v>
      </c>
      <c r="D6" s="57">
        <v>1.05</v>
      </c>
      <c r="E6" s="7">
        <v>2.3</v>
      </c>
      <c r="F6" s="8">
        <v>30</v>
      </c>
      <c r="G6" s="5" t="s">
        <v>91</v>
      </c>
      <c r="H6" s="14">
        <f>D6*F6</f>
        <v>31.5</v>
      </c>
      <c r="I6" s="7">
        <f>E6*F6</f>
        <v>69</v>
      </c>
      <c r="J6" s="8"/>
      <c r="K6" s="14">
        <f>I6-H6</f>
        <v>37.5</v>
      </c>
      <c r="L6" s="14">
        <f>-H6</f>
        <v>-31.5</v>
      </c>
      <c r="M6" s="7"/>
      <c r="N6" s="7">
        <f t="shared" ref="N6:N14" si="0">N5+L6+M6</f>
        <v>-2265.267490566</v>
      </c>
      <c r="O6" s="58"/>
    </row>
    <row r="7" customHeight="1" spans="1:17">
      <c r="A7" s="4"/>
      <c r="B7" s="5"/>
      <c r="C7" s="6" t="s">
        <v>808</v>
      </c>
      <c r="D7" s="59">
        <f>H7/F7</f>
        <v>4.24</v>
      </c>
      <c r="E7" s="14">
        <v>8.2</v>
      </c>
      <c r="F7" s="16">
        <v>50</v>
      </c>
      <c r="G7" s="4" t="s">
        <v>91</v>
      </c>
      <c r="H7" s="14">
        <v>212</v>
      </c>
      <c r="I7" s="14">
        <f>E7*F7</f>
        <v>410</v>
      </c>
      <c r="J7" s="16"/>
      <c r="K7" s="14">
        <f t="shared" ref="K7:K14" si="1">I7-H7</f>
        <v>198</v>
      </c>
      <c r="L7" s="14">
        <f t="shared" ref="L7:L14" si="2">-H7</f>
        <v>-212</v>
      </c>
      <c r="M7" s="14"/>
      <c r="N7" s="7">
        <f t="shared" si="0"/>
        <v>-2477.267490566</v>
      </c>
      <c r="O7" s="58"/>
    </row>
    <row r="8" s="2" customFormat="1" customHeight="1" spans="1:17">
      <c r="A8" s="4"/>
      <c r="B8" s="5"/>
      <c r="C8" s="6" t="s">
        <v>809</v>
      </c>
      <c r="D8" s="59">
        <v>17</v>
      </c>
      <c r="E8" s="7">
        <v>20</v>
      </c>
      <c r="F8" s="16">
        <v>5</v>
      </c>
      <c r="G8" s="4" t="s">
        <v>17</v>
      </c>
      <c r="H8" s="63">
        <f>D8*F8*10</f>
        <v>850</v>
      </c>
      <c r="I8" s="14">
        <f>E8*F8*10</f>
        <v>1000</v>
      </c>
      <c r="J8" s="16" t="s">
        <v>810</v>
      </c>
      <c r="K8" s="14">
        <f t="shared" si="1"/>
        <v>150</v>
      </c>
      <c r="L8" s="14">
        <f t="shared" si="2"/>
        <v>-850</v>
      </c>
      <c r="M8" s="14"/>
      <c r="N8" s="7">
        <f t="shared" si="0"/>
        <v>-3327.267490566</v>
      </c>
      <c r="O8" s="61"/>
      <c r="P8" s="65"/>
    </row>
    <row r="9" s="2" customFormat="1" customHeight="1" spans="1:17">
      <c r="A9" s="4"/>
      <c r="B9" s="5"/>
      <c r="C9" s="6" t="s">
        <v>811</v>
      </c>
      <c r="D9" s="57">
        <v>13</v>
      </c>
      <c r="E9" s="14">
        <v>15</v>
      </c>
      <c r="F9" s="16">
        <v>5</v>
      </c>
      <c r="G9" s="4" t="s">
        <v>17</v>
      </c>
      <c r="H9" s="14">
        <f>D9*F9*8</f>
        <v>520</v>
      </c>
      <c r="I9" s="14">
        <f>E9*5*8</f>
        <v>600</v>
      </c>
      <c r="J9" s="14" t="s">
        <v>812</v>
      </c>
      <c r="K9" s="14">
        <f t="shared" si="1"/>
        <v>80</v>
      </c>
      <c r="L9" s="14">
        <f t="shared" si="2"/>
        <v>-520</v>
      </c>
      <c r="M9" s="14"/>
      <c r="N9" s="7">
        <f t="shared" si="0"/>
        <v>-3847.267490566</v>
      </c>
      <c r="O9" s="61"/>
      <c r="P9" s="65"/>
    </row>
    <row r="10" s="2" customFormat="1" customHeight="1" spans="1:17">
      <c r="A10" s="4"/>
      <c r="B10" s="66"/>
      <c r="C10" s="6" t="s">
        <v>813</v>
      </c>
      <c r="D10" s="59">
        <v>19.5</v>
      </c>
      <c r="E10" s="14">
        <v>22</v>
      </c>
      <c r="F10" s="16">
        <v>5</v>
      </c>
      <c r="G10" s="4" t="s">
        <v>17</v>
      </c>
      <c r="H10" s="14">
        <f>D10*F10*6</f>
        <v>585</v>
      </c>
      <c r="I10" s="14">
        <f>E10*5*6</f>
        <v>660</v>
      </c>
      <c r="J10" s="16" t="s">
        <v>814</v>
      </c>
      <c r="K10" s="14">
        <f t="shared" si="1"/>
        <v>75</v>
      </c>
      <c r="L10" s="14">
        <f t="shared" si="2"/>
        <v>-585</v>
      </c>
      <c r="M10" s="14"/>
      <c r="N10" s="7">
        <f t="shared" si="0"/>
        <v>-4432.267490566</v>
      </c>
      <c r="O10" s="61"/>
      <c r="P10" s="65"/>
    </row>
    <row r="11" s="2" customFormat="1" customHeight="1" spans="1:17">
      <c r="A11" s="4"/>
      <c r="B11" s="66"/>
      <c r="C11" s="6" t="s">
        <v>815</v>
      </c>
      <c r="D11" s="59">
        <f>H11/F11/8</f>
        <v>11.7225</v>
      </c>
      <c r="E11" s="14">
        <v>18</v>
      </c>
      <c r="F11" s="16">
        <v>5</v>
      </c>
      <c r="G11" s="4" t="s">
        <v>17</v>
      </c>
      <c r="H11" s="14">
        <v>468.9</v>
      </c>
      <c r="I11" s="14">
        <f>E11*F11*8</f>
        <v>720</v>
      </c>
      <c r="J11" s="16" t="s">
        <v>816</v>
      </c>
      <c r="K11" s="14">
        <f t="shared" si="1"/>
        <v>251.1</v>
      </c>
      <c r="L11" s="14">
        <f t="shared" si="2"/>
        <v>-468.9</v>
      </c>
      <c r="M11" s="14"/>
      <c r="N11" s="7">
        <f t="shared" si="0"/>
        <v>-4901.167490566</v>
      </c>
      <c r="O11" s="61"/>
      <c r="P11" s="65"/>
    </row>
    <row r="12" s="2" customFormat="1" customHeight="1" spans="1:17">
      <c r="A12" s="4"/>
      <c r="B12" s="66"/>
      <c r="C12" s="6" t="s">
        <v>817</v>
      </c>
      <c r="D12" s="59">
        <f>H12/F12/12</f>
        <v>13.5966666666667</v>
      </c>
      <c r="E12" s="7">
        <v>17.5</v>
      </c>
      <c r="F12" s="16">
        <v>5</v>
      </c>
      <c r="G12" s="4" t="s">
        <v>17</v>
      </c>
      <c r="H12" s="63">
        <v>815.8</v>
      </c>
      <c r="I12" s="14">
        <f>E12*F12*12</f>
        <v>1050</v>
      </c>
      <c r="J12" s="16" t="s">
        <v>818</v>
      </c>
      <c r="K12" s="14">
        <f t="shared" si="1"/>
        <v>234.2</v>
      </c>
      <c r="L12" s="14">
        <f t="shared" si="2"/>
        <v>-815.8</v>
      </c>
      <c r="M12" s="14"/>
      <c r="N12" s="7">
        <f t="shared" si="0"/>
        <v>-5716.967490566</v>
      </c>
      <c r="O12" s="61"/>
      <c r="P12" s="65"/>
    </row>
    <row r="13" s="2" customFormat="1" customHeight="1" spans="1:17">
      <c r="A13" s="4"/>
      <c r="B13" s="66"/>
      <c r="C13" s="6" t="s">
        <v>819</v>
      </c>
      <c r="D13" s="59">
        <f>H13/F13/36</f>
        <v>3.97555555555555</v>
      </c>
      <c r="E13" s="14">
        <v>7</v>
      </c>
      <c r="F13" s="16">
        <v>5</v>
      </c>
      <c r="G13" s="4" t="s">
        <v>17</v>
      </c>
      <c r="H13" s="14">
        <f>570.78+144.82</f>
        <v>715.6</v>
      </c>
      <c r="I13" s="14">
        <f>E13*F13*36</f>
        <v>1260</v>
      </c>
      <c r="J13" s="16" t="s">
        <v>820</v>
      </c>
      <c r="K13" s="14">
        <f t="shared" si="1"/>
        <v>544.4</v>
      </c>
      <c r="L13" s="14">
        <f t="shared" si="2"/>
        <v>-715.6</v>
      </c>
      <c r="M13" s="14"/>
      <c r="N13" s="7">
        <f t="shared" si="0"/>
        <v>-6432.567490566</v>
      </c>
      <c r="O13" s="61"/>
      <c r="P13" s="65"/>
      <c r="Q13" s="65"/>
    </row>
    <row r="14" s="2" customFormat="1" customHeight="1" spans="1:17">
      <c r="A14" s="4"/>
      <c r="B14" s="66"/>
      <c r="C14" s="6" t="s">
        <v>821</v>
      </c>
      <c r="D14" s="59">
        <v>14.5</v>
      </c>
      <c r="E14" s="14">
        <v>16.5</v>
      </c>
      <c r="F14" s="16">
        <v>5</v>
      </c>
      <c r="G14" s="4" t="s">
        <v>17</v>
      </c>
      <c r="H14" s="14">
        <f>D14*F14*20</f>
        <v>1450</v>
      </c>
      <c r="I14" s="14">
        <f>E14*F14*20</f>
        <v>1650</v>
      </c>
      <c r="J14" s="16" t="s">
        <v>822</v>
      </c>
      <c r="K14" s="14">
        <f t="shared" si="1"/>
        <v>200</v>
      </c>
      <c r="L14" s="14">
        <f t="shared" si="2"/>
        <v>-1450</v>
      </c>
      <c r="M14" s="14"/>
      <c r="N14" s="7">
        <f t="shared" si="0"/>
        <v>-7882.567490566</v>
      </c>
      <c r="O14" s="61"/>
      <c r="P14" s="65"/>
      <c r="Q14" s="65"/>
    </row>
    <row r="15" s="2" customFormat="1" customHeight="1" spans="1:17">
      <c r="A15" s="65"/>
      <c r="B15" s="75"/>
      <c r="C15" s="76"/>
      <c r="D15" s="77"/>
      <c r="E15" s="79"/>
      <c r="F15" s="108" t="s">
        <v>628</v>
      </c>
      <c r="G15" s="65"/>
      <c r="H15" s="79">
        <f>SUM(H3:H14)</f>
        <v>6050.34</v>
      </c>
      <c r="I15" s="109">
        <f>SUM(I3:I14)</f>
        <v>8057</v>
      </c>
      <c r="J15" s="78"/>
      <c r="K15" s="79"/>
      <c r="L15" s="79"/>
      <c r="M15" s="79"/>
      <c r="N15" s="79"/>
      <c r="O15" s="88"/>
      <c r="P15" s="65"/>
      <c r="Q15" s="65"/>
    </row>
    <row r="16" s="2" customFormat="1" customHeight="1" spans="1:17">
      <c r="A16" s="65"/>
      <c r="B16" s="65"/>
      <c r="C16" s="76"/>
      <c r="D16" s="77"/>
      <c r="E16" s="79"/>
      <c r="F16" s="78"/>
      <c r="G16" s="65"/>
      <c r="H16" s="79"/>
      <c r="I16" s="79"/>
      <c r="J16" s="78" t="s">
        <v>200</v>
      </c>
      <c r="K16" s="77">
        <f>SUM(K3:K14)</f>
        <v>2006.66</v>
      </c>
      <c r="L16" s="79"/>
      <c r="M16" s="79"/>
      <c r="N16" s="79"/>
      <c r="O16" s="88"/>
      <c r="P16" s="65"/>
      <c r="Q16" s="65"/>
    </row>
    <row r="17" s="2" customFormat="1" customHeight="1" spans="1:17">
      <c r="A17" s="65"/>
      <c r="B17" s="65"/>
      <c r="C17" s="76"/>
      <c r="D17" s="77"/>
      <c r="E17" s="79"/>
      <c r="F17" s="78"/>
      <c r="G17" s="65"/>
      <c r="H17" s="79"/>
      <c r="I17" s="79"/>
      <c r="J17" s="78" t="s">
        <v>201</v>
      </c>
      <c r="K17" s="110">
        <f>K16/2</f>
        <v>1003.33</v>
      </c>
      <c r="L17" s="79">
        <f>-K17</f>
        <v>-1003.33</v>
      </c>
      <c r="M17" s="79"/>
      <c r="N17" s="111">
        <f>N14+L17</f>
        <v>-8885.897490566</v>
      </c>
      <c r="O17" s="112" t="s">
        <v>748</v>
      </c>
      <c r="P17" s="65"/>
      <c r="Q17" s="65"/>
    </row>
    <row r="18" s="2" customFormat="1" customHeight="1" spans="1:17">
      <c r="A18" s="65"/>
      <c r="B18" s="65"/>
      <c r="C18" s="76"/>
      <c r="D18" s="77"/>
      <c r="E18" s="79"/>
      <c r="F18" s="78"/>
      <c r="G18" s="65"/>
      <c r="H18" s="79"/>
      <c r="I18" s="79"/>
      <c r="J18" s="78"/>
      <c r="K18" s="79"/>
      <c r="L18" s="79"/>
      <c r="M18" s="79"/>
      <c r="N18" s="79"/>
      <c r="O18" s="88"/>
      <c r="P18" s="65"/>
      <c r="Q18" s="65"/>
    </row>
    <row r="19" s="2" customFormat="1" customHeight="1" spans="1:17">
      <c r="A19" s="65"/>
      <c r="B19" s="65"/>
      <c r="C19" s="65"/>
      <c r="D19" s="77"/>
      <c r="E19" s="79"/>
      <c r="F19" s="78"/>
      <c r="G19" s="65"/>
      <c r="H19" s="79"/>
      <c r="I19" s="79"/>
      <c r="J19" s="78"/>
      <c r="K19" s="79"/>
      <c r="L19" s="79"/>
      <c r="M19" s="79"/>
      <c r="N19" s="79"/>
      <c r="O19" s="88"/>
      <c r="P19" s="65"/>
      <c r="Q19" s="65"/>
    </row>
    <row r="20" s="2" customFormat="1" customHeight="1" spans="1:17">
      <c r="A20" s="65"/>
      <c r="B20" s="65"/>
      <c r="C20" s="65"/>
      <c r="D20" s="77"/>
      <c r="E20" s="79"/>
      <c r="F20" s="78"/>
      <c r="G20" s="65"/>
      <c r="H20" s="79"/>
      <c r="I20" s="79"/>
      <c r="J20" s="78"/>
      <c r="K20" s="79"/>
      <c r="L20" s="79"/>
      <c r="M20" s="79"/>
      <c r="N20" s="79"/>
      <c r="O20" s="88"/>
      <c r="P20" s="65"/>
      <c r="Q20" s="65"/>
    </row>
    <row r="21" s="2" customFormat="1" customHeight="1" spans="1:17">
      <c r="A21" s="65"/>
      <c r="B21" s="65"/>
      <c r="C21" s="65"/>
      <c r="D21" s="77"/>
      <c r="E21" s="79"/>
      <c r="F21" s="79"/>
      <c r="G21" s="79"/>
      <c r="H21" s="65"/>
      <c r="I21" s="79"/>
      <c r="J21" s="78"/>
      <c r="K21" s="65"/>
      <c r="L21" s="79"/>
      <c r="M21" s="79"/>
      <c r="N21" s="79"/>
      <c r="O21" s="88"/>
      <c r="P21" s="65"/>
      <c r="Q21" s="65"/>
    </row>
    <row r="22" s="2" customFormat="1" customHeight="1" spans="1:17">
      <c r="A22" s="65"/>
      <c r="B22" s="65"/>
      <c r="C22" s="76"/>
      <c r="D22" s="77"/>
      <c r="E22" s="79"/>
      <c r="F22" s="78"/>
      <c r="G22" s="65"/>
      <c r="H22" s="79"/>
      <c r="I22" s="79"/>
      <c r="J22" s="78"/>
      <c r="K22" s="79"/>
      <c r="L22" s="79"/>
      <c r="M22" s="79"/>
      <c r="N22" s="79"/>
      <c r="O22" s="88"/>
      <c r="P22" s="65"/>
      <c r="Q22" s="65"/>
    </row>
    <row r="23" s="2" customFormat="1" customHeight="1" spans="1:17">
      <c r="A23" s="65"/>
      <c r="B23" s="65"/>
      <c r="C23" s="76"/>
      <c r="D23" s="77"/>
      <c r="E23" s="79"/>
      <c r="F23" s="78"/>
      <c r="G23" s="65"/>
      <c r="H23" s="79"/>
      <c r="I23" s="79"/>
      <c r="J23" s="78"/>
      <c r="K23" s="79"/>
      <c r="L23" s="79"/>
      <c r="M23" s="79"/>
      <c r="N23" s="79"/>
      <c r="O23" s="88"/>
      <c r="P23" s="65"/>
      <c r="Q23" s="65"/>
    </row>
    <row r="24" s="2" customFormat="1" customHeight="1" spans="1:17">
      <c r="A24" s="65"/>
      <c r="B24" s="65"/>
      <c r="C24" s="76"/>
      <c r="D24" s="77"/>
      <c r="E24" s="79"/>
      <c r="F24" s="78"/>
      <c r="G24" s="65"/>
      <c r="H24" s="79"/>
      <c r="I24" s="79"/>
      <c r="J24" s="78"/>
      <c r="K24" s="79"/>
      <c r="L24" s="79"/>
      <c r="M24" s="79"/>
      <c r="N24" s="79"/>
      <c r="O24" s="88"/>
      <c r="P24" s="65"/>
      <c r="Q24" s="65"/>
    </row>
  </sheetData>
  <autoFilter xmlns:etc="http://www.wps.cn/officeDocument/2017/etCustomData" ref="B2:C21" etc:filterBottomFollowUsedRange="0">
    <extLst/>
  </autoFilter>
  <mergeCells count="2">
    <mergeCell ref="A1:J1"/>
    <mergeCell ref="F21:G21"/>
  </mergeCells>
  <pageMargins left="0.7" right="0.7" top="0.75" bottom="0.75" header="0.3" footer="0.3"/>
  <pageSetup paperSize="9" scale="75" orientation="portrait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xSplit="3" ySplit="2" topLeftCell="D41" activePane="bottomRight" state="frozen"/>
      <selection/>
      <selection pane="topRight"/>
      <selection pane="bottomLeft"/>
      <selection pane="bottomRight" activeCell="O45" sqref="O45"/>
    </sheetView>
  </sheetViews>
  <sheetFormatPr defaultColWidth="9.06666666666667" defaultRowHeight="54" customHeight="1"/>
  <cols>
    <col min="1" max="1" width="8.125" style="1" hidden="1" customWidth="1"/>
    <col min="2" max="2" width="10.5" style="1" customWidth="1"/>
    <col min="3" max="3" width="26.5" style="90" customWidth="1"/>
    <col min="4" max="4" width="12.1333333333333" style="91" hidden="1" customWidth="1"/>
    <col min="5" max="5" width="8.75" style="1" customWidth="1"/>
    <col min="6" max="6" width="6.5" style="42" customWidth="1"/>
    <col min="7" max="7" width="6.5" style="1" customWidth="1"/>
    <col min="8" max="8" width="11.875" style="43" customWidth="1"/>
    <col min="9" max="9" width="8.75" style="43" customWidth="1"/>
    <col min="10" max="10" width="14.125" style="42" customWidth="1"/>
    <col min="11" max="11" width="10.375" style="41" customWidth="1"/>
    <col min="12" max="12" width="9.875" style="43" customWidth="1"/>
    <col min="13" max="13" width="10.375" style="43" customWidth="1"/>
    <col min="14" max="14" width="11.9333333333333" style="43" customWidth="1"/>
    <col min="15" max="15" width="24.125" style="92" customWidth="1"/>
    <col min="16" max="16384" width="9.06666666666667" style="1"/>
  </cols>
  <sheetData>
    <row r="1" customHeight="1" spans="1:16">
      <c r="A1" s="93" t="s">
        <v>823</v>
      </c>
      <c r="B1" s="93"/>
      <c r="C1" s="93"/>
      <c r="D1" s="93"/>
      <c r="E1" s="93"/>
      <c r="F1" s="93"/>
      <c r="G1" s="93"/>
      <c r="H1" s="94"/>
      <c r="I1" s="93"/>
      <c r="J1" s="93"/>
    </row>
    <row r="2" s="39" customFormat="1" ht="35.65" customHeight="1" spans="1:16">
      <c r="A2" s="50" t="s">
        <v>76</v>
      </c>
      <c r="B2" s="50" t="s">
        <v>1</v>
      </c>
      <c r="C2" s="95" t="s">
        <v>2</v>
      </c>
      <c r="D2" s="96" t="s">
        <v>77</v>
      </c>
      <c r="E2" s="53" t="s">
        <v>338</v>
      </c>
      <c r="F2" s="53" t="s">
        <v>5</v>
      </c>
      <c r="G2" s="50" t="s">
        <v>6</v>
      </c>
      <c r="H2" s="54" t="s">
        <v>7</v>
      </c>
      <c r="I2" s="54" t="s">
        <v>339</v>
      </c>
      <c r="J2" s="53" t="s">
        <v>78</v>
      </c>
      <c r="K2" s="52" t="s">
        <v>12</v>
      </c>
      <c r="L2" s="54" t="s">
        <v>13</v>
      </c>
      <c r="M2" s="54" t="s">
        <v>14</v>
      </c>
      <c r="N2" s="54" t="s">
        <v>15</v>
      </c>
      <c r="O2" s="97" t="s">
        <v>297</v>
      </c>
    </row>
    <row r="3" s="89" customFormat="1" customHeight="1" spans="1:16">
      <c r="A3" s="4"/>
      <c r="B3" s="4"/>
      <c r="C3" s="6" t="s">
        <v>824</v>
      </c>
      <c r="D3" s="14">
        <f t="shared" ref="D3:D13" si="0">H3/F3</f>
        <v>9.645</v>
      </c>
      <c r="E3" s="59">
        <v>13.5</v>
      </c>
      <c r="F3" s="16">
        <v>20</v>
      </c>
      <c r="G3" s="4" t="s">
        <v>19</v>
      </c>
      <c r="H3" s="14">
        <v>192.9</v>
      </c>
      <c r="I3" s="59">
        <f t="shared" ref="I3:I19" si="1">E3*F3</f>
        <v>270</v>
      </c>
      <c r="J3" s="16"/>
      <c r="K3" s="59">
        <f>I3-H3</f>
        <v>77.1</v>
      </c>
      <c r="L3" s="14">
        <f t="shared" ref="L3:L19" si="2">-H3</f>
        <v>-192.9</v>
      </c>
      <c r="M3" s="10">
        <v>-8885.897490566</v>
      </c>
      <c r="N3" s="14">
        <f>L3+M3</f>
        <v>-9078.797490566</v>
      </c>
      <c r="O3" s="18"/>
    </row>
    <row r="4" s="89" customFormat="1" customHeight="1" spans="1:16">
      <c r="A4" s="4"/>
      <c r="B4" s="4"/>
      <c r="C4" s="6" t="s">
        <v>825</v>
      </c>
      <c r="D4" s="59">
        <f t="shared" si="0"/>
        <v>2.32958333333333</v>
      </c>
      <c r="E4" s="59">
        <v>3</v>
      </c>
      <c r="F4" s="16">
        <v>24</v>
      </c>
      <c r="G4" s="4" t="s">
        <v>131</v>
      </c>
      <c r="H4" s="14">
        <v>55.91</v>
      </c>
      <c r="I4" s="59">
        <f t="shared" si="1"/>
        <v>72</v>
      </c>
      <c r="J4" s="16" t="s">
        <v>826</v>
      </c>
      <c r="K4" s="59">
        <f>I4-H4</f>
        <v>16.09</v>
      </c>
      <c r="L4" s="14">
        <f t="shared" si="2"/>
        <v>-55.91</v>
      </c>
      <c r="M4" s="14"/>
      <c r="N4" s="14">
        <f>N3+L4+M4</f>
        <v>-9134.707490566</v>
      </c>
      <c r="O4" s="18"/>
    </row>
    <row r="5" s="89" customFormat="1" customHeight="1" spans="1:16">
      <c r="A5" s="4"/>
      <c r="B5" s="4"/>
      <c r="C5" s="40" t="s">
        <v>827</v>
      </c>
      <c r="D5" s="59">
        <f t="shared" si="0"/>
        <v>0.3632</v>
      </c>
      <c r="E5" s="59">
        <v>0.5</v>
      </c>
      <c r="F5" s="16">
        <v>200</v>
      </c>
      <c r="G5" s="4" t="s">
        <v>828</v>
      </c>
      <c r="H5" s="59">
        <v>72.64</v>
      </c>
      <c r="I5" s="86">
        <f t="shared" si="1"/>
        <v>100</v>
      </c>
      <c r="J5" s="16"/>
      <c r="K5" s="59">
        <f t="shared" ref="K5:K19" si="3">I5-H5</f>
        <v>27.36</v>
      </c>
      <c r="L5" s="14">
        <f t="shared" si="2"/>
        <v>-72.64</v>
      </c>
      <c r="M5" s="14"/>
      <c r="N5" s="14">
        <f>N4+L5+M5</f>
        <v>-9207.347490566</v>
      </c>
      <c r="O5" s="18"/>
    </row>
    <row r="6" s="65" customFormat="1" customHeight="1" spans="1:16">
      <c r="A6" s="4"/>
      <c r="B6" s="4"/>
      <c r="C6" s="6" t="s">
        <v>829</v>
      </c>
      <c r="D6" s="59">
        <f t="shared" si="0"/>
        <v>12.9658333333333</v>
      </c>
      <c r="E6" s="59">
        <v>14.5</v>
      </c>
      <c r="F6" s="16">
        <v>12</v>
      </c>
      <c r="G6" s="4" t="s">
        <v>131</v>
      </c>
      <c r="H6" s="14">
        <v>155.59</v>
      </c>
      <c r="I6" s="59">
        <f t="shared" si="1"/>
        <v>174</v>
      </c>
      <c r="J6" s="16"/>
      <c r="K6" s="59">
        <f t="shared" si="3"/>
        <v>18.41</v>
      </c>
      <c r="L6" s="14">
        <f t="shared" si="2"/>
        <v>-155.59</v>
      </c>
      <c r="M6" s="14"/>
      <c r="N6" s="14">
        <f t="shared" ref="N6:N42" si="4">N5+L6+M6</f>
        <v>-9362.937490566</v>
      </c>
      <c r="O6" s="18"/>
    </row>
    <row r="7" s="65" customFormat="1" customHeight="1" spans="1:16">
      <c r="A7" s="4"/>
      <c r="B7" s="4"/>
      <c r="C7" s="6" t="s">
        <v>830</v>
      </c>
      <c r="D7" s="73">
        <f t="shared" si="0"/>
        <v>0.56</v>
      </c>
      <c r="E7" s="4">
        <v>0.8</v>
      </c>
      <c r="F7" s="16">
        <v>24</v>
      </c>
      <c r="G7" s="4" t="s">
        <v>30</v>
      </c>
      <c r="H7" s="14">
        <v>13.44</v>
      </c>
      <c r="I7" s="14">
        <f t="shared" si="1"/>
        <v>19.2</v>
      </c>
      <c r="J7" s="16"/>
      <c r="K7" s="59">
        <f t="shared" si="3"/>
        <v>5.76</v>
      </c>
      <c r="L7" s="14">
        <f t="shared" si="2"/>
        <v>-13.44</v>
      </c>
      <c r="M7" s="14"/>
      <c r="N7" s="14">
        <f t="shared" si="4"/>
        <v>-9376.377490566</v>
      </c>
      <c r="O7" s="6"/>
      <c r="P7" s="62"/>
    </row>
    <row r="8" s="65" customFormat="1" customHeight="1" spans="1:16">
      <c r="A8" s="4"/>
      <c r="B8" s="4"/>
      <c r="C8" s="6" t="s">
        <v>831</v>
      </c>
      <c r="D8" s="73">
        <f t="shared" si="0"/>
        <v>0.33225</v>
      </c>
      <c r="E8" s="73">
        <v>0.8</v>
      </c>
      <c r="F8" s="16">
        <v>120</v>
      </c>
      <c r="G8" s="4" t="s">
        <v>131</v>
      </c>
      <c r="H8" s="14">
        <v>39.87</v>
      </c>
      <c r="I8" s="14">
        <f t="shared" si="1"/>
        <v>96</v>
      </c>
      <c r="J8" s="16"/>
      <c r="K8" s="59">
        <f t="shared" si="3"/>
        <v>56.13</v>
      </c>
      <c r="L8" s="14">
        <f t="shared" si="2"/>
        <v>-39.87</v>
      </c>
      <c r="M8" s="14"/>
      <c r="N8" s="14">
        <f t="shared" si="4"/>
        <v>-9416.247490566</v>
      </c>
      <c r="O8" s="18"/>
      <c r="P8" s="62"/>
    </row>
    <row r="9" s="65" customFormat="1" customHeight="1" spans="1:16">
      <c r="A9" s="4"/>
      <c r="B9" s="66"/>
      <c r="C9" s="6" t="s">
        <v>545</v>
      </c>
      <c r="D9" s="73">
        <f t="shared" si="0"/>
        <v>2.41033333333333</v>
      </c>
      <c r="E9" s="59">
        <v>3</v>
      </c>
      <c r="F9" s="16">
        <v>120</v>
      </c>
      <c r="G9" s="4" t="s">
        <v>515</v>
      </c>
      <c r="H9" s="14">
        <v>289.24</v>
      </c>
      <c r="I9" s="59">
        <f t="shared" si="1"/>
        <v>360</v>
      </c>
      <c r="J9" s="16"/>
      <c r="K9" s="59">
        <f t="shared" si="3"/>
        <v>70.76</v>
      </c>
      <c r="L9" s="14">
        <f t="shared" si="2"/>
        <v>-289.24</v>
      </c>
      <c r="M9" s="14"/>
      <c r="N9" s="14">
        <f t="shared" si="4"/>
        <v>-9705.487490566</v>
      </c>
      <c r="O9" s="18"/>
    </row>
    <row r="10" s="65" customFormat="1" customHeight="1" spans="1:16">
      <c r="A10" s="4"/>
      <c r="B10" s="66"/>
      <c r="C10" s="6" t="s">
        <v>832</v>
      </c>
      <c r="D10" s="73">
        <f t="shared" si="0"/>
        <v>10.052</v>
      </c>
      <c r="E10" s="59">
        <v>14.8</v>
      </c>
      <c r="F10" s="16">
        <v>5</v>
      </c>
      <c r="G10" s="4" t="s">
        <v>25</v>
      </c>
      <c r="H10" s="14">
        <v>50.26</v>
      </c>
      <c r="I10" s="14">
        <f t="shared" si="1"/>
        <v>74</v>
      </c>
      <c r="J10" s="16"/>
      <c r="K10" s="59">
        <f t="shared" si="3"/>
        <v>23.74</v>
      </c>
      <c r="L10" s="14">
        <f t="shared" si="2"/>
        <v>-50.26</v>
      </c>
      <c r="M10" s="14"/>
      <c r="N10" s="14">
        <f t="shared" si="4"/>
        <v>-9755.747490566</v>
      </c>
      <c r="O10" s="18"/>
    </row>
    <row r="11" s="65" customFormat="1" customHeight="1" spans="1:16">
      <c r="A11" s="4"/>
      <c r="B11" s="66"/>
      <c r="C11" s="6" t="s">
        <v>833</v>
      </c>
      <c r="D11" s="73">
        <f t="shared" si="0"/>
        <v>12.502</v>
      </c>
      <c r="E11" s="14">
        <v>14.8</v>
      </c>
      <c r="F11" s="16">
        <v>5</v>
      </c>
      <c r="G11" s="4" t="s">
        <v>25</v>
      </c>
      <c r="H11" s="14">
        <v>62.51</v>
      </c>
      <c r="I11" s="14">
        <f t="shared" si="1"/>
        <v>74</v>
      </c>
      <c r="J11" s="16"/>
      <c r="K11" s="59">
        <f t="shared" si="3"/>
        <v>11.49</v>
      </c>
      <c r="L11" s="14">
        <f t="shared" si="2"/>
        <v>-62.51</v>
      </c>
      <c r="M11" s="14"/>
      <c r="N11" s="14">
        <f t="shared" si="4"/>
        <v>-9818.257490566</v>
      </c>
      <c r="O11" s="18"/>
    </row>
    <row r="12" s="65" customFormat="1" customHeight="1" spans="1:16">
      <c r="A12" s="4"/>
      <c r="B12" s="66"/>
      <c r="C12" s="6" t="s">
        <v>834</v>
      </c>
      <c r="D12" s="73">
        <f t="shared" si="0"/>
        <v>7.0904</v>
      </c>
      <c r="E12" s="59">
        <v>8.5</v>
      </c>
      <c r="F12" s="16">
        <v>50</v>
      </c>
      <c r="G12" s="4" t="s">
        <v>25</v>
      </c>
      <c r="H12" s="14">
        <v>354.52</v>
      </c>
      <c r="I12" s="14">
        <f t="shared" si="1"/>
        <v>425</v>
      </c>
      <c r="J12" s="16"/>
      <c r="K12" s="59">
        <f t="shared" si="3"/>
        <v>70.48</v>
      </c>
      <c r="L12" s="14">
        <f t="shared" si="2"/>
        <v>-354.52</v>
      </c>
      <c r="M12" s="14"/>
      <c r="N12" s="14">
        <f t="shared" si="4"/>
        <v>-10172.777490566</v>
      </c>
      <c r="O12" s="18"/>
    </row>
    <row r="13" s="65" customFormat="1" customHeight="1" spans="1:16">
      <c r="A13" s="4"/>
      <c r="B13" s="66"/>
      <c r="C13" s="6" t="s">
        <v>835</v>
      </c>
      <c r="D13" s="73">
        <f t="shared" si="0"/>
        <v>6.305</v>
      </c>
      <c r="E13" s="59">
        <v>7.5</v>
      </c>
      <c r="F13" s="16">
        <v>10</v>
      </c>
      <c r="G13" s="4" t="s">
        <v>30</v>
      </c>
      <c r="H13" s="14">
        <v>63.05</v>
      </c>
      <c r="I13" s="14">
        <f t="shared" si="1"/>
        <v>75</v>
      </c>
      <c r="J13" s="16"/>
      <c r="K13" s="59">
        <f t="shared" si="3"/>
        <v>11.95</v>
      </c>
      <c r="L13" s="14">
        <f t="shared" si="2"/>
        <v>-63.05</v>
      </c>
      <c r="M13" s="14"/>
      <c r="N13" s="14">
        <f t="shared" si="4"/>
        <v>-10235.827490566</v>
      </c>
      <c r="O13" s="18"/>
    </row>
    <row r="14" s="65" customFormat="1" customHeight="1" spans="1:16">
      <c r="A14" s="4"/>
      <c r="B14" s="66"/>
      <c r="C14" s="6" t="s">
        <v>836</v>
      </c>
      <c r="D14" s="73">
        <f>H14/5</f>
        <v>8.524</v>
      </c>
      <c r="E14" s="59">
        <v>9.9</v>
      </c>
      <c r="F14" s="16">
        <v>5</v>
      </c>
      <c r="G14" s="4" t="s">
        <v>25</v>
      </c>
      <c r="H14" s="14">
        <v>42.62</v>
      </c>
      <c r="I14" s="14">
        <f t="shared" si="1"/>
        <v>49.5</v>
      </c>
      <c r="J14" s="16"/>
      <c r="K14" s="59">
        <f t="shared" si="3"/>
        <v>6.88</v>
      </c>
      <c r="L14" s="14">
        <f t="shared" si="2"/>
        <v>-42.62</v>
      </c>
      <c r="M14" s="14"/>
      <c r="N14" s="14">
        <f t="shared" si="4"/>
        <v>-10278.447490566</v>
      </c>
      <c r="O14" s="18"/>
    </row>
    <row r="15" s="65" customFormat="1" customHeight="1" spans="1:16">
      <c r="A15" s="4"/>
      <c r="B15" s="4"/>
      <c r="C15" s="4" t="s">
        <v>837</v>
      </c>
      <c r="D15" s="73">
        <f>H15/F15</f>
        <v>16.1876666666667</v>
      </c>
      <c r="E15" s="59">
        <v>18</v>
      </c>
      <c r="F15" s="16">
        <v>30</v>
      </c>
      <c r="G15" s="4" t="s">
        <v>30</v>
      </c>
      <c r="H15" s="14">
        <f>40.9+444.73</f>
        <v>485.63</v>
      </c>
      <c r="I15" s="14">
        <f t="shared" si="1"/>
        <v>540</v>
      </c>
      <c r="J15" s="16"/>
      <c r="K15" s="59">
        <f t="shared" si="3"/>
        <v>54.37</v>
      </c>
      <c r="L15" s="14">
        <f t="shared" si="2"/>
        <v>-485.63</v>
      </c>
      <c r="M15" s="14"/>
      <c r="N15" s="14">
        <f t="shared" si="4"/>
        <v>-10764.077490566</v>
      </c>
      <c r="O15" s="18"/>
    </row>
    <row r="16" s="65" customFormat="1" customHeight="1" spans="1:16">
      <c r="A16" s="4"/>
      <c r="B16" s="4"/>
      <c r="C16" s="4" t="s">
        <v>838</v>
      </c>
      <c r="D16" s="73">
        <f>H16/F16</f>
        <v>6.54</v>
      </c>
      <c r="E16" s="59">
        <v>7</v>
      </c>
      <c r="F16" s="16">
        <v>1</v>
      </c>
      <c r="G16" s="4" t="s">
        <v>30</v>
      </c>
      <c r="H16" s="14">
        <v>6.54</v>
      </c>
      <c r="I16" s="14">
        <f t="shared" si="1"/>
        <v>7</v>
      </c>
      <c r="J16" s="16"/>
      <c r="K16" s="59">
        <f t="shared" si="3"/>
        <v>0.46</v>
      </c>
      <c r="L16" s="14">
        <f t="shared" si="2"/>
        <v>-6.54</v>
      </c>
      <c r="M16" s="14"/>
      <c r="N16" s="14">
        <f t="shared" si="4"/>
        <v>-10770.617490566</v>
      </c>
      <c r="O16" s="18"/>
    </row>
    <row r="17" s="65" customFormat="1" customHeight="1" spans="1:15">
      <c r="A17" s="4"/>
      <c r="B17" s="66"/>
      <c r="C17" s="6" t="s">
        <v>839</v>
      </c>
      <c r="D17" s="73">
        <f>H17/F17</f>
        <v>2.22</v>
      </c>
      <c r="E17" s="59">
        <v>3</v>
      </c>
      <c r="F17" s="16">
        <v>16</v>
      </c>
      <c r="G17" s="4" t="s">
        <v>121</v>
      </c>
      <c r="H17" s="73">
        <v>35.52</v>
      </c>
      <c r="I17" s="14">
        <f t="shared" si="1"/>
        <v>48</v>
      </c>
      <c r="J17" s="16"/>
      <c r="K17" s="59">
        <f t="shared" si="3"/>
        <v>12.48</v>
      </c>
      <c r="L17" s="14">
        <f t="shared" si="2"/>
        <v>-35.52</v>
      </c>
      <c r="M17" s="14"/>
      <c r="N17" s="14">
        <f t="shared" si="4"/>
        <v>-10806.137490566</v>
      </c>
      <c r="O17" s="18"/>
    </row>
    <row r="18" s="65" customFormat="1" customHeight="1" spans="1:15">
      <c r="A18" s="4"/>
      <c r="B18" s="66"/>
      <c r="C18" s="6" t="s">
        <v>840</v>
      </c>
      <c r="D18" s="73">
        <f>H18/F18</f>
        <v>9.6075</v>
      </c>
      <c r="E18" s="59">
        <v>12</v>
      </c>
      <c r="F18" s="16">
        <v>4</v>
      </c>
      <c r="G18" s="4" t="s">
        <v>30</v>
      </c>
      <c r="H18" s="73">
        <v>38.43</v>
      </c>
      <c r="I18" s="14">
        <f t="shared" si="1"/>
        <v>48</v>
      </c>
      <c r="J18" s="16"/>
      <c r="K18" s="59">
        <f t="shared" si="3"/>
        <v>9.57</v>
      </c>
      <c r="L18" s="14">
        <f t="shared" si="2"/>
        <v>-38.43</v>
      </c>
      <c r="M18" s="14"/>
      <c r="N18" s="14">
        <f t="shared" si="4"/>
        <v>-10844.567490566</v>
      </c>
      <c r="O18" s="18"/>
    </row>
    <row r="19" s="65" customFormat="1" customHeight="1" spans="1:15">
      <c r="A19" s="4"/>
      <c r="B19" s="66"/>
      <c r="C19" s="6" t="s">
        <v>841</v>
      </c>
      <c r="D19" s="73">
        <f>H19/F19</f>
        <v>0.6221</v>
      </c>
      <c r="E19" s="59">
        <v>0.8</v>
      </c>
      <c r="F19" s="16">
        <v>200</v>
      </c>
      <c r="G19" s="4" t="s">
        <v>30</v>
      </c>
      <c r="H19" s="73">
        <v>124.42</v>
      </c>
      <c r="I19" s="14">
        <f t="shared" si="1"/>
        <v>160</v>
      </c>
      <c r="J19" s="16"/>
      <c r="K19" s="59">
        <f t="shared" si="3"/>
        <v>35.58</v>
      </c>
      <c r="L19" s="14">
        <f t="shared" si="2"/>
        <v>-124.42</v>
      </c>
      <c r="M19" s="14"/>
      <c r="N19" s="14">
        <f t="shared" si="4"/>
        <v>-10968.987490566</v>
      </c>
      <c r="O19" s="18"/>
    </row>
    <row r="20" s="65" customFormat="1" customHeight="1" spans="1:15">
      <c r="A20" s="4"/>
      <c r="B20" s="66"/>
      <c r="C20" s="6" t="s">
        <v>842</v>
      </c>
      <c r="D20" s="73">
        <f t="shared" ref="D20:D28" si="5">H20/F20</f>
        <v>37.326</v>
      </c>
      <c r="E20" s="59">
        <v>42</v>
      </c>
      <c r="F20" s="16">
        <v>10</v>
      </c>
      <c r="G20" s="4" t="s">
        <v>30</v>
      </c>
      <c r="H20" s="73">
        <v>373.26</v>
      </c>
      <c r="I20" s="14">
        <f t="shared" ref="I20:I28" si="6">E20*F20</f>
        <v>420</v>
      </c>
      <c r="J20" s="16"/>
      <c r="K20" s="59">
        <f t="shared" ref="K20:K29" si="7">I20-H20</f>
        <v>46.74</v>
      </c>
      <c r="L20" s="14">
        <f t="shared" ref="L20:L27" si="8">-H20</f>
        <v>-373.26</v>
      </c>
      <c r="M20" s="14"/>
      <c r="N20" s="14">
        <f t="shared" si="4"/>
        <v>-11342.247490566</v>
      </c>
      <c r="O20" s="18"/>
    </row>
    <row r="21" s="65" customFormat="1" customHeight="1" spans="1:15">
      <c r="A21" s="4"/>
      <c r="B21" s="66"/>
      <c r="C21" s="6" t="s">
        <v>843</v>
      </c>
      <c r="D21" s="73">
        <f t="shared" si="5"/>
        <v>61.32</v>
      </c>
      <c r="E21" s="59">
        <v>71</v>
      </c>
      <c r="F21" s="16">
        <v>5</v>
      </c>
      <c r="G21" s="4" t="s">
        <v>30</v>
      </c>
      <c r="H21" s="73">
        <v>306.6</v>
      </c>
      <c r="I21" s="14">
        <f t="shared" si="6"/>
        <v>355</v>
      </c>
      <c r="J21" s="16"/>
      <c r="K21" s="59">
        <f t="shared" si="7"/>
        <v>48.4</v>
      </c>
      <c r="L21" s="14">
        <f t="shared" si="8"/>
        <v>-306.6</v>
      </c>
      <c r="M21" s="14"/>
      <c r="N21" s="14">
        <f t="shared" si="4"/>
        <v>-11648.847490566</v>
      </c>
      <c r="O21" s="18"/>
    </row>
    <row r="22" s="65" customFormat="1" customHeight="1" spans="1:15">
      <c r="A22" s="4"/>
      <c r="B22" s="66"/>
      <c r="C22" s="6" t="s">
        <v>844</v>
      </c>
      <c r="D22" s="73">
        <f t="shared" si="5"/>
        <v>3.96666666666667</v>
      </c>
      <c r="E22" s="59">
        <v>5</v>
      </c>
      <c r="F22" s="16">
        <v>30</v>
      </c>
      <c r="G22" s="4" t="s">
        <v>30</v>
      </c>
      <c r="H22" s="14">
        <v>119</v>
      </c>
      <c r="I22" s="14">
        <f t="shared" si="6"/>
        <v>150</v>
      </c>
      <c r="J22" s="16"/>
      <c r="K22" s="59">
        <f t="shared" si="7"/>
        <v>31</v>
      </c>
      <c r="L22" s="14">
        <f t="shared" si="8"/>
        <v>-119</v>
      </c>
      <c r="M22" s="14"/>
      <c r="N22" s="14">
        <f t="shared" si="4"/>
        <v>-11767.847490566</v>
      </c>
      <c r="O22" s="18"/>
    </row>
    <row r="23" s="65" customFormat="1" customHeight="1" spans="1:15">
      <c r="A23" s="4"/>
      <c r="B23" s="66"/>
      <c r="C23" s="6" t="s">
        <v>845</v>
      </c>
      <c r="D23" s="73">
        <f t="shared" si="5"/>
        <v>4.37833333333333</v>
      </c>
      <c r="E23" s="59">
        <v>5.5</v>
      </c>
      <c r="F23" s="16">
        <v>6</v>
      </c>
      <c r="G23" s="4" t="s">
        <v>30</v>
      </c>
      <c r="H23" s="14">
        <v>26.27</v>
      </c>
      <c r="I23" s="14">
        <f t="shared" si="6"/>
        <v>33</v>
      </c>
      <c r="J23" s="16"/>
      <c r="K23" s="59">
        <f t="shared" si="7"/>
        <v>6.73</v>
      </c>
      <c r="L23" s="14">
        <f t="shared" si="8"/>
        <v>-26.27</v>
      </c>
      <c r="M23" s="14"/>
      <c r="N23" s="14">
        <f t="shared" si="4"/>
        <v>-11794.117490566</v>
      </c>
      <c r="O23" s="18"/>
    </row>
    <row r="24" s="65" customFormat="1" customHeight="1" spans="1:15">
      <c r="A24" s="4"/>
      <c r="B24" s="66"/>
      <c r="C24" s="6" t="s">
        <v>846</v>
      </c>
      <c r="D24" s="73">
        <f t="shared" si="5"/>
        <v>2.025</v>
      </c>
      <c r="E24" s="14">
        <v>2.5</v>
      </c>
      <c r="F24" s="16">
        <v>2</v>
      </c>
      <c r="G24" s="4" t="s">
        <v>30</v>
      </c>
      <c r="H24" s="14">
        <v>4.05</v>
      </c>
      <c r="I24" s="14">
        <f t="shared" si="6"/>
        <v>5</v>
      </c>
      <c r="J24" s="16"/>
      <c r="K24" s="59">
        <f t="shared" si="7"/>
        <v>0.95</v>
      </c>
      <c r="L24" s="14">
        <f t="shared" si="8"/>
        <v>-4.05</v>
      </c>
      <c r="M24" s="14"/>
      <c r="N24" s="14">
        <f t="shared" si="4"/>
        <v>-11798.167490566</v>
      </c>
      <c r="O24" s="18"/>
    </row>
    <row r="25" s="65" customFormat="1" customHeight="1" spans="1:15">
      <c r="A25" s="4"/>
      <c r="B25" s="4"/>
      <c r="C25" s="6" t="s">
        <v>847</v>
      </c>
      <c r="D25" s="73">
        <f t="shared" si="5"/>
        <v>23.62</v>
      </c>
      <c r="E25" s="14">
        <v>24</v>
      </c>
      <c r="F25" s="16">
        <v>1</v>
      </c>
      <c r="G25" s="4" t="s">
        <v>30</v>
      </c>
      <c r="H25" s="14">
        <v>23.62</v>
      </c>
      <c r="I25" s="14">
        <f t="shared" si="6"/>
        <v>24</v>
      </c>
      <c r="J25" s="16"/>
      <c r="K25" s="59">
        <f t="shared" si="7"/>
        <v>0.379999999999999</v>
      </c>
      <c r="L25" s="14">
        <f t="shared" si="8"/>
        <v>-23.62</v>
      </c>
      <c r="M25" s="14"/>
      <c r="N25" s="14">
        <f t="shared" si="4"/>
        <v>-11821.787490566</v>
      </c>
      <c r="O25" s="18"/>
    </row>
    <row r="26" s="89" customFormat="1" customHeight="1" spans="1:15">
      <c r="A26" s="4"/>
      <c r="B26" s="4"/>
      <c r="C26" s="6" t="s">
        <v>848</v>
      </c>
      <c r="D26" s="73">
        <f t="shared" si="5"/>
        <v>3.31</v>
      </c>
      <c r="E26" s="59">
        <v>4</v>
      </c>
      <c r="F26" s="16">
        <v>100</v>
      </c>
      <c r="G26" s="4" t="s">
        <v>30</v>
      </c>
      <c r="H26" s="59">
        <v>331</v>
      </c>
      <c r="I26" s="14">
        <f t="shared" si="6"/>
        <v>400</v>
      </c>
      <c r="J26" s="16"/>
      <c r="K26" s="59">
        <f t="shared" si="7"/>
        <v>69</v>
      </c>
      <c r="L26" s="14">
        <f t="shared" si="8"/>
        <v>-331</v>
      </c>
      <c r="M26" s="14"/>
      <c r="N26" s="14">
        <f t="shared" si="4"/>
        <v>-12152.787490566</v>
      </c>
      <c r="O26" s="18"/>
    </row>
    <row r="27" s="65" customFormat="1" customHeight="1" spans="1:15">
      <c r="A27" s="4"/>
      <c r="B27" s="4"/>
      <c r="C27" s="6" t="s">
        <v>849</v>
      </c>
      <c r="D27" s="73">
        <f t="shared" si="5"/>
        <v>3.31</v>
      </c>
      <c r="E27" s="59">
        <v>4.6</v>
      </c>
      <c r="F27" s="16">
        <v>100</v>
      </c>
      <c r="G27" s="4" t="s">
        <v>30</v>
      </c>
      <c r="H27" s="59">
        <v>331</v>
      </c>
      <c r="I27" s="14">
        <f t="shared" si="6"/>
        <v>460</v>
      </c>
      <c r="J27" s="16"/>
      <c r="K27" s="59">
        <f t="shared" si="7"/>
        <v>129</v>
      </c>
      <c r="L27" s="14">
        <f t="shared" si="8"/>
        <v>-331</v>
      </c>
      <c r="M27" s="14"/>
      <c r="N27" s="14">
        <f t="shared" si="4"/>
        <v>-12483.787490566</v>
      </c>
      <c r="O27" s="18"/>
    </row>
    <row r="28" s="65" customFormat="1" customHeight="1" spans="1:15">
      <c r="A28" s="4"/>
      <c r="B28" s="4"/>
      <c r="C28" s="6" t="s">
        <v>552</v>
      </c>
      <c r="D28" s="73">
        <f t="shared" si="5"/>
        <v>10.6825</v>
      </c>
      <c r="E28" s="14">
        <v>18</v>
      </c>
      <c r="F28" s="16">
        <v>4</v>
      </c>
      <c r="G28" s="4" t="s">
        <v>17</v>
      </c>
      <c r="H28" s="73">
        <f>20.86+21.87</f>
        <v>42.73</v>
      </c>
      <c r="I28" s="14">
        <f t="shared" si="6"/>
        <v>72</v>
      </c>
      <c r="J28" s="16"/>
      <c r="K28" s="59">
        <f t="shared" ref="K28:K42" si="9">I28-H28</f>
        <v>29.27</v>
      </c>
      <c r="L28" s="14">
        <f t="shared" ref="L28:L42" si="10">-H28</f>
        <v>-42.73</v>
      </c>
      <c r="M28" s="14"/>
      <c r="N28" s="14">
        <f t="shared" si="4"/>
        <v>-12526.517490566</v>
      </c>
      <c r="O28" s="18"/>
    </row>
    <row r="29" s="65" customFormat="1" customHeight="1" spans="1:15">
      <c r="A29" s="4"/>
      <c r="B29" s="4"/>
      <c r="C29" s="4" t="s">
        <v>626</v>
      </c>
      <c r="D29" s="73">
        <f>H29/80</f>
        <v>5.73675</v>
      </c>
      <c r="E29" s="59">
        <v>9</v>
      </c>
      <c r="F29" s="16">
        <v>1</v>
      </c>
      <c r="G29" s="4" t="s">
        <v>17</v>
      </c>
      <c r="H29" s="14">
        <f>184.54+274.4</f>
        <v>458.94</v>
      </c>
      <c r="I29" s="59">
        <f>E29*80</f>
        <v>720</v>
      </c>
      <c r="J29" s="16" t="s">
        <v>625</v>
      </c>
      <c r="K29" s="59">
        <f t="shared" si="9"/>
        <v>261.06</v>
      </c>
      <c r="L29" s="14">
        <f t="shared" si="10"/>
        <v>-458.94</v>
      </c>
      <c r="M29" s="14"/>
      <c r="N29" s="14">
        <f t="shared" si="4"/>
        <v>-12985.457490566</v>
      </c>
      <c r="O29" s="18"/>
    </row>
    <row r="30" s="65" customFormat="1" customHeight="1" spans="1:15">
      <c r="A30" s="4"/>
      <c r="B30" s="4"/>
      <c r="C30" s="4" t="s">
        <v>624</v>
      </c>
      <c r="D30" s="73">
        <f>H30/80</f>
        <v>5.76675</v>
      </c>
      <c r="E30" s="59">
        <v>9</v>
      </c>
      <c r="F30" s="16">
        <v>1</v>
      </c>
      <c r="G30" s="4" t="s">
        <v>17</v>
      </c>
      <c r="H30" s="73">
        <v>461.34</v>
      </c>
      <c r="I30" s="59">
        <f>E30*80</f>
        <v>720</v>
      </c>
      <c r="J30" s="16" t="s">
        <v>625</v>
      </c>
      <c r="K30" s="59">
        <f t="shared" si="9"/>
        <v>258.66</v>
      </c>
      <c r="L30" s="14">
        <f t="shared" si="10"/>
        <v>-461.34</v>
      </c>
      <c r="M30" s="14"/>
      <c r="N30" s="14">
        <f t="shared" si="4"/>
        <v>-13446.797490566</v>
      </c>
      <c r="O30" s="18"/>
    </row>
    <row r="31" s="65" customFormat="1" customHeight="1" spans="1:15">
      <c r="A31" s="4"/>
      <c r="B31" s="4"/>
      <c r="C31" s="4" t="s">
        <v>627</v>
      </c>
      <c r="D31" s="73">
        <f>H31/80</f>
        <v>5.76675</v>
      </c>
      <c r="E31" s="59">
        <v>9</v>
      </c>
      <c r="F31" s="16">
        <v>1</v>
      </c>
      <c r="G31" s="4" t="s">
        <v>17</v>
      </c>
      <c r="H31" s="73">
        <v>461.34</v>
      </c>
      <c r="I31" s="59">
        <f>E31*80</f>
        <v>720</v>
      </c>
      <c r="J31" s="16" t="s">
        <v>625</v>
      </c>
      <c r="K31" s="59">
        <f t="shared" si="9"/>
        <v>258.66</v>
      </c>
      <c r="L31" s="14">
        <f t="shared" si="10"/>
        <v>-461.34</v>
      </c>
      <c r="M31" s="14"/>
      <c r="N31" s="14">
        <f t="shared" si="4"/>
        <v>-13908.137490566</v>
      </c>
      <c r="O31" s="18"/>
    </row>
    <row r="32" s="65" customFormat="1" customHeight="1" spans="1:15">
      <c r="A32" s="4"/>
      <c r="B32" s="4"/>
      <c r="C32" s="4" t="s">
        <v>850</v>
      </c>
      <c r="D32" s="73">
        <f>H32/F32</f>
        <v>1.608</v>
      </c>
      <c r="E32" s="4">
        <v>2</v>
      </c>
      <c r="F32" s="16">
        <v>20</v>
      </c>
      <c r="G32" s="4" t="s">
        <v>121</v>
      </c>
      <c r="H32" s="73">
        <v>32.16</v>
      </c>
      <c r="I32" s="4">
        <f>E32*F32</f>
        <v>40</v>
      </c>
      <c r="J32" s="16"/>
      <c r="K32" s="59">
        <f t="shared" si="9"/>
        <v>7.84</v>
      </c>
      <c r="L32" s="14">
        <f t="shared" si="10"/>
        <v>-32.16</v>
      </c>
      <c r="M32" s="14"/>
      <c r="N32" s="14">
        <f t="shared" si="4"/>
        <v>-13940.297490566</v>
      </c>
      <c r="O32" s="18"/>
    </row>
    <row r="33" s="65" customFormat="1" customHeight="1" spans="1:30">
      <c r="A33" s="4"/>
      <c r="B33" s="4"/>
      <c r="C33" s="6" t="s">
        <v>851</v>
      </c>
      <c r="D33" s="73">
        <f>H33/F33</f>
        <v>17.7866666666667</v>
      </c>
      <c r="E33" s="4">
        <v>31</v>
      </c>
      <c r="F33" s="16">
        <v>6</v>
      </c>
      <c r="G33" s="4" t="s">
        <v>408</v>
      </c>
      <c r="H33" s="73">
        <v>106.72</v>
      </c>
      <c r="I33" s="14">
        <f>F33*E33</f>
        <v>186</v>
      </c>
      <c r="J33" s="16"/>
      <c r="K33" s="59">
        <f t="shared" si="9"/>
        <v>79.28</v>
      </c>
      <c r="L33" s="14">
        <f t="shared" si="10"/>
        <v>-106.72</v>
      </c>
      <c r="M33" s="14"/>
      <c r="N33" s="14">
        <f t="shared" si="4"/>
        <v>-14047.017490566</v>
      </c>
      <c r="O33" s="18"/>
    </row>
    <row r="34" s="65" customFormat="1" customHeight="1" spans="1:30">
      <c r="A34" s="4"/>
      <c r="B34" s="4"/>
      <c r="C34" s="6" t="s">
        <v>829</v>
      </c>
      <c r="D34" s="73">
        <f>H34/F34</f>
        <v>12.1633333333333</v>
      </c>
      <c r="E34" s="59">
        <v>14.5</v>
      </c>
      <c r="F34" s="16">
        <v>30</v>
      </c>
      <c r="G34" s="4" t="s">
        <v>131</v>
      </c>
      <c r="H34" s="73">
        <f>243.27+121.63</f>
        <v>364.9</v>
      </c>
      <c r="I34" s="14">
        <f>F34*E34</f>
        <v>435</v>
      </c>
      <c r="J34" s="16"/>
      <c r="K34" s="59">
        <f t="shared" si="9"/>
        <v>70.1</v>
      </c>
      <c r="L34" s="14">
        <f t="shared" si="10"/>
        <v>-364.9</v>
      </c>
      <c r="M34" s="14"/>
      <c r="N34" s="14">
        <f t="shared" si="4"/>
        <v>-14411.917490566</v>
      </c>
      <c r="O34" s="18"/>
    </row>
    <row r="35" s="89" customFormat="1" customHeight="1" spans="1:30">
      <c r="A35" s="4"/>
      <c r="B35" s="4"/>
      <c r="C35" s="6" t="s">
        <v>852</v>
      </c>
      <c r="D35" s="59">
        <f>H35/F35</f>
        <v>11.8525</v>
      </c>
      <c r="E35" s="59">
        <v>16.5</v>
      </c>
      <c r="F35" s="16">
        <v>12</v>
      </c>
      <c r="G35" s="4" t="s">
        <v>121</v>
      </c>
      <c r="H35" s="14">
        <v>142.23</v>
      </c>
      <c r="I35" s="14">
        <f>E35*F35</f>
        <v>198</v>
      </c>
      <c r="J35" s="16"/>
      <c r="K35" s="59">
        <f t="shared" si="9"/>
        <v>55.77</v>
      </c>
      <c r="L35" s="14">
        <f t="shared" si="10"/>
        <v>-142.23</v>
      </c>
      <c r="M35" s="14"/>
      <c r="N35" s="14">
        <f t="shared" si="4"/>
        <v>-14554.147490566</v>
      </c>
      <c r="O35" s="18"/>
    </row>
    <row r="36" s="89" customFormat="1" customHeight="1" spans="1:30">
      <c r="A36" s="4"/>
      <c r="B36" s="4"/>
      <c r="C36" s="6" t="s">
        <v>853</v>
      </c>
      <c r="D36" s="59">
        <v>66.8</v>
      </c>
      <c r="E36" s="59">
        <v>70</v>
      </c>
      <c r="F36" s="16">
        <v>3</v>
      </c>
      <c r="G36" s="4" t="s">
        <v>17</v>
      </c>
      <c r="H36" s="98">
        <f>D36*F36</f>
        <v>200.4</v>
      </c>
      <c r="I36" s="14">
        <f>E36*F36</f>
        <v>210</v>
      </c>
      <c r="J36" s="16" t="s">
        <v>854</v>
      </c>
      <c r="K36" s="59">
        <f t="shared" si="9"/>
        <v>9.60000000000002</v>
      </c>
      <c r="L36" s="98">
        <f>-D36*2</f>
        <v>-133.6</v>
      </c>
      <c r="M36" s="14"/>
      <c r="N36" s="14">
        <f t="shared" si="4"/>
        <v>-14687.747490566</v>
      </c>
      <c r="O36" s="18" t="s">
        <v>855</v>
      </c>
    </row>
    <row r="37" s="89" customFormat="1" customHeight="1" spans="1:30">
      <c r="A37" s="4"/>
      <c r="B37" s="4"/>
      <c r="C37" s="6" t="s">
        <v>856</v>
      </c>
      <c r="D37" s="14">
        <f>H37/F37</f>
        <v>44.96</v>
      </c>
      <c r="E37" s="14">
        <v>46</v>
      </c>
      <c r="F37" s="16">
        <v>10</v>
      </c>
      <c r="G37" s="4" t="s">
        <v>19</v>
      </c>
      <c r="H37" s="14">
        <v>449.6</v>
      </c>
      <c r="I37" s="14">
        <f>E37*F37</f>
        <v>460</v>
      </c>
      <c r="J37" s="16"/>
      <c r="K37" s="59">
        <f t="shared" si="9"/>
        <v>10.4</v>
      </c>
      <c r="L37" s="14">
        <f t="shared" si="10"/>
        <v>-449.6</v>
      </c>
      <c r="M37" s="14"/>
      <c r="N37" s="14">
        <f t="shared" si="4"/>
        <v>-15137.347490566</v>
      </c>
      <c r="O37" s="18"/>
    </row>
    <row r="38" s="65" customFormat="1" customHeight="1" spans="1:30">
      <c r="A38" s="4"/>
      <c r="B38" s="4"/>
      <c r="C38" s="6" t="s">
        <v>587</v>
      </c>
      <c r="D38" s="14">
        <f>H38/F38/10</f>
        <v>7.2</v>
      </c>
      <c r="E38" s="14">
        <v>8.3</v>
      </c>
      <c r="F38" s="4">
        <v>10</v>
      </c>
      <c r="G38" s="4" t="s">
        <v>17</v>
      </c>
      <c r="H38" s="14">
        <v>720</v>
      </c>
      <c r="I38" s="14">
        <f>E38*10*F38</f>
        <v>830</v>
      </c>
      <c r="J38" s="16" t="s">
        <v>857</v>
      </c>
      <c r="K38" s="59">
        <f t="shared" si="9"/>
        <v>110</v>
      </c>
      <c r="L38" s="14">
        <f t="shared" si="10"/>
        <v>-720</v>
      </c>
      <c r="M38" s="14"/>
      <c r="N38" s="14">
        <f t="shared" si="4"/>
        <v>-15857.347490566</v>
      </c>
      <c r="O38" s="18"/>
      <c r="R38" s="99"/>
      <c r="S38" s="100"/>
      <c r="T38" s="77"/>
      <c r="U38" s="78"/>
      <c r="W38" s="79"/>
      <c r="X38" s="79"/>
      <c r="Y38" s="78"/>
      <c r="Z38" s="101"/>
      <c r="AA38" s="79"/>
      <c r="AB38" s="79"/>
      <c r="AC38" s="79"/>
      <c r="AD38" s="102"/>
    </row>
    <row r="39" s="65" customFormat="1" customHeight="1" spans="1:30">
      <c r="A39" s="4"/>
      <c r="B39" s="4"/>
      <c r="C39" s="6" t="s">
        <v>661</v>
      </c>
      <c r="D39" s="73">
        <f t="shared" ref="D39:D42" si="11">H39/40</f>
        <v>1.75</v>
      </c>
      <c r="E39" s="4">
        <v>2</v>
      </c>
      <c r="F39" s="16">
        <v>1</v>
      </c>
      <c r="G39" s="4" t="s">
        <v>17</v>
      </c>
      <c r="H39" s="14">
        <v>70</v>
      </c>
      <c r="I39" s="14">
        <f>E39*40</f>
        <v>80</v>
      </c>
      <c r="J39" s="16" t="s">
        <v>858</v>
      </c>
      <c r="K39" s="59">
        <f t="shared" si="9"/>
        <v>10</v>
      </c>
      <c r="L39" s="14">
        <f t="shared" si="10"/>
        <v>-70</v>
      </c>
      <c r="M39" s="14"/>
      <c r="N39" s="14">
        <f t="shared" si="4"/>
        <v>-15927.347490566</v>
      </c>
      <c r="O39" s="18"/>
    </row>
    <row r="40" s="65" customFormat="1" customHeight="1" spans="1:30">
      <c r="A40" s="4"/>
      <c r="B40" s="4"/>
      <c r="C40" s="6" t="s">
        <v>664</v>
      </c>
      <c r="D40" s="73">
        <f t="shared" si="11"/>
        <v>1.75</v>
      </c>
      <c r="E40" s="4">
        <v>2</v>
      </c>
      <c r="F40" s="16">
        <v>1</v>
      </c>
      <c r="G40" s="4" t="s">
        <v>17</v>
      </c>
      <c r="H40" s="14">
        <v>70</v>
      </c>
      <c r="I40" s="14">
        <f>E40*40</f>
        <v>80</v>
      </c>
      <c r="J40" s="16" t="s">
        <v>858</v>
      </c>
      <c r="K40" s="59">
        <f t="shared" si="9"/>
        <v>10</v>
      </c>
      <c r="L40" s="14">
        <f t="shared" si="10"/>
        <v>-70</v>
      </c>
      <c r="M40" s="14"/>
      <c r="N40" s="14">
        <f t="shared" si="4"/>
        <v>-15997.347490566</v>
      </c>
      <c r="O40" s="103"/>
    </row>
    <row r="41" s="65" customFormat="1" customHeight="1" spans="1:30">
      <c r="A41" s="4"/>
      <c r="B41" s="4"/>
      <c r="C41" s="6" t="s">
        <v>665</v>
      </c>
      <c r="D41" s="73">
        <f t="shared" si="11"/>
        <v>1.75</v>
      </c>
      <c r="E41" s="4">
        <v>2</v>
      </c>
      <c r="F41" s="16">
        <v>1</v>
      </c>
      <c r="G41" s="4" t="s">
        <v>17</v>
      </c>
      <c r="H41" s="14">
        <v>70</v>
      </c>
      <c r="I41" s="14">
        <f>E41*40</f>
        <v>80</v>
      </c>
      <c r="J41" s="16" t="s">
        <v>858</v>
      </c>
      <c r="K41" s="59">
        <f t="shared" si="9"/>
        <v>10</v>
      </c>
      <c r="L41" s="14">
        <f t="shared" si="10"/>
        <v>-70</v>
      </c>
      <c r="M41" s="4"/>
      <c r="N41" s="14">
        <f t="shared" si="4"/>
        <v>-16067.347490566</v>
      </c>
      <c r="O41" s="4"/>
    </row>
    <row r="42" s="65" customFormat="1" customHeight="1" spans="1:30">
      <c r="A42" s="4"/>
      <c r="B42" s="4"/>
      <c r="C42" s="6" t="s">
        <v>663</v>
      </c>
      <c r="D42" s="73">
        <f t="shared" si="11"/>
        <v>1.75</v>
      </c>
      <c r="E42" s="4">
        <v>2</v>
      </c>
      <c r="F42" s="16">
        <v>1</v>
      </c>
      <c r="G42" s="4" t="s">
        <v>17</v>
      </c>
      <c r="H42" s="14">
        <v>70</v>
      </c>
      <c r="I42" s="14">
        <f>E42*40</f>
        <v>80</v>
      </c>
      <c r="J42" s="16" t="s">
        <v>858</v>
      </c>
      <c r="K42" s="59">
        <f t="shared" si="9"/>
        <v>10</v>
      </c>
      <c r="L42" s="14">
        <f t="shared" si="10"/>
        <v>-70</v>
      </c>
      <c r="M42" s="14"/>
      <c r="N42" s="14">
        <f t="shared" si="4"/>
        <v>-16137.347490566</v>
      </c>
      <c r="O42" s="18"/>
    </row>
    <row r="43" s="65" customFormat="1" customHeight="1" spans="1:30">
      <c r="A43" s="104"/>
      <c r="B43" s="4"/>
      <c r="C43" s="6"/>
      <c r="D43" s="14"/>
      <c r="E43" s="14"/>
      <c r="F43" s="105" t="s">
        <v>628</v>
      </c>
      <c r="G43" s="4"/>
      <c r="H43" s="14">
        <f>SUM(H3:H42)</f>
        <v>7318.25</v>
      </c>
      <c r="I43" s="98">
        <f>SUM(I3:I42)</f>
        <v>9349.7</v>
      </c>
      <c r="J43" s="16"/>
      <c r="K43" s="59"/>
      <c r="L43" s="14"/>
      <c r="M43" s="14"/>
      <c r="N43" s="14"/>
      <c r="O43" s="18"/>
    </row>
    <row r="44" s="65" customFormat="1" customHeight="1" spans="1:30">
      <c r="A44" s="4"/>
      <c r="B44" s="69"/>
      <c r="C44" s="82"/>
      <c r="D44" s="106"/>
      <c r="E44" s="69"/>
      <c r="F44" s="84"/>
      <c r="G44" s="69"/>
      <c r="H44" s="85"/>
      <c r="I44" s="85"/>
      <c r="J44" s="84" t="s">
        <v>200</v>
      </c>
      <c r="K44" s="83">
        <f>SUM(K3:K42)</f>
        <v>2031.45</v>
      </c>
      <c r="L44" s="59"/>
      <c r="M44" s="14"/>
      <c r="N44" s="14"/>
      <c r="O44" s="18"/>
    </row>
    <row r="45" s="65" customFormat="1" customHeight="1" spans="1:30">
      <c r="A45" s="4"/>
      <c r="B45" s="4"/>
      <c r="C45" s="6"/>
      <c r="D45" s="73"/>
      <c r="E45" s="4"/>
      <c r="F45" s="16"/>
      <c r="G45" s="4"/>
      <c r="H45" s="14"/>
      <c r="I45" s="14"/>
      <c r="J45" s="16" t="s">
        <v>201</v>
      </c>
      <c r="K45" s="107">
        <f>K44/2</f>
        <v>1015.725</v>
      </c>
      <c r="L45" s="14">
        <f>-K45</f>
        <v>-1015.725</v>
      </c>
      <c r="M45" s="14"/>
      <c r="N45" s="10">
        <f>N42+L45</f>
        <v>-17153.072490566</v>
      </c>
      <c r="O45" s="72" t="s">
        <v>748</v>
      </c>
    </row>
    <row r="46" s="89" customFormat="1" customHeight="1" spans="1:30">
      <c r="A46" s="4"/>
      <c r="B46" s="4"/>
      <c r="C46" s="6"/>
      <c r="D46" s="73"/>
      <c r="E46" s="4"/>
      <c r="F46" s="16"/>
      <c r="G46" s="4"/>
      <c r="H46" s="14"/>
      <c r="I46" s="14"/>
      <c r="J46" s="16"/>
      <c r="K46" s="59"/>
      <c r="L46" s="14"/>
      <c r="M46" s="14"/>
      <c r="N46" s="14"/>
      <c r="O46" s="18"/>
    </row>
    <row r="47" s="89" customFormat="1" customHeight="1" spans="1:30">
      <c r="A47" s="4"/>
      <c r="B47" s="4"/>
      <c r="C47" s="6"/>
      <c r="D47" s="73"/>
      <c r="E47" s="4"/>
      <c r="F47" s="16"/>
      <c r="G47" s="4"/>
      <c r="H47" s="14"/>
      <c r="I47" s="14"/>
      <c r="J47" s="16"/>
      <c r="K47" s="59"/>
      <c r="L47" s="14"/>
      <c r="M47" s="14"/>
      <c r="N47" s="14"/>
      <c r="O47" s="18"/>
    </row>
    <row r="48" s="89" customFormat="1" customHeight="1" spans="1:30">
      <c r="A48" s="4"/>
      <c r="B48" s="4"/>
      <c r="C48" s="6"/>
      <c r="D48" s="73"/>
      <c r="E48" s="4"/>
      <c r="F48" s="16"/>
      <c r="G48" s="4"/>
      <c r="H48" s="14"/>
      <c r="I48" s="14"/>
      <c r="J48" s="16"/>
      <c r="K48" s="59"/>
      <c r="L48" s="14"/>
      <c r="M48" s="14"/>
      <c r="N48" s="14"/>
      <c r="O48" s="18"/>
    </row>
    <row r="49" s="89" customFormat="1" customHeight="1" spans="1:15">
      <c r="A49" s="4"/>
      <c r="B49" s="4"/>
      <c r="C49" s="6"/>
      <c r="D49" s="73"/>
      <c r="E49" s="4"/>
      <c r="F49" s="16"/>
      <c r="G49" s="4"/>
      <c r="H49" s="14"/>
      <c r="I49" s="14"/>
      <c r="J49" s="16"/>
      <c r="K49" s="59"/>
      <c r="L49" s="14"/>
      <c r="M49" s="14"/>
      <c r="N49" s="14"/>
      <c r="O49" s="18"/>
    </row>
    <row r="50" s="89" customFormat="1" customHeight="1" spans="1:15">
      <c r="A50" s="4"/>
      <c r="B50" s="4"/>
      <c r="C50" s="6"/>
      <c r="D50" s="73"/>
      <c r="E50" s="4"/>
      <c r="F50" s="16"/>
      <c r="G50" s="4"/>
      <c r="H50" s="14"/>
      <c r="I50" s="14"/>
      <c r="J50" s="16"/>
      <c r="K50" s="59"/>
      <c r="L50" s="14"/>
      <c r="M50" s="14"/>
      <c r="N50" s="14"/>
      <c r="O50" s="18"/>
    </row>
    <row r="51" s="89" customFormat="1" customHeight="1" spans="1:15">
      <c r="A51" s="4"/>
      <c r="B51" s="4"/>
      <c r="C51" s="6"/>
      <c r="D51" s="73"/>
      <c r="E51" s="4"/>
      <c r="F51" s="16"/>
      <c r="G51" s="4"/>
      <c r="H51" s="14"/>
      <c r="I51" s="14"/>
      <c r="J51" s="16"/>
      <c r="K51" s="59"/>
      <c r="L51" s="14"/>
      <c r="M51" s="14"/>
      <c r="N51" s="14"/>
      <c r="O51" s="18"/>
    </row>
  </sheetData>
  <autoFilter xmlns:etc="http://www.wps.cn/officeDocument/2017/etCustomData" ref="B2:C51" etc:filterBottomFollowUsedRange="0">
    <extLst/>
  </autoFilter>
  <mergeCells count="1">
    <mergeCell ref="A1:J1"/>
  </mergeCells>
  <pageMargins left="0.7" right="0.7" top="0.75" bottom="0.75" header="0.3" footer="0.3"/>
  <pageSetup paperSize="9" orientation="portrait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1"/>
  <sheetViews>
    <sheetView workbookViewId="0">
      <pane xSplit="2" ySplit="2" topLeftCell="C31" activePane="bottomRight" state="frozen"/>
      <selection/>
      <selection pane="topRight"/>
      <selection pane="bottomLeft"/>
      <selection pane="bottomRight" activeCell="J37" sqref="J37"/>
    </sheetView>
  </sheetViews>
  <sheetFormatPr defaultColWidth="9.06666666666667" defaultRowHeight="54" customHeight="1"/>
  <cols>
    <col min="1" max="1" width="11.875" style="1" customWidth="1"/>
    <col min="2" max="2" width="34.5" style="40" customWidth="1"/>
    <col min="3" max="3" width="11.875" style="41" customWidth="1"/>
    <col min="4" max="4" width="10.5" style="1" customWidth="1"/>
    <col min="5" max="5" width="6.375" style="42" customWidth="1"/>
    <col min="6" max="6" width="6.375" style="1" customWidth="1"/>
    <col min="7" max="7" width="12.1333333333333" style="43" customWidth="1"/>
    <col min="8" max="8" width="10.5" style="43" customWidth="1"/>
    <col min="9" max="9" width="20.5" style="42" customWidth="1"/>
    <col min="10" max="10" width="10.375" style="43" customWidth="1"/>
    <col min="11" max="11" width="9.875" style="43" customWidth="1"/>
    <col min="12" max="12" width="10.375" style="44" customWidth="1"/>
    <col min="13" max="13" width="11.9333333333333" style="43" customWidth="1"/>
    <col min="14" max="14" width="22.5" style="45" customWidth="1"/>
    <col min="15" max="20" width="9.06666666666667" style="1" customWidth="1"/>
    <col min="21" max="16384" width="9.06666666666667" style="1"/>
  </cols>
  <sheetData>
    <row r="1" customHeight="1" spans="1:16">
      <c r="A1" s="46" t="s">
        <v>859</v>
      </c>
      <c r="B1" s="47"/>
      <c r="C1" s="48"/>
      <c r="D1" s="46"/>
      <c r="E1" s="46"/>
      <c r="F1" s="46"/>
      <c r="G1" s="49"/>
      <c r="H1" s="49"/>
      <c r="I1" s="46"/>
    </row>
    <row r="2" s="39" customFormat="1" ht="35.65" customHeight="1" spans="1:16">
      <c r="A2" s="50" t="s">
        <v>1</v>
      </c>
      <c r="B2" s="51" t="s">
        <v>2</v>
      </c>
      <c r="C2" s="52" t="s">
        <v>77</v>
      </c>
      <c r="D2" s="53" t="s">
        <v>338</v>
      </c>
      <c r="E2" s="53" t="s">
        <v>5</v>
      </c>
      <c r="F2" s="50" t="s">
        <v>6</v>
      </c>
      <c r="G2" s="54" t="s">
        <v>7</v>
      </c>
      <c r="H2" s="54" t="s">
        <v>339</v>
      </c>
      <c r="I2" s="53" t="s">
        <v>78</v>
      </c>
      <c r="J2" s="54" t="s">
        <v>12</v>
      </c>
      <c r="K2" s="54" t="s">
        <v>13</v>
      </c>
      <c r="L2" s="55" t="s">
        <v>14</v>
      </c>
      <c r="M2" s="54" t="s">
        <v>15</v>
      </c>
      <c r="N2" s="56" t="s">
        <v>297</v>
      </c>
    </row>
    <row r="3" s="1" customFormat="1" customHeight="1" spans="1:16">
      <c r="A3" s="5"/>
      <c r="B3" s="6" t="s">
        <v>860</v>
      </c>
      <c r="C3" s="57">
        <f>G3/E3/100</f>
        <v>1.2</v>
      </c>
      <c r="D3" s="57">
        <v>2.5</v>
      </c>
      <c r="E3" s="8">
        <v>3</v>
      </c>
      <c r="F3" s="5" t="s">
        <v>17</v>
      </c>
      <c r="G3" s="14">
        <v>360</v>
      </c>
      <c r="H3" s="7">
        <f>D3*3*100</f>
        <v>750</v>
      </c>
      <c r="I3" s="8" t="s">
        <v>861</v>
      </c>
      <c r="J3" s="14">
        <f>H3-G3</f>
        <v>390</v>
      </c>
      <c r="K3" s="14">
        <f>-G3</f>
        <v>-360</v>
      </c>
      <c r="L3" s="10">
        <v>-17153.072490566</v>
      </c>
      <c r="M3" s="7">
        <f>L3+K3</f>
        <v>-17513.072490566</v>
      </c>
      <c r="N3" s="58"/>
    </row>
    <row r="4" s="2" customFormat="1" customHeight="1" spans="1:16">
      <c r="A4" s="5"/>
      <c r="B4" s="6" t="s">
        <v>862</v>
      </c>
      <c r="C4" s="59">
        <f>G4/E4</f>
        <v>14.2271428571429</v>
      </c>
      <c r="D4" s="59">
        <v>25.5</v>
      </c>
      <c r="E4" s="16">
        <v>56</v>
      </c>
      <c r="F4" s="4" t="s">
        <v>758</v>
      </c>
      <c r="G4" s="14">
        <f>700+96.72</f>
        <v>796.72</v>
      </c>
      <c r="H4" s="14">
        <f>D4*E4</f>
        <v>1428</v>
      </c>
      <c r="I4" s="16" t="s">
        <v>863</v>
      </c>
      <c r="J4" s="14">
        <f>H4-G4</f>
        <v>631.28</v>
      </c>
      <c r="K4" s="14">
        <f>-G4</f>
        <v>-796.72</v>
      </c>
      <c r="L4" s="60"/>
      <c r="M4" s="7">
        <f>M3+K4+L4</f>
        <v>-18309.792490566</v>
      </c>
      <c r="N4" s="61"/>
      <c r="O4" s="62"/>
    </row>
    <row r="5" customHeight="1" spans="1:16">
      <c r="A5" s="5"/>
      <c r="B5" s="6" t="s">
        <v>864</v>
      </c>
      <c r="C5" s="59">
        <f>G5/25</f>
        <v>10.8</v>
      </c>
      <c r="D5" s="5">
        <v>11.5</v>
      </c>
      <c r="E5" s="16">
        <v>1</v>
      </c>
      <c r="F5" s="4" t="s">
        <v>17</v>
      </c>
      <c r="G5" s="63">
        <f t="shared" ref="G5:G7" si="0">810/3</f>
        <v>270</v>
      </c>
      <c r="H5" s="59">
        <f>D5*E5*25</f>
        <v>287.5</v>
      </c>
      <c r="I5" s="16" t="s">
        <v>865</v>
      </c>
      <c r="J5" s="14">
        <f t="shared" ref="J5:J34" si="1">H5-G5</f>
        <v>17.5</v>
      </c>
      <c r="K5" s="14">
        <f t="shared" ref="K5:K34" si="2">-G5</f>
        <v>-270</v>
      </c>
      <c r="L5" s="64"/>
      <c r="M5" s="7">
        <f>M4+K5+L5</f>
        <v>-18579.792490566</v>
      </c>
      <c r="N5" s="58"/>
    </row>
    <row r="6" customHeight="1" spans="1:16">
      <c r="A6" s="5"/>
      <c r="B6" s="6" t="s">
        <v>41</v>
      </c>
      <c r="C6" s="57">
        <f>G6/25</f>
        <v>10.8</v>
      </c>
      <c r="D6" s="5">
        <v>11.5</v>
      </c>
      <c r="E6" s="16">
        <v>1</v>
      </c>
      <c r="F6" s="4" t="s">
        <v>17</v>
      </c>
      <c r="G6" s="63">
        <f t="shared" si="0"/>
        <v>270</v>
      </c>
      <c r="H6" s="14">
        <f>D6*1*25</f>
        <v>287.5</v>
      </c>
      <c r="I6" s="16" t="s">
        <v>865</v>
      </c>
      <c r="J6" s="14">
        <f t="shared" si="1"/>
        <v>17.5</v>
      </c>
      <c r="K6" s="14">
        <f t="shared" si="2"/>
        <v>-270</v>
      </c>
      <c r="L6" s="60"/>
      <c r="M6" s="7">
        <f t="shared" ref="M6:M31" si="3">M5+K6+L6</f>
        <v>-18849.792490566</v>
      </c>
      <c r="N6" s="58"/>
    </row>
    <row r="7" s="2" customFormat="1" customHeight="1" spans="1:16">
      <c r="A7" s="5"/>
      <c r="B7" s="6" t="s">
        <v>866</v>
      </c>
      <c r="C7" s="59">
        <f>G7/25</f>
        <v>10.8</v>
      </c>
      <c r="D7" s="5">
        <v>11.5</v>
      </c>
      <c r="E7" s="16">
        <v>1</v>
      </c>
      <c r="F7" s="4" t="s">
        <v>17</v>
      </c>
      <c r="G7" s="63">
        <f t="shared" si="0"/>
        <v>270</v>
      </c>
      <c r="H7" s="59">
        <f>D7*E7*25</f>
        <v>287.5</v>
      </c>
      <c r="I7" s="16" t="s">
        <v>865</v>
      </c>
      <c r="J7" s="14">
        <f t="shared" si="1"/>
        <v>17.5</v>
      </c>
      <c r="K7" s="14">
        <f t="shared" si="2"/>
        <v>-270</v>
      </c>
      <c r="L7" s="60"/>
      <c r="M7" s="7">
        <f t="shared" si="3"/>
        <v>-19119.792490566</v>
      </c>
      <c r="N7" s="61"/>
      <c r="O7" s="65"/>
    </row>
    <row r="8" s="2" customFormat="1" customHeight="1" spans="1:16">
      <c r="A8" s="5"/>
      <c r="B8" s="6" t="s">
        <v>867</v>
      </c>
      <c r="C8" s="59">
        <v>13.75</v>
      </c>
      <c r="D8" s="59">
        <v>14.5</v>
      </c>
      <c r="E8" s="16">
        <v>2</v>
      </c>
      <c r="F8" s="4" t="s">
        <v>17</v>
      </c>
      <c r="G8" s="14">
        <f>C8*E8*20</f>
        <v>550</v>
      </c>
      <c r="H8" s="14">
        <f>D8*E8*20</f>
        <v>580</v>
      </c>
      <c r="I8" s="16" t="s">
        <v>868</v>
      </c>
      <c r="J8" s="14">
        <f t="shared" si="1"/>
        <v>30</v>
      </c>
      <c r="K8" s="14">
        <f t="shared" si="2"/>
        <v>-550</v>
      </c>
      <c r="L8" s="60"/>
      <c r="M8" s="7">
        <f t="shared" si="3"/>
        <v>-19669.792490566</v>
      </c>
      <c r="N8" s="61"/>
      <c r="O8" s="65"/>
    </row>
    <row r="9" s="2" customFormat="1" customHeight="1" spans="1:16">
      <c r="A9" s="66"/>
      <c r="B9" s="6" t="s">
        <v>133</v>
      </c>
      <c r="C9" s="59">
        <f>G9/E9/40</f>
        <v>7.75</v>
      </c>
      <c r="D9" s="5">
        <v>13.8</v>
      </c>
      <c r="E9" s="16">
        <v>1</v>
      </c>
      <c r="F9" s="4" t="s">
        <v>17</v>
      </c>
      <c r="G9" s="63">
        <v>310</v>
      </c>
      <c r="H9" s="59">
        <f>D9*E9*40</f>
        <v>552</v>
      </c>
      <c r="I9" s="16" t="s">
        <v>869</v>
      </c>
      <c r="J9" s="14">
        <f t="shared" si="1"/>
        <v>242</v>
      </c>
      <c r="K9" s="14">
        <f t="shared" si="2"/>
        <v>-310</v>
      </c>
      <c r="L9" s="60"/>
      <c r="M9" s="7">
        <f t="shared" si="3"/>
        <v>-19979.792490566</v>
      </c>
      <c r="N9" s="61"/>
      <c r="O9" s="65"/>
    </row>
    <row r="10" s="2" customFormat="1" customHeight="1" spans="1:16">
      <c r="A10" s="66"/>
      <c r="B10" s="6" t="s">
        <v>134</v>
      </c>
      <c r="C10" s="59">
        <f>G10/1/50</f>
        <v>5.2</v>
      </c>
      <c r="D10" s="59">
        <v>8.3</v>
      </c>
      <c r="E10" s="16">
        <v>1</v>
      </c>
      <c r="F10" s="4" t="s">
        <v>17</v>
      </c>
      <c r="G10" s="14">
        <v>260</v>
      </c>
      <c r="H10" s="14">
        <f>D10*E10*50</f>
        <v>415</v>
      </c>
      <c r="I10" s="16" t="s">
        <v>870</v>
      </c>
      <c r="J10" s="14">
        <f t="shared" si="1"/>
        <v>155</v>
      </c>
      <c r="K10" s="14">
        <f t="shared" si="2"/>
        <v>-260</v>
      </c>
      <c r="L10" s="60"/>
      <c r="M10" s="7">
        <f t="shared" si="3"/>
        <v>-20239.792490566</v>
      </c>
      <c r="N10" s="61"/>
      <c r="O10" s="65"/>
    </row>
    <row r="11" s="2" customFormat="1" customHeight="1" spans="1:16">
      <c r="A11" s="66"/>
      <c r="B11" s="6" t="s">
        <v>135</v>
      </c>
      <c r="C11" s="59">
        <f>G11/1/30</f>
        <v>6.33333333333333</v>
      </c>
      <c r="D11" s="59">
        <v>11.2</v>
      </c>
      <c r="E11" s="16">
        <v>1</v>
      </c>
      <c r="F11" s="4" t="s">
        <v>17</v>
      </c>
      <c r="G11" s="14">
        <v>190</v>
      </c>
      <c r="H11" s="14">
        <f>D11*E11*30</f>
        <v>336</v>
      </c>
      <c r="I11" s="16" t="s">
        <v>871</v>
      </c>
      <c r="J11" s="14">
        <f t="shared" si="1"/>
        <v>146</v>
      </c>
      <c r="K11" s="14">
        <f t="shared" si="2"/>
        <v>-190</v>
      </c>
      <c r="L11" s="60"/>
      <c r="M11" s="7">
        <f t="shared" si="3"/>
        <v>-20429.792490566</v>
      </c>
      <c r="N11" s="61"/>
      <c r="O11" s="65"/>
    </row>
    <row r="12" s="2" customFormat="1" customHeight="1" spans="1:16">
      <c r="A12" s="66"/>
      <c r="B12" s="6" t="s">
        <v>136</v>
      </c>
      <c r="C12" s="59">
        <f>G12/E12/30</f>
        <v>6.33333333333333</v>
      </c>
      <c r="D12" s="59">
        <v>11.3</v>
      </c>
      <c r="E12" s="16">
        <v>1</v>
      </c>
      <c r="F12" s="4" t="s">
        <v>17</v>
      </c>
      <c r="G12" s="14">
        <v>190</v>
      </c>
      <c r="H12" s="14">
        <f>D12*1*30</f>
        <v>339</v>
      </c>
      <c r="I12" s="16" t="s">
        <v>871</v>
      </c>
      <c r="J12" s="14">
        <f t="shared" si="1"/>
        <v>149</v>
      </c>
      <c r="K12" s="14">
        <f t="shared" si="2"/>
        <v>-190</v>
      </c>
      <c r="L12" s="60"/>
      <c r="M12" s="7">
        <f t="shared" si="3"/>
        <v>-20619.792490566</v>
      </c>
      <c r="N12" s="61"/>
      <c r="O12" s="65"/>
      <c r="P12" s="65"/>
    </row>
    <row r="13" s="2" customFormat="1" customHeight="1" spans="1:16">
      <c r="A13" s="66"/>
      <c r="B13" s="6" t="s">
        <v>137</v>
      </c>
      <c r="C13" s="59">
        <f>G13/E13/40</f>
        <v>5.25</v>
      </c>
      <c r="D13" s="59">
        <v>6</v>
      </c>
      <c r="E13" s="16">
        <v>1</v>
      </c>
      <c r="F13" s="4" t="s">
        <v>17</v>
      </c>
      <c r="G13" s="14">
        <v>210</v>
      </c>
      <c r="H13" s="14">
        <f>D13*1*40</f>
        <v>240</v>
      </c>
      <c r="I13" s="16" t="s">
        <v>872</v>
      </c>
      <c r="J13" s="14">
        <f t="shared" si="1"/>
        <v>30</v>
      </c>
      <c r="K13" s="14">
        <f t="shared" si="2"/>
        <v>-210</v>
      </c>
      <c r="L13" s="60"/>
      <c r="M13" s="7">
        <f t="shared" si="3"/>
        <v>-20829.792490566</v>
      </c>
      <c r="N13" s="61"/>
      <c r="O13" s="65"/>
      <c r="P13" s="65"/>
    </row>
    <row r="14" s="2" customFormat="1" customHeight="1" spans="1:16">
      <c r="A14" s="66"/>
      <c r="B14" s="6" t="s">
        <v>138</v>
      </c>
      <c r="C14" s="59">
        <f>G14/E14/40</f>
        <v>5.25</v>
      </c>
      <c r="D14" s="59">
        <v>6</v>
      </c>
      <c r="E14" s="16">
        <v>1</v>
      </c>
      <c r="F14" s="4" t="s">
        <v>17</v>
      </c>
      <c r="G14" s="14">
        <v>210</v>
      </c>
      <c r="H14" s="14">
        <f>D14*E14*40</f>
        <v>240</v>
      </c>
      <c r="I14" s="16" t="s">
        <v>872</v>
      </c>
      <c r="J14" s="14">
        <f t="shared" si="1"/>
        <v>30</v>
      </c>
      <c r="K14" s="14">
        <f t="shared" si="2"/>
        <v>-210</v>
      </c>
      <c r="L14" s="60"/>
      <c r="M14" s="7">
        <f t="shared" si="3"/>
        <v>-21039.792490566</v>
      </c>
      <c r="N14" s="61"/>
      <c r="O14" s="65"/>
      <c r="P14" s="65"/>
    </row>
    <row r="15" s="2" customFormat="1" customHeight="1" spans="1:16">
      <c r="A15" s="66"/>
      <c r="B15" s="6" t="s">
        <v>86</v>
      </c>
      <c r="C15" s="59">
        <f>G15/E15/48</f>
        <v>8.73333333333333</v>
      </c>
      <c r="D15" s="59">
        <v>12</v>
      </c>
      <c r="E15" s="16">
        <v>1</v>
      </c>
      <c r="F15" s="4" t="s">
        <v>17</v>
      </c>
      <c r="G15" s="14">
        <v>419.2</v>
      </c>
      <c r="H15" s="14">
        <f>D15*E15*48</f>
        <v>576</v>
      </c>
      <c r="I15" s="16" t="s">
        <v>873</v>
      </c>
      <c r="J15" s="14">
        <f t="shared" si="1"/>
        <v>156.8</v>
      </c>
      <c r="K15" s="14">
        <f t="shared" si="2"/>
        <v>-419.2</v>
      </c>
      <c r="L15" s="60"/>
      <c r="M15" s="7">
        <f t="shared" si="3"/>
        <v>-21458.992490566</v>
      </c>
      <c r="N15" s="61"/>
      <c r="O15" s="65"/>
      <c r="P15" s="65"/>
    </row>
    <row r="16" s="2" customFormat="1" customHeight="1" spans="1:16">
      <c r="A16" s="66"/>
      <c r="B16" s="6" t="s">
        <v>45</v>
      </c>
      <c r="C16" s="59">
        <f>G16/E16/20</f>
        <v>9</v>
      </c>
      <c r="D16" s="59">
        <v>10</v>
      </c>
      <c r="E16" s="16">
        <v>3</v>
      </c>
      <c r="F16" s="4" t="s">
        <v>17</v>
      </c>
      <c r="G16" s="14">
        <v>540</v>
      </c>
      <c r="H16" s="14">
        <f>D16*E16*20</f>
        <v>600</v>
      </c>
      <c r="I16" s="16" t="s">
        <v>874</v>
      </c>
      <c r="J16" s="14">
        <f t="shared" si="1"/>
        <v>60</v>
      </c>
      <c r="K16" s="14">
        <f t="shared" si="2"/>
        <v>-540</v>
      </c>
      <c r="L16" s="60"/>
      <c r="M16" s="7">
        <f t="shared" si="3"/>
        <v>-21998.992490566</v>
      </c>
      <c r="N16" s="61"/>
      <c r="O16" s="65"/>
      <c r="P16" s="65"/>
    </row>
    <row r="17" s="2" customFormat="1" customHeight="1" spans="1:16">
      <c r="A17" s="66"/>
      <c r="B17" s="6" t="s">
        <v>661</v>
      </c>
      <c r="C17" s="59">
        <v>1.75</v>
      </c>
      <c r="D17" s="4">
        <v>2</v>
      </c>
      <c r="E17" s="16">
        <v>1</v>
      </c>
      <c r="F17" s="4" t="s">
        <v>17</v>
      </c>
      <c r="G17" s="59">
        <v>70</v>
      </c>
      <c r="H17" s="4">
        <v>80</v>
      </c>
      <c r="I17" s="16" t="s">
        <v>858</v>
      </c>
      <c r="J17" s="14">
        <f t="shared" si="1"/>
        <v>10</v>
      </c>
      <c r="K17" s="14">
        <f t="shared" si="2"/>
        <v>-70</v>
      </c>
      <c r="L17" s="60"/>
      <c r="M17" s="7">
        <f t="shared" si="3"/>
        <v>-22068.992490566</v>
      </c>
      <c r="N17" s="61"/>
      <c r="O17" s="65"/>
      <c r="P17" s="65"/>
    </row>
    <row r="18" s="2" customFormat="1" customHeight="1" spans="1:16">
      <c r="A18" s="66"/>
      <c r="B18" s="6" t="s">
        <v>664</v>
      </c>
      <c r="C18" s="59">
        <v>1.75</v>
      </c>
      <c r="D18" s="4">
        <v>2</v>
      </c>
      <c r="E18" s="16">
        <v>1</v>
      </c>
      <c r="F18" s="4" t="s">
        <v>17</v>
      </c>
      <c r="G18" s="14">
        <v>70</v>
      </c>
      <c r="H18" s="14">
        <v>80</v>
      </c>
      <c r="I18" s="16" t="s">
        <v>858</v>
      </c>
      <c r="J18" s="14">
        <f t="shared" si="1"/>
        <v>10</v>
      </c>
      <c r="K18" s="14">
        <f t="shared" si="2"/>
        <v>-70</v>
      </c>
      <c r="L18" s="60"/>
      <c r="M18" s="7">
        <f t="shared" si="3"/>
        <v>-22138.992490566</v>
      </c>
      <c r="N18" s="61"/>
      <c r="O18" s="65"/>
      <c r="P18" s="65"/>
    </row>
    <row r="19" s="2" customFormat="1" customHeight="1" spans="1:16">
      <c r="A19" s="4"/>
      <c r="B19" s="6" t="s">
        <v>665</v>
      </c>
      <c r="C19" s="59">
        <v>1.75</v>
      </c>
      <c r="D19" s="4">
        <v>2</v>
      </c>
      <c r="E19" s="16">
        <v>1</v>
      </c>
      <c r="F19" s="4" t="s">
        <v>17</v>
      </c>
      <c r="G19" s="14">
        <v>70</v>
      </c>
      <c r="H19" s="14">
        <v>80</v>
      </c>
      <c r="I19" s="16" t="s">
        <v>858</v>
      </c>
      <c r="J19" s="14">
        <f t="shared" si="1"/>
        <v>10</v>
      </c>
      <c r="K19" s="14">
        <f t="shared" si="2"/>
        <v>-70</v>
      </c>
      <c r="L19" s="60"/>
      <c r="M19" s="7">
        <f t="shared" si="3"/>
        <v>-22208.992490566</v>
      </c>
      <c r="N19" s="61"/>
      <c r="O19" s="62"/>
      <c r="P19" s="65"/>
    </row>
    <row r="20" s="2" customFormat="1" customHeight="1" spans="1:16">
      <c r="A20" s="4"/>
      <c r="B20" s="6" t="s">
        <v>663</v>
      </c>
      <c r="C20" s="59">
        <v>1.75</v>
      </c>
      <c r="D20" s="4">
        <v>2</v>
      </c>
      <c r="E20" s="16">
        <v>1</v>
      </c>
      <c r="F20" s="4" t="s">
        <v>17</v>
      </c>
      <c r="G20" s="14">
        <v>70</v>
      </c>
      <c r="H20" s="14">
        <v>80</v>
      </c>
      <c r="I20" s="16" t="s">
        <v>858</v>
      </c>
      <c r="J20" s="14">
        <f t="shared" si="1"/>
        <v>10</v>
      </c>
      <c r="K20" s="14">
        <f t="shared" si="2"/>
        <v>-70</v>
      </c>
      <c r="L20" s="60"/>
      <c r="M20" s="7">
        <f t="shared" si="3"/>
        <v>-22278.992490566</v>
      </c>
      <c r="N20" s="61"/>
      <c r="O20" s="62"/>
      <c r="P20" s="65"/>
    </row>
    <row r="21" s="2" customFormat="1" customHeight="1" spans="1:16">
      <c r="A21" s="4"/>
      <c r="B21" s="6" t="s">
        <v>875</v>
      </c>
      <c r="C21" s="59">
        <f>G21/E21/36</f>
        <v>6.2812037037037</v>
      </c>
      <c r="D21" s="59">
        <v>7.5</v>
      </c>
      <c r="E21" s="16">
        <v>6</v>
      </c>
      <c r="F21" s="4" t="s">
        <v>17</v>
      </c>
      <c r="G21" s="14">
        <f>1285.57+71.17</f>
        <v>1356.74</v>
      </c>
      <c r="H21" s="14">
        <f>D21*6*36</f>
        <v>1620</v>
      </c>
      <c r="I21" s="16" t="s">
        <v>876</v>
      </c>
      <c r="J21" s="14">
        <f t="shared" si="1"/>
        <v>263.26</v>
      </c>
      <c r="K21" s="14">
        <f t="shared" si="2"/>
        <v>-1356.74</v>
      </c>
      <c r="L21" s="60"/>
      <c r="M21" s="7">
        <f t="shared" si="3"/>
        <v>-23635.732490566</v>
      </c>
      <c r="N21" s="61"/>
      <c r="O21" s="62"/>
      <c r="P21" s="65"/>
    </row>
    <row r="22" s="2" customFormat="1" customHeight="1" spans="1:16">
      <c r="A22" s="4"/>
      <c r="B22" s="6" t="s">
        <v>877</v>
      </c>
      <c r="C22" s="59">
        <f>G22/E22/36</f>
        <v>5.93023148148148</v>
      </c>
      <c r="D22" s="59">
        <v>7.5</v>
      </c>
      <c r="E22" s="16">
        <v>6</v>
      </c>
      <c r="F22" s="4" t="s">
        <v>17</v>
      </c>
      <c r="G22" s="14">
        <v>1280.93</v>
      </c>
      <c r="H22" s="14">
        <f>D22*6*36</f>
        <v>1620</v>
      </c>
      <c r="I22" s="16" t="s">
        <v>876</v>
      </c>
      <c r="J22" s="14">
        <f t="shared" si="1"/>
        <v>339.07</v>
      </c>
      <c r="K22" s="14">
        <f t="shared" si="2"/>
        <v>-1280.93</v>
      </c>
      <c r="L22" s="60"/>
      <c r="M22" s="7">
        <f t="shared" ref="M22:M35" si="4">M21+K22+L22</f>
        <v>-24916.662490566</v>
      </c>
      <c r="N22" s="61"/>
      <c r="O22" s="62"/>
      <c r="P22" s="65"/>
    </row>
    <row r="23" s="2" customFormat="1" customHeight="1" spans="1:16">
      <c r="A23" s="66"/>
      <c r="B23" s="6" t="s">
        <v>878</v>
      </c>
      <c r="C23" s="59">
        <f>G23/E23/6</f>
        <v>57.5694444444444</v>
      </c>
      <c r="D23" s="59">
        <v>72</v>
      </c>
      <c r="E23" s="16">
        <v>6</v>
      </c>
      <c r="F23" s="4" t="s">
        <v>17</v>
      </c>
      <c r="G23" s="14">
        <f>319.5+1190+55+238+165+105</f>
        <v>2072.5</v>
      </c>
      <c r="H23" s="14">
        <f>D23*E23*6</f>
        <v>2592</v>
      </c>
      <c r="I23" s="16" t="s">
        <v>879</v>
      </c>
      <c r="J23" s="14">
        <f t="shared" si="1"/>
        <v>519.5</v>
      </c>
      <c r="K23" s="14">
        <f t="shared" si="2"/>
        <v>-2072.5</v>
      </c>
      <c r="L23" s="60"/>
      <c r="M23" s="7">
        <f t="shared" si="4"/>
        <v>-26989.162490566</v>
      </c>
      <c r="N23" s="61"/>
      <c r="O23" s="65"/>
      <c r="P23" s="65"/>
    </row>
    <row r="24" s="2" customFormat="1" customHeight="1" spans="1:16">
      <c r="A24" s="66"/>
      <c r="B24" s="6" t="s">
        <v>880</v>
      </c>
      <c r="C24" s="59">
        <f>G24/E24/60</f>
        <v>19.4837222222222</v>
      </c>
      <c r="D24" s="67">
        <v>22.7</v>
      </c>
      <c r="E24" s="16">
        <v>3</v>
      </c>
      <c r="F24" s="4" t="s">
        <v>17</v>
      </c>
      <c r="G24" s="14">
        <f>246.27+600.04+1171.31+360.06+458.84+670.55</f>
        <v>3507.07</v>
      </c>
      <c r="H24" s="14">
        <f>D24*E24*60</f>
        <v>4086</v>
      </c>
      <c r="I24" s="16" t="s">
        <v>881</v>
      </c>
      <c r="J24" s="14">
        <f t="shared" si="1"/>
        <v>578.93</v>
      </c>
      <c r="K24" s="14">
        <f t="shared" si="2"/>
        <v>-3507.07</v>
      </c>
      <c r="L24" s="60"/>
      <c r="M24" s="7">
        <f t="shared" si="4"/>
        <v>-30496.232490566</v>
      </c>
      <c r="N24" s="61"/>
      <c r="O24" s="65"/>
      <c r="P24" s="65"/>
    </row>
    <row r="25" s="2" customFormat="1" customHeight="1" spans="1:16">
      <c r="A25" s="66"/>
      <c r="B25" s="6" t="s">
        <v>882</v>
      </c>
      <c r="C25" s="59">
        <f>G25/E25/60</f>
        <v>19.6186111111111</v>
      </c>
      <c r="D25" s="67">
        <v>22.7</v>
      </c>
      <c r="E25" s="16">
        <v>3</v>
      </c>
      <c r="F25" s="4" t="s">
        <v>17</v>
      </c>
      <c r="G25" s="14">
        <f>1320.6+1293.08+917.67</f>
        <v>3531.35</v>
      </c>
      <c r="H25" s="14">
        <f>D25*E25*60</f>
        <v>4086</v>
      </c>
      <c r="I25" s="16" t="s">
        <v>881</v>
      </c>
      <c r="J25" s="14">
        <f t="shared" si="1"/>
        <v>554.65</v>
      </c>
      <c r="K25" s="14">
        <f t="shared" si="2"/>
        <v>-3531.35</v>
      </c>
      <c r="L25" s="60"/>
      <c r="M25" s="7">
        <f t="shared" si="4"/>
        <v>-34027.582490566</v>
      </c>
      <c r="N25" s="61"/>
      <c r="O25" s="65"/>
      <c r="P25" s="65"/>
    </row>
    <row r="26" s="2" customFormat="1" customHeight="1" spans="1:16">
      <c r="A26" s="66"/>
      <c r="B26" s="6" t="s">
        <v>609</v>
      </c>
      <c r="C26" s="59">
        <f>G26/5/12</f>
        <v>39.112</v>
      </c>
      <c r="D26" s="59">
        <v>45</v>
      </c>
      <c r="E26" s="16">
        <v>5</v>
      </c>
      <c r="F26" s="4" t="s">
        <v>17</v>
      </c>
      <c r="G26" s="14">
        <f>2001.43+345.29</f>
        <v>2346.72</v>
      </c>
      <c r="H26" s="14">
        <f>D26*E26*12</f>
        <v>2700</v>
      </c>
      <c r="I26" s="16" t="s">
        <v>883</v>
      </c>
      <c r="J26" s="14">
        <f t="shared" si="1"/>
        <v>353.28</v>
      </c>
      <c r="K26" s="14">
        <f t="shared" si="2"/>
        <v>-2346.72</v>
      </c>
      <c r="L26" s="60"/>
      <c r="M26" s="7">
        <f t="shared" si="4"/>
        <v>-36374.302490566</v>
      </c>
      <c r="N26" s="61"/>
      <c r="O26" s="65"/>
      <c r="P26" s="65"/>
    </row>
    <row r="27" s="2" customFormat="1" customHeight="1" spans="1:16">
      <c r="A27" s="66"/>
      <c r="B27" s="6" t="s">
        <v>803</v>
      </c>
      <c r="C27" s="59">
        <f>G27/E27/30</f>
        <v>7.88333333333333</v>
      </c>
      <c r="D27" s="57">
        <v>13.9</v>
      </c>
      <c r="E27" s="16">
        <v>2</v>
      </c>
      <c r="F27" s="4" t="s">
        <v>17</v>
      </c>
      <c r="G27" s="14">
        <v>473</v>
      </c>
      <c r="H27" s="14">
        <f>D27*E27*30</f>
        <v>834</v>
      </c>
      <c r="I27" s="8" t="s">
        <v>804</v>
      </c>
      <c r="J27" s="14">
        <f t="shared" si="1"/>
        <v>361</v>
      </c>
      <c r="K27" s="14">
        <f t="shared" si="2"/>
        <v>-473</v>
      </c>
      <c r="L27" s="60"/>
      <c r="M27" s="7">
        <f t="shared" si="4"/>
        <v>-36847.302490566</v>
      </c>
      <c r="N27" s="61"/>
      <c r="O27" s="65"/>
      <c r="P27" s="65"/>
    </row>
    <row r="28" s="2" customFormat="1" customHeight="1" spans="1:16">
      <c r="A28" s="66"/>
      <c r="B28" s="6" t="s">
        <v>884</v>
      </c>
      <c r="C28" s="59">
        <f>G28/E28/25</f>
        <v>10.039</v>
      </c>
      <c r="D28" s="5">
        <v>11.5</v>
      </c>
      <c r="E28" s="16">
        <v>1</v>
      </c>
      <c r="F28" s="4" t="s">
        <v>17</v>
      </c>
      <c r="G28" s="14">
        <f>501.95/2</f>
        <v>250.975</v>
      </c>
      <c r="H28" s="14">
        <f>D28*E28*25</f>
        <v>287.5</v>
      </c>
      <c r="I28" s="16" t="s">
        <v>865</v>
      </c>
      <c r="J28" s="14">
        <f t="shared" si="1"/>
        <v>36.525</v>
      </c>
      <c r="K28" s="14">
        <f t="shared" si="2"/>
        <v>-250.975</v>
      </c>
      <c r="L28" s="60"/>
      <c r="M28" s="7">
        <f t="shared" si="4"/>
        <v>-37098.277490566</v>
      </c>
      <c r="N28" s="61"/>
      <c r="O28" s="65"/>
      <c r="P28" s="65"/>
    </row>
    <row r="29" s="2" customFormat="1" customHeight="1" spans="1:16">
      <c r="A29" s="66"/>
      <c r="B29" s="6" t="s">
        <v>885</v>
      </c>
      <c r="C29" s="59">
        <f>G29/E29/25</f>
        <v>10.039</v>
      </c>
      <c r="D29" s="5">
        <v>11.5</v>
      </c>
      <c r="E29" s="16">
        <v>1</v>
      </c>
      <c r="F29" s="4" t="s">
        <v>17</v>
      </c>
      <c r="G29" s="14">
        <f>501.95/2</f>
        <v>250.975</v>
      </c>
      <c r="H29" s="14">
        <f>D29*E29*25</f>
        <v>287.5</v>
      </c>
      <c r="I29" s="16" t="s">
        <v>865</v>
      </c>
      <c r="J29" s="14">
        <f t="shared" si="1"/>
        <v>36.525</v>
      </c>
      <c r="K29" s="14">
        <f t="shared" si="2"/>
        <v>-250.975</v>
      </c>
      <c r="L29" s="60"/>
      <c r="M29" s="7">
        <f t="shared" si="4"/>
        <v>-37349.252490566</v>
      </c>
      <c r="N29" s="61"/>
      <c r="O29" s="65"/>
      <c r="P29" s="65"/>
    </row>
    <row r="30" s="2" customFormat="1" customHeight="1" spans="1:16">
      <c r="A30" s="66"/>
      <c r="B30" s="6" t="s">
        <v>886</v>
      </c>
      <c r="C30" s="59">
        <f>G30/E30/40</f>
        <v>7.314875</v>
      </c>
      <c r="D30" s="4">
        <v>9.8</v>
      </c>
      <c r="E30" s="16">
        <v>2</v>
      </c>
      <c r="F30" s="4" t="s">
        <v>17</v>
      </c>
      <c r="G30" s="14">
        <v>585.19</v>
      </c>
      <c r="H30" s="14">
        <f>D30*E30*40</f>
        <v>784</v>
      </c>
      <c r="I30" s="16" t="s">
        <v>887</v>
      </c>
      <c r="J30" s="14">
        <f t="shared" si="1"/>
        <v>198.81</v>
      </c>
      <c r="K30" s="14">
        <f t="shared" si="2"/>
        <v>-585.19</v>
      </c>
      <c r="L30" s="60"/>
      <c r="M30" s="7">
        <f t="shared" si="4"/>
        <v>-37934.442490566</v>
      </c>
      <c r="N30" s="61"/>
      <c r="O30" s="65"/>
      <c r="P30" s="65"/>
    </row>
    <row r="31" s="2" customFormat="1" customHeight="1" spans="1:16">
      <c r="A31" s="66"/>
      <c r="B31" s="6" t="s">
        <v>888</v>
      </c>
      <c r="C31" s="59">
        <f>G31/E31/60</f>
        <v>2.6955</v>
      </c>
      <c r="D31" s="4">
        <v>4.2</v>
      </c>
      <c r="E31" s="16">
        <v>2</v>
      </c>
      <c r="F31" s="4" t="s">
        <v>17</v>
      </c>
      <c r="G31" s="14">
        <v>323.46</v>
      </c>
      <c r="H31" s="14">
        <f>D31*E31*60</f>
        <v>504</v>
      </c>
      <c r="I31" s="16" t="s">
        <v>889</v>
      </c>
      <c r="J31" s="14">
        <f t="shared" si="1"/>
        <v>180.54</v>
      </c>
      <c r="K31" s="14">
        <f t="shared" si="2"/>
        <v>-323.46</v>
      </c>
      <c r="L31" s="60"/>
      <c r="M31" s="7">
        <f t="shared" si="4"/>
        <v>-38257.902490566</v>
      </c>
      <c r="N31" s="61"/>
      <c r="O31" s="65"/>
      <c r="P31" s="65"/>
    </row>
    <row r="32" s="2" customFormat="1" customHeight="1" spans="1:16">
      <c r="A32" s="4"/>
      <c r="B32" s="6" t="s">
        <v>88</v>
      </c>
      <c r="C32" s="59">
        <f>G32/E32/30</f>
        <v>8.9015</v>
      </c>
      <c r="D32" s="4">
        <v>12.5</v>
      </c>
      <c r="E32" s="16">
        <v>2</v>
      </c>
      <c r="F32" s="4" t="s">
        <v>17</v>
      </c>
      <c r="G32" s="14">
        <v>534.09</v>
      </c>
      <c r="H32" s="14">
        <f>D32*E32*30</f>
        <v>750</v>
      </c>
      <c r="I32" s="16" t="s">
        <v>589</v>
      </c>
      <c r="J32" s="14">
        <f t="shared" si="1"/>
        <v>215.91</v>
      </c>
      <c r="K32" s="14">
        <f t="shared" si="2"/>
        <v>-534.09</v>
      </c>
      <c r="L32" s="60"/>
      <c r="M32" s="7">
        <f t="shared" si="4"/>
        <v>-38791.992490566</v>
      </c>
      <c r="N32" s="61"/>
      <c r="O32" s="65"/>
      <c r="P32" s="65"/>
    </row>
    <row r="33" s="2" customFormat="1" customHeight="1" spans="1:16">
      <c r="A33" s="4"/>
      <c r="B33" s="6" t="s">
        <v>890</v>
      </c>
      <c r="C33" s="59">
        <f>G33/E33</f>
        <v>9.174</v>
      </c>
      <c r="D33" s="4">
        <v>11.5</v>
      </c>
      <c r="E33" s="16">
        <v>50</v>
      </c>
      <c r="F33" s="4" t="s">
        <v>25</v>
      </c>
      <c r="G33" s="14">
        <f>183.48+91.74+91.74+91.74</f>
        <v>458.7</v>
      </c>
      <c r="H33" s="14">
        <f>D33*E33</f>
        <v>575</v>
      </c>
      <c r="I33" s="16" t="s">
        <v>891</v>
      </c>
      <c r="J33" s="14">
        <f t="shared" si="1"/>
        <v>116.3</v>
      </c>
      <c r="K33" s="14">
        <f t="shared" si="2"/>
        <v>-458.7</v>
      </c>
      <c r="L33" s="60"/>
      <c r="M33" s="7">
        <f t="shared" si="4"/>
        <v>-39250.692490566</v>
      </c>
      <c r="N33" s="61"/>
      <c r="O33" s="65"/>
      <c r="P33" s="65"/>
    </row>
    <row r="34" s="2" customFormat="1" customHeight="1" spans="1:16">
      <c r="A34" s="4"/>
      <c r="B34" s="6" t="s">
        <v>892</v>
      </c>
      <c r="C34" s="59">
        <f>G34/E34</f>
        <v>8.7338</v>
      </c>
      <c r="D34" s="4">
        <v>11.5</v>
      </c>
      <c r="E34" s="16">
        <v>50</v>
      </c>
      <c r="F34" s="4" t="s">
        <v>893</v>
      </c>
      <c r="G34" s="14">
        <f>87.68*3+85.73+87.92</f>
        <v>436.69</v>
      </c>
      <c r="H34" s="14">
        <f>D34*E34</f>
        <v>575</v>
      </c>
      <c r="I34" s="16" t="s">
        <v>894</v>
      </c>
      <c r="J34" s="14">
        <f t="shared" si="1"/>
        <v>138.31</v>
      </c>
      <c r="K34" s="14">
        <f t="shared" si="2"/>
        <v>-436.69</v>
      </c>
      <c r="L34" s="60"/>
      <c r="M34" s="7">
        <f t="shared" si="4"/>
        <v>-39687.382490566</v>
      </c>
      <c r="N34" s="61"/>
      <c r="O34" s="65"/>
      <c r="P34" s="65"/>
    </row>
    <row r="35" s="2" customFormat="1" customHeight="1" spans="1:16">
      <c r="A35" s="4"/>
      <c r="B35" s="5"/>
      <c r="C35" s="5"/>
      <c r="D35" s="5"/>
      <c r="E35" s="15" t="s">
        <v>628</v>
      </c>
      <c r="F35" s="5"/>
      <c r="G35" s="5">
        <f>SUM(G3:G34)</f>
        <v>22534.31</v>
      </c>
      <c r="H35" s="68">
        <f>SUM(H3:H34)</f>
        <v>28539.5</v>
      </c>
      <c r="I35" s="5"/>
      <c r="J35" s="5"/>
      <c r="K35" s="5"/>
      <c r="L35" s="60"/>
      <c r="M35" s="14"/>
      <c r="N35" s="61"/>
      <c r="O35" s="65"/>
      <c r="P35" s="65"/>
    </row>
    <row r="36" s="2" customFormat="1" customHeight="1" spans="1:16">
      <c r="A36" s="69"/>
      <c r="B36" s="70"/>
      <c r="C36" s="70"/>
      <c r="D36" s="70"/>
      <c r="E36" s="70"/>
      <c r="F36" s="70"/>
      <c r="G36" s="70"/>
      <c r="H36" s="70"/>
      <c r="I36" s="70" t="s">
        <v>200</v>
      </c>
      <c r="J36" s="70">
        <f>SUM(J3:J34)</f>
        <v>6005.19</v>
      </c>
      <c r="K36" s="5"/>
      <c r="L36" s="60"/>
      <c r="M36" s="7"/>
      <c r="N36" s="61"/>
      <c r="O36" s="65"/>
      <c r="P36" s="65"/>
    </row>
    <row r="37" s="2" customFormat="1" customHeight="1" spans="1:16">
      <c r="A37" s="4"/>
      <c r="B37" s="6"/>
      <c r="C37" s="59"/>
      <c r="D37" s="4"/>
      <c r="E37" s="16"/>
      <c r="F37" s="4"/>
      <c r="G37" s="14"/>
      <c r="H37" s="14"/>
      <c r="I37" s="16" t="s">
        <v>201</v>
      </c>
      <c r="J37" s="71">
        <f>J36/2</f>
        <v>3002.595</v>
      </c>
      <c r="K37" s="14">
        <f>-J37</f>
        <v>-3002.595</v>
      </c>
      <c r="L37" s="60"/>
      <c r="M37" s="10">
        <f>M34+K37</f>
        <v>-42689.977490566</v>
      </c>
      <c r="N37" s="72" t="s">
        <v>748</v>
      </c>
      <c r="O37" s="65"/>
      <c r="P37" s="65"/>
    </row>
    <row r="38" s="2" customFormat="1" customHeight="1" spans="1:16">
      <c r="A38" s="4"/>
      <c r="B38" s="6"/>
      <c r="C38" s="59"/>
      <c r="D38" s="4"/>
      <c r="E38" s="16"/>
      <c r="F38" s="4"/>
      <c r="G38" s="14"/>
      <c r="H38" s="14"/>
      <c r="I38" s="16"/>
      <c r="J38" s="14"/>
      <c r="K38" s="14"/>
      <c r="L38" s="60"/>
      <c r="M38" s="14"/>
      <c r="N38" s="61"/>
      <c r="O38" s="65"/>
      <c r="P38" s="65"/>
    </row>
    <row r="39" s="2" customFormat="1" customHeight="1" spans="1:16">
      <c r="A39" s="4"/>
      <c r="B39" s="6"/>
      <c r="C39" s="59"/>
      <c r="D39" s="4"/>
      <c r="E39" s="16"/>
      <c r="F39" s="4"/>
      <c r="G39" s="14"/>
      <c r="H39" s="14"/>
      <c r="I39" s="16"/>
      <c r="J39" s="14"/>
      <c r="K39" s="14"/>
      <c r="L39" s="60"/>
      <c r="M39" s="14"/>
      <c r="N39" s="61"/>
      <c r="O39" s="65"/>
      <c r="P39" s="65"/>
    </row>
    <row r="40" s="2" customFormat="1" customHeight="1" spans="1:16">
      <c r="A40" s="66"/>
      <c r="B40" s="6"/>
      <c r="C40" s="59"/>
      <c r="D40" s="59"/>
      <c r="E40" s="16"/>
      <c r="F40" s="4"/>
      <c r="G40" s="14"/>
      <c r="H40" s="14"/>
      <c r="I40" s="16"/>
      <c r="J40" s="14"/>
      <c r="K40" s="14"/>
      <c r="L40" s="60"/>
      <c r="M40" s="14"/>
      <c r="N40" s="61"/>
      <c r="O40" s="65"/>
      <c r="P40" s="65"/>
    </row>
    <row r="41" s="2" customFormat="1" customHeight="1" spans="1:16">
      <c r="A41" s="66"/>
      <c r="B41" s="6"/>
      <c r="C41" s="59"/>
      <c r="D41" s="59"/>
      <c r="E41" s="16"/>
      <c r="F41" s="4"/>
      <c r="G41" s="14"/>
      <c r="H41" s="14"/>
      <c r="I41" s="16"/>
      <c r="J41" s="14"/>
      <c r="K41" s="14"/>
      <c r="L41" s="60"/>
      <c r="M41" s="14"/>
      <c r="N41" s="61"/>
      <c r="O41" s="65"/>
      <c r="P41" s="65"/>
    </row>
    <row r="42" s="2" customFormat="1" customHeight="1" spans="1:16">
      <c r="A42" s="66"/>
      <c r="B42" s="6"/>
      <c r="C42" s="59"/>
      <c r="D42" s="59"/>
      <c r="E42" s="16"/>
      <c r="F42" s="4"/>
      <c r="G42" s="14"/>
      <c r="H42" s="14"/>
      <c r="I42" s="16"/>
      <c r="J42" s="14"/>
      <c r="K42" s="14"/>
      <c r="L42" s="60"/>
      <c r="M42" s="14"/>
      <c r="N42" s="61"/>
      <c r="O42" s="65"/>
      <c r="P42" s="65"/>
    </row>
    <row r="43" s="2" customFormat="1" customHeight="1" spans="1:16">
      <c r="A43" s="66"/>
      <c r="B43" s="6"/>
      <c r="C43" s="59"/>
      <c r="D43" s="59"/>
      <c r="E43" s="16"/>
      <c r="F43" s="4"/>
      <c r="G43" s="14"/>
      <c r="H43" s="14"/>
      <c r="I43" s="16"/>
      <c r="J43" s="14"/>
      <c r="K43" s="14"/>
      <c r="L43" s="60"/>
      <c r="M43" s="14"/>
      <c r="N43" s="61"/>
      <c r="O43" s="65"/>
      <c r="P43" s="65"/>
    </row>
    <row r="44" s="2" customFormat="1" customHeight="1" spans="1:16">
      <c r="A44" s="66"/>
      <c r="B44" s="6"/>
      <c r="C44" s="59"/>
      <c r="D44" s="59"/>
      <c r="E44" s="16"/>
      <c r="F44" s="4"/>
      <c r="G44" s="14"/>
      <c r="H44" s="14"/>
      <c r="I44" s="16"/>
      <c r="J44" s="14"/>
      <c r="K44" s="14"/>
      <c r="L44" s="60"/>
      <c r="M44" s="14"/>
      <c r="N44" s="61"/>
      <c r="O44" s="65"/>
      <c r="P44" s="65"/>
    </row>
    <row r="45" s="2" customFormat="1" customHeight="1" spans="1:16">
      <c r="A45" s="66"/>
      <c r="B45" s="6"/>
      <c r="C45" s="59"/>
      <c r="D45" s="59"/>
      <c r="E45" s="16"/>
      <c r="F45" s="4"/>
      <c r="G45" s="14"/>
      <c r="H45" s="14"/>
      <c r="I45" s="16"/>
      <c r="J45" s="14"/>
      <c r="K45" s="14"/>
      <c r="L45" s="60"/>
      <c r="M45" s="14"/>
      <c r="N45" s="61"/>
      <c r="O45" s="65"/>
      <c r="P45" s="65"/>
    </row>
    <row r="46" s="2" customFormat="1" customHeight="1" spans="1:16">
      <c r="A46" s="4"/>
      <c r="B46" s="6"/>
      <c r="C46" s="59"/>
      <c r="D46" s="14"/>
      <c r="E46" s="16"/>
      <c r="F46" s="4"/>
      <c r="G46" s="14"/>
      <c r="H46" s="14"/>
      <c r="I46" s="16"/>
      <c r="J46" s="14"/>
      <c r="K46" s="14"/>
      <c r="L46" s="60"/>
      <c r="M46" s="14"/>
      <c r="N46" s="61"/>
      <c r="O46" s="65"/>
      <c r="P46" s="65"/>
    </row>
    <row r="47" s="2" customFormat="1" customHeight="1" spans="1:16">
      <c r="A47" s="4"/>
      <c r="B47" s="6"/>
      <c r="C47" s="59"/>
      <c r="D47" s="14"/>
      <c r="E47" s="16"/>
      <c r="F47" s="4"/>
      <c r="G47" s="14"/>
      <c r="H47" s="14"/>
      <c r="I47" s="16"/>
      <c r="J47" s="14"/>
      <c r="K47" s="14"/>
      <c r="L47" s="60"/>
      <c r="M47" s="14"/>
      <c r="N47" s="61"/>
      <c r="O47" s="65"/>
      <c r="P47" s="65"/>
    </row>
    <row r="48" s="2" customFormat="1" customHeight="1" spans="1:16">
      <c r="A48" s="4"/>
      <c r="B48" s="6"/>
      <c r="C48" s="59"/>
      <c r="D48" s="14"/>
      <c r="E48" s="16"/>
      <c r="F48" s="4"/>
      <c r="G48" s="14"/>
      <c r="H48" s="14"/>
      <c r="I48" s="16"/>
      <c r="J48" s="14"/>
      <c r="K48" s="14"/>
      <c r="L48" s="60"/>
      <c r="M48" s="14"/>
      <c r="N48" s="61"/>
      <c r="O48" s="65"/>
      <c r="P48" s="65"/>
    </row>
    <row r="49" s="2" customFormat="1" customHeight="1" spans="1:16">
      <c r="A49" s="4"/>
      <c r="B49" s="6"/>
      <c r="C49" s="59"/>
      <c r="D49" s="14"/>
      <c r="E49" s="16"/>
      <c r="F49" s="4"/>
      <c r="G49" s="14"/>
      <c r="H49" s="14"/>
      <c r="I49" s="16"/>
      <c r="J49" s="14"/>
      <c r="K49" s="14"/>
      <c r="L49" s="60"/>
      <c r="M49" s="14"/>
      <c r="N49" s="61"/>
      <c r="O49" s="65"/>
      <c r="P49" s="65"/>
    </row>
    <row r="50" s="2" customFormat="1" customHeight="1" spans="1:16">
      <c r="A50" s="4"/>
      <c r="B50" s="6"/>
      <c r="C50" s="59"/>
      <c r="D50" s="14"/>
      <c r="E50" s="16"/>
      <c r="F50" s="4"/>
      <c r="G50" s="14"/>
      <c r="H50" s="14"/>
      <c r="I50" s="16"/>
      <c r="J50" s="14"/>
      <c r="K50" s="14"/>
      <c r="L50" s="60"/>
      <c r="M50" s="14"/>
      <c r="N50" s="61"/>
      <c r="O50" s="65"/>
      <c r="P50" s="65"/>
    </row>
    <row r="51" s="2" customFormat="1" customHeight="1" spans="1:16">
      <c r="A51" s="4"/>
      <c r="B51" s="6"/>
      <c r="C51" s="59"/>
      <c r="D51" s="14"/>
      <c r="E51" s="16"/>
      <c r="F51" s="4"/>
      <c r="G51" s="14"/>
      <c r="H51" s="14"/>
      <c r="I51" s="16"/>
      <c r="J51" s="14"/>
      <c r="K51" s="14"/>
      <c r="L51" s="60"/>
      <c r="M51" s="14"/>
      <c r="N51" s="61"/>
      <c r="O51" s="65"/>
      <c r="P51" s="65"/>
    </row>
    <row r="52" s="2" customFormat="1" customHeight="1" spans="1:16">
      <c r="A52" s="4"/>
      <c r="B52" s="6"/>
      <c r="C52" s="59"/>
      <c r="D52" s="14"/>
      <c r="E52" s="16"/>
      <c r="F52" s="4"/>
      <c r="G52" s="14"/>
      <c r="H52" s="14"/>
      <c r="I52" s="16"/>
      <c r="J52" s="14"/>
      <c r="K52" s="14"/>
      <c r="L52" s="60"/>
      <c r="M52" s="14"/>
      <c r="N52" s="61"/>
      <c r="O52" s="65"/>
      <c r="P52" s="65"/>
    </row>
    <row r="53" s="2" customFormat="1" customHeight="1" spans="1:16">
      <c r="A53" s="4"/>
      <c r="B53" s="6"/>
      <c r="C53" s="59"/>
      <c r="D53" s="14"/>
      <c r="E53" s="16"/>
      <c r="F53" s="4"/>
      <c r="G53" s="14"/>
      <c r="H53" s="14"/>
      <c r="I53" s="16"/>
      <c r="J53" s="14"/>
      <c r="K53" s="14"/>
      <c r="L53" s="60"/>
      <c r="M53" s="14"/>
      <c r="N53" s="61"/>
      <c r="O53" s="65"/>
      <c r="P53" s="65"/>
    </row>
    <row r="54" s="2" customFormat="1" customHeight="1" spans="1:16">
      <c r="A54" s="4"/>
      <c r="B54" s="6"/>
      <c r="C54" s="59"/>
      <c r="D54" s="14"/>
      <c r="E54" s="16"/>
      <c r="F54" s="4"/>
      <c r="G54" s="14"/>
      <c r="H54" s="14"/>
      <c r="I54" s="16"/>
      <c r="J54" s="14"/>
      <c r="K54" s="14"/>
      <c r="L54" s="60"/>
      <c r="M54" s="14"/>
      <c r="N54" s="61"/>
      <c r="O54" s="65"/>
      <c r="P54" s="65"/>
    </row>
    <row r="55" s="2" customFormat="1" customHeight="1" spans="1:16">
      <c r="A55" s="4"/>
      <c r="B55" s="65"/>
      <c r="C55" s="59"/>
      <c r="D55" s="14"/>
      <c r="E55" s="16"/>
      <c r="F55" s="4"/>
      <c r="G55" s="14"/>
      <c r="H55" s="14"/>
      <c r="I55" s="16"/>
      <c r="J55" s="14"/>
      <c r="K55" s="14"/>
      <c r="L55" s="60"/>
      <c r="M55" s="14"/>
      <c r="N55" s="61"/>
      <c r="O55" s="65"/>
      <c r="P55" s="65"/>
    </row>
    <row r="56" s="2" customFormat="1" customHeight="1" spans="1:16">
      <c r="A56" s="4"/>
      <c r="B56" s="6"/>
      <c r="C56" s="59"/>
      <c r="D56" s="14"/>
      <c r="E56" s="16"/>
      <c r="F56" s="4"/>
      <c r="G56" s="14"/>
      <c r="H56" s="14"/>
      <c r="I56" s="16"/>
      <c r="J56" s="14"/>
      <c r="K56" s="14"/>
      <c r="L56" s="60"/>
      <c r="M56" s="14"/>
      <c r="N56" s="61"/>
      <c r="O56" s="65"/>
      <c r="P56" s="65"/>
    </row>
    <row r="57" s="2" customFormat="1" customHeight="1" spans="1:16">
      <c r="A57" s="4"/>
      <c r="B57" s="6"/>
      <c r="C57" s="59"/>
      <c r="D57" s="14"/>
      <c r="E57" s="16"/>
      <c r="F57" s="4"/>
      <c r="G57" s="14"/>
      <c r="H57" s="14"/>
      <c r="I57" s="16"/>
      <c r="J57" s="14"/>
      <c r="K57" s="14"/>
      <c r="L57" s="60"/>
      <c r="M57" s="14"/>
      <c r="N57" s="61"/>
      <c r="O57" s="65"/>
      <c r="P57" s="65"/>
    </row>
    <row r="58" s="2" customFormat="1" customHeight="1" spans="1:16">
      <c r="A58" s="4"/>
      <c r="B58" s="6"/>
      <c r="C58" s="59"/>
      <c r="D58" s="14"/>
      <c r="E58" s="16"/>
      <c r="F58" s="4"/>
      <c r="G58" s="14"/>
      <c r="H58" s="14"/>
      <c r="I58" s="16"/>
      <c r="J58" s="14"/>
      <c r="K58" s="14"/>
      <c r="L58" s="60"/>
      <c r="M58" s="14"/>
      <c r="N58" s="61"/>
      <c r="O58" s="65"/>
      <c r="P58" s="65"/>
    </row>
    <row r="59" s="2" customFormat="1" customHeight="1" spans="1:16">
      <c r="A59" s="4"/>
      <c r="B59" s="6"/>
      <c r="C59" s="59"/>
      <c r="D59" s="14"/>
      <c r="E59" s="16"/>
      <c r="F59" s="4"/>
      <c r="G59" s="14"/>
      <c r="H59" s="14"/>
      <c r="I59" s="16"/>
      <c r="J59" s="14"/>
      <c r="K59" s="14"/>
      <c r="L59" s="60"/>
      <c r="M59" s="14"/>
      <c r="N59" s="61"/>
      <c r="O59" s="65"/>
      <c r="P59" s="65"/>
    </row>
    <row r="60" s="2" customFormat="1" customHeight="1" spans="1:16">
      <c r="A60" s="4"/>
      <c r="B60" s="6"/>
      <c r="C60" s="73"/>
      <c r="D60" s="74"/>
      <c r="E60" s="16"/>
      <c r="F60" s="4"/>
      <c r="G60" s="14"/>
      <c r="H60" s="14"/>
      <c r="I60" s="16"/>
      <c r="J60" s="14"/>
      <c r="K60" s="14"/>
      <c r="L60" s="60"/>
      <c r="M60" s="14"/>
      <c r="N60" s="61"/>
      <c r="O60" s="65"/>
      <c r="P60" s="65"/>
    </row>
    <row r="61" s="2" customFormat="1" customHeight="1" spans="1:16">
      <c r="A61" s="4"/>
      <c r="B61" s="6"/>
      <c r="C61" s="59"/>
      <c r="D61" s="74"/>
      <c r="E61" s="16"/>
      <c r="F61" s="4"/>
      <c r="G61" s="14"/>
      <c r="H61" s="14"/>
      <c r="I61" s="16"/>
      <c r="J61" s="14"/>
      <c r="K61" s="14"/>
      <c r="L61" s="60"/>
      <c r="M61" s="14"/>
      <c r="N61" s="61"/>
      <c r="O61" s="65"/>
      <c r="P61" s="65"/>
    </row>
    <row r="62" s="2" customFormat="1" customHeight="1" spans="1:16">
      <c r="A62" s="4"/>
      <c r="B62" s="6"/>
      <c r="C62" s="59"/>
      <c r="D62" s="4"/>
      <c r="E62" s="16"/>
      <c r="F62" s="4"/>
      <c r="G62" s="14"/>
      <c r="H62" s="14"/>
      <c r="I62" s="16"/>
      <c r="J62" s="14"/>
      <c r="K62" s="14"/>
      <c r="L62" s="60"/>
      <c r="M62" s="14"/>
      <c r="N62" s="61"/>
      <c r="O62" s="65"/>
      <c r="P62" s="65"/>
    </row>
    <row r="63" s="2" customFormat="1" customHeight="1" spans="1:16">
      <c r="A63" s="4"/>
      <c r="B63" s="6"/>
      <c r="C63" s="59"/>
      <c r="D63" s="14"/>
      <c r="E63" s="16"/>
      <c r="F63" s="4"/>
      <c r="G63" s="14"/>
      <c r="H63" s="14"/>
      <c r="I63" s="16"/>
      <c r="J63" s="14"/>
      <c r="K63" s="14"/>
      <c r="L63" s="60"/>
      <c r="M63" s="14"/>
      <c r="N63" s="61"/>
      <c r="O63" s="65"/>
      <c r="P63" s="65"/>
    </row>
    <row r="64" s="2" customFormat="1" customHeight="1" spans="1:16">
      <c r="A64" s="4"/>
      <c r="B64" s="6"/>
      <c r="C64" s="59"/>
      <c r="D64" s="14"/>
      <c r="E64" s="16"/>
      <c r="F64" s="4"/>
      <c r="G64" s="14"/>
      <c r="H64" s="14"/>
      <c r="I64" s="16"/>
      <c r="J64" s="14"/>
      <c r="K64" s="14"/>
      <c r="L64" s="60"/>
      <c r="M64" s="14"/>
      <c r="N64" s="61"/>
      <c r="O64" s="65"/>
      <c r="P64" s="65"/>
    </row>
    <row r="65" s="2" customFormat="1" customHeight="1" spans="1:16">
      <c r="A65" s="4"/>
      <c r="B65" s="6"/>
      <c r="C65" s="59"/>
      <c r="D65" s="14"/>
      <c r="E65" s="16"/>
      <c r="F65" s="4"/>
      <c r="G65" s="14"/>
      <c r="H65" s="14"/>
      <c r="I65" s="16"/>
      <c r="J65" s="14"/>
      <c r="K65" s="14"/>
      <c r="L65" s="60"/>
      <c r="M65" s="14"/>
      <c r="N65" s="61"/>
      <c r="O65" s="65"/>
      <c r="P65" s="65"/>
    </row>
    <row r="66" s="2" customFormat="1" customHeight="1" spans="1:16">
      <c r="A66" s="4"/>
      <c r="B66" s="6"/>
      <c r="C66" s="59"/>
      <c r="D66" s="14"/>
      <c r="E66" s="16"/>
      <c r="F66" s="4"/>
      <c r="G66" s="14"/>
      <c r="H66" s="14"/>
      <c r="I66" s="16"/>
      <c r="J66" s="14"/>
      <c r="K66" s="14"/>
      <c r="L66" s="60"/>
      <c r="M66" s="14"/>
      <c r="N66" s="61"/>
      <c r="O66" s="65"/>
      <c r="P66" s="65"/>
    </row>
    <row r="67" s="2" customFormat="1" customHeight="1" spans="1:16">
      <c r="A67" s="4"/>
      <c r="B67" s="6"/>
      <c r="C67" s="59"/>
      <c r="D67" s="14"/>
      <c r="E67" s="16"/>
      <c r="F67" s="4"/>
      <c r="G67" s="14"/>
      <c r="H67" s="14"/>
      <c r="I67" s="16"/>
      <c r="J67" s="14"/>
      <c r="K67" s="14"/>
      <c r="L67" s="60"/>
      <c r="M67" s="14"/>
      <c r="N67" s="61"/>
      <c r="O67" s="65"/>
      <c r="P67" s="65"/>
    </row>
    <row r="68" s="2" customFormat="1" customHeight="1" spans="1:16">
      <c r="A68" s="66"/>
      <c r="B68" s="6"/>
      <c r="C68" s="59"/>
      <c r="D68" s="59"/>
      <c r="E68" s="16"/>
      <c r="F68" s="4"/>
      <c r="G68" s="14"/>
      <c r="H68" s="14"/>
      <c r="I68" s="16"/>
      <c r="J68" s="14"/>
      <c r="K68" s="14"/>
      <c r="L68" s="60"/>
      <c r="M68" s="14"/>
      <c r="N68" s="61"/>
      <c r="O68" s="65"/>
      <c r="P68" s="65"/>
    </row>
    <row r="69" s="2" customFormat="1" customHeight="1" spans="1:16">
      <c r="A69" s="75"/>
      <c r="B69" s="76"/>
      <c r="C69" s="77"/>
      <c r="D69" s="77"/>
      <c r="E69" s="78"/>
      <c r="F69" s="78"/>
      <c r="G69" s="79"/>
      <c r="H69" s="79"/>
      <c r="I69" s="78"/>
      <c r="J69" s="80"/>
      <c r="K69" s="14"/>
      <c r="L69" s="60"/>
      <c r="M69" s="14"/>
      <c r="N69" s="61"/>
      <c r="O69" s="65"/>
      <c r="P69" s="65"/>
    </row>
    <row r="70" s="2" customFormat="1" customHeight="1" spans="1:16">
      <c r="A70" s="81"/>
      <c r="B70" s="82"/>
      <c r="C70" s="83"/>
      <c r="D70" s="83"/>
      <c r="E70" s="84"/>
      <c r="F70" s="69"/>
      <c r="G70" s="85"/>
      <c r="H70" s="85"/>
      <c r="I70" s="84"/>
      <c r="J70" s="14"/>
      <c r="K70" s="14"/>
      <c r="L70" s="60"/>
      <c r="M70" s="14"/>
      <c r="N70" s="61"/>
      <c r="O70" s="65"/>
      <c r="P70" s="65"/>
    </row>
    <row r="71" s="2" customFormat="1" customHeight="1" spans="1:16">
      <c r="A71" s="4"/>
      <c r="B71" s="4"/>
      <c r="C71" s="59"/>
      <c r="D71" s="59"/>
      <c r="E71" s="16"/>
      <c r="F71" s="4"/>
      <c r="G71" s="14"/>
      <c r="H71" s="14"/>
      <c r="I71" s="16"/>
      <c r="J71" s="14"/>
      <c r="K71" s="14"/>
      <c r="L71" s="60"/>
      <c r="M71" s="14"/>
      <c r="N71" s="61"/>
      <c r="O71" s="65"/>
      <c r="P71" s="65"/>
    </row>
    <row r="72" s="2" customFormat="1" customHeight="1" spans="1:16">
      <c r="A72" s="4"/>
      <c r="B72" s="4"/>
      <c r="C72" s="59"/>
      <c r="D72" s="59"/>
      <c r="E72" s="16"/>
      <c r="F72" s="4"/>
      <c r="G72" s="14"/>
      <c r="H72" s="14"/>
      <c r="I72" s="16"/>
      <c r="J72" s="14"/>
      <c r="K72" s="14"/>
      <c r="L72" s="60"/>
      <c r="M72" s="14"/>
      <c r="N72" s="61"/>
      <c r="O72" s="65"/>
      <c r="P72" s="65"/>
    </row>
    <row r="73" s="2" customFormat="1" customHeight="1" spans="1:16">
      <c r="A73" s="4"/>
      <c r="B73" s="6"/>
      <c r="C73" s="59"/>
      <c r="D73" s="59"/>
      <c r="E73" s="16"/>
      <c r="F73" s="4"/>
      <c r="G73" s="14"/>
      <c r="H73" s="14"/>
      <c r="I73" s="16"/>
      <c r="J73" s="14"/>
      <c r="K73" s="14"/>
      <c r="L73" s="60"/>
      <c r="M73" s="14"/>
      <c r="N73" s="61"/>
      <c r="O73" s="65"/>
      <c r="P73" s="65"/>
    </row>
    <row r="74" s="2" customFormat="1" customHeight="1" spans="1:16">
      <c r="A74" s="4"/>
      <c r="B74" s="6"/>
      <c r="C74" s="59"/>
      <c r="D74" s="59"/>
      <c r="E74" s="16"/>
      <c r="F74" s="4"/>
      <c r="G74" s="14"/>
      <c r="H74" s="14"/>
      <c r="I74" s="16"/>
      <c r="J74" s="14"/>
      <c r="K74" s="14"/>
      <c r="L74" s="60"/>
      <c r="M74" s="14"/>
      <c r="N74" s="61"/>
      <c r="O74" s="65"/>
      <c r="P74" s="65"/>
    </row>
    <row r="75" s="2" customFormat="1" customHeight="1" spans="1:16">
      <c r="A75" s="4"/>
      <c r="B75" s="6"/>
      <c r="C75" s="59"/>
      <c r="D75" s="59"/>
      <c r="E75" s="16"/>
      <c r="F75" s="4"/>
      <c r="G75" s="14"/>
      <c r="H75" s="14"/>
      <c r="I75" s="16"/>
      <c r="J75" s="14"/>
      <c r="K75" s="14"/>
      <c r="L75" s="60"/>
      <c r="M75" s="14"/>
      <c r="N75" s="61"/>
      <c r="O75" s="65"/>
      <c r="P75" s="65"/>
    </row>
    <row r="76" s="2" customFormat="1" customHeight="1" spans="1:16">
      <c r="A76" s="4"/>
      <c r="B76" s="4"/>
      <c r="C76" s="59"/>
      <c r="D76" s="59"/>
      <c r="E76" s="16"/>
      <c r="F76" s="4"/>
      <c r="G76" s="14"/>
      <c r="H76" s="14"/>
      <c r="I76" s="16"/>
      <c r="J76" s="14"/>
      <c r="K76" s="14"/>
      <c r="L76" s="60"/>
      <c r="M76" s="14"/>
      <c r="N76" s="61"/>
      <c r="O76" s="65"/>
      <c r="P76" s="65"/>
    </row>
    <row r="77" s="2" customFormat="1" customHeight="1" spans="1:16">
      <c r="A77" s="4"/>
      <c r="B77" s="4"/>
      <c r="C77" s="59"/>
      <c r="D77" s="59"/>
      <c r="E77" s="16"/>
      <c r="F77" s="4"/>
      <c r="G77" s="14"/>
      <c r="H77" s="14"/>
      <c r="I77" s="16"/>
      <c r="J77" s="14"/>
      <c r="K77" s="14"/>
      <c r="L77" s="60"/>
      <c r="M77" s="14"/>
      <c r="N77" s="61"/>
      <c r="O77" s="65"/>
      <c r="P77" s="65"/>
    </row>
    <row r="78" s="2" customFormat="1" customHeight="1" spans="1:16">
      <c r="A78" s="65"/>
      <c r="B78" s="65"/>
      <c r="C78" s="77"/>
      <c r="D78" s="77"/>
      <c r="E78" s="86"/>
      <c r="F78" s="86"/>
      <c r="G78" s="65"/>
      <c r="H78" s="79"/>
      <c r="I78" s="78"/>
      <c r="J78" s="65"/>
      <c r="K78" s="79"/>
      <c r="L78" s="87"/>
      <c r="M78" s="79"/>
      <c r="N78" s="88"/>
      <c r="O78" s="65"/>
      <c r="P78" s="65"/>
    </row>
    <row r="79" s="2" customFormat="1" customHeight="1" spans="1:16">
      <c r="A79" s="65"/>
      <c r="B79" s="76"/>
      <c r="C79" s="77"/>
      <c r="D79" s="65"/>
      <c r="E79" s="78"/>
      <c r="F79" s="65"/>
      <c r="G79" s="79"/>
      <c r="H79" s="79"/>
      <c r="I79" s="78"/>
      <c r="J79" s="79"/>
      <c r="K79" s="79"/>
      <c r="L79" s="87"/>
      <c r="M79" s="79"/>
      <c r="N79" s="88"/>
      <c r="O79" s="65"/>
      <c r="P79" s="65"/>
    </row>
    <row r="80" s="2" customFormat="1" customHeight="1" spans="1:16">
      <c r="A80" s="65"/>
      <c r="B80" s="76"/>
      <c r="C80" s="77"/>
      <c r="D80" s="65"/>
      <c r="E80" s="78"/>
      <c r="F80" s="65"/>
      <c r="G80" s="79"/>
      <c r="H80" s="79"/>
      <c r="I80" s="78"/>
      <c r="J80" s="79"/>
      <c r="K80" s="79"/>
      <c r="L80" s="87"/>
      <c r="M80" s="79"/>
      <c r="N80" s="88"/>
      <c r="O80" s="65"/>
      <c r="P80" s="65"/>
    </row>
    <row r="81" s="2" customFormat="1" customHeight="1" spans="1:16">
      <c r="A81" s="65"/>
      <c r="B81" s="76"/>
      <c r="C81" s="77"/>
      <c r="D81" s="65"/>
      <c r="E81" s="78"/>
      <c r="F81" s="65"/>
      <c r="G81" s="79"/>
      <c r="H81" s="79"/>
      <c r="I81" s="78"/>
      <c r="J81" s="79"/>
      <c r="K81" s="79"/>
      <c r="L81" s="87"/>
      <c r="M81" s="79"/>
      <c r="N81" s="88"/>
      <c r="O81" s="65"/>
      <c r="P81" s="65"/>
    </row>
  </sheetData>
  <autoFilter xmlns:etc="http://www.wps.cn/officeDocument/2017/etCustomData" ref="A2:B78" etc:filterBottomFollowUsedRange="0">
    <extLst/>
  </autoFilter>
  <mergeCells count="3">
    <mergeCell ref="A1:I1"/>
    <mergeCell ref="E69:F69"/>
    <mergeCell ref="E78:F78"/>
  </mergeCells>
  <pageMargins left="0.7" right="0.7" top="0.75" bottom="0.75" header="0.3" footer="0.3"/>
  <pageSetup paperSize="9" scale="75" orientation="portrait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"/>
  <sheetViews>
    <sheetView workbookViewId="0">
      <selection activeCell="A12" sqref="A12:E15"/>
    </sheetView>
  </sheetViews>
  <sheetFormatPr defaultColWidth="9" defaultRowHeight="14.25" outlineLevelCol="7"/>
  <cols>
    <col min="1" max="3" width="18.75" style="24" customWidth="1"/>
    <col min="4" max="7" width="19.125" style="24" customWidth="1"/>
    <col min="8" max="13" width="10.625" style="24" customWidth="1"/>
    <col min="14" max="16384" width="9" style="24"/>
  </cols>
  <sheetData>
    <row r="1" s="23" customFormat="1" ht="28" customHeight="1" spans="1:8">
      <c r="A1" s="25" t="s">
        <v>895</v>
      </c>
      <c r="B1" s="26" t="s">
        <v>896</v>
      </c>
      <c r="C1" s="26" t="s">
        <v>897</v>
      </c>
      <c r="D1" s="26" t="s">
        <v>898</v>
      </c>
      <c r="E1" s="26" t="s">
        <v>450</v>
      </c>
    </row>
    <row r="2" s="23" customFormat="1" ht="28" customHeight="1" spans="1:8">
      <c r="A2" s="26" t="s">
        <v>899</v>
      </c>
      <c r="B2" s="26">
        <v>24966.5</v>
      </c>
      <c r="C2" s="26">
        <v>8057</v>
      </c>
      <c r="D2" s="26">
        <v>28539.5</v>
      </c>
      <c r="E2" s="27">
        <f>SUM(B2:D2)</f>
        <v>61563</v>
      </c>
    </row>
    <row r="3" s="23" customFormat="1" ht="28" customHeight="1" spans="1:8">
      <c r="A3" s="26" t="s">
        <v>900</v>
      </c>
      <c r="B3" s="26">
        <v>9066</v>
      </c>
      <c r="C3" s="26">
        <v>9349.7</v>
      </c>
      <c r="D3" s="26"/>
      <c r="E3" s="28">
        <f>SUM(B3:D3)</f>
        <v>18415.7</v>
      </c>
    </row>
    <row r="4" s="23" customFormat="1" ht="28" customHeight="1" spans="1:8">
      <c r="A4" s="26"/>
      <c r="B4" s="26"/>
      <c r="C4" s="26"/>
      <c r="D4" s="29" t="s">
        <v>901</v>
      </c>
      <c r="E4" s="30">
        <f>E2+E3</f>
        <v>79978.7</v>
      </c>
      <c r="F4" s="31">
        <v>-42689.977490566</v>
      </c>
      <c r="G4" s="32">
        <f>E4+F4</f>
        <v>37288.722509434</v>
      </c>
    </row>
    <row r="5" ht="28" customHeight="1" spans="1:8">
      <c r="C5" s="33"/>
      <c r="D5" s="33"/>
      <c r="E5" s="34" t="s">
        <v>902</v>
      </c>
      <c r="F5" s="34" t="s">
        <v>903</v>
      </c>
      <c r="G5" s="34" t="s">
        <v>904</v>
      </c>
      <c r="H5" s="33"/>
    </row>
    <row r="6" ht="28" customHeight="1" spans="1:8">
      <c r="C6" s="33"/>
      <c r="D6" s="33"/>
      <c r="E6" s="33"/>
      <c r="F6" s="33"/>
      <c r="G6" s="33"/>
      <c r="H6" s="33"/>
    </row>
    <row r="7" ht="28" customHeight="1" spans="1:8">
      <c r="C7" s="33"/>
      <c r="D7" s="33"/>
      <c r="E7" s="33"/>
      <c r="F7" s="33"/>
      <c r="G7" s="33"/>
      <c r="H7" s="33"/>
    </row>
    <row r="8" ht="28" customHeight="1" spans="1:8">
      <c r="C8" s="35" t="s">
        <v>905</v>
      </c>
      <c r="D8" s="34" t="s">
        <v>906</v>
      </c>
      <c r="E8" s="34" t="s">
        <v>907</v>
      </c>
      <c r="F8" s="34" t="s">
        <v>908</v>
      </c>
      <c r="G8" s="34" t="s">
        <v>909</v>
      </c>
      <c r="H8" s="36" t="s">
        <v>910</v>
      </c>
    </row>
    <row r="9" ht="28" customHeight="1" spans="1:8">
      <c r="C9" s="37"/>
      <c r="D9" s="38">
        <v>60000</v>
      </c>
      <c r="E9" s="38">
        <v>-31221.612490566</v>
      </c>
      <c r="F9" s="38">
        <v>8443.535</v>
      </c>
      <c r="G9" s="38">
        <v>66.8</v>
      </c>
      <c r="H9" s="32">
        <f>SUM(D9:G9)</f>
        <v>37288.722509434</v>
      </c>
    </row>
    <row r="10" ht="28" customHeight="1"/>
    <row r="11" ht="28" customHeight="1"/>
    <row r="12" ht="28" customHeight="1" spans="1:8">
      <c r="A12" s="25" t="s">
        <v>178</v>
      </c>
      <c r="B12" s="26" t="s">
        <v>896</v>
      </c>
      <c r="C12" s="26" t="s">
        <v>897</v>
      </c>
      <c r="D12" s="26" t="s">
        <v>898</v>
      </c>
      <c r="E12" s="26" t="s">
        <v>450</v>
      </c>
    </row>
    <row r="13" ht="28" customHeight="1" spans="1:8">
      <c r="A13" s="26" t="s">
        <v>899</v>
      </c>
      <c r="B13" s="26">
        <v>2657.685</v>
      </c>
      <c r="C13" s="26">
        <v>1003.33</v>
      </c>
      <c r="D13" s="26">
        <v>3002.595</v>
      </c>
      <c r="E13" s="26">
        <f>SUM(B13:D13)</f>
        <v>6663.61</v>
      </c>
    </row>
    <row r="14" ht="28" customHeight="1" spans="1:8">
      <c r="A14" s="26" t="s">
        <v>900</v>
      </c>
      <c r="B14" s="26">
        <v>764.2</v>
      </c>
      <c r="C14" s="26">
        <v>1015.725</v>
      </c>
      <c r="D14" s="26"/>
      <c r="E14" s="26">
        <f>B14+C14</f>
        <v>1779.925</v>
      </c>
    </row>
    <row r="15" ht="28" customHeight="1" spans="1:8">
      <c r="A15" s="23"/>
      <c r="B15" s="23"/>
      <c r="C15" s="23"/>
      <c r="D15" s="23" t="s">
        <v>911</v>
      </c>
      <c r="E15" s="23">
        <f>E13+E14</f>
        <v>8443.535</v>
      </c>
    </row>
  </sheetData>
  <mergeCells count="1">
    <mergeCell ref="C8:C9"/>
  </mergeCells>
  <pageMargins left="0.75" right="0.75" top="1" bottom="1" header="0.5" footer="0.5"/>
  <pageSetup paperSize="256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7"/>
  <sheetViews>
    <sheetView tabSelected="1" topLeftCell="AA15" workbookViewId="0">
      <selection activeCell="AF19" sqref="AF19"/>
    </sheetView>
  </sheetViews>
  <sheetFormatPr defaultColWidth="9" defaultRowHeight="14.25"/>
  <cols>
    <col min="27" max="27" width="14.75" customWidth="1"/>
    <col min="28" max="28" width="52.25" style="3" customWidth="1"/>
  </cols>
  <sheetData>
    <row r="1" s="1" customFormat="1" ht="55" customHeight="1" spans="1:28">
      <c r="A1" s="4" t="s">
        <v>99</v>
      </c>
      <c r="B1" s="5"/>
      <c r="C1" s="6" t="s">
        <v>112</v>
      </c>
      <c r="D1" s="7">
        <v>7.4</v>
      </c>
      <c r="E1" s="5">
        <v>8</v>
      </c>
      <c r="F1" s="8">
        <v>1</v>
      </c>
      <c r="G1" s="5" t="s">
        <v>17</v>
      </c>
      <c r="H1" s="7">
        <v>740</v>
      </c>
      <c r="I1" s="7">
        <v>800</v>
      </c>
      <c r="J1" s="8">
        <v>100</v>
      </c>
      <c r="K1" s="9">
        <v>60</v>
      </c>
      <c r="L1" s="7">
        <v>-740</v>
      </c>
      <c r="M1" s="10">
        <v>3896.50750943396</v>
      </c>
      <c r="N1" s="7">
        <v>3156.50750943396</v>
      </c>
      <c r="O1" s="11"/>
      <c r="AA1" s="12"/>
      <c r="AB1" s="13" t="s">
        <v>112</v>
      </c>
    </row>
    <row r="2" s="1" customFormat="1" ht="55" customHeight="1" spans="1:28">
      <c r="A2" s="4" t="s">
        <v>99</v>
      </c>
      <c r="B2" s="5"/>
      <c r="C2" s="5" t="s">
        <v>483</v>
      </c>
      <c r="D2" s="14">
        <v>1.75</v>
      </c>
      <c r="E2" s="4">
        <v>1.92</v>
      </c>
      <c r="F2" s="8">
        <v>1</v>
      </c>
      <c r="G2" s="5" t="s">
        <v>17</v>
      </c>
      <c r="H2" s="14">
        <v>87.5</v>
      </c>
      <c r="I2" s="7">
        <v>96</v>
      </c>
      <c r="J2" s="8">
        <v>50</v>
      </c>
      <c r="K2" s="9">
        <v>8.5</v>
      </c>
      <c r="L2" s="7">
        <v>-87.5</v>
      </c>
      <c r="M2" s="7"/>
      <c r="N2" s="7">
        <v>2794.00750943396</v>
      </c>
      <c r="O2" s="11"/>
      <c r="AA2" s="12"/>
      <c r="AB2" s="15" t="s">
        <v>483</v>
      </c>
    </row>
    <row r="3" s="2" customFormat="1" ht="55" customHeight="1" spans="1:28">
      <c r="A3" s="4" t="s">
        <v>99</v>
      </c>
      <c r="B3" s="4"/>
      <c r="C3" s="4" t="s">
        <v>84</v>
      </c>
      <c r="D3" s="14">
        <v>5.06833333333333</v>
      </c>
      <c r="E3" s="4">
        <v>6.7</v>
      </c>
      <c r="F3" s="16">
        <v>60</v>
      </c>
      <c r="G3" s="4" t="s">
        <v>19</v>
      </c>
      <c r="H3" s="17">
        <v>304.1</v>
      </c>
      <c r="I3" s="4">
        <v>402</v>
      </c>
      <c r="J3" s="16">
        <v>60</v>
      </c>
      <c r="K3" s="9">
        <v>97.9</v>
      </c>
      <c r="L3" s="7">
        <v>-304.1</v>
      </c>
      <c r="M3" s="14"/>
      <c r="N3" s="7">
        <v>2146.90750943396</v>
      </c>
      <c r="O3" s="18"/>
      <c r="P3" s="19"/>
      <c r="AA3" s="5"/>
      <c r="AB3" s="20" t="s">
        <v>84</v>
      </c>
    </row>
    <row r="4" ht="55" customHeight="1" spans="1:28">
      <c r="AA4" s="21"/>
      <c r="AB4" s="15" t="s">
        <v>192</v>
      </c>
    </row>
    <row r="5" ht="55" customHeight="1" spans="1:28">
      <c r="AA5" s="21"/>
      <c r="AB5" s="13" t="s">
        <v>101</v>
      </c>
    </row>
    <row r="6" ht="55" customHeight="1" spans="1:28">
      <c r="AA6" s="21"/>
      <c r="AB6" s="15" t="s">
        <v>448</v>
      </c>
    </row>
    <row r="7" ht="55" customHeight="1" spans="1:28">
      <c r="AA7" s="21"/>
      <c r="AB7" s="20" t="s">
        <v>182</v>
      </c>
    </row>
    <row r="8" ht="55" customHeight="1" spans="1:28">
      <c r="AA8" s="21"/>
      <c r="AB8" s="20" t="s">
        <v>183</v>
      </c>
    </row>
    <row r="9" ht="55" customHeight="1" spans="1:28">
      <c r="AA9" s="21"/>
      <c r="AB9" s="20" t="s">
        <v>185</v>
      </c>
    </row>
    <row r="10" ht="55" customHeight="1" spans="1:28">
      <c r="AA10" s="21"/>
      <c r="AB10" s="15" t="s">
        <v>191</v>
      </c>
    </row>
    <row r="11" ht="55" customHeight="1" spans="1:28">
      <c r="AA11" s="21"/>
      <c r="AB11" s="15" t="s">
        <v>113</v>
      </c>
    </row>
    <row r="12" ht="55" customHeight="1" spans="1:28">
      <c r="AA12" s="21"/>
      <c r="AB12" s="15" t="s">
        <v>197</v>
      </c>
    </row>
    <row r="13" ht="55" customHeight="1" spans="1:28">
      <c r="AA13" s="21"/>
      <c r="AB13" s="20" t="s">
        <v>105</v>
      </c>
    </row>
    <row r="14" ht="55" customHeight="1" spans="1:28">
      <c r="AA14" s="21"/>
      <c r="AB14" s="20" t="s">
        <v>107</v>
      </c>
    </row>
    <row r="15" ht="55" customHeight="1" spans="1:28">
      <c r="AA15" s="21"/>
      <c r="AB15" s="20" t="s">
        <v>117</v>
      </c>
    </row>
    <row r="16" ht="55" customHeight="1" spans="1:28">
      <c r="AA16" s="21"/>
      <c r="AB16" s="20" t="s">
        <v>142</v>
      </c>
    </row>
    <row r="17" ht="55" customHeight="1" spans="27:28">
      <c r="AA17" s="21"/>
      <c r="AB17" s="20" t="s">
        <v>143</v>
      </c>
    </row>
    <row r="18" ht="55" customHeight="1" spans="27:28">
      <c r="AA18" s="21"/>
      <c r="AB18" s="20" t="s">
        <v>144</v>
      </c>
    </row>
    <row r="19" ht="55" customHeight="1" spans="27:28">
      <c r="AA19" s="21"/>
      <c r="AB19" s="20" t="s">
        <v>85</v>
      </c>
    </row>
    <row r="20" ht="55" customHeight="1" spans="27:28">
      <c r="AA20" s="21"/>
      <c r="AB20" s="22" t="s">
        <v>147</v>
      </c>
    </row>
    <row r="21" ht="55" customHeight="1" spans="27:28">
      <c r="AA21" s="21"/>
      <c r="AB21" s="22" t="s">
        <v>148</v>
      </c>
    </row>
    <row r="22" ht="55" customHeight="1" spans="27:28">
      <c r="AA22" s="21"/>
      <c r="AB22" s="22" t="s">
        <v>149</v>
      </c>
    </row>
    <row r="23" ht="55" customHeight="1" spans="27:28">
      <c r="AA23" s="21"/>
      <c r="AB23" s="22" t="s">
        <v>150</v>
      </c>
    </row>
    <row r="24" ht="55" customHeight="1" spans="27:28">
      <c r="AA24" s="21"/>
      <c r="AB24" s="22" t="s">
        <v>151</v>
      </c>
    </row>
    <row r="25" ht="55" customHeight="1" spans="27:28">
      <c r="AA25" s="21"/>
      <c r="AB25" s="20" t="s">
        <v>166</v>
      </c>
    </row>
    <row r="26" ht="55" customHeight="1" spans="27:28">
      <c r="AA26" s="21"/>
      <c r="AB26" s="20" t="s">
        <v>169</v>
      </c>
    </row>
    <row r="27" ht="55" customHeight="1" spans="27:28">
      <c r="AA27" s="21"/>
      <c r="AB27" s="20" t="s">
        <v>170</v>
      </c>
    </row>
    <row r="28" ht="55" customHeight="1"/>
    <row r="29" ht="55" customHeight="1"/>
    <row r="30" ht="55" customHeight="1"/>
    <row r="31" ht="55" customHeight="1"/>
    <row r="32" ht="55" customHeight="1"/>
    <row r="33" ht="55" customHeight="1"/>
    <row r="34" ht="55" customHeight="1"/>
    <row r="35" ht="55" customHeight="1"/>
    <row r="36" ht="55" customHeight="1"/>
    <row r="37" ht="55" customHeight="1"/>
    <row r="38" ht="55" customHeight="1"/>
    <row r="39" ht="55" customHeight="1"/>
    <row r="40" ht="55" customHeight="1"/>
    <row r="41" ht="55" customHeight="1"/>
    <row r="42" ht="55" customHeight="1"/>
    <row r="43" ht="55" customHeight="1"/>
    <row r="44" ht="55" customHeight="1"/>
    <row r="45" ht="55" customHeight="1"/>
    <row r="46" ht="55" customHeight="1"/>
    <row r="47" ht="55" customHeight="1"/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方舟产品订单明细</vt:lpstr>
      <vt:lpstr>方舟产品订单明细 2503</vt:lpstr>
      <vt:lpstr>方舟产品订单明细2504</vt:lpstr>
      <vt:lpstr>SE8加拿大2504</vt:lpstr>
      <vt:lpstr>装箱明细2504</vt:lpstr>
      <vt:lpstr>方舟空运明细2505</vt:lpstr>
      <vt:lpstr>SE8空运明细2505</vt:lpstr>
      <vt:lpstr>方舟空运明细2506</vt:lpstr>
      <vt:lpstr>SE8空运明细2506</vt:lpstr>
      <vt:lpstr>方舟空运明细2507</vt:lpstr>
      <vt:lpstr>SE8空运明细2507</vt:lpstr>
      <vt:lpstr>方舟空运明细2509</vt:lpstr>
      <vt:lpstr>SE8空运明细2509</vt:lpstr>
      <vt:lpstr>方舟空运明细2510</vt:lpstr>
      <vt:lpstr>SE8空运明细2510</vt:lpstr>
      <vt:lpstr>方舟空运明细2511</vt:lpstr>
      <vt:lpstr>SE8空运明细2511</vt:lpstr>
      <vt:lpstr>方舟空运明细2512</vt:lpstr>
      <vt:lpstr>SE8空运明细2512</vt:lpstr>
      <vt:lpstr>方舟空运明细2601</vt:lpstr>
      <vt:lpstr>财务简记</vt:lpstr>
      <vt:lpstr>Sheet2</vt:lpstr>
      <vt:lpstr>Sheet3</vt:lpstr>
      <vt:lpstr>Sheet4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吴晶</dc:creator>
  <cp:lastModifiedBy>晶</cp:lastModifiedBy>
  <dcterms:created xsi:type="dcterms:W3CDTF">2015-06-05T18:17:00Z</dcterms:created>
  <dcterms:modified xsi:type="dcterms:W3CDTF">2026-01-16T14:30:10Z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09F22234DA7A45F0A57FE4A76CA8BA6A_13</vt:lpwstr>
  </property>
  <property fmtid="{D5CDD505-2E9C-101B-9397-08002B2CF9AE}" pid="3" name="KSOProductBuildVer">
    <vt:lpwstr>2052-12.1.0.24657</vt:lpwstr>
  </property>
  <property fmtid="{D5CDD505-2E9C-101B-9397-08002B2CF9AE}" pid="4" name="CalculationRule">
    <vt:i4>0</vt:i4>
  </property>
</Properties>
</file>