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485" tabRatio="0"/>
  </bookViews>
  <sheets>
    <sheet name="INVESTIMENTOS" sheetId="1" r:id="rId1"/>
    <sheet name="TABELA_BASE" sheetId="2" state="hidden" r:id="rId2"/>
    <sheet name="FIIs" sheetId="3" r:id="rId3"/>
  </sheets>
  <definedNames>
    <definedName name="Aporte">INVESTIMENTOS!$D$20</definedName>
    <definedName name="Dividendos">INVESTIMENTOS!$D$24</definedName>
    <definedName name="Patrimonio_Total">INVESTIMENTOS!$D$23</definedName>
    <definedName name="QTD_anos">INVESTIMENTOS!$D$21</definedName>
    <definedName name="Rendimento_Carteira">INVESTIMENTOS!$D$16</definedName>
    <definedName name="Salario">INVESTIMENTOS!$D$15</definedName>
    <definedName name="Sugestao_Investimento">INVESTIMENTOS!$D$17</definedName>
    <definedName name="Taxa_Mensal">INVESTIMENTOS!$D$22</definedName>
  </definedNames>
  <calcPr calcId="144525"/>
</workbook>
</file>

<file path=xl/calcChain.xml><?xml version="1.0" encoding="utf-8"?>
<calcChain xmlns="http://schemas.openxmlformats.org/spreadsheetml/2006/main">
  <c r="D17" i="1" l="1"/>
  <c r="A10" i="2" l="1"/>
  <c r="A11" i="2"/>
  <c r="A12" i="2"/>
  <c r="A13" i="2"/>
  <c r="A14" i="2"/>
  <c r="A15" i="2"/>
  <c r="A17" i="2"/>
  <c r="A18" i="2"/>
  <c r="A19" i="2"/>
  <c r="A20" i="2"/>
  <c r="A21" i="2"/>
  <c r="A22" i="2"/>
  <c r="A4" i="2"/>
  <c r="A5" i="2"/>
  <c r="A6" i="2"/>
  <c r="A7" i="2"/>
  <c r="A8" i="2"/>
  <c r="A3" i="2"/>
  <c r="D23" i="1"/>
  <c r="D24" i="1" s="1"/>
  <c r="C28" i="1"/>
  <c r="D28" i="1" s="1"/>
  <c r="C29" i="1"/>
  <c r="D29" i="1" s="1"/>
  <c r="C30" i="1"/>
  <c r="D30" i="1" s="1"/>
  <c r="C31" i="1"/>
  <c r="D31" i="1" s="1"/>
  <c r="C27" i="1"/>
  <c r="D27" i="1" s="1"/>
  <c r="C37" i="1" l="1"/>
  <c r="D37" i="1" s="1"/>
  <c r="C40" i="1"/>
  <c r="D40" i="1" s="1"/>
  <c r="C39" i="1"/>
  <c r="D39" i="1" s="1"/>
  <c r="C36" i="1"/>
  <c r="D36" i="1" s="1"/>
  <c r="C38" i="1"/>
  <c r="D38" i="1" s="1"/>
  <c r="C41" i="1"/>
  <c r="D41" i="1" s="1"/>
  <c r="D42" i="1" l="1"/>
</calcChain>
</file>

<file path=xl/sharedStrings.xml><?xml version="1.0" encoding="utf-8"?>
<sst xmlns="http://schemas.openxmlformats.org/spreadsheetml/2006/main" count="96" uniqueCount="60">
  <si>
    <t>Quanto investir por mês?</t>
  </si>
  <si>
    <t>Por quantos anos?</t>
  </si>
  <si>
    <t>Taxa de rendimento mensal?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</si>
  <si>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</si>
  <si>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</si>
  <si>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</si>
  <si>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</si>
  <si>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</si>
  <si>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</si>
  <si>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</si>
  <si>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Salário</t>
  </si>
  <si>
    <t>Rendimento Carteira</t>
  </si>
  <si>
    <t>Sugestão Investimento</t>
  </si>
  <si>
    <t>Agressivo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</si>
  <si>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</si>
  <si>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</si>
  <si>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</si>
  <si>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</si>
  <si>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</si>
  <si>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</si>
  <si>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</si>
  <si>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</si>
  <si>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</si>
  <si>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</si>
  <si>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</si>
  <si>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TIPO</t>
  </si>
  <si>
    <t>%</t>
  </si>
  <si>
    <t>CHAVE</t>
  </si>
  <si>
    <t>Moderado</t>
  </si>
  <si>
    <t>CONFIGURAÇÕES</t>
  </si>
  <si>
    <t>INVESTIMENTO MENSAL - FIIS</t>
  </si>
  <si>
    <t>Quanto de patrimônio acumulado terei:</t>
  </si>
  <si>
    <t>Dividendos mensais:</t>
  </si>
  <si>
    <t xml:space="preserve"> </t>
  </si>
  <si>
    <t>Descrição</t>
  </si>
  <si>
    <t>Exemplos de Ativos</t>
  </si>
  <si>
    <t>FII de Tijolo</t>
  </si>
  <si>
    <t>Investem diretamente em imóveis físicos com o objetivo de geração de renda com aluguel.</t>
  </si>
  <si>
    <t>Shoppings, galpões logísticos, escritórios, hospitais</t>
  </si>
  <si>
    <t>FII de Papel</t>
  </si>
  <si>
    <t>Investem em títulos e valores mobiliários ligados ao setor imobiliário.</t>
  </si>
  <si>
    <t>CRIs (Certificados de Recebíveis Imobiliários), LCIs, cotas de outros FIIS</t>
  </si>
  <si>
    <t>FII Híbrido</t>
  </si>
  <si>
    <t>Combina ativos de tijolo e papel, buscando diversificação e maior flexibilidade.</t>
  </si>
  <si>
    <t>Combinação de imóveis e CRIS, por exemplo</t>
  </si>
  <si>
    <t>FiI de Desenvolvimento</t>
  </si>
  <si>
    <t>Focados na construção ou incorporação de imóveis para posterior venda ou locação.</t>
  </si>
  <si>
    <t>Loteamentos, prédios residenciais/comerciais em construção</t>
  </si>
  <si>
    <t>FII de Fundos (FOF)</t>
  </si>
  <si>
    <t>Investe em cotas de outros FIIs, funcionando como um fundo de fundos.</t>
  </si>
  <si>
    <t>Carteiras diversificadas de FIIs</t>
  </si>
  <si>
    <t>FII de Agências Bancárias</t>
  </si>
  <si>
    <t>Investe em imóveis alugados para instituições financeiras.</t>
  </si>
  <si>
    <t>Agências do Banco do Brasil, Caixa, etc.</t>
  </si>
  <si>
    <t>FII de Hospitalidade</t>
  </si>
  <si>
    <t>Focados em imóveis do setor hoteleiro e de turismo.</t>
  </si>
  <si>
    <t>Hotéis, resorts</t>
  </si>
  <si>
    <t>FII Logístico/Industrial</t>
  </si>
  <si>
    <t>Especializado em imóveis voltados a armazenamento, distribuição e produção.</t>
  </si>
  <si>
    <t>Centros de distribuição, galpões industriais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</si>
</sst>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ptos Narrow"/>
    </font>
    <font>
      <b/>
      <sz val="16"/>
      <color theme="0"/>
      <name val="Aptos Narrow"/>
    </font>
    <font>
      <sz val="12"/>
      <color theme="1"/>
      <name val="Aptos Narrow"/>
    </font>
    <font>
      <b/>
      <sz val="12"/>
      <color theme="1"/>
      <name val="Aptos Narrow"/>
    </font>
    <font>
      <b/>
      <sz val="16"/>
      <color theme="2"/>
      <name val="Aptos Narrow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8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D2B904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rgb="FFB2B2B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3" borderId="0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left" indent="4"/>
    </xf>
    <xf numFmtId="0" fontId="7" fillId="6" borderId="8" xfId="0" applyFont="1" applyFill="1" applyBorder="1" applyAlignment="1">
      <alignment horizontal="left" indent="4"/>
    </xf>
    <xf numFmtId="8" fontId="0" fillId="6" borderId="6" xfId="0" applyNumberFormat="1" applyFill="1" applyBorder="1"/>
    <xf numFmtId="8" fontId="0" fillId="6" borderId="15" xfId="0" applyNumberFormat="1" applyFill="1" applyBorder="1"/>
    <xf numFmtId="8" fontId="0" fillId="6" borderId="9" xfId="0" applyNumberFormat="1" applyFill="1" applyBorder="1"/>
    <xf numFmtId="8" fontId="0" fillId="6" borderId="16" xfId="0" applyNumberFormat="1" applyFill="1" applyBorder="1"/>
    <xf numFmtId="0" fontId="7" fillId="6" borderId="17" xfId="0" applyFont="1" applyFill="1" applyBorder="1" applyAlignment="1">
      <alignment horizontal="left" indent="4"/>
    </xf>
    <xf numFmtId="8" fontId="0" fillId="6" borderId="18" xfId="0" applyNumberFormat="1" applyFill="1" applyBorder="1"/>
    <xf numFmtId="8" fontId="0" fillId="6" borderId="19" xfId="0" applyNumberFormat="1" applyFill="1" applyBorder="1"/>
    <xf numFmtId="8" fontId="3" fillId="6" borderId="10" xfId="0" applyNumberFormat="1" applyFont="1" applyFill="1" applyBorder="1" applyAlignment="1">
      <alignment horizontal="center"/>
    </xf>
    <xf numFmtId="164" fontId="3" fillId="6" borderId="11" xfId="1" applyNumberFormat="1" applyFont="1" applyFill="1" applyBorder="1" applyAlignment="1">
      <alignment horizontal="center"/>
    </xf>
    <xf numFmtId="0" fontId="2" fillId="2" borderId="0" xfId="2"/>
    <xf numFmtId="0" fontId="2" fillId="2" borderId="0" xfId="2" applyAlignment="1">
      <alignment horizontal="center"/>
    </xf>
    <xf numFmtId="0" fontId="2" fillId="2" borderId="0" xfId="2" applyBorder="1" applyAlignment="1">
      <alignment horizontal="left"/>
    </xf>
    <xf numFmtId="9" fontId="0" fillId="0" borderId="0" xfId="0" applyNumberFormat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/>
    <xf numFmtId="164" fontId="0" fillId="4" borderId="0" xfId="0" applyNumberFormat="1" applyFill="1"/>
    <xf numFmtId="16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left" indent="4"/>
    </xf>
    <xf numFmtId="0" fontId="8" fillId="6" borderId="14" xfId="0" applyFont="1" applyFill="1" applyBorder="1" applyAlignment="1">
      <alignment horizontal="left" indent="4"/>
    </xf>
    <xf numFmtId="0" fontId="9" fillId="7" borderId="2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left" indent="4"/>
    </xf>
    <xf numFmtId="0" fontId="8" fillId="6" borderId="9" xfId="0" applyFont="1" applyFill="1" applyBorder="1" applyAlignment="1">
      <alignment horizontal="left" indent="4"/>
    </xf>
    <xf numFmtId="0" fontId="7" fillId="0" borderId="26" xfId="0" applyFont="1" applyBorder="1" applyAlignment="1">
      <alignment horizontal="left" indent="4"/>
    </xf>
    <xf numFmtId="0" fontId="7" fillId="0" borderId="27" xfId="0" applyFont="1" applyBorder="1" applyAlignment="1">
      <alignment horizontal="left" indent="4"/>
    </xf>
    <xf numFmtId="0" fontId="7" fillId="0" borderId="23" xfId="0" applyFont="1" applyBorder="1" applyAlignment="1">
      <alignment horizontal="left" indent="4"/>
    </xf>
    <xf numFmtId="0" fontId="7" fillId="0" borderId="24" xfId="0" applyFont="1" applyBorder="1" applyAlignment="1">
      <alignment horizontal="left" indent="4"/>
    </xf>
    <xf numFmtId="0" fontId="7" fillId="0" borderId="20" xfId="0" applyFont="1" applyBorder="1" applyAlignment="1">
      <alignment horizontal="left" indent="4"/>
    </xf>
    <xf numFmtId="0" fontId="7" fillId="0" borderId="21" xfId="0" applyFont="1" applyBorder="1" applyAlignment="1">
      <alignment horizontal="left" indent="4"/>
    </xf>
    <xf numFmtId="0" fontId="7" fillId="6" borderId="31" xfId="0" applyFont="1" applyFill="1" applyBorder="1" applyAlignment="1">
      <alignment horizontal="left" indent="4"/>
    </xf>
    <xf numFmtId="0" fontId="7" fillId="6" borderId="8" xfId="0" applyFont="1" applyFill="1" applyBorder="1" applyAlignment="1">
      <alignment horizontal="left" indent="4"/>
    </xf>
    <xf numFmtId="0" fontId="7" fillId="6" borderId="29" xfId="0" applyFont="1" applyFill="1" applyBorder="1" applyAlignment="1">
      <alignment horizontal="left" indent="4"/>
    </xf>
    <xf numFmtId="0" fontId="7" fillId="6" borderId="30" xfId="0" applyFont="1" applyFill="1" applyBorder="1" applyAlignment="1">
      <alignment horizontal="left" indent="4"/>
    </xf>
    <xf numFmtId="0" fontId="7" fillId="6" borderId="32" xfId="0" applyFont="1" applyFill="1" applyBorder="1" applyAlignment="1">
      <alignment horizontal="left" indent="4"/>
    </xf>
    <xf numFmtId="0" fontId="7" fillId="6" borderId="5" xfId="0" applyFont="1" applyFill="1" applyBorder="1" applyAlignment="1">
      <alignment horizontal="left" indent="4"/>
    </xf>
    <xf numFmtId="0" fontId="3" fillId="8" borderId="33" xfId="0" applyFont="1" applyFill="1" applyBorder="1" applyAlignment="1">
      <alignment horizontal="center"/>
    </xf>
    <xf numFmtId="0" fontId="0" fillId="0" borderId="33" xfId="0" applyBorder="1" applyAlignment="1">
      <alignment horizontal="left" vertical="center"/>
    </xf>
    <xf numFmtId="0" fontId="0" fillId="0" borderId="33" xfId="0" applyBorder="1" applyAlignment="1">
      <alignment horizontal="left" vertical="center" wrapText="1"/>
    </xf>
    <xf numFmtId="164" fontId="0" fillId="0" borderId="7" xfId="0" applyNumberFormat="1" applyBorder="1" applyAlignment="1" applyProtection="1">
      <alignment horizontal="center"/>
      <protection locked="0"/>
    </xf>
    <xf numFmtId="10" fontId="0" fillId="0" borderId="10" xfId="0" applyNumberFormat="1" applyBorder="1" applyAlignment="1" applyProtection="1">
      <alignment horizontal="center"/>
      <protection locked="0"/>
    </xf>
    <xf numFmtId="164" fontId="3" fillId="0" borderId="22" xfId="0" applyNumberFormat="1" applyFont="1" applyBorder="1" applyAlignment="1" applyProtection="1">
      <alignment horizontal="center"/>
      <protection locked="0"/>
    </xf>
    <xf numFmtId="0" fontId="3" fillId="0" borderId="25" xfId="0" applyFont="1" applyBorder="1" applyAlignment="1" applyProtection="1">
      <alignment horizontal="center"/>
      <protection locked="0"/>
    </xf>
    <xf numFmtId="10" fontId="3" fillId="0" borderId="28" xfId="0" applyNumberFormat="1" applyFont="1" applyBorder="1" applyAlignment="1" applyProtection="1">
      <alignment horizontal="center"/>
      <protection locked="0"/>
    </xf>
    <xf numFmtId="164" fontId="0" fillId="8" borderId="11" xfId="0" applyNumberFormat="1" applyFill="1" applyBorder="1" applyAlignment="1" applyProtection="1">
      <alignment horizontal="center"/>
    </xf>
  </cellXfs>
  <cellStyles count="3">
    <cellStyle name="Moeda" xfId="1" builtinId="4"/>
    <cellStyle name="Neutra" xfId="2" builtinId="28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2B904"/>
      <color rgb="FF329E75"/>
      <color rgb="FFFFCC00"/>
      <color rgb="FF1C1C1C"/>
      <color rgb="FF0E0A14"/>
      <color rgb="FFDEDEDE"/>
      <color rgb="FFC0C0C0"/>
      <color rgb="FFDDDDDD"/>
      <color rgb="FFB2B2B2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INVESTIMENTOS!$B$36:$B$41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INVESTIMENTOS!$C$36:$C$41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</c:ser>
        <c:ser>
          <c:idx val="1"/>
          <c:order val="1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INVESTIMENTOS!$B$36:$B$41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INVESTIMENTOS!$D$36:$D$41</c:f>
              <c:numCache>
                <c:formatCode>"R$"\ #,##0.00</c:formatCode>
                <c:ptCount val="6"/>
                <c:pt idx="0">
                  <c:v>100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  <c:pt idx="4">
                  <c:v>40</c:v>
                </c:pt>
                <c:pt idx="5">
                  <c:v>20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hyperlink" Target="#FII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VESTIMENT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598080</xdr:colOff>
      <xdr:row>0</xdr:row>
      <xdr:rowOff>155061</xdr:rowOff>
    </xdr:from>
    <xdr:to>
      <xdr:col>3</xdr:col>
      <xdr:colOff>863894</xdr:colOff>
      <xdr:row>12</xdr:row>
      <xdr:rowOff>409795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080" y="155061"/>
          <a:ext cx="6025116" cy="2514153"/>
        </a:xfrm>
        <a:prstGeom prst="rect">
          <a:avLst/>
        </a:prstGeom>
      </xdr:spPr>
    </xdr:pic>
    <xdr:clientData/>
  </xdr:twoCellAnchor>
  <xdr:twoCellAnchor>
    <xdr:from>
      <xdr:col>1</xdr:col>
      <xdr:colOff>737633</xdr:colOff>
      <xdr:row>43</xdr:row>
      <xdr:rowOff>51612</xdr:rowOff>
    </xdr:from>
    <xdr:to>
      <xdr:col>3</xdr:col>
      <xdr:colOff>159488</xdr:colOff>
      <xdr:row>57</xdr:row>
      <xdr:rowOff>158824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1473053</xdr:colOff>
      <xdr:row>33</xdr:row>
      <xdr:rowOff>199359</xdr:rowOff>
    </xdr:from>
    <xdr:to>
      <xdr:col>2</xdr:col>
      <xdr:colOff>1007878</xdr:colOff>
      <xdr:row>33</xdr:row>
      <xdr:rowOff>460050</xdr:rowOff>
    </xdr:to>
    <xdr:sp macro="" textlink="">
      <xdr:nvSpPr>
        <xdr:cNvPr id="2" name="Retângulo de cantos arredondados 1">
          <a:hlinkClick xmlns:r="http://schemas.openxmlformats.org/officeDocument/2006/relationships" r:id="rId4"/>
        </xdr:cNvPr>
        <xdr:cNvSpPr/>
      </xdr:nvSpPr>
      <xdr:spPr>
        <a:xfrm>
          <a:off x="2082210" y="7752906"/>
          <a:ext cx="2979331" cy="260691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" pitchFamily="34" charset="0"/>
              <a:ea typeface="Segoe UI" pitchFamily="34" charset="0"/>
              <a:cs typeface="Segoe UI" pitchFamily="34" charset="0"/>
            </a:rPr>
            <a:t>Entenda mais sobre os FIIs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3</xdr:row>
      <xdr:rowOff>171450</xdr:rowOff>
    </xdr:from>
    <xdr:to>
      <xdr:col>8</xdr:col>
      <xdr:colOff>180975</xdr:colOff>
      <xdr:row>3</xdr:row>
      <xdr:rowOff>673229</xdr:rowOff>
    </xdr:to>
    <xdr:sp macro="" textlink="">
      <xdr:nvSpPr>
        <xdr:cNvPr id="2" name="Retângulo de cantos arredondados 1">
          <a:hlinkClick xmlns:r="http://schemas.openxmlformats.org/officeDocument/2006/relationships" r:id="rId1"/>
        </xdr:cNvPr>
        <xdr:cNvSpPr/>
      </xdr:nvSpPr>
      <xdr:spPr>
        <a:xfrm>
          <a:off x="6610350" y="1343025"/>
          <a:ext cx="2105025" cy="501779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itchFamily="34" charset="0"/>
              <a:ea typeface="Segoe UI" pitchFamily="34" charset="0"/>
              <a:cs typeface="Segoe UI" pitchFamily="34" charset="0"/>
            </a:rPr>
            <a:t>Voltar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A2:D22" totalsRowShown="0" headerRowDxfId="4">
  <autoFilter ref="A2:D22"/>
  <tableColumns count="4">
    <tableColumn id="1" name="CHAVE">
      <calculatedColumnFormula>B3&amp;"-"&amp;C3</calculatedColumnFormula>
    </tableColumn>
    <tableColumn id="2" name="PERFIL"/>
    <tableColumn id="3" name="TIPO" dataDxfId="3" totalsRowDxfId="2"/>
    <tableColumn id="4" name="%" dataDxfId="1" totalsRowDxfId="0"/>
  </tableColumns>
  <tableStyleInfo name="TableStyleLight9" showFirstColumn="1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G42"/>
  <sheetViews>
    <sheetView showGridLines="0" showRowColHeaders="0" tabSelected="1" zoomScale="86" zoomScaleNormal="86" workbookViewId="0">
      <selection activeCell="E1" sqref="E1"/>
    </sheetView>
  </sheetViews>
  <sheetFormatPr defaultColWidth="0" defaultRowHeight="15"/>
  <cols>
    <col min="1" max="1" width="9.140625" customWidth="1"/>
    <col min="2" max="2" width="51.7109375" customWidth="1"/>
    <col min="3" max="3" width="25.5703125" customWidth="1"/>
    <col min="4" max="4" width="13" customWidth="1"/>
    <col min="5" max="5" width="5.42578125" customWidth="1"/>
    <col min="6" max="7" width="3.5703125" customWidth="1"/>
    <col min="8" max="16384" width="9.140625" hidden="1"/>
  </cols>
  <sheetData>
    <row r="13" spans="2:4" ht="49.5" customHeight="1" thickBot="1"/>
    <row r="14" spans="2:4" ht="24.75" customHeight="1">
      <c r="B14" s="29" t="s">
        <v>29</v>
      </c>
      <c r="C14" s="30"/>
      <c r="D14" s="31"/>
    </row>
    <row r="15" spans="2:4" ht="15.75" customHeight="1">
      <c r="B15" s="47" t="s">
        <v>10</v>
      </c>
      <c r="C15" s="48"/>
      <c r="D15" s="52">
        <v>1518</v>
      </c>
    </row>
    <row r="16" spans="2:4" ht="15" customHeight="1">
      <c r="B16" s="43" t="s">
        <v>11</v>
      </c>
      <c r="C16" s="44"/>
      <c r="D16" s="53">
        <v>0.01</v>
      </c>
    </row>
    <row r="17" spans="1:4" ht="15.75" customHeight="1" thickBot="1">
      <c r="B17" s="45" t="s">
        <v>12</v>
      </c>
      <c r="C17" s="46"/>
      <c r="D17" s="57">
        <f>D15*30%</f>
        <v>455.4</v>
      </c>
    </row>
    <row r="18" spans="1:4" ht="15.75" thickBot="1"/>
    <row r="19" spans="1:4" ht="36" customHeight="1">
      <c r="B19" s="32" t="s">
        <v>30</v>
      </c>
      <c r="C19" s="33"/>
      <c r="D19" s="34"/>
    </row>
    <row r="20" spans="1:4" ht="17.25" customHeight="1">
      <c r="B20" s="41" t="s">
        <v>0</v>
      </c>
      <c r="C20" s="42"/>
      <c r="D20" s="54">
        <v>200</v>
      </c>
    </row>
    <row r="21" spans="1:4" ht="17.25" customHeight="1">
      <c r="B21" s="39" t="s">
        <v>1</v>
      </c>
      <c r="C21" s="40"/>
      <c r="D21" s="55">
        <v>10</v>
      </c>
    </row>
    <row r="22" spans="1:4" ht="17.25" customHeight="1">
      <c r="B22" s="37" t="s">
        <v>2</v>
      </c>
      <c r="C22" s="38"/>
      <c r="D22" s="56">
        <v>1.0800000000000001E-2</v>
      </c>
    </row>
    <row r="23" spans="1:4" ht="17.25" customHeight="1">
      <c r="B23" s="35" t="s">
        <v>31</v>
      </c>
      <c r="C23" s="36"/>
      <c r="D23" s="13">
        <f>FV(Taxa_Mensal,QTD_anos*12,Aporte*-1)</f>
        <v>48691.533250960019</v>
      </c>
    </row>
    <row r="24" spans="1:4" ht="17.25" customHeight="1" thickBot="1">
      <c r="B24" s="27" t="s">
        <v>32</v>
      </c>
      <c r="C24" s="28"/>
      <c r="D24" s="14">
        <f>D23*$D$16</f>
        <v>486.9153325096002</v>
      </c>
    </row>
    <row r="26" spans="1:4" ht="34.5" customHeight="1">
      <c r="B26" s="25" t="s">
        <v>8</v>
      </c>
      <c r="C26" s="26"/>
      <c r="D26" s="3" t="s">
        <v>9</v>
      </c>
    </row>
    <row r="27" spans="1:4" ht="15.75">
      <c r="A27" s="2">
        <v>2</v>
      </c>
      <c r="B27" s="4" t="s">
        <v>3</v>
      </c>
      <c r="C27" s="6">
        <f>FV($D$22,$A27*12,$D$20*-1)</f>
        <v>5446.172732116318</v>
      </c>
      <c r="D27" s="7">
        <f>C27*Rendimento_Carteira</f>
        <v>54.461727321163181</v>
      </c>
    </row>
    <row r="28" spans="1:4" ht="15.75">
      <c r="A28" s="2">
        <v>5</v>
      </c>
      <c r="B28" s="5" t="s">
        <v>4</v>
      </c>
      <c r="C28" s="8">
        <f>FV($D$22,$A28*12,$D$20*-1)</f>
        <v>16760.803871851687</v>
      </c>
      <c r="D28" s="9">
        <f>C28*Rendimento_Carteira</f>
        <v>167.60803871851687</v>
      </c>
    </row>
    <row r="29" spans="1:4" ht="15.75">
      <c r="A29" s="2">
        <v>10</v>
      </c>
      <c r="B29" s="5" t="s">
        <v>5</v>
      </c>
      <c r="C29" s="8">
        <f>FV($D$22,$A29*12,$D$20*-1)</f>
        <v>48691.533250960019</v>
      </c>
      <c r="D29" s="9">
        <f>C29*Rendimento_Carteira</f>
        <v>486.9153325096002</v>
      </c>
    </row>
    <row r="30" spans="1:4" ht="15.75">
      <c r="A30" s="2">
        <v>20</v>
      </c>
      <c r="B30" s="5" t="s">
        <v>6</v>
      </c>
      <c r="C30" s="8">
        <f>FV($D$22,$A30*12,$D$20*-1)</f>
        <v>225409.79865970465</v>
      </c>
      <c r="D30" s="9">
        <f>C30*Rendimento_Carteira</f>
        <v>2254.0979865970467</v>
      </c>
    </row>
    <row r="31" spans="1:4" ht="15.75">
      <c r="A31" s="2">
        <v>30</v>
      </c>
      <c r="B31" s="10" t="s">
        <v>7</v>
      </c>
      <c r="C31" s="11">
        <f>FV($D$22,$A31*12,$D$20*-1)</f>
        <v>866780.96206335025</v>
      </c>
      <c r="D31" s="12">
        <f>C31*Rendimento_Carteira</f>
        <v>8667.8096206335031</v>
      </c>
    </row>
    <row r="33" spans="2:4">
      <c r="B33" s="17" t="s">
        <v>14</v>
      </c>
      <c r="C33" s="16" t="s">
        <v>13</v>
      </c>
      <c r="D33" s="15"/>
    </row>
    <row r="34" spans="2:4" ht="54.75" customHeight="1"/>
    <row r="35" spans="2:4">
      <c r="B35" s="19" t="s">
        <v>15</v>
      </c>
      <c r="C35" s="19" t="s">
        <v>16</v>
      </c>
      <c r="D35" s="19" t="s">
        <v>17</v>
      </c>
    </row>
    <row r="36" spans="2:4">
      <c r="B36" s="1" t="s">
        <v>18</v>
      </c>
      <c r="C36" s="18">
        <f>VLOOKUP($C$33&amp;"-"&amp;B36,TABELA_BASE!$A:$D,4,FALSE)</f>
        <v>0.5</v>
      </c>
      <c r="D36" s="22">
        <f t="shared" ref="D36:D41" si="0">Aporte*C36</f>
        <v>100</v>
      </c>
    </row>
    <row r="37" spans="2:4">
      <c r="B37" s="1" t="s">
        <v>19</v>
      </c>
      <c r="C37" s="18">
        <f>VLOOKUP($C$33&amp;"-"&amp;B37,TABELA_BASE!$A:$D,4,FALSE)</f>
        <v>0.1</v>
      </c>
      <c r="D37" s="22">
        <f t="shared" si="0"/>
        <v>20</v>
      </c>
    </row>
    <row r="38" spans="2:4">
      <c r="B38" s="1" t="s">
        <v>20</v>
      </c>
      <c r="C38" s="18">
        <f>VLOOKUP($C$33&amp;"-"&amp;B38,TABELA_BASE!$A:$D,4,FALSE)</f>
        <v>0.05</v>
      </c>
      <c r="D38" s="22">
        <f t="shared" si="0"/>
        <v>10</v>
      </c>
    </row>
    <row r="39" spans="2:4">
      <c r="B39" s="1" t="s">
        <v>21</v>
      </c>
      <c r="C39" s="18">
        <f>VLOOKUP($C$33&amp;"-"&amp;B39,TABELA_BASE!$A:$D,4,FALSE)</f>
        <v>0.05</v>
      </c>
      <c r="D39" s="22">
        <f t="shared" si="0"/>
        <v>10</v>
      </c>
    </row>
    <row r="40" spans="2:4">
      <c r="B40" s="1" t="s">
        <v>22</v>
      </c>
      <c r="C40" s="18">
        <f>VLOOKUP($C$33&amp;"-"&amp;B40,TABELA_BASE!$A:$D,4,FALSE)</f>
        <v>0.2</v>
      </c>
      <c r="D40" s="22">
        <f t="shared" si="0"/>
        <v>40</v>
      </c>
    </row>
    <row r="41" spans="2:4">
      <c r="B41" s="1" t="s">
        <v>23</v>
      </c>
      <c r="C41" s="18">
        <f>VLOOKUP($C$33&amp;"-"&amp;B41,TABELA_BASE!$A:$D,4,FALSE)</f>
        <v>0.1</v>
      </c>
      <c r="D41" s="22">
        <f t="shared" si="0"/>
        <v>20</v>
      </c>
    </row>
    <row r="42" spans="2:4">
      <c r="B42" s="20"/>
      <c r="C42" s="20"/>
      <c r="D42" s="21">
        <f>SUM(D36:D41)</f>
        <v>200</v>
      </c>
    </row>
  </sheetData>
  <mergeCells count="11">
    <mergeCell ref="B26:C26"/>
    <mergeCell ref="B24:C24"/>
    <mergeCell ref="B14:D14"/>
    <mergeCell ref="B19:D19"/>
    <mergeCell ref="B23:C23"/>
    <mergeCell ref="B22:C22"/>
    <mergeCell ref="B21:C21"/>
    <mergeCell ref="B20:C20"/>
    <mergeCell ref="B17:C17"/>
    <mergeCell ref="B16:C16"/>
    <mergeCell ref="B15:C15"/>
  </mergeCells>
  <dataValidations count="1">
    <dataValidation type="list" allowBlank="1" showInputMessage="1" showErrorMessage="1" errorTitle="Valor Inválido" error="Tente novamente" promptTitle="Escolha seu perfil" prompt="Selecione um perfil disponível na lista" sqref="C33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showGridLines="0" workbookViewId="0">
      <selection activeCell="E17" sqref="E17"/>
    </sheetView>
  </sheetViews>
  <sheetFormatPr defaultRowHeight="15"/>
  <cols>
    <col min="1" max="1" width="29.140625" bestFit="1" customWidth="1"/>
    <col min="2" max="2" width="14.5703125" customWidth="1"/>
    <col min="3" max="3" width="16.85546875" bestFit="1" customWidth="1"/>
    <col min="7" max="7" width="16" bestFit="1" customWidth="1"/>
  </cols>
  <sheetData>
    <row r="2" spans="1:7">
      <c r="A2" t="s">
        <v>27</v>
      </c>
      <c r="B2" s="1" t="s">
        <v>14</v>
      </c>
      <c r="C2" s="1" t="s">
        <v>25</v>
      </c>
      <c r="D2" s="1" t="s">
        <v>26</v>
      </c>
    </row>
    <row r="3" spans="1:7">
      <c r="A3" t="str">
        <f>B3&amp;"-"&amp;C3</f>
        <v>Conservador-Papel</v>
      </c>
      <c r="B3" t="s">
        <v>24</v>
      </c>
      <c r="C3" s="1" t="s">
        <v>18</v>
      </c>
      <c r="D3" s="18">
        <v>0.3</v>
      </c>
    </row>
    <row r="4" spans="1:7">
      <c r="A4" t="str">
        <f t="shared" ref="A4:A22" si="0">B4&amp;"-"&amp;C4</f>
        <v>Conservador-Tijolo</v>
      </c>
      <c r="B4" t="s">
        <v>24</v>
      </c>
      <c r="C4" s="1" t="s">
        <v>19</v>
      </c>
      <c r="D4" s="18">
        <v>0.5</v>
      </c>
    </row>
    <row r="5" spans="1:7">
      <c r="A5" t="str">
        <f t="shared" si="0"/>
        <v>Conservador-Híbridos</v>
      </c>
      <c r="B5" t="s">
        <v>24</v>
      </c>
      <c r="C5" s="1" t="s">
        <v>20</v>
      </c>
      <c r="D5" s="18">
        <v>0.1</v>
      </c>
    </row>
    <row r="6" spans="1:7">
      <c r="A6" t="str">
        <f t="shared" si="0"/>
        <v>Conservador-FOFs</v>
      </c>
      <c r="B6" t="s">
        <v>24</v>
      </c>
      <c r="C6" s="1" t="s">
        <v>21</v>
      </c>
      <c r="D6" s="18">
        <v>0.1</v>
      </c>
    </row>
    <row r="7" spans="1:7">
      <c r="A7" t="str">
        <f t="shared" si="0"/>
        <v>Conservador-Desenvolvimento</v>
      </c>
      <c r="B7" t="s">
        <v>24</v>
      </c>
      <c r="C7" s="1" t="s">
        <v>22</v>
      </c>
      <c r="D7" s="18">
        <v>0</v>
      </c>
    </row>
    <row r="8" spans="1:7">
      <c r="A8" t="str">
        <f t="shared" si="0"/>
        <v>Conservador-Hotelarias</v>
      </c>
      <c r="B8" t="s">
        <v>24</v>
      </c>
      <c r="C8" s="1" t="s">
        <v>23</v>
      </c>
      <c r="D8" s="18">
        <v>0</v>
      </c>
    </row>
    <row r="9" spans="1:7">
      <c r="A9" s="23"/>
      <c r="B9" s="23"/>
      <c r="C9" s="23"/>
      <c r="D9" s="24"/>
    </row>
    <row r="10" spans="1:7">
      <c r="A10" t="str">
        <f t="shared" si="0"/>
        <v>Moderado-Papel</v>
      </c>
      <c r="B10" t="s">
        <v>28</v>
      </c>
      <c r="C10" s="1" t="s">
        <v>18</v>
      </c>
      <c r="D10" s="18">
        <v>0.32</v>
      </c>
      <c r="G10" t="s">
        <v>33</v>
      </c>
    </row>
    <row r="11" spans="1:7">
      <c r="A11" t="str">
        <f t="shared" si="0"/>
        <v>Moderado-Tijolo</v>
      </c>
      <c r="B11" t="s">
        <v>28</v>
      </c>
      <c r="C11" s="1" t="s">
        <v>19</v>
      </c>
      <c r="D11" s="18">
        <v>0.35</v>
      </c>
    </row>
    <row r="12" spans="1:7">
      <c r="A12" t="str">
        <f t="shared" si="0"/>
        <v>Moderado-Híbridos</v>
      </c>
      <c r="B12" t="s">
        <v>28</v>
      </c>
      <c r="C12" s="1" t="s">
        <v>20</v>
      </c>
      <c r="D12" s="18">
        <v>0.08</v>
      </c>
    </row>
    <row r="13" spans="1:7">
      <c r="A13" t="str">
        <f t="shared" si="0"/>
        <v>Moderado-FOFs</v>
      </c>
      <c r="B13" t="s">
        <v>28</v>
      </c>
      <c r="C13" s="1" t="s">
        <v>21</v>
      </c>
      <c r="D13" s="18">
        <v>0.05</v>
      </c>
    </row>
    <row r="14" spans="1:7">
      <c r="A14" t="str">
        <f t="shared" si="0"/>
        <v>Moderado-Desenvolvimento</v>
      </c>
      <c r="B14" t="s">
        <v>28</v>
      </c>
      <c r="C14" s="1" t="s">
        <v>22</v>
      </c>
      <c r="D14" s="18">
        <v>0.1</v>
      </c>
    </row>
    <row r="15" spans="1:7">
      <c r="A15" t="str">
        <f t="shared" si="0"/>
        <v>Moderado-Hotelarias</v>
      </c>
      <c r="B15" t="s">
        <v>28</v>
      </c>
      <c r="C15" s="1" t="s">
        <v>23</v>
      </c>
      <c r="D15" s="18">
        <v>0.1</v>
      </c>
    </row>
    <row r="16" spans="1:7">
      <c r="A16" s="23"/>
      <c r="B16" s="23"/>
      <c r="C16" s="23"/>
      <c r="D16" s="24"/>
    </row>
    <row r="17" spans="1:4">
      <c r="A17" t="str">
        <f t="shared" si="0"/>
        <v>Agressivo-Papel</v>
      </c>
      <c r="B17" t="s">
        <v>13</v>
      </c>
      <c r="C17" s="1" t="s">
        <v>18</v>
      </c>
      <c r="D17" s="18">
        <v>0.5</v>
      </c>
    </row>
    <row r="18" spans="1:4">
      <c r="A18" t="str">
        <f t="shared" si="0"/>
        <v>Agressivo-Tijolo</v>
      </c>
      <c r="B18" t="s">
        <v>13</v>
      </c>
      <c r="C18" s="1" t="s">
        <v>19</v>
      </c>
      <c r="D18" s="18">
        <v>0.1</v>
      </c>
    </row>
    <row r="19" spans="1:4">
      <c r="A19" t="str">
        <f t="shared" si="0"/>
        <v>Agressivo-Híbridos</v>
      </c>
      <c r="B19" t="s">
        <v>13</v>
      </c>
      <c r="C19" s="1" t="s">
        <v>20</v>
      </c>
      <c r="D19" s="18">
        <v>0.05</v>
      </c>
    </row>
    <row r="20" spans="1:4">
      <c r="A20" t="str">
        <f t="shared" si="0"/>
        <v>Agressivo-FOFs</v>
      </c>
      <c r="B20" t="s">
        <v>13</v>
      </c>
      <c r="C20" s="1" t="s">
        <v>21</v>
      </c>
      <c r="D20" s="18">
        <v>0.05</v>
      </c>
    </row>
    <row r="21" spans="1:4">
      <c r="A21" t="str">
        <f t="shared" si="0"/>
        <v>Agressivo-Desenvolvimento</v>
      </c>
      <c r="B21" t="s">
        <v>13</v>
      </c>
      <c r="C21" s="1" t="s">
        <v>22</v>
      </c>
      <c r="D21" s="18">
        <v>0.2</v>
      </c>
    </row>
    <row r="22" spans="1:4">
      <c r="A22" t="str">
        <f t="shared" si="0"/>
        <v>Agressivo-Hotelarias</v>
      </c>
      <c r="B22" t="s">
        <v>13</v>
      </c>
      <c r="C22" s="1" t="s">
        <v>23</v>
      </c>
      <c r="D22" s="18">
        <v>0.1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showGridLines="0" showRowColHeaders="0" workbookViewId="0"/>
  </sheetViews>
  <sheetFormatPr defaultColWidth="0" defaultRowHeight="15"/>
  <cols>
    <col min="1" max="1" width="9.140625" customWidth="1"/>
    <col min="2" max="2" width="23.28515625" bestFit="1" customWidth="1"/>
    <col min="3" max="3" width="32.28515625" customWidth="1"/>
    <col min="4" max="4" width="26.7109375" customWidth="1"/>
    <col min="5" max="9" width="9.140625" customWidth="1"/>
    <col min="10" max="16384" width="9.140625" hidden="1"/>
  </cols>
  <sheetData>
    <row r="1" spans="2:4" ht="15.75" thickBot="1"/>
    <row r="2" spans="2:4" ht="15.75" thickBot="1">
      <c r="B2" s="49" t="s">
        <v>15</v>
      </c>
      <c r="C2" s="49" t="s">
        <v>34</v>
      </c>
      <c r="D2" s="49" t="s">
        <v>35</v>
      </c>
    </row>
    <row r="3" spans="2:4" ht="60.75" thickBot="1">
      <c r="B3" s="50" t="s">
        <v>36</v>
      </c>
      <c r="C3" s="51" t="s">
        <v>37</v>
      </c>
      <c r="D3" s="51" t="s">
        <v>38</v>
      </c>
    </row>
    <row r="4" spans="2:4" ht="60.75" thickBot="1">
      <c r="B4" s="50" t="s">
        <v>39</v>
      </c>
      <c r="C4" s="51" t="s">
        <v>40</v>
      </c>
      <c r="D4" s="51" t="s">
        <v>41</v>
      </c>
    </row>
    <row r="5" spans="2:4" ht="60.75" thickBot="1">
      <c r="B5" s="50" t="s">
        <v>42</v>
      </c>
      <c r="C5" s="51" t="s">
        <v>43</v>
      </c>
      <c r="D5" s="51" t="s">
        <v>44</v>
      </c>
    </row>
    <row r="6" spans="2:4" ht="60.75" thickBot="1">
      <c r="B6" s="50" t="s">
        <v>45</v>
      </c>
      <c r="C6" s="51" t="s">
        <v>46</v>
      </c>
      <c r="D6" s="51" t="s">
        <v>47</v>
      </c>
    </row>
    <row r="7" spans="2:4" ht="45.75" thickBot="1">
      <c r="B7" s="50" t="s">
        <v>48</v>
      </c>
      <c r="C7" s="51" t="s">
        <v>49</v>
      </c>
      <c r="D7" s="51" t="s">
        <v>50</v>
      </c>
    </row>
    <row r="8" spans="2:4" ht="45.75" thickBot="1">
      <c r="B8" s="50" t="s">
        <v>51</v>
      </c>
      <c r="C8" s="51" t="s">
        <v>52</v>
      </c>
      <c r="D8" s="51" t="s">
        <v>53</v>
      </c>
    </row>
    <row r="9" spans="2:4" ht="30.75" thickBot="1">
      <c r="B9" s="50" t="s">
        <v>54</v>
      </c>
      <c r="C9" s="51" t="s">
        <v>55</v>
      </c>
      <c r="D9" s="51" t="s">
        <v>56</v>
      </c>
    </row>
    <row r="10" spans="2:4" ht="45.75" thickBot="1">
      <c r="B10" s="50" t="s">
        <v>57</v>
      </c>
      <c r="C10" s="51" t="s">
        <v>58</v>
      </c>
      <c r="D10" s="51" t="s">
        <v>59</v>
      </c>
    </row>
  </sheetData>
  <sheetProtection sheet="1" objects="1" scenario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8</vt:i4>
      </vt:variant>
    </vt:vector>
  </HeadingPairs>
  <TitlesOfParts>
    <vt:vector size="11" baseType="lpstr">
      <vt:lpstr>INVESTIMENTOS</vt:lpstr>
      <vt:lpstr>TABELA_BASE</vt:lpstr>
      <vt:lpstr>FIIs</vt:lpstr>
      <vt:lpstr>Aporte</vt:lpstr>
      <vt:lpstr>Dividendos</vt:lpstr>
      <vt:lpstr>Patrimonio_Total</vt:lpstr>
      <vt:lpstr>QTD_anos</vt:lpstr>
      <vt:lpstr>Rendimento_Carteira</vt:lpstr>
      <vt:lpstr>Salario</vt:lpstr>
      <vt:lpstr>Sugestao_Investimento</vt:lpstr>
      <vt:lpstr>Taxa_Mensal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2025-06-25T01:55:12Z</dcterms:created>
  <dcterms:modified xsi:type="dcterms:W3CDTF">2025-07-01T01:25:24Z</dcterms:modified>
</cp:coreProperties>
</file>