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haredStrings.xml" ContentType="application/vnd.openxmlformats-officedocument.spreadsheetml.sharedStrings+xml"/>
  <Override PartName="/xl/media/image20.png" ContentType="image/png"/>
  <Override PartName="/xl/drawings/drawing1.xml" ContentType="application/vnd.openxmlformats-officedocument.drawing+xml"/>
  <Override PartName="/xl/drawings/drawing2.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charts/chart39.xml" ContentType="application/vnd.openxmlformats-officedocument.drawingml.chart+xml"/>
  <Override PartName="/xl/charts/chart40.xml" ContentType="application/vnd.openxmlformats-officedocument.drawingml.chart+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Информация" sheetId="1" state="visible" r:id="rId2"/>
    <sheet name="Сводная по ИБ" sheetId="2" state="visible" r:id="rId3"/>
    <sheet name="Требования безопасности - Android" sheetId="3" state="visible" r:id="rId4"/>
    <sheet name="Противодействие Reverse Engineering - Android" sheetId="4" state="visible" r:id="rId5"/>
    <sheet name="Требования безопасности - iOS" sheetId="5" state="visible" r:id="rId6"/>
    <sheet name="Противодействие Reverse Engineering - iOS" sheetId="6" state="visible" r:id="rId7"/>
    <sheet name="Версии документа" sheetId="7" state="visible" r:id="rId8"/>
  </sheets>
  <definedNames>
    <definedName function="false" hidden="false" name="BASE_URL" vbProcedure="false">Информация!$D$14</definedName>
    <definedName function="false" hidden="false" name="MASVS_VERSION" vbProcedure="false">Информация!$D$11</definedName>
    <definedName function="false" hidden="false" name="MSTG_VERSION" vbProcedure="false">Информация!$D$13</definedName>
    <definedName function="false" hidden="false" localSheetId="2" name="_xlnm._FilterDatabase" vbProcedure="false">'Требования безопасности - Android'!$B$3:$K$72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<sst xmlns="http://schemas.openxmlformats.org/spreadsheetml/2006/main" count="995" uniqueCount="369">
  <si>
    <r>
      <rPr>
        <b val="true"/>
        <sz val="14"/>
        <rFont val="Trebuchet MS"/>
        <family val="2"/>
        <charset val="1"/>
      </rPr>
      <t xml:space="preserve">OWASP Mobile Application Security Checklist
</t>
    </r>
    <r>
      <rPr>
        <sz val="14"/>
        <rFont val="Trebuchet MS"/>
        <family val="2"/>
        <charset val="1"/>
      </rPr>
      <t xml:space="preserve">
Основан на OWASP Mobile Application Security Verification Standard (MASVS)</t>
    </r>
  </si>
  <si>
    <t xml:space="preserve">Основная информация</t>
  </si>
  <si>
    <t xml:space="preserve">MASVS ВЕРСИЯ:</t>
  </si>
  <si>
    <t xml:space="preserve">1.1.4</t>
  </si>
  <si>
    <t xml:space="preserve">Описание версии MASVS:</t>
  </si>
  <si>
    <t xml:space="preserve">MSTG Версия:</t>
  </si>
  <si>
    <t xml:space="preserve">1.1.3</t>
  </si>
  <si>
    <t xml:space="preserve">Описание версии MSTG:</t>
  </si>
  <si>
    <t xml:space="preserve">Две строки выше используются для основы всех гиперссылок в чеклистах для Android и iOS. Выберите свой конкретный вариант использования, чтобы обновить все гиперссылки</t>
  </si>
  <si>
    <t xml:space="preserve">Клиент:</t>
  </si>
  <si>
    <t xml:space="preserve">Место проведения теста:</t>
  </si>
  <si>
    <t xml:space="preserve">Дата начала теста:</t>
  </si>
  <si>
    <t xml:space="preserve">Дата конца теста:</t>
  </si>
  <si>
    <t xml:space="preserve">Исследователь:</t>
  </si>
  <si>
    <t xml:space="preserve">Область тестирования:</t>
  </si>
  <si>
    <t xml:space="preserve">Все доступные функции в исследуемом приложении &lt;AppName&gt;</t>
  </si>
  <si>
    <t xml:space="preserve">Уровень проверки:</t>
  </si>
  <si>
    <t xml:space="preserve">После консультации с &lt;Заказчиком&gt; было решено, что к &lt;AppName&gt; применимы только требования Уровня 1.</t>
  </si>
  <si>
    <t xml:space="preserve">Информация об исследование (Android)</t>
  </si>
  <si>
    <t xml:space="preserve">Приложение:</t>
  </si>
  <si>
    <t xml:space="preserve">Ссылка на Google Store</t>
  </si>
  <si>
    <t xml:space="preserve">Имя файла</t>
  </si>
  <si>
    <t xml:space="preserve">Версия</t>
  </si>
  <si>
    <t xml:space="preserve">SHA256-хэш APK
(Может быть получено с помощью shasum, openssl и sha256sum)</t>
  </si>
  <si>
    <t xml:space="preserve">Информация об исследование (iOS)</t>
  </si>
  <si>
    <t xml:space="preserve">Ссылка на App Store</t>
  </si>
  <si>
    <t xml:space="preserve">SHA256-хэш IPA
(Может быть получено с помощью shasum, openssl и sha256sum)</t>
  </si>
  <si>
    <t xml:space="preserve">Представители клиента и контактная информация</t>
  </si>
  <si>
    <t xml:space="preserve">Имя:</t>
  </si>
  <si>
    <t xml:space="preserve">Организация:</t>
  </si>
  <si>
    <t xml:space="preserve">Должность:</t>
  </si>
  <si>
    <t xml:space="preserve">Телефон:</t>
  </si>
  <si>
    <t xml:space="preserve">E-mail:</t>
  </si>
  <si>
    <t xml:space="preserve">Сводная по ИБ</t>
  </si>
  <si>
    <t xml:space="preserve">Оценка соответствия MASVS ( / 5)</t>
  </si>
  <si>
    <t xml:space="preserve">`</t>
  </si>
  <si>
    <t xml:space="preserve">Android</t>
  </si>
  <si>
    <t xml:space="preserve">iOS</t>
  </si>
  <si>
    <t xml:space="preserve">P</t>
  </si>
  <si>
    <t xml:space="preserve">F</t>
  </si>
  <si>
    <t xml:space="preserve">NA</t>
  </si>
  <si>
    <t xml:space="preserve">%</t>
  </si>
  <si>
    <t xml:space="preserve">V1: Требования к архитектуре, дизайну и модели угроз</t>
  </si>
  <si>
    <t xml:space="preserve">V2: Требования к конфиденциальности и хранению данных</t>
  </si>
  <si>
    <t xml:space="preserve">V3: Требования к криптографии</t>
  </si>
  <si>
    <t xml:space="preserve">V4: Требования к аутентификации и управлению сессиями</t>
  </si>
  <si>
    <t xml:space="preserve">V5: Требования к сетевому взаимодействию</t>
  </si>
  <si>
    <t xml:space="preserve">V6: Требования к взаимодействию с операционной системой</t>
  </si>
  <si>
    <t xml:space="preserve">V7: Требования к качеству кода и настройкам сборки</t>
  </si>
  <si>
    <t xml:space="preserve">V8: Требования к устойчивости к атакам на стороне клиента</t>
  </si>
  <si>
    <t xml:space="preserve">Требования безопасности мобильного приложения - Android</t>
  </si>
  <si>
    <t xml:space="preserve">ID</t>
  </si>
  <si>
    <t xml:space="preserve">MSTG-ID</t>
  </si>
  <si>
    <t xml:space="preserve">Детальное требование проверки</t>
  </si>
  <si>
    <t xml:space="preserve">1 уровень</t>
  </si>
  <si>
    <t xml:space="preserve">2 уровень</t>
  </si>
  <si>
    <t xml:space="preserve">Статус</t>
  </si>
  <si>
    <t xml:space="preserve">Процедуры тестирования</t>
  </si>
  <si>
    <t xml:space="preserve">Комментарии</t>
  </si>
  <si>
    <t xml:space="preserve">V1</t>
  </si>
  <si>
    <t xml:space="preserve">V1: </t>
  </si>
  <si>
    <t xml:space="preserve">1.1</t>
  </si>
  <si>
    <t xml:space="preserve">MSTG-ARCH-1</t>
  </si>
  <si>
    <t xml:space="preserve">Все компоненты приложения идентифицированы и используются.</t>
  </si>
  <si>
    <t xml:space="preserve">✓</t>
  </si>
  <si>
    <t xml:space="preserve">1.2</t>
  </si>
  <si>
    <t xml:space="preserve">MSTG-ARCH-2</t>
  </si>
  <si>
    <t xml:space="preserve">Проверки безопасности реализованы не только на клиенте, но и на бэкенде. </t>
  </si>
  <si>
    <t xml:space="preserve">1.3</t>
  </si>
  <si>
    <t xml:space="preserve">MSTG-ARCH-3</t>
  </si>
  <si>
    <t xml:space="preserve">Архитектура мобильного приложения учитывает все удалённые сервисы. Безопасность заложена в архитектуре.</t>
  </si>
  <si>
    <t xml:space="preserve">1.4</t>
  </si>
  <si>
    <t xml:space="preserve">MSTG-ARCH-4</t>
  </si>
  <si>
    <t xml:space="preserve">Определены данные, которые являются чувствительными в контексте мобильного приложения.</t>
  </si>
  <si>
    <t xml:space="preserve">1.5</t>
  </si>
  <si>
    <t xml:space="preserve">MSTG-ARCH-5</t>
  </si>
  <si>
    <t xml:space="preserve">Все компоненты приложения определены с точки зрения бизнес логики и/или безопасности.</t>
  </si>
  <si>
    <t xml:space="preserve">N/A</t>
  </si>
  <si>
    <t xml:space="preserve">1.6</t>
  </si>
  <si>
    <t xml:space="preserve">MSTG-ARCH-6</t>
  </si>
  <si>
    <t xml:space="preserve">Сформирована модель угроз для мобильного приложения и связанных с ним удаленных сервисов, которая идентифицирует потенциальные угрозы и необходимые контрмеры. </t>
  </si>
  <si>
    <t xml:space="preserve">1.7</t>
  </si>
  <si>
    <t xml:space="preserve">MSTG-ARCH-7</t>
  </si>
  <si>
    <t xml:space="preserve">Все проверки безопасности имеют централизованную реализацию.</t>
  </si>
  <si>
    <t xml:space="preserve">1.8</t>
  </si>
  <si>
    <t xml:space="preserve">MSTG-ARCH-8</t>
  </si>
  <si>
    <t xml:space="preserve">Существует явная политика управления криптографическими ключами (если они есть) и их жизненным циклом. В идеале политика соответствует стандарту управления ключами, например, NIST SP 800-57.</t>
  </si>
  <si>
    <t xml:space="preserve">1.9</t>
  </si>
  <si>
    <t xml:space="preserve">MSTG-ARCH-9</t>
  </si>
  <si>
    <t xml:space="preserve">Существует механизм принудительных обновлений мобильного приложения.</t>
  </si>
  <si>
    <t xml:space="preserve">1.10</t>
  </si>
  <si>
    <t xml:space="preserve">MSTG-ARCH-10</t>
  </si>
  <si>
    <t xml:space="preserve">Безопасность заложена во все этапы жизненного цикла разработки программного обеспечения.</t>
  </si>
  <si>
    <t xml:space="preserve">V2</t>
  </si>
  <si>
    <t xml:space="preserve">Требования к конфиденциальности и хранению данных</t>
  </si>
  <si>
    <t xml:space="preserve">2.1</t>
  </si>
  <si>
    <t xml:space="preserve">MSTG-STORAGE‑1</t>
  </si>
  <si>
    <t xml:space="preserve">Хранилище учетных данных системы должно использоваться надлежащим образом для хранения чувствительных данных, таких как персональные данные, данные пользователя для авторизации и криптографические ключи.</t>
  </si>
  <si>
    <t xml:space="preserve">2.2</t>
  </si>
  <si>
    <t xml:space="preserve">MSTG-STORAGE‑2</t>
  </si>
  <si>
    <t xml:space="preserve">Чувствительные данные хранятся только во внутреннем хранилище приложения, либо в системном хранилище авторизационных данных.</t>
  </si>
  <si>
    <t xml:space="preserve">2.3</t>
  </si>
  <si>
    <t xml:space="preserve">MSTG-STORAGE‑3</t>
  </si>
  <si>
    <t xml:space="preserve">Чувствительные данные не попадают в логи приложения.</t>
  </si>
  <si>
    <t xml:space="preserve">2.4</t>
  </si>
  <si>
    <t xml:space="preserve">MSTG-STORAGE‑4</t>
  </si>
  <si>
    <t xml:space="preserve">Никакие чувствительные данные не передаются третьей стороне, если это не является необходимой частью архитектуры.</t>
  </si>
  <si>
    <t xml:space="preserve">2.5</t>
  </si>
  <si>
    <t xml:space="preserve">MSTG-STORAGE‑5</t>
  </si>
  <si>
    <t xml:space="preserve">Кэш клавиатуры выключен для полей ввода чувствительных данных.</t>
  </si>
  <si>
    <t xml:space="preserve">2.6</t>
  </si>
  <si>
    <t xml:space="preserve">MSTG-STORAGE‑6</t>
  </si>
  <si>
    <t xml:space="preserve">Чувствительные данные недоступны для механизмов межпроцессного взаимодействия (IPC).</t>
  </si>
  <si>
    <t xml:space="preserve">2.7</t>
  </si>
  <si>
    <t xml:space="preserve">MSTG-STORAGE‑7</t>
  </si>
  <si>
    <t xml:space="preserve">Никакие чувствительные данные, такие как пароли или пин-коды, не видны через пользовательский интерфейс.</t>
  </si>
  <si>
    <t xml:space="preserve">2.8</t>
  </si>
  <si>
    <t xml:space="preserve">MSTG-STORAGE‑8</t>
  </si>
  <si>
    <t xml:space="preserve">Никакие чувствительные данные не попадают в бэкапы, создаваемые операционной системой.</t>
  </si>
  <si>
    <t xml:space="preserve">2.9</t>
  </si>
  <si>
    <t xml:space="preserve">MSTG-STORAGE‑9</t>
  </si>
  <si>
    <t xml:space="preserve">Приложение скрывает чувствительные данные с экрана, когда находится в фоновом режиме.</t>
  </si>
  <si>
    <t xml:space="preserve">2.10</t>
  </si>
  <si>
    <t xml:space="preserve">MSTG-STORAGE‑10</t>
  </si>
  <si>
    <t xml:space="preserve">Приложение не хранит чувствительные данные в памяти дольше, чем необходимо, и полностью удаляет их из памяти после работы с ними.</t>
  </si>
  <si>
    <t xml:space="preserve">2.11</t>
  </si>
  <si>
    <t xml:space="preserve">MSTG-STORAGE‑11</t>
  </si>
  <si>
    <t xml:space="preserve">Приложение требует от пользователя минимальную настройку доступа к устройству, такую, как установку пин-кода на устройство.</t>
  </si>
  <si>
    <t xml:space="preserve">2.12</t>
  </si>
  <si>
    <t xml:space="preserve">MSTG-STORAGE‑12</t>
  </si>
  <si>
    <t xml:space="preserve">Приложение информирует пользователя о персональных данных, которые оно обрабатывает, а также о лучших практиках безопасности, которым должен следовать пользователь при использовании приложения.</t>
  </si>
  <si>
    <t xml:space="preserve">V3</t>
  </si>
  <si>
    <t xml:space="preserve">Требования к криптографии</t>
  </si>
  <si>
    <t xml:space="preserve">3.1</t>
  </si>
  <si>
    <t xml:space="preserve">MSTG‑CRYPTO‑1</t>
  </si>
  <si>
    <t xml:space="preserve">Приложение не полагается на симметричную криптографию с зафиксированными в приложении ключами, как на единственный метод шифрования</t>
  </si>
  <si>
    <t xml:space="preserve">3.2</t>
  </si>
  <si>
    <t xml:space="preserve">MSTG‑CRYPTO‑2</t>
  </si>
  <si>
    <t xml:space="preserve">Приложение использует проверенные реализации криптографических алгоритмов.</t>
  </si>
  <si>
    <t xml:space="preserve">3.3</t>
  </si>
  <si>
    <t xml:space="preserve">MSTG‑CRYPTO‑3</t>
  </si>
  <si>
    <t xml:space="preserve">Приложение использует подходящие криптографические алгоритмы для каждого конкретного случая, с параметрами, которые соответствуют лучшим практикам индустрии.</t>
  </si>
  <si>
    <t xml:space="preserve">3.4</t>
  </si>
  <si>
    <t xml:space="preserve">MSTG‑CRYPTO‑4</t>
  </si>
  <si>
    <t xml:space="preserve">Приложение не использует устаревшие и слабые криптографические протоколы и алгоритмы.</t>
  </si>
  <si>
    <t xml:space="preserve">3.5</t>
  </si>
  <si>
    <t xml:space="preserve">MSTG‑CRYPTO‑5</t>
  </si>
  <si>
    <t xml:space="preserve">Приложение не использует один и тот же ключ несколько раз. </t>
  </si>
  <si>
    <t xml:space="preserve">3.6</t>
  </si>
  <si>
    <t xml:space="preserve">MSTG‑CRYPTO‑6</t>
  </si>
  <si>
    <t xml:space="preserve">Все случайные значения генерируются с использованием безопасного генератора случайных чисел.</t>
  </si>
  <si>
    <t xml:space="preserve">V4</t>
  </si>
  <si>
    <t xml:space="preserve">Требования к аутентификации и управлению сессиями</t>
  </si>
  <si>
    <t xml:space="preserve">4.1</t>
  </si>
  <si>
    <t xml:space="preserve">MSTG-AUTH-1</t>
  </si>
  <si>
    <t xml:space="preserve">Если приложение предоставляет пользователям доступ к удалённым сервисам, на бэкенде должна быть реализована аутентификация, например, по логину и паролю.</t>
  </si>
  <si>
    <t xml:space="preserve">4.2</t>
  </si>
  <si>
    <t xml:space="preserve">MSTG-AUTH-2</t>
  </si>
  <si>
    <t xml:space="preserve">Если используются сессии, бекэнд случайно генерирует идентификаторы сессии для аутентификации клиентских запросов без отправки данных учётной записи. </t>
  </si>
  <si>
    <t xml:space="preserve">4.3</t>
  </si>
  <si>
    <t xml:space="preserve">MSTG-AUTH-3</t>
  </si>
  <si>
    <t xml:space="preserve">Если используется аутентификация на основе токена, сервер предоставляет токен, подписанный с использованием безопасного криптоалгоритма.</t>
  </si>
  <si>
    <t xml:space="preserve">4.4</t>
  </si>
  <si>
    <t xml:space="preserve">MSTG-AUTH-4</t>
  </si>
  <si>
    <t xml:space="preserve">Бэкенд удаляет существующую сессию, когда пользователь выходит из системы.</t>
  </si>
  <si>
    <t xml:space="preserve">4.5</t>
  </si>
  <si>
    <t xml:space="preserve">MSTG-AUTH-5</t>
  </si>
  <si>
    <t xml:space="preserve">На сервере реализована парольная политика.</t>
  </si>
  <si>
    <t xml:space="preserve">4.6</t>
  </si>
  <si>
    <t xml:space="preserve">MSTG-AUTH-6</t>
  </si>
  <si>
    <t xml:space="preserve">На сервере реализован механизм защиты от перебора авторизационных данных.</t>
  </si>
  <si>
    <t xml:space="preserve">4.7</t>
  </si>
  <si>
    <t xml:space="preserve">MSTG-AUTH-7</t>
  </si>
  <si>
    <t xml:space="preserve">Биометрическая аутентификация не является event-bound (т.е. использует только API, которое возвращает «true» или «false»). Вместо этого она основана на разблокировке keychain/keystore.</t>
  </si>
  <si>
    <t xml:space="preserve">4.8</t>
  </si>
  <si>
    <t xml:space="preserve">MSTG-AUTH-8</t>
  </si>
  <si>
    <t xml:space="preserve">Сессии становятся невалидными на бэкенде после определенного периода бездействия, срок действия токена истекает.</t>
  </si>
  <si>
    <t xml:space="preserve">4.9</t>
  </si>
  <si>
    <t xml:space="preserve">MSTG-AUTH-9</t>
  </si>
  <si>
    <t xml:space="preserve">Реализована и поддерживается двухфакторная аутентификация.</t>
  </si>
  <si>
    <t xml:space="preserve">4.10</t>
  </si>
  <si>
    <t xml:space="preserve">MSTG-AUTH-10</t>
  </si>
  <si>
    <t xml:space="preserve">Для выполнения чувствительных транзакций требуется дополнительная или повторная аутентификацию.</t>
  </si>
  <si>
    <t xml:space="preserve">4.11</t>
  </si>
  <si>
    <t xml:space="preserve">MSTG-AUTH-11</t>
  </si>
  <si>
    <t xml:space="preserve">Приложение информирует пользователя о всех важных действиях с их учетной записью. Пользователи могут просматривать список устройств, просматривать контекстную информацию (IP-адрес, местоположение и т.д.), и блокировать конкретные устройства.</t>
  </si>
  <si>
    <t xml:space="preserve">V5</t>
  </si>
  <si>
    <t xml:space="preserve">Требования к сетевому взаимодействию</t>
  </si>
  <si>
    <t xml:space="preserve">5.1</t>
  </si>
  <si>
    <t xml:space="preserve">MSTG-NETWORK-1</t>
  </si>
  <si>
    <t xml:space="preserve">Данные, передаваемые по сети, шифруются с использованием TLS. Безопасный канал используется для всех сервисов приложения.</t>
  </si>
  <si>
    <t xml:space="preserve">5.2</t>
  </si>
  <si>
    <t xml:space="preserve">MSTG-NETWORK-2</t>
  </si>
  <si>
    <t xml:space="preserve">Настройки TLS соответствуют современным лучшим практикам, или максимально приближены к ним, если операционная система не поддерживает рекомендуемые стандарты.</t>
  </si>
  <si>
    <t xml:space="preserve">5.3</t>
  </si>
  <si>
    <t xml:space="preserve">MSTG-NETWORK-3</t>
  </si>
  <si>
    <t xml:space="preserve">Приложение верифицирует X.509 сертификаты сервера во время установления защищённого канала. Принимаются только сертификаты, подписанные доверенным удостоверяющим центром (CA).</t>
  </si>
  <si>
    <t xml:space="preserve">5.4</t>
  </si>
  <si>
    <t xml:space="preserve">MSTG-NETWORK-4</t>
  </si>
  <si>
    <t xml:space="preserve">В приложении реализован SSL pinning и соединение с серверами, которые предлагают другой сертификат или ключ, даже если они подписаны доверенным центром сертификации (CA) не устанавливается.</t>
  </si>
  <si>
    <t xml:space="preserve">5.5</t>
  </si>
  <si>
    <t xml:space="preserve">MSTG-NETWORK-5</t>
  </si>
  <si>
    <t xml:space="preserve">Приложение не полагается на единственный небезопасный канал связи (e-mail или SMS) для таких критических операций, как регистрация и восстановление аккаунта.</t>
  </si>
  <si>
    <t xml:space="preserve">5.6</t>
  </si>
  <si>
    <t xml:space="preserve">MSTG-NETWORK-6</t>
  </si>
  <si>
    <t xml:space="preserve">Приложение использует только актуальные версии библиотек для подключения к сети и обеспечения безопасного соединения.</t>
  </si>
  <si>
    <t xml:space="preserve">V6</t>
  </si>
  <si>
    <t xml:space="preserve">Требования к взаимодействию с операционной системой</t>
  </si>
  <si>
    <t xml:space="preserve">6.1</t>
  </si>
  <si>
    <t xml:space="preserve">MSTG-PLATFORM-1</t>
  </si>
  <si>
    <t xml:space="preserve">Приложение запрашивает минимально необходимый набор разрешений.</t>
  </si>
  <si>
    <t xml:space="preserve">6.2</t>
  </si>
  <si>
    <t xml:space="preserve">MSTG-PLATFORM-2</t>
  </si>
  <si>
    <t xml:space="preserve">Все данные, поступающие из внешних источников и от пользователя, валидируются и санитизируются. Сюда входят данные, полученные через пользовательский интерфейс, механизмы IPC (такие как intent-ы, кастомные URL-схемы) и из сети.</t>
  </si>
  <si>
    <t xml:space="preserve">6.3</t>
  </si>
  <si>
    <t xml:space="preserve">MSTG-PLATFORM-3</t>
  </si>
  <si>
    <t xml:space="preserve">Приложение не экспортирует чувствительные данные через кастомные URL-схемы, если эти механизмы не защищены должным образом.</t>
  </si>
  <si>
    <t xml:space="preserve">6.4</t>
  </si>
  <si>
    <t xml:space="preserve">MSTG-PLATFORM-4</t>
  </si>
  <si>
    <t xml:space="preserve">Приложение не экспортирует чувствительные данные через IPC механизмы без должной защиты.</t>
  </si>
  <si>
    <t xml:space="preserve">6.5</t>
  </si>
  <si>
    <t xml:space="preserve">MSTG-PLATFORM-5</t>
  </si>
  <si>
    <t xml:space="preserve">JavaScript отключен в компонентах WebView, если в нём нет необходимости.</t>
  </si>
  <si>
    <t xml:space="preserve">6.6</t>
  </si>
  <si>
    <t xml:space="preserve">MSTG-PLATFORM-6</t>
  </si>
  <si>
    <t xml:space="preserve">WebViews сконфигурирован с поддержкой минимального набора протоколов (в идеале только https). Поддержка потенциально опасных URL-схем (таких как: file, tel и app-id) отключена.</t>
  </si>
  <si>
    <t xml:space="preserve">6.7</t>
  </si>
  <si>
    <t xml:space="preserve">MSTG-PLATFORM-7</t>
  </si>
  <si>
    <t xml:space="preserve">Если нативные методы приложения используются WebView, верифицировать, что исполняются только Javascript объекты данного приложения.</t>
  </si>
  <si>
    <t xml:space="preserve">6.8</t>
  </si>
  <si>
    <t xml:space="preserve">MSTG-PLATFORM-8</t>
  </si>
  <si>
    <t xml:space="preserve">Десериализация объектов, если она есть, реализована с использованием безопасного API.</t>
  </si>
  <si>
    <t xml:space="preserve">V7</t>
  </si>
  <si>
    <t xml:space="preserve">Требования к качеству кода и настройкам сборки</t>
  </si>
  <si>
    <t xml:space="preserve">7.1</t>
  </si>
  <si>
    <t xml:space="preserve">MSTG-CODE-1</t>
  </si>
  <si>
    <t xml:space="preserve">Приложение подписано валидным сертификатом.</t>
  </si>
  <si>
    <t xml:space="preserve">7.2</t>
  </si>
  <si>
    <t xml:space="preserve">MSTG-CODE-2</t>
  </si>
  <si>
    <t xml:space="preserve">Приложение было собрано в release режиме с настройками, подходящими для релизной сборки (например, без атрибута debuggable).</t>
  </si>
  <si>
    <t xml:space="preserve">7.3</t>
  </si>
  <si>
    <t xml:space="preserve">MSTG-CODE-3</t>
  </si>
  <si>
    <t xml:space="preserve">Отладочные символы удалены из нативных бинарных файлов.</t>
  </si>
  <si>
    <t xml:space="preserve">7.4</t>
  </si>
  <si>
    <t xml:space="preserve">MSTG-CODE-4</t>
  </si>
  <si>
    <t xml:space="preserve">Kод отладки и вспомогательный дла разработки код (например, тестовый код, бэкдоры, скрытые настройки) были удалены. Приложение не логирует подробные ошибки и отладочные сообщения.</t>
  </si>
  <si>
    <t xml:space="preserve">7.5</t>
  </si>
  <si>
    <t xml:space="preserve">MSTG-CODE-5</t>
  </si>
  <si>
    <t xml:space="preserve">Все сторонние компоненты, используемые мобильным приложением (библиотеки и фреймворки), идентифицированы и проверены на наличие известных уязвимостей.</t>
  </si>
  <si>
    <t xml:space="preserve">7.6</t>
  </si>
  <si>
    <t xml:space="preserve">MSTG-CODE-6</t>
  </si>
  <si>
    <t xml:space="preserve">Приложение обрабатывает возможные исключения.</t>
  </si>
  <si>
    <t xml:space="preserve">7.7</t>
  </si>
  <si>
    <t xml:space="preserve">MSTG-CODE-7</t>
  </si>
  <si>
    <t xml:space="preserve">В логике обработки связанных с безопасностью ошибок по умолчанию запрещается доступ.</t>
  </si>
  <si>
    <t xml:space="preserve">7.8</t>
  </si>
  <si>
    <t xml:space="preserve">MSTG-CODE-8</t>
  </si>
  <si>
    <t xml:space="preserve">В неконтролируемом коде память выделяется, освобождается и используется безопасно.</t>
  </si>
  <si>
    <t xml:space="preserve">7.9</t>
  </si>
  <si>
    <t xml:space="preserve">MSTG-CODE-9</t>
  </si>
  <si>
    <t xml:space="preserve">Активированы все стандартные функции безопасности, предусмотренные инструментами разработчика (такие как минификация байт-кода, защита стека, поддержка PIE и ARC).</t>
  </si>
  <si>
    <t xml:space="preserve">Легенда</t>
  </si>
  <si>
    <t xml:space="preserve">Символ</t>
  </si>
  <si>
    <t xml:space="preserve">Описание</t>
  </si>
  <si>
    <t xml:space="preserve">Pass</t>
  </si>
  <si>
    <t xml:space="preserve">Требование применимо к мобильному приложению и реализовано в соответствии с лучшими практиками.</t>
  </si>
  <si>
    <t xml:space="preserve">Fail</t>
  </si>
  <si>
    <t xml:space="preserve">Требование применимо к мобильному приложению, но не выполнено.</t>
  </si>
  <si>
    <t xml:space="preserve">Требование не распространяется на мобильное приложение.</t>
  </si>
  <si>
    <t xml:space="preserve">Требования к устойчивости к атакам на стороне клиента - Android</t>
  </si>
  <si>
    <t xml:space="preserve">Требования к устойчивости к атакам на стороне клиента</t>
  </si>
  <si>
    <t xml:space="preserve">R</t>
  </si>
  <si>
    <t xml:space="preserve">Impede Dynamic Analysis and Tampering</t>
  </si>
  <si>
    <t xml:space="preserve">8.1</t>
  </si>
  <si>
    <t xml:space="preserve">MSTG-RESILIENCE-1</t>
  </si>
  <si>
    <t xml:space="preserve">Приложение обнаруживает и реагирует на наличие root или jailbreak, либо уведомляя пользователя, либо прекращая работу.</t>
  </si>
  <si>
    <t xml:space="preserve">8.2</t>
  </si>
  <si>
    <t xml:space="preserve">MSTG-RESILIENCE-2</t>
  </si>
  <si>
    <t xml:space="preserve">Приложение не позволяет использовать отладчики и/или обнаруживает и реагирует на использование отладчика. Все доступные протоколы отладки должны быть учтены.</t>
  </si>
  <si>
    <t xml:space="preserve">8.3</t>
  </si>
  <si>
    <t xml:space="preserve">MSTG-RESILIENCE-3</t>
  </si>
  <si>
    <t xml:space="preserve">Приложение обнаруживает и реагирует на внесения изменений в исполняемые файлы и критичные данные в своей песочнице.</t>
  </si>
  <si>
    <t xml:space="preserve">8.4</t>
  </si>
  <si>
    <t xml:space="preserve">MSTG-RESILIENCE-4</t>
  </si>
  <si>
    <t xml:space="preserve">Приложение обнаруживает и реагирует на наличие на устройстве широко используемых инструментов и фреймворков для реверс инжиниринга.</t>
  </si>
  <si>
    <t xml:space="preserve">8.5</t>
  </si>
  <si>
    <t xml:space="preserve">MSTG-RESILIENCE-5</t>
  </si>
  <si>
    <t xml:space="preserve">Приложение обнаруживает и реагирует на запуск на эмуляторе.</t>
  </si>
  <si>
    <t xml:space="preserve">8.6</t>
  </si>
  <si>
    <t xml:space="preserve">MSTG-RESILIENCE-6</t>
  </si>
  <si>
    <t xml:space="preserve">Приложение обнаруживает и реагирует на изменение своего кода и данных в оперативной памяти.</t>
  </si>
  <si>
    <t xml:space="preserve">8.7</t>
  </si>
  <si>
    <t xml:space="preserve">MSTG-RESILIENCE-7</t>
  </si>
  <si>
    <t xml:space="preserve">Приложение реализует несколько механизмов для каждой категории защиты (с 8.1 по 8.6). Обратите внимание, что на устойчивость к атакам влияет количество, разнообразие и оригинальность используемых механизмов.</t>
  </si>
  <si>
    <t xml:space="preserve"> -</t>
  </si>
  <si>
    <t xml:space="preserve">8.8</t>
  </si>
  <si>
    <t xml:space="preserve">MSTG-RESILIENCE-8</t>
  </si>
  <si>
    <t xml:space="preserve">Механизмы обнаружения инициируют ответные меры разных типов, включая отложенные и скрытые.</t>
  </si>
  <si>
    <t xml:space="preserve">-</t>
  </si>
  <si>
    <t xml:space="preserve">8.9</t>
  </si>
  <si>
    <t xml:space="preserve">MSTG-RESILIENCE-9</t>
  </si>
  <si>
    <t xml:space="preserve">Обфускация применена в том числе и к тем программным механизмам, которые препятствуют деобфускации методами динамического анализа.</t>
  </si>
  <si>
    <t xml:space="preserve">Привязка к устройству</t>
  </si>
  <si>
    <t xml:space="preserve">8.10</t>
  </si>
  <si>
    <t xml:space="preserve">MSTG-RESILIENCE-10</t>
  </si>
  <si>
    <t xml:space="preserve">Приложение реализует функциональность привязки экземпляра приложения к устройству, формируя его отпечаток из нескольких свойств, уникальных для устройства.</t>
  </si>
  <si>
    <t xml:space="preserve">Противодействие восстановлению логики работы приложения</t>
  </si>
  <si>
    <t xml:space="preserve">8.11</t>
  </si>
  <si>
    <t xml:space="preserve">MSTG-RESILIENCE-11</t>
  </si>
  <si>
    <t xml:space="preserve">Все исполняемые файлы и библиотеки, принадлежащие приложению, зашифрованы на файловом уровне, либо важные участки кода и данных зашифрованы внутри исполняемых файлов. Простой статический анализ не позволяет обнаружить важный код или данные.</t>
  </si>
  <si>
    <t xml:space="preserve">8.12</t>
  </si>
  <si>
    <t xml:space="preserve">MSTG-RESILIENCE-12</t>
  </si>
  <si>
    <t xml:space="preserve">Если задачей обфускации является защита конфиденциальных данных, то используется схема обфускации, которая подходит не только для этой задачи, но и защищает от ручной тестирования и автоматизированных деобфускаторов и учитывает последние исследования по данной теме. Эффективность схемы обфускации должна быть проверена с помощью ручного тестирования. Обратите внимание, что использование аппаратных средств защиты (если они поддерживаются устройством) предпочтительнее обфускации.</t>
  </si>
  <si>
    <t xml:space="preserve">Требования безопасности мобильного приложения - iOS</t>
  </si>
  <si>
    <t xml:space="preserve">Требования к устойчивости к атакам на стороне клиента — iOS</t>
  </si>
  <si>
    <t xml:space="preserve">XLS Version History</t>
  </si>
  <si>
    <t xml:space="preserve">Name</t>
  </si>
  <si>
    <t xml:space="preserve">Version</t>
  </si>
  <si>
    <t xml:space="preserve">MASVS version</t>
  </si>
  <si>
    <t xml:space="preserve">Date</t>
  </si>
  <si>
    <t xml:space="preserve">Comment</t>
  </si>
  <si>
    <t xml:space="preserve">Alexander Antukh (Opera Software)</t>
  </si>
  <si>
    <t xml:space="preserve">Initial draft</t>
  </si>
  <si>
    <t xml:space="preserve">Sven Schleier </t>
  </si>
  <si>
    <t xml:space="preserve">Merging of three diffeent templates</t>
  </si>
  <si>
    <t xml:space="preserve">Abdessamad Temmar</t>
  </si>
  <si>
    <t xml:space="preserve">Adding Spider Chart</t>
  </si>
  <si>
    <t xml:space="preserve">Bernhard Mueller</t>
  </si>
  <si>
    <t xml:space="preserve">0.8.1</t>
  </si>
  <si>
    <t xml:space="preserve">Rework, adding links to Testing Guide</t>
  </si>
  <si>
    <t xml:space="preserve">0.9.2</t>
  </si>
  <si>
    <t xml:space="preserve">QA (and sync version number with MASVS)</t>
  </si>
  <si>
    <t xml:space="preserve">0.9.3</t>
  </si>
  <si>
    <t xml:space="preserve">Sync with MASVS (merge 7.9 into 7.8)</t>
  </si>
  <si>
    <t xml:space="preserve">Sync with MASVS (update requirements of domain 4 and R)</t>
  </si>
  <si>
    <t xml:space="preserve">0.9.4</t>
  </si>
  <si>
    <t xml:space="preserve">Sync with MASVS (update requirements of domain 1, 4 and 6)</t>
  </si>
  <si>
    <t xml:space="preserve">1.0</t>
  </si>
  <si>
    <t xml:space="preserve">Sync with MASVS (update requirements of domain 3 and 8)</t>
  </si>
  <si>
    <t xml:space="preserve">Sync with MASVS (update requirements of domain 2), change links to new Gitbook</t>
  </si>
  <si>
    <t xml:space="preserve">Abderrahmane Aftahi</t>
  </si>
  <si>
    <t xml:space="preserve">1.1.0.1</t>
  </si>
  <si>
    <t xml:space="preserve">Translating to French based on MASVS 1.1.1</t>
  </si>
  <si>
    <t xml:space="preserve">Romuald Szkudlarek</t>
  </si>
  <si>
    <t xml:space="preserve">1.1.0.2</t>
  </si>
  <si>
    <t xml:space="preserve">Georges Bolssens</t>
  </si>
  <si>
    <t xml:space="preserve">1.1.0.3</t>
  </si>
  <si>
    <t xml:space="preserve">1.1.0</t>
  </si>
  <si>
    <r>
      <rPr>
        <b val="true"/>
        <sz val="12"/>
        <color rgb="FF000000"/>
        <rFont val="Calibri"/>
        <family val="2"/>
        <charset val="1"/>
      </rPr>
      <t xml:space="preserve">Sync with MASVS/MSTG v1.1.0
</t>
    </r>
    <r>
      <rPr>
        <sz val="12"/>
        <color rgb="FF000000"/>
        <rFont val="Calibri"/>
        <family val="2"/>
        <charset val="1"/>
      </rPr>
      <t xml:space="preserve">-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t>
    </r>
    <r>
      <rPr>
        <b val="true"/>
        <sz val="12"/>
        <color rgb="FF000000"/>
        <rFont val="Calibri"/>
        <family val="2"/>
        <charset val="1"/>
      </rPr>
      <t xml:space="preserve">
Coupling the checklist version to a specific MASVS/MSTG versio</t>
    </r>
    <r>
      <rPr>
        <sz val="12"/>
        <color rgb="FF000000"/>
        <rFont val="Calibri"/>
        <family val="2"/>
        <charset val="1"/>
      </rPr>
      <t xml:space="preserve">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t>
    </r>
    <r>
      <rPr>
        <b val="true"/>
        <sz val="12"/>
        <color rgb="FF000000"/>
        <rFont val="Calibri"/>
        <family val="2"/>
        <charset val="1"/>
      </rPr>
      <t xml:space="preserve">
Syncing "Anti-RE" worksheets to better match the L1/L2 "Security Requirements" worksheets
</t>
    </r>
    <r>
      <rPr>
        <sz val="12"/>
        <color rgb="FF000000"/>
        <rFont val="Calibri"/>
        <family val="2"/>
        <charset val="1"/>
      </rPr>
      <t xml:space="preserve">- Adding "ID" header
- Removing inner cell borders
</t>
    </r>
    <r>
      <rPr>
        <b val="true"/>
        <sz val="12"/>
        <color rgb="FF000000"/>
        <rFont val="Calibri"/>
        <family val="2"/>
        <charset val="1"/>
      </rPr>
      <t xml:space="preserve">
Housekeeping/Mis</t>
    </r>
    <r>
      <rPr>
        <sz val="12"/>
        <color rgb="FF000000"/>
        <rFont val="Calibri"/>
        <family val="2"/>
        <charset val="1"/>
      </rPr>
      <t xml:space="preserve">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r>
  </si>
  <si>
    <t xml:space="preserve">1.1.0.4</t>
  </si>
  <si>
    <t xml:space="preserve">Updating the lnk to the 1.1.0 version of the guide</t>
  </si>
  <si>
    <t xml:space="preserve">1.1.0.5</t>
  </si>
  <si>
    <t xml:space="preserve">SHA256 checksum instead of MD5 on Dashboard worksheet
Fixed the Management Summary worksheet
Added explanation for hyperlinking to the Dashboard worksheet
Added 0x04 hyperlink to MSTG for V4.11 on both platforms (previously blank)
</t>
  </si>
  <si>
    <t xml:space="preserve">1.1.0.6</t>
  </si>
  <si>
    <t xml:space="preserve">
Added 0x06 hyperlink to MSTG for V5.6 on iOS (previously blank)
Added a second hyperlink where feasible</t>
  </si>
  <si>
    <t xml:space="preserve">1.1.0.7</t>
  </si>
  <si>
    <t xml:space="preserve">Adjusted headings to facilitate having 2 links to the MSTG
Adding 0x05 hyperlink to MSTG for Android-V8.11 (previously blank)
Cosmetics (Top-Left alignment, WordWrap, fit-to-width and -height)</t>
  </si>
  <si>
    <t xml:space="preserve">1.1.1.1</t>
  </si>
  <si>
    <r>
      <rPr>
        <b val="true"/>
        <sz val="12"/>
        <color rgb="FF000000"/>
        <rFont val="Calibri"/>
        <family val="2"/>
        <charset val="1"/>
      </rPr>
      <t xml:space="preserve">Updating the links based on OSS19 restructured chapters:
</t>
    </r>
    <r>
      <rPr>
        <sz val="12"/>
        <color rgb="FF000000"/>
        <rFont val="Calibri"/>
        <family val="2"/>
        <charset val="1"/>
      </rPr>
      <t xml:space="preserve">android 
3.2|3.4|4.9|4.10|5.2|5.4|7.7
IOS
3.2|4.5|4.10|4.11|5.1|5.3|6.4|7.8
</t>
    </r>
  </si>
  <si>
    <t xml:space="preserve">1.1.1.2</t>
  </si>
  <si>
    <t xml:space="preserve">Correcting the Link to the MSTG repo and adding a link to the MASVS repo</t>
  </si>
  <si>
    <t xml:space="preserve">1.1.1.3</t>
  </si>
  <si>
    <t xml:space="preserve">Synchronizing the requirements wording in excel with the MASVS
changes:
2.9</t>
  </si>
  <si>
    <t xml:space="preserve">Updating the link 2.12 for IOS </t>
  </si>
  <si>
    <t xml:space="preserve">Ensure that tiles are in sync on Excel and MSTG</t>
  </si>
  <si>
    <t xml:space="preserve">1.1.2</t>
  </si>
  <si>
    <t xml:space="preserve">Updates:
- Adding the MSTG-IDs
- Covering the V1 MSTG links</t>
  </si>
  <si>
    <t xml:space="preserve">Jonas Wendorf</t>
  </si>
  <si>
    <t xml:space="preserve">Updates:
- Added missing translations for headings
- Fixed some outlines</t>
  </si>
</sst>
</file>

<file path=xl/styles.xml><?xml version="1.0" encoding="utf-8"?>
<styleSheet xmlns="http://schemas.openxmlformats.org/spreadsheetml/2006/main">
  <numFmts count="9">
    <numFmt numFmtId="164" formatCode="General"/>
    <numFmt numFmtId="165" formatCode="[&lt;=9999999]###\-####;\(###&quot;) &quot;###\-####"/>
    <numFmt numFmtId="166" formatCode="0"/>
    <numFmt numFmtId="167" formatCode="0\ %"/>
    <numFmt numFmtId="168" formatCode="General"/>
    <numFmt numFmtId="169" formatCode="0.00\ %"/>
    <numFmt numFmtId="170" formatCode="#,##0.00_);\(#,##0.00\)"/>
    <numFmt numFmtId="171" formatCode="@"/>
    <numFmt numFmtId="172" formatCode="[$-407]dd/mm/yyyy"/>
  </numFmts>
  <fonts count="34">
    <font>
      <sz val="12"/>
      <color rgb="FF000000"/>
      <name val="Calibri"/>
      <family val="2"/>
      <charset val="1"/>
    </font>
    <font>
      <sz val="10"/>
      <name val="Arial"/>
      <family val="0"/>
      <charset val="204"/>
    </font>
    <font>
      <sz val="10"/>
      <name val="Arial"/>
      <family val="0"/>
      <charset val="204"/>
    </font>
    <font>
      <sz val="10"/>
      <name val="Arial"/>
      <family val="0"/>
      <charset val="204"/>
    </font>
    <font>
      <b val="true"/>
      <sz val="14"/>
      <name val="Trebuchet MS"/>
      <family val="2"/>
      <charset val="1"/>
    </font>
    <font>
      <sz val="14"/>
      <name val="Trebuchet MS"/>
      <family val="2"/>
      <charset val="1"/>
    </font>
    <font>
      <sz val="12"/>
      <color rgb="FF000000"/>
      <name val="Trebuchet MS"/>
      <family val="2"/>
      <charset val="1"/>
    </font>
    <font>
      <b val="true"/>
      <sz val="10"/>
      <name val="Trebuchet MS"/>
      <family val="2"/>
      <charset val="1"/>
    </font>
    <font>
      <u val="single"/>
      <sz val="12"/>
      <color rgb="FF5F5F5F"/>
      <name val="Calibri"/>
      <family val="2"/>
      <charset val="1"/>
    </font>
    <font>
      <sz val="10"/>
      <name val="Trebuchet MS"/>
      <family val="2"/>
      <charset val="1"/>
    </font>
    <font>
      <sz val="10"/>
      <color rgb="FF000000"/>
      <name val="Trebuchet MS"/>
      <family val="2"/>
      <charset val="1"/>
    </font>
    <font>
      <sz val="11"/>
      <color rgb="FF000000"/>
      <name val="Arial"/>
      <family val="2"/>
      <charset val="1"/>
    </font>
    <font>
      <b val="true"/>
      <sz val="10"/>
      <color rgb="FF000000"/>
      <name val="Trebuchet MS"/>
      <family val="2"/>
      <charset val="1"/>
    </font>
    <font>
      <b val="true"/>
      <sz val="10"/>
      <color rgb="FFFFFFFF"/>
      <name val="Trebuchet MS"/>
      <family val="2"/>
      <charset val="1"/>
    </font>
    <font>
      <sz val="10"/>
      <color rgb="FF000000"/>
      <name val="Arial"/>
      <family val="2"/>
      <charset val="1"/>
    </font>
    <font>
      <sz val="72"/>
      <color rgb="FF000000"/>
      <name val="Arial"/>
      <family val="2"/>
      <charset val="1"/>
    </font>
    <font>
      <u val="single"/>
      <sz val="11"/>
      <color rgb="FFFFFFFF"/>
      <name val="Trebuchet MS"/>
      <family val="2"/>
      <charset val="1"/>
    </font>
    <font>
      <b val="true"/>
      <u val="single"/>
      <sz val="13"/>
      <color rgb="FF000000"/>
      <name val="Trebuchet MS"/>
      <family val="2"/>
    </font>
    <font>
      <sz val="9"/>
      <color rgb="FF000000"/>
      <name val="Arial"/>
      <family val="2"/>
    </font>
    <font>
      <sz val="10"/>
      <color rgb="FF000000"/>
      <name val="Arial"/>
      <family val="2"/>
    </font>
    <font>
      <sz val="8.45"/>
      <color rgb="FF000000"/>
      <name val="Arial"/>
      <family val="2"/>
    </font>
    <font>
      <b val="true"/>
      <sz val="14"/>
      <color rgb="FF000000"/>
      <name val="Calibri"/>
      <family val="2"/>
      <charset val="1"/>
    </font>
    <font>
      <b val="true"/>
      <sz val="11"/>
      <color rgb="FFFFFFFF"/>
      <name val="Calibri"/>
      <family val="2"/>
      <charset val="1"/>
    </font>
    <font>
      <b val="true"/>
      <sz val="11"/>
      <color rgb="FF000000"/>
      <name val="Calibri"/>
      <family val="2"/>
      <charset val="1"/>
    </font>
    <font>
      <sz val="11"/>
      <name val="Calibri"/>
      <family val="2"/>
      <charset val="1"/>
    </font>
    <font>
      <b val="true"/>
      <sz val="11"/>
      <name val="Calibri"/>
      <family val="2"/>
      <charset val="1"/>
    </font>
    <font>
      <b val="true"/>
      <i val="true"/>
      <u val="single"/>
      <sz val="11"/>
      <name val="Calibri"/>
      <family val="2"/>
      <charset val="1"/>
    </font>
    <font>
      <sz val="11"/>
      <color rgb="FF000000"/>
      <name val="Calibri"/>
      <family val="2"/>
      <charset val="1"/>
    </font>
    <font>
      <u val="single"/>
      <sz val="11"/>
      <color rgb="FF5F5F5F"/>
      <name val="Calibri"/>
      <family val="2"/>
      <charset val="1"/>
    </font>
    <font>
      <sz val="12"/>
      <color rgb="FFFF0000"/>
      <name val="Calibri"/>
      <family val="2"/>
      <charset val="1"/>
    </font>
    <font>
      <b val="true"/>
      <sz val="12"/>
      <color rgb="FF5F5F5F"/>
      <name val="Calibri"/>
      <family val="2"/>
      <charset val="1"/>
    </font>
    <font>
      <u val="single"/>
      <sz val="12"/>
      <color rgb="FF5F5F5F"/>
      <name val="Calibri"/>
      <family val="2"/>
      <charset val="204"/>
    </font>
    <font>
      <b val="true"/>
      <sz val="12"/>
      <color rgb="FF000000"/>
      <name val="Calibri"/>
      <family val="2"/>
      <charset val="1"/>
    </font>
    <font>
      <sz val="12"/>
      <name val="Calibri"/>
      <family val="2"/>
      <charset val="1"/>
    </font>
  </fonts>
  <fills count="13">
    <fill>
      <patternFill patternType="none"/>
    </fill>
    <fill>
      <patternFill patternType="gray125"/>
    </fill>
    <fill>
      <patternFill patternType="solid">
        <fgColor rgb="FFEBEBEB"/>
        <bgColor rgb="FFF2F2F2"/>
      </patternFill>
    </fill>
    <fill>
      <patternFill patternType="solid">
        <fgColor rgb="FF969696"/>
        <bgColor rgb="FFA5A5A5"/>
      </patternFill>
    </fill>
    <fill>
      <patternFill patternType="solid">
        <fgColor rgb="FFAFD7FF"/>
        <bgColor rgb="FFCFE2F3"/>
      </patternFill>
    </fill>
    <fill>
      <patternFill patternType="solid">
        <fgColor rgb="FFFFFFFF"/>
        <bgColor rgb="FFF2F2F2"/>
      </patternFill>
    </fill>
    <fill>
      <patternFill patternType="solid">
        <fgColor rgb="FF808080"/>
        <bgColor rgb="FF969696"/>
      </patternFill>
    </fill>
    <fill>
      <patternFill patternType="solid">
        <fgColor rgb="FF000000"/>
        <bgColor rgb="FF003300"/>
      </patternFill>
    </fill>
    <fill>
      <patternFill patternType="solid">
        <fgColor rgb="FFCFE2F3"/>
        <bgColor rgb="FFDDDDDD"/>
      </patternFill>
    </fill>
    <fill>
      <patternFill patternType="solid">
        <fgColor rgb="FFA5A5A5"/>
        <bgColor rgb="FFB3B3B3"/>
      </patternFill>
    </fill>
    <fill>
      <patternFill patternType="solid">
        <fgColor rgb="FF00B0F0"/>
        <bgColor rgb="FF33CCCC"/>
      </patternFill>
    </fill>
    <fill>
      <patternFill patternType="solid">
        <fgColor rgb="FF92D050"/>
        <bgColor rgb="FFB3B3B3"/>
      </patternFill>
    </fill>
    <fill>
      <patternFill patternType="solid">
        <fgColor rgb="FFFFC000"/>
        <bgColor rgb="FFFF9900"/>
      </patternFill>
    </fill>
  </fills>
  <borders count="26">
    <border diagonalUp="false" diagonalDown="false">
      <left/>
      <right/>
      <top/>
      <bottom/>
      <diagonal/>
    </border>
    <border diagonalUp="false" diagonalDown="false">
      <left style="thin">
        <color rgb="FF333333"/>
      </left>
      <right style="thin"/>
      <top style="thin">
        <color rgb="FF333333"/>
      </top>
      <bottom style="thin">
        <color rgb="FF333333"/>
      </bottom>
      <diagonal/>
    </border>
    <border diagonalUp="false" diagonalDown="false">
      <left/>
      <right style="thin"/>
      <top style="thin">
        <color rgb="FF333333"/>
      </top>
      <bottom style="thin">
        <color rgb="FF333333"/>
      </bottom>
      <diagonal/>
    </border>
    <border diagonalUp="false" diagonalDown="false">
      <left style="thin">
        <color rgb="FF333333"/>
      </left>
      <right/>
      <top style="thin">
        <color rgb="FF333333"/>
      </top>
      <bottom/>
      <diagonal/>
    </border>
    <border diagonalUp="false" diagonalDown="false">
      <left/>
      <right/>
      <top style="thin">
        <color rgb="FF333333"/>
      </top>
      <bottom/>
      <diagonal/>
    </border>
    <border diagonalUp="false" diagonalDown="false">
      <left/>
      <right style="thin"/>
      <top style="thin">
        <color rgb="FF333333"/>
      </top>
      <bottom/>
      <diagonal/>
    </border>
    <border diagonalUp="false" diagonalDown="false">
      <left style="thin"/>
      <right style="thin"/>
      <top style="thin"/>
      <bottom style="thin"/>
      <diagonal/>
    </border>
    <border diagonalUp="false" diagonalDown="false">
      <left/>
      <right style="thin"/>
      <top/>
      <bottom style="thin">
        <color rgb="FF333333"/>
      </bottom>
      <diagonal/>
    </border>
    <border diagonalUp="false" diagonalDown="false">
      <left style="thin">
        <color rgb="FF333333"/>
      </left>
      <right style="thin">
        <color rgb="FF333333"/>
      </right>
      <top style="thin">
        <color rgb="FF333333"/>
      </top>
      <bottom style="thin">
        <color rgb="FF333333"/>
      </bottom>
      <diagonal/>
    </border>
    <border diagonalUp="false" diagonalDown="false">
      <left style="thin">
        <color rgb="FF333333"/>
      </left>
      <right style="thin">
        <color rgb="FF333333"/>
      </right>
      <top/>
      <bottom style="thin">
        <color rgb="FF333333"/>
      </bottom>
      <diagonal/>
    </border>
    <border diagonalUp="false" diagonalDown="false">
      <left style="thin">
        <color rgb="FF333333"/>
      </left>
      <right/>
      <top style="thin">
        <color rgb="FF333333"/>
      </top>
      <bottom style="thin">
        <color rgb="FF333333"/>
      </bottom>
      <diagonal/>
    </border>
    <border diagonalUp="false" diagonalDown="false">
      <left/>
      <right/>
      <top style="thin">
        <color rgb="FF333333"/>
      </top>
      <bottom style="thin">
        <color rgb="FF333333"/>
      </bottom>
      <diagonal/>
    </border>
    <border diagonalUp="false" diagonalDown="false">
      <left/>
      <right style="thin">
        <color rgb="FF333333"/>
      </right>
      <top style="thin">
        <color rgb="FF333333"/>
      </top>
      <bottom style="thin">
        <color rgb="FF333333"/>
      </bottom>
      <diagonal/>
    </border>
    <border diagonalUp="false" diagonalDown="false">
      <left style="medium"/>
      <right style="medium"/>
      <top style="medium"/>
      <bottom style="medium"/>
      <diagonal/>
    </border>
    <border diagonalUp="false" diagonalDown="false">
      <left style="thin"/>
      <right style="thin"/>
      <top/>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style="hair"/>
      <right/>
      <top/>
      <bottom/>
      <diagonal/>
    </border>
    <border diagonalUp="false" diagonalDown="false">
      <left style="hair"/>
      <right style="hair"/>
      <top/>
      <bottom/>
      <diagonal/>
    </border>
    <border diagonalUp="false" diagonalDown="false">
      <left/>
      <right style="thin"/>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color rgb="FFFFFFFF"/>
      </left>
      <right style="thin">
        <color rgb="FFFFFFFF"/>
      </right>
      <top style="thin">
        <color rgb="FFFFFFFF"/>
      </top>
      <bottom style="thin">
        <color rgb="FFFFFFFF"/>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16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6" fillId="0" borderId="2" xfId="0" applyFont="true" applyBorder="true" applyAlignment="true" applyProtection="true">
      <alignment horizontal="center" vertical="bottom" textRotation="0" wrapText="false" indent="0" shrinkToFit="false"/>
      <protection locked="true" hidden="false"/>
    </xf>
    <xf numFmtId="164" fontId="7" fillId="3" borderId="3" xfId="0" applyFont="true" applyBorder="true" applyAlignment="true" applyProtection="true">
      <alignment horizontal="general" vertical="center" textRotation="0" wrapText="false" indent="0" shrinkToFit="false"/>
      <protection locked="true" hidden="false"/>
    </xf>
    <xf numFmtId="164" fontId="7" fillId="3" borderId="4" xfId="0" applyFont="true" applyBorder="true" applyAlignment="true" applyProtection="true">
      <alignment horizontal="general" vertical="center" textRotation="0" wrapText="false" indent="0" shrinkToFit="false"/>
      <protection locked="true" hidden="false"/>
    </xf>
    <xf numFmtId="164" fontId="7" fillId="3" borderId="5" xfId="0" applyFont="true" applyBorder="true" applyAlignment="true" applyProtection="true">
      <alignment horizontal="general" vertical="center" textRotation="0" wrapText="false" indent="0" shrinkToFit="false"/>
      <protection locked="true" hidden="false"/>
    </xf>
    <xf numFmtId="164" fontId="7" fillId="0" borderId="6" xfId="0" applyFont="true" applyBorder="true" applyAlignment="true" applyProtection="true">
      <alignment horizontal="left" vertical="center" textRotation="0" wrapText="false" indent="0" shrinkToFit="false"/>
      <protection locked="true" hidden="false"/>
    </xf>
    <xf numFmtId="164" fontId="7" fillId="0" borderId="7" xfId="0" applyFont="true" applyBorder="true" applyAlignment="true" applyProtection="true">
      <alignment horizontal="general" vertical="center" textRotation="0" wrapText="false" indent="0" shrinkToFit="false"/>
      <protection locked="true" hidden="false"/>
    </xf>
    <xf numFmtId="164" fontId="7" fillId="0" borderId="8" xfId="0" applyFont="true" applyBorder="true" applyAlignment="true" applyProtection="true">
      <alignment horizontal="left" vertical="center" textRotation="0" wrapText="false" indent="0" shrinkToFit="false"/>
      <protection locked="true" hidden="false"/>
    </xf>
    <xf numFmtId="164" fontId="8" fillId="0" borderId="7" xfId="20" applyFont="false" applyBorder="true" applyAlignment="true" applyProtection="true">
      <alignment horizontal="general" vertical="center" textRotation="0" wrapText="false" indent="0" shrinkToFit="false"/>
      <protection locked="true" hidden="false"/>
    </xf>
    <xf numFmtId="164" fontId="7" fillId="0" borderId="9" xfId="0" applyFont="true" applyBorder="true" applyAlignment="true" applyProtection="true">
      <alignment horizontal="general" vertical="center" textRotation="0" wrapText="false" indent="0" shrinkToFit="false"/>
      <protection locked="true" hidden="false"/>
    </xf>
    <xf numFmtId="164" fontId="9" fillId="0" borderId="1" xfId="0" applyFont="true" applyBorder="true" applyAlignment="true" applyProtection="true">
      <alignment horizontal="left" vertical="center" textRotation="0" wrapText="true" indent="0" shrinkToFit="false"/>
      <protection locked="false" hidden="false"/>
    </xf>
    <xf numFmtId="164" fontId="8" fillId="0" borderId="1" xfId="20" applyFont="false" applyBorder="true" applyAlignment="true" applyProtection="true">
      <alignment horizontal="left" vertical="center" textRotation="0" wrapText="true" indent="0" shrinkToFit="false"/>
      <protection locked="true" hidden="false"/>
    </xf>
    <xf numFmtId="164" fontId="7" fillId="0" borderId="1" xfId="0" applyFont="true" applyBorder="true" applyAlignment="true" applyProtection="true">
      <alignment horizontal="left" vertical="center" textRotation="0" wrapText="true" indent="0" shrinkToFit="false"/>
      <protection locked="true" hidden="false"/>
    </xf>
    <xf numFmtId="164" fontId="7" fillId="0" borderId="8" xfId="0" applyFont="true" applyBorder="true" applyAlignment="true" applyProtection="true">
      <alignment horizontal="general" vertical="center" textRotation="0" wrapText="false" indent="0" shrinkToFit="false"/>
      <protection locked="true" hidden="false"/>
    </xf>
    <xf numFmtId="164" fontId="7" fillId="3" borderId="10" xfId="0" applyFont="true" applyBorder="true" applyAlignment="true" applyProtection="true">
      <alignment horizontal="general" vertical="center" textRotation="0" wrapText="false" indent="0" shrinkToFit="false"/>
      <protection locked="true" hidden="false"/>
    </xf>
    <xf numFmtId="164" fontId="7" fillId="3" borderId="11" xfId="0" applyFont="true" applyBorder="true" applyAlignment="true" applyProtection="true">
      <alignment horizontal="general" vertical="center" textRotation="0" wrapText="false" indent="0" shrinkToFit="false"/>
      <protection locked="true" hidden="false"/>
    </xf>
    <xf numFmtId="164" fontId="7" fillId="3" borderId="2" xfId="0" applyFont="true" applyBorder="true" applyAlignment="true" applyProtection="true">
      <alignment horizontal="general" vertical="center" textRotation="0" wrapText="false" indent="0" shrinkToFit="false"/>
      <protection locked="true" hidden="false"/>
    </xf>
    <xf numFmtId="164" fontId="7" fillId="0" borderId="10" xfId="0" applyFont="true" applyBorder="true" applyAlignment="true" applyProtection="true">
      <alignment horizontal="general" vertical="center" textRotation="0" wrapText="false" indent="0" shrinkToFit="false"/>
      <protection locked="true" hidden="false"/>
    </xf>
    <xf numFmtId="164" fontId="7" fillId="0" borderId="12" xfId="0" applyFont="true" applyBorder="true" applyAlignment="true" applyProtection="true">
      <alignment horizontal="general" vertical="center" textRotation="0" wrapText="false" indent="0" shrinkToFit="false"/>
      <protection locked="true" hidden="false"/>
    </xf>
    <xf numFmtId="164" fontId="7" fillId="0" borderId="8" xfId="0" applyFont="true" applyBorder="true" applyAlignment="true" applyProtection="true">
      <alignment horizontal="general" vertical="center" textRotation="0" wrapText="true" indent="0" shrinkToFit="false"/>
      <protection locked="true" hidden="false"/>
    </xf>
    <xf numFmtId="164" fontId="6" fillId="4" borderId="1" xfId="0" applyFont="true" applyBorder="true" applyAlignment="true" applyProtection="true">
      <alignment horizontal="center" vertical="center" textRotation="0" wrapText="false" indent="0" shrinkToFit="false"/>
      <protection locked="true" hidden="false"/>
    </xf>
    <xf numFmtId="164" fontId="7" fillId="0" borderId="1" xfId="0" applyFont="true" applyBorder="true" applyAlignment="true" applyProtection="true">
      <alignment horizontal="left" vertical="center" textRotation="0" wrapText="false" indent="0" shrinkToFit="false"/>
      <protection locked="true" hidden="false"/>
    </xf>
    <xf numFmtId="164" fontId="10" fillId="0" borderId="2" xfId="0" applyFont="true" applyBorder="true" applyAlignment="true" applyProtection="true">
      <alignment horizontal="general" vertical="center" textRotation="0" wrapText="true" indent="0" shrinkToFit="false"/>
      <protection locked="false" hidden="false"/>
    </xf>
    <xf numFmtId="165" fontId="10" fillId="0" borderId="2" xfId="0" applyFont="true" applyBorder="true" applyAlignment="true" applyProtection="true">
      <alignment horizontal="general" vertical="center" textRotation="0" wrapText="true" indent="0" shrinkToFit="false"/>
      <protection locked="fals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7" fillId="3" borderId="13" xfId="0" applyFont="true" applyBorder="true" applyAlignment="true" applyProtection="tru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13" fillId="5" borderId="0" xfId="0" applyFont="true" applyBorder="true" applyAlignment="true" applyProtection="false">
      <alignment horizontal="center" vertical="center" textRotation="0" wrapText="true" indent="0" shrinkToFit="false"/>
      <protection locked="true" hidden="false"/>
    </xf>
    <xf numFmtId="164" fontId="10" fillId="5" borderId="0" xfId="0" applyFont="true" applyBorder="true" applyAlignment="true" applyProtection="false">
      <alignment horizontal="left" vertical="bottom" textRotation="0" wrapText="true" indent="0" shrinkToFit="false"/>
      <protection locked="true" hidden="false"/>
    </xf>
    <xf numFmtId="164" fontId="14" fillId="0" borderId="13" xfId="0" applyFont="true" applyBorder="true" applyAlignment="true" applyProtection="false">
      <alignment horizontal="center" vertical="bottom" textRotation="0" wrapText="false" indent="0" shrinkToFit="false"/>
      <protection locked="true" hidden="false"/>
    </xf>
    <xf numFmtId="164" fontId="10" fillId="5" borderId="0" xfId="0" applyFont="true" applyBorder="true" applyAlignment="false" applyProtection="false">
      <alignment horizontal="general" vertical="bottom" textRotation="0" wrapText="false" indent="0" shrinkToFit="false"/>
      <protection locked="true" hidden="false"/>
    </xf>
    <xf numFmtId="166" fontId="15" fillId="0" borderId="13" xfId="0" applyFont="true" applyBorder="true" applyAlignment="true" applyProtection="false">
      <alignment horizontal="center" vertical="center" textRotation="0" wrapText="false" indent="0" shrinkToFit="false"/>
      <protection locked="true" hidden="false"/>
    </xf>
    <xf numFmtId="164" fontId="10" fillId="5" borderId="0" xfId="0" applyFont="true" applyBorder="true" applyAlignment="true" applyProtection="true">
      <alignment horizontal="center" vertical="center" textRotation="0" wrapText="false" indent="0" shrinkToFit="false"/>
      <protection locked="true" hidden="false"/>
    </xf>
    <xf numFmtId="164" fontId="9" fillId="5" borderId="0" xfId="0" applyFont="true" applyBorder="true" applyAlignment="true" applyProtection="false">
      <alignment horizontal="center" vertical="center" textRotation="0" wrapText="true" indent="0" shrinkToFit="false"/>
      <protection locked="true" hidden="false"/>
    </xf>
    <xf numFmtId="167" fontId="10" fillId="5" borderId="0" xfId="0" applyFont="true" applyBorder="true" applyAlignment="true" applyProtection="false">
      <alignment horizontal="right" vertical="center" textRotation="0" wrapText="false" indent="1" shrinkToFit="false"/>
      <protection locked="true" hidden="false"/>
    </xf>
    <xf numFmtId="164" fontId="11" fillId="0" borderId="0" xfId="0" applyFont="true" applyBorder="true" applyAlignment="false" applyProtection="false">
      <alignment horizontal="general" vertical="bottom" textRotation="0" wrapText="false" indent="0" shrinkToFit="false"/>
      <protection locked="true" hidden="false"/>
    </xf>
    <xf numFmtId="164" fontId="16" fillId="6" borderId="14" xfId="20" applyFont="true" applyBorder="true" applyAlignment="true" applyProtection="true">
      <alignment horizontal="center" vertical="center" textRotation="0" wrapText="false" indent="0" shrinkToFit="false"/>
      <protection locked="true" hidden="false"/>
    </xf>
    <xf numFmtId="164" fontId="11" fillId="0" borderId="6" xfId="0" applyFont="true" applyBorder="true" applyAlignment="true" applyProtection="false">
      <alignment horizontal="center" vertical="bottom" textRotation="0" wrapText="false" indent="0" shrinkToFit="false"/>
      <protection locked="true" hidden="false"/>
    </xf>
    <xf numFmtId="164" fontId="16" fillId="6" borderId="14" xfId="20" applyFont="true" applyBorder="true" applyAlignment="true" applyProtection="true">
      <alignment horizontal="general" vertical="center" textRotation="0" wrapText="false" indent="0" shrinkToFit="false"/>
      <protection locked="true" hidden="false"/>
    </xf>
    <xf numFmtId="168" fontId="11" fillId="0" borderId="6" xfId="0" applyFont="true" applyBorder="true" applyAlignment="false" applyProtection="false">
      <alignment horizontal="general" vertical="bottom" textRotation="0" wrapText="false" indent="0" shrinkToFit="false"/>
      <protection locked="true" hidden="false"/>
    </xf>
    <xf numFmtId="168" fontId="11" fillId="0" borderId="14" xfId="0" applyFont="true" applyBorder="true" applyAlignment="false" applyProtection="false">
      <alignment horizontal="general" vertical="bottom" textRotation="0" wrapText="false" indent="0" shrinkToFit="false"/>
      <protection locked="true" hidden="false"/>
    </xf>
    <xf numFmtId="169" fontId="11" fillId="0" borderId="6"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71"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left" vertical="top" textRotation="0" wrapText="true" indent="0" shrinkToFit="false"/>
      <protection locked="true" hidden="false"/>
    </xf>
    <xf numFmtId="164" fontId="21" fillId="0" borderId="0" xfId="0" applyFont="true" applyBorder="true" applyAlignment="true" applyProtection="false">
      <alignment horizontal="left" vertical="top" textRotation="0" wrapText="false" indent="0" shrinkToFit="false"/>
      <protection locked="true" hidden="false"/>
    </xf>
    <xf numFmtId="171"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71" fontId="22" fillId="7" borderId="15" xfId="0" applyFont="true" applyBorder="true" applyAlignment="true" applyProtection="false">
      <alignment horizontal="center" vertical="center" textRotation="0" wrapText="true" indent="0" shrinkToFit="false"/>
      <protection locked="true" hidden="false"/>
    </xf>
    <xf numFmtId="171" fontId="22" fillId="7" borderId="16" xfId="0" applyFont="true" applyBorder="true" applyAlignment="true" applyProtection="false">
      <alignment horizontal="center" vertical="center" textRotation="0" wrapText="true" indent="0" shrinkToFit="false"/>
      <protection locked="true" hidden="false"/>
    </xf>
    <xf numFmtId="164" fontId="22" fillId="7" borderId="16" xfId="0" applyFont="true" applyBorder="true" applyAlignment="true" applyProtection="false">
      <alignment horizontal="left" vertical="top" textRotation="0" wrapText="true" indent="0" shrinkToFit="false"/>
      <protection locked="true" hidden="false"/>
    </xf>
    <xf numFmtId="164" fontId="22" fillId="7" borderId="16" xfId="0" applyFont="true" applyBorder="true" applyAlignment="true" applyProtection="false">
      <alignment horizontal="center" vertical="center" textRotation="0" wrapText="true" indent="0" shrinkToFit="false"/>
      <protection locked="true" hidden="false"/>
    </xf>
    <xf numFmtId="164" fontId="22" fillId="7" borderId="16" xfId="0" applyFont="true" applyBorder="true" applyAlignment="true" applyProtection="false">
      <alignment horizontal="center" vertical="top" textRotation="0" wrapText="true" indent="0" shrinkToFit="false"/>
      <protection locked="true" hidden="false"/>
    </xf>
    <xf numFmtId="164" fontId="22" fillId="7" borderId="17" xfId="0" applyFont="true" applyBorder="true" applyAlignment="true" applyProtection="false">
      <alignment horizontal="left" vertical="top" textRotation="0" wrapText="true" indent="0" shrinkToFit="false"/>
      <protection locked="true" hidden="false"/>
    </xf>
    <xf numFmtId="171" fontId="23" fillId="8" borderId="18" xfId="0" applyFont="true" applyBorder="true" applyAlignment="true" applyProtection="false">
      <alignment horizontal="center" vertical="center" textRotation="0" wrapText="true" indent="0" shrinkToFit="false"/>
      <protection locked="true" hidden="false"/>
    </xf>
    <xf numFmtId="171" fontId="23" fillId="8" borderId="0" xfId="0" applyFont="true" applyBorder="true" applyAlignment="true" applyProtection="false">
      <alignment horizontal="center" vertical="center" textRotation="0" wrapText="true" indent="0" shrinkToFit="false"/>
      <protection locked="true" hidden="false"/>
    </xf>
    <xf numFmtId="164" fontId="23" fillId="8" borderId="0" xfId="0" applyFont="true" applyBorder="true" applyAlignment="true" applyProtection="false">
      <alignment horizontal="left" vertical="top" textRotation="0" wrapText="true" indent="0" shrinkToFit="false"/>
      <protection locked="true" hidden="false"/>
    </xf>
    <xf numFmtId="164" fontId="23" fillId="8" borderId="0" xfId="0" applyFont="true" applyBorder="true" applyAlignment="true" applyProtection="false">
      <alignment horizontal="center" vertical="center" textRotation="0" wrapText="true" indent="0" shrinkToFit="false"/>
      <protection locked="true" hidden="false"/>
    </xf>
    <xf numFmtId="164" fontId="23" fillId="8" borderId="19" xfId="0" applyFont="true" applyBorder="true" applyAlignment="true" applyProtection="false">
      <alignment horizontal="left" vertical="top" textRotation="0" wrapText="true" indent="0" shrinkToFit="false"/>
      <protection locked="true" hidden="false"/>
    </xf>
    <xf numFmtId="164" fontId="23" fillId="8" borderId="20" xfId="0" applyFont="true" applyBorder="true" applyAlignment="true" applyProtection="false">
      <alignment horizontal="left" vertical="top" textRotation="0" wrapText="true" indent="0" shrinkToFit="false"/>
      <protection locked="true" hidden="false"/>
    </xf>
    <xf numFmtId="171" fontId="22" fillId="9" borderId="18" xfId="0" applyFont="true" applyBorder="true" applyAlignment="true" applyProtection="false">
      <alignment horizontal="center" vertical="center" textRotation="0" wrapText="true" indent="0" shrinkToFit="false"/>
      <protection locked="true" hidden="false"/>
    </xf>
    <xf numFmtId="171" fontId="22" fillId="9" borderId="0" xfId="0" applyFont="true" applyBorder="true" applyAlignment="true" applyProtection="false">
      <alignment horizontal="center" vertical="center" textRotation="0" wrapText="true" indent="0" shrinkToFit="false"/>
      <protection locked="true" hidden="false"/>
    </xf>
    <xf numFmtId="164" fontId="24" fillId="0" borderId="0" xfId="21" applyFont="true" applyBorder="true" applyAlignment="true" applyProtection="false">
      <alignment horizontal="left" vertical="top" textRotation="0" wrapText="true" indent="0" shrinkToFit="false"/>
      <protection locked="true" hidden="false"/>
    </xf>
    <xf numFmtId="164" fontId="24" fillId="10" borderId="0" xfId="0" applyFont="true" applyBorder="true" applyAlignment="true" applyProtection="false">
      <alignment horizontal="center" vertical="center" textRotation="0" wrapText="true" indent="0" shrinkToFit="false"/>
      <protection locked="true" hidden="false"/>
    </xf>
    <xf numFmtId="164" fontId="24" fillId="11" borderId="0" xfId="0" applyFont="true" applyBorder="true" applyAlignment="true" applyProtection="false">
      <alignment horizontal="center" vertical="center" textRotation="0" wrapText="true" indent="0" shrinkToFit="false"/>
      <protection locked="true" hidden="false"/>
    </xf>
    <xf numFmtId="164" fontId="24" fillId="0" borderId="0" xfId="0" applyFont="true" applyBorder="true" applyAlignment="true" applyProtection="false">
      <alignment horizontal="center" vertical="center" textRotation="0" wrapText="true" indent="0" shrinkToFit="false"/>
      <protection locked="true" hidden="false"/>
    </xf>
    <xf numFmtId="164" fontId="8" fillId="0" borderId="0" xfId="20" applyFont="false" applyBorder="true" applyAlignment="true" applyProtection="true">
      <alignment horizontal="left" vertical="bottom" textRotation="0" wrapText="false" indent="0" shrinkToFit="false"/>
      <protection locked="true" hidden="false"/>
    </xf>
    <xf numFmtId="164" fontId="24" fillId="0" borderId="20" xfId="0" applyFont="true" applyBorder="true" applyAlignment="true" applyProtection="false">
      <alignment horizontal="general" vertical="center" textRotation="0" wrapText="true" indent="0" shrinkToFit="false"/>
      <protection locked="true" hidden="false"/>
    </xf>
    <xf numFmtId="164" fontId="24" fillId="0" borderId="21" xfId="0" applyFont="true" applyBorder="true" applyAlignment="true" applyProtection="false">
      <alignment horizontal="left" vertical="top" textRotation="0" wrapText="true" indent="0" shrinkToFit="false"/>
      <protection locked="true" hidden="false"/>
    </xf>
    <xf numFmtId="164" fontId="8" fillId="0" borderId="18" xfId="20" applyFont="false" applyBorder="true" applyAlignment="true" applyProtection="true">
      <alignment horizontal="left" vertical="bottom" textRotation="0" wrapText="false" indent="0" shrinkToFit="false"/>
      <protection locked="true" hidden="false"/>
    </xf>
    <xf numFmtId="164" fontId="8" fillId="0" borderId="21" xfId="20" applyFont="false" applyBorder="true" applyAlignment="true" applyProtection="true">
      <alignment horizontal="general" vertical="center" textRotation="0" wrapText="true" indent="0" shrinkToFit="false"/>
      <protection locked="true" hidden="false"/>
    </xf>
    <xf numFmtId="164" fontId="24" fillId="0" borderId="21" xfId="0" applyFont="true" applyBorder="true" applyAlignment="true" applyProtection="false">
      <alignment horizontal="general" vertical="center" textRotation="0" wrapText="true" indent="0" shrinkToFit="false"/>
      <protection locked="true" hidden="false"/>
    </xf>
    <xf numFmtId="164" fontId="24" fillId="0" borderId="0" xfId="0" applyFont="true" applyBorder="true" applyAlignment="true" applyProtection="false">
      <alignment horizontal="general" vertical="center" textRotation="0" wrapText="true" indent="0" shrinkToFit="false"/>
      <protection locked="true" hidden="false"/>
    </xf>
    <xf numFmtId="164" fontId="8" fillId="0" borderId="20" xfId="20" applyFont="false" applyBorder="true" applyAlignment="true" applyProtection="true">
      <alignment horizontal="left" vertical="bottom" textRotation="0" wrapText="false" indent="0" shrinkToFit="false"/>
      <protection locked="true" hidden="false"/>
    </xf>
    <xf numFmtId="171" fontId="25" fillId="8" borderId="18" xfId="0" applyFont="true" applyBorder="true" applyAlignment="true" applyProtection="false">
      <alignment horizontal="center" vertical="center" textRotation="0" wrapText="true" indent="0" shrinkToFit="false"/>
      <protection locked="true" hidden="false"/>
    </xf>
    <xf numFmtId="171" fontId="25" fillId="8" borderId="0" xfId="0" applyFont="true" applyBorder="true" applyAlignment="true" applyProtection="false">
      <alignment horizontal="center" vertical="center" textRotation="0" wrapText="true" indent="0" shrinkToFit="false"/>
      <protection locked="true" hidden="false"/>
    </xf>
    <xf numFmtId="164" fontId="25" fillId="8" borderId="0" xfId="0" applyFont="true" applyBorder="true" applyAlignment="true" applyProtection="false">
      <alignment horizontal="left" vertical="top" textRotation="0" wrapText="true" indent="0" shrinkToFit="false"/>
      <protection locked="true" hidden="false"/>
    </xf>
    <xf numFmtId="164" fontId="25" fillId="8" borderId="0" xfId="0" applyFont="true" applyBorder="true" applyAlignment="true" applyProtection="false">
      <alignment horizontal="general" vertical="center" textRotation="0" wrapText="true" indent="0" shrinkToFit="false"/>
      <protection locked="true" hidden="false"/>
    </xf>
    <xf numFmtId="164" fontId="25" fillId="8" borderId="0" xfId="0" applyFont="true" applyBorder="true" applyAlignment="true" applyProtection="false">
      <alignment horizontal="center" vertical="center" textRotation="0" wrapText="true" indent="0" shrinkToFit="false"/>
      <protection locked="true" hidden="false"/>
    </xf>
    <xf numFmtId="164" fontId="25" fillId="8" borderId="0" xfId="0" applyFont="true" applyBorder="false" applyAlignment="true" applyProtection="false">
      <alignment horizontal="general" vertical="center" textRotation="0" wrapText="true" indent="0" shrinkToFit="false"/>
      <protection locked="true" hidden="false"/>
    </xf>
    <xf numFmtId="164" fontId="25" fillId="8" borderId="21" xfId="0" applyFont="true" applyBorder="true" applyAlignment="true" applyProtection="false">
      <alignment horizontal="general" vertical="center" textRotation="0" wrapText="true" indent="0" shrinkToFit="false"/>
      <protection locked="true" hidden="false"/>
    </xf>
    <xf numFmtId="164" fontId="25" fillId="8" borderId="20" xfId="0" applyFont="true" applyBorder="true" applyAlignment="true" applyProtection="false">
      <alignment horizontal="left" vertical="top" textRotation="0" wrapText="true" indent="0" shrinkToFit="false"/>
      <protection locked="true" hidden="false"/>
    </xf>
    <xf numFmtId="171" fontId="22" fillId="9" borderId="18" xfId="0" applyFont="true" applyBorder="true" applyAlignment="true" applyProtection="false">
      <alignment horizontal="center" vertical="bottom" textRotation="0" wrapText="true" indent="0" shrinkToFit="false"/>
      <protection locked="true" hidden="false"/>
    </xf>
    <xf numFmtId="171" fontId="22" fillId="9" borderId="0" xfId="0" applyFont="true" applyBorder="true" applyAlignment="true" applyProtection="false">
      <alignment horizontal="center" vertical="bottom" textRotation="0" wrapText="true" indent="0" shrinkToFit="false"/>
      <protection locked="true" hidden="false"/>
    </xf>
    <xf numFmtId="164" fontId="8" fillId="0" borderId="0" xfId="20" applyFont="false" applyBorder="true" applyAlignment="true" applyProtection="true">
      <alignment horizontal="general" vertical="bottom" textRotation="0" wrapText="true" indent="0" shrinkToFit="false"/>
      <protection locked="true" hidden="false"/>
    </xf>
    <xf numFmtId="164" fontId="8" fillId="0" borderId="0" xfId="20" applyFont="false" applyBorder="true" applyAlignment="true" applyProtection="true">
      <alignment horizontal="general" vertical="bottom" textRotation="0" wrapText="false" indent="0" shrinkToFit="false"/>
      <protection locked="true" hidden="false"/>
    </xf>
    <xf numFmtId="164" fontId="26" fillId="0" borderId="21" xfId="0" applyFont="true" applyBorder="true" applyAlignment="true" applyProtection="false">
      <alignment horizontal="left" vertical="top" textRotation="0" wrapText="true" indent="0" shrinkToFit="false"/>
      <protection locked="true" hidden="false"/>
    </xf>
    <xf numFmtId="164" fontId="27" fillId="0" borderId="0" xfId="0" applyFont="true" applyBorder="false" applyAlignment="true" applyProtection="false">
      <alignment horizontal="left" vertical="top" textRotation="0" wrapText="true" indent="0" shrinkToFit="false"/>
      <protection locked="true" hidden="false"/>
    </xf>
    <xf numFmtId="164" fontId="24" fillId="0" borderId="0" xfId="0" applyFont="true" applyBorder="true" applyAlignment="true" applyProtection="false">
      <alignment horizontal="general" vertical="bottom" textRotation="0" wrapText="true" indent="0" shrinkToFit="false"/>
      <protection locked="true" hidden="false"/>
    </xf>
    <xf numFmtId="164" fontId="8" fillId="0" borderId="0" xfId="20" applyFont="false" applyBorder="true" applyAlignment="true" applyProtection="true">
      <alignment horizontal="general" vertical="center" textRotation="0" wrapText="false" indent="0" shrinkToFit="false"/>
      <protection locked="true" hidden="false"/>
    </xf>
    <xf numFmtId="164" fontId="25" fillId="8" borderId="21" xfId="0" applyFont="true" applyBorder="true" applyAlignment="true" applyProtection="false">
      <alignment horizontal="left" vertical="top" textRotation="0" wrapText="true" indent="0" shrinkToFit="false"/>
      <protection locked="true" hidden="false"/>
    </xf>
    <xf numFmtId="164" fontId="24" fillId="0" borderId="0" xfId="0" applyFont="true" applyBorder="true" applyAlignment="true" applyProtection="false">
      <alignment horizontal="left" vertical="top" textRotation="0" wrapText="true" indent="0" shrinkToFit="false"/>
      <protection locked="true" hidden="false"/>
    </xf>
    <xf numFmtId="164" fontId="28" fillId="0" borderId="0" xfId="20" applyFont="true" applyBorder="true" applyAlignment="true" applyProtection="true">
      <alignment horizontal="left" vertical="bottom" textRotation="0" wrapText="true" indent="0" shrinkToFit="false"/>
      <protection locked="true" hidden="false"/>
    </xf>
    <xf numFmtId="164" fontId="28" fillId="0" borderId="20" xfId="20" applyFont="true" applyBorder="true" applyAlignment="true" applyProtection="true">
      <alignment horizontal="left" vertical="bottom" textRotation="0" wrapText="true" indent="0" shrinkToFit="false"/>
      <protection locked="true" hidden="false"/>
    </xf>
    <xf numFmtId="164" fontId="28" fillId="0" borderId="20" xfId="20" applyFont="true" applyBorder="true" applyAlignment="true" applyProtection="true">
      <alignment horizontal="left" vertical="top" textRotation="0" wrapText="true" indent="0" shrinkToFit="false"/>
      <protection locked="true" hidden="false"/>
    </xf>
    <xf numFmtId="164" fontId="8" fillId="0" borderId="0" xfId="20" applyFont="false" applyBorder="true" applyAlignment="true" applyProtection="true">
      <alignment horizontal="left" vertical="bottom" textRotation="0" wrapText="true" indent="0" shrinkToFit="false"/>
      <protection locked="true" hidden="false"/>
    </xf>
    <xf numFmtId="164" fontId="8" fillId="0" borderId="20" xfId="20" applyFont="false" applyBorder="true" applyAlignment="true" applyProtection="true">
      <alignment horizontal="general" vertical="center" textRotation="0" wrapText="true" indent="0" shrinkToFit="false"/>
      <protection locked="true" hidden="false"/>
    </xf>
    <xf numFmtId="164" fontId="8" fillId="0" borderId="21" xfId="20" applyFont="false" applyBorder="true" applyAlignment="true" applyProtection="true">
      <alignment horizontal="left" vertical="top" textRotation="0" wrapText="true" indent="0" shrinkToFit="false"/>
      <protection locked="true" hidden="false"/>
    </xf>
    <xf numFmtId="164" fontId="29" fillId="0" borderId="21" xfId="0" applyFont="true" applyBorder="true" applyAlignment="true" applyProtection="false">
      <alignment horizontal="left" vertical="top" textRotation="0" wrapText="true" indent="0" shrinkToFit="false"/>
      <protection locked="true" hidden="false"/>
    </xf>
    <xf numFmtId="164" fontId="29" fillId="0" borderId="0" xfId="0" applyFont="true" applyBorder="true" applyAlignment="false" applyProtection="false">
      <alignment horizontal="general" vertical="bottom" textRotation="0" wrapText="false" indent="0" shrinkToFit="false"/>
      <protection locked="true" hidden="false"/>
    </xf>
    <xf numFmtId="171" fontId="22" fillId="7" borderId="22" xfId="0" applyFont="true" applyBorder="true" applyAlignment="true" applyProtection="false">
      <alignment horizontal="center" vertical="center" textRotation="0" wrapText="true" indent="0" shrinkToFit="false"/>
      <protection locked="true" hidden="false"/>
    </xf>
    <xf numFmtId="171" fontId="22" fillId="7" borderId="23" xfId="0" applyFont="true" applyBorder="true" applyAlignment="true" applyProtection="false">
      <alignment horizontal="center" vertical="center" textRotation="0" wrapText="true" indent="0" shrinkToFit="false"/>
      <protection locked="true" hidden="false"/>
    </xf>
    <xf numFmtId="164" fontId="22" fillId="7" borderId="23" xfId="0" applyFont="true" applyBorder="true" applyAlignment="true" applyProtection="false">
      <alignment horizontal="left" vertical="top" textRotation="0" wrapText="true" indent="0" shrinkToFit="false"/>
      <protection locked="true" hidden="false"/>
    </xf>
    <xf numFmtId="164" fontId="22" fillId="7" borderId="23" xfId="0" applyFont="true" applyBorder="true" applyAlignment="true" applyProtection="false">
      <alignment horizontal="center" vertical="center" textRotation="0" wrapText="true" indent="0" shrinkToFit="false"/>
      <protection locked="true" hidden="false"/>
    </xf>
    <xf numFmtId="164" fontId="22" fillId="7" borderId="24" xfId="0" applyFont="true" applyBorder="true" applyAlignment="true" applyProtection="false">
      <alignment horizontal="center" vertical="center" textRotation="0" wrapText="true" indent="0" shrinkToFit="false"/>
      <protection locked="true" hidden="false"/>
    </xf>
    <xf numFmtId="164" fontId="22" fillId="7" borderId="24" xfId="0" applyFont="true" applyBorder="true" applyAlignment="true" applyProtection="false">
      <alignment horizontal="left" vertical="top" textRotation="0" wrapText="true" indent="0" shrinkToFit="false"/>
      <protection locked="true" hidden="false"/>
    </xf>
    <xf numFmtId="171" fontId="27" fillId="0" borderId="0" xfId="0" applyFont="true" applyBorder="true" applyAlignment="false" applyProtection="false">
      <alignment horizontal="general" vertical="bottom" textRotation="0" wrapText="false" indent="0" shrinkToFit="false"/>
      <protection locked="true" hidden="false"/>
    </xf>
    <xf numFmtId="164" fontId="27" fillId="0" borderId="0" xfId="0" applyFont="true" applyBorder="true" applyAlignment="true" applyProtection="false">
      <alignment horizontal="left" vertical="top" textRotation="0" wrapText="true" indent="0" shrinkToFit="false"/>
      <protection locked="true" hidden="false"/>
    </xf>
    <xf numFmtId="164" fontId="27" fillId="0" borderId="0" xfId="0" applyFont="true" applyBorder="true" applyAlignment="false" applyProtection="false">
      <alignment horizontal="general"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71" fontId="23" fillId="0" borderId="0" xfId="0" applyFont="true" applyBorder="true" applyAlignment="true" applyProtection="false">
      <alignment horizontal="left" vertical="bottom" textRotation="0" wrapText="false" indent="0" shrinkToFit="false"/>
      <protection locked="true" hidden="false"/>
    </xf>
    <xf numFmtId="171" fontId="22" fillId="7" borderId="25" xfId="0" applyFont="true" applyBorder="true" applyAlignment="true" applyProtection="false">
      <alignment horizontal="general" vertical="center" textRotation="0" wrapText="true" indent="0" shrinkToFit="false"/>
      <protection locked="true" hidden="false"/>
    </xf>
    <xf numFmtId="164" fontId="22" fillId="7" borderId="25" xfId="0" applyFont="true" applyBorder="true" applyAlignment="true" applyProtection="false">
      <alignment horizontal="left" vertical="top" textRotation="0" wrapText="true" indent="0" shrinkToFit="false"/>
      <protection locked="true" hidden="false"/>
    </xf>
    <xf numFmtId="171" fontId="27" fillId="0" borderId="6" xfId="0" applyFont="true" applyBorder="true" applyAlignment="true" applyProtection="false">
      <alignment horizontal="general" vertical="top" textRotation="0" wrapText="true" indent="0" shrinkToFit="false"/>
      <protection locked="true" hidden="false"/>
    </xf>
    <xf numFmtId="164" fontId="27" fillId="0" borderId="6" xfId="0" applyFont="true" applyBorder="true" applyAlignment="true" applyProtection="false">
      <alignment horizontal="left" vertical="top" textRotation="0" wrapText="true" indent="0" shrinkToFit="false"/>
      <protection locked="true" hidden="false"/>
    </xf>
    <xf numFmtId="171" fontId="21" fillId="0" borderId="0" xfId="0" applyFont="true" applyBorder="true" applyAlignment="false" applyProtection="false">
      <alignment horizontal="general" vertical="bottom" textRotation="0" wrapText="false" indent="0" shrinkToFit="false"/>
      <protection locked="true" hidden="false"/>
    </xf>
    <xf numFmtId="164" fontId="22" fillId="7" borderId="6" xfId="0" applyFont="true" applyBorder="true" applyAlignment="true" applyProtection="false">
      <alignment horizontal="center" vertical="center" textRotation="0" wrapText="true" indent="0" shrinkToFit="false"/>
      <protection locked="true" hidden="false"/>
    </xf>
    <xf numFmtId="164" fontId="25" fillId="8" borderId="20" xfId="0" applyFont="true" applyBorder="true" applyAlignment="true" applyProtection="false">
      <alignment horizontal="general" vertical="center" textRotation="0" wrapText="true" indent="0" shrinkToFit="false"/>
      <protection locked="true" hidden="false"/>
    </xf>
    <xf numFmtId="164" fontId="24" fillId="12" borderId="0" xfId="0" applyFont="true" applyBorder="true" applyAlignment="true" applyProtection="false">
      <alignment horizontal="center" vertical="center" textRotation="0" wrapText="true" indent="0" shrinkToFit="false"/>
      <protection locked="true" hidden="false"/>
    </xf>
    <xf numFmtId="164" fontId="8" fillId="0" borderId="20" xfId="20" applyFont="false" applyBorder="true" applyAlignment="true" applyProtection="true">
      <alignment horizontal="general" vertical="bottom" textRotation="0" wrapText="false" indent="0" shrinkToFit="false"/>
      <protection locked="true" hidden="false"/>
    </xf>
    <xf numFmtId="164" fontId="24" fillId="0" borderId="20" xfId="0" applyFont="true" applyBorder="true" applyAlignment="true" applyProtection="false">
      <alignment horizontal="left" vertical="top" textRotation="0" wrapText="true" indent="0" shrinkToFit="false"/>
      <protection locked="true" hidden="false"/>
    </xf>
    <xf numFmtId="164" fontId="8" fillId="0" borderId="20" xfId="20" applyFont="false" applyBorder="true" applyAlignment="true" applyProtection="true">
      <alignment horizontal="general" vertical="bottom" textRotation="0" wrapText="true" indent="0" shrinkToFit="false"/>
      <protection locked="true" hidden="false"/>
    </xf>
    <xf numFmtId="164" fontId="30" fillId="5" borderId="20" xfId="20" applyFont="true" applyBorder="true" applyAlignment="true" applyProtection="true">
      <alignment horizontal="center" vertical="bottom" textRotation="0" wrapText="true" indent="0" shrinkToFit="false"/>
      <protection locked="true" hidden="false"/>
    </xf>
    <xf numFmtId="164" fontId="30" fillId="0" borderId="20" xfId="20" applyFont="true" applyBorder="true" applyAlignment="true" applyProtection="true">
      <alignment horizontal="center" vertical="bottom" textRotation="0" wrapText="tru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71" fontId="2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xf numFmtId="168" fontId="8" fillId="0" borderId="0" xfId="20" applyFont="false" applyBorder="true" applyAlignment="true" applyProtection="true">
      <alignment horizontal="left" vertical="bottom" textRotation="0" wrapText="false" indent="0" shrinkToFit="false"/>
      <protection locked="true" hidden="false"/>
    </xf>
    <xf numFmtId="168" fontId="8" fillId="0" borderId="18" xfId="20" applyFont="false" applyBorder="true" applyAlignment="true" applyProtection="true">
      <alignment horizontal="left" vertical="bottom" textRotation="0" wrapText="false" indent="0" shrinkToFit="false"/>
      <protection locked="true" hidden="false"/>
    </xf>
    <xf numFmtId="168" fontId="8" fillId="0" borderId="21" xfId="20" applyFont="false" applyBorder="true" applyAlignment="true" applyProtection="true">
      <alignment horizontal="general" vertical="center" textRotation="0" wrapText="true" indent="0" shrinkToFit="false"/>
      <protection locked="true" hidden="false"/>
    </xf>
    <xf numFmtId="164" fontId="8" fillId="0" borderId="20" xfId="20" applyFont="false" applyBorder="true" applyAlignment="true" applyProtection="true">
      <alignment horizontal="general" vertical="bottom" textRotation="0" wrapText="false" indent="0" shrinkToFit="false"/>
      <protection locked="true" hidden="false"/>
    </xf>
    <xf numFmtId="168" fontId="8" fillId="0" borderId="20" xfId="20" applyFont="false" applyBorder="true" applyAlignment="true" applyProtection="true">
      <alignment horizontal="left" vertical="bottom" textRotation="0" wrapText="false" indent="0" shrinkToFit="false"/>
      <protection locked="true" hidden="false"/>
    </xf>
    <xf numFmtId="164" fontId="8" fillId="0" borderId="0" xfId="20" applyFont="false" applyBorder="true" applyAlignment="true" applyProtection="true">
      <alignment horizontal="general" vertical="bottom" textRotation="0" wrapText="true" indent="0" shrinkToFit="false"/>
      <protection locked="true" hidden="false"/>
    </xf>
    <xf numFmtId="164" fontId="8" fillId="0" borderId="0" xfId="2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8" fontId="8" fillId="0" borderId="0" xfId="20" applyFont="false" applyBorder="true" applyAlignment="true" applyProtection="true">
      <alignment horizontal="general" vertical="center" textRotation="0" wrapText="false" indent="0" shrinkToFit="false"/>
      <protection locked="true" hidden="false"/>
    </xf>
    <xf numFmtId="164" fontId="31" fillId="0" borderId="0" xfId="20" applyFont="true" applyBorder="true" applyAlignment="true" applyProtection="true">
      <alignment horizontal="general" vertical="bottom" textRotation="0" wrapText="false" indent="0" shrinkToFit="false"/>
      <protection locked="true" hidden="false"/>
    </xf>
    <xf numFmtId="164" fontId="8" fillId="0" borderId="19" xfId="20" applyFont="false" applyBorder="true" applyAlignment="true" applyProtection="true">
      <alignment horizontal="general" vertical="bottom" textRotation="0" wrapText="false" indent="0" shrinkToFit="false"/>
      <protection locked="true" hidden="false"/>
    </xf>
    <xf numFmtId="164" fontId="28" fillId="0" borderId="19" xfId="20" applyFont="true" applyBorder="true" applyAlignment="true" applyProtection="true">
      <alignment horizontal="left" vertical="bottom" textRotation="0" wrapText="true" indent="0" shrinkToFit="false"/>
      <protection locked="true" hidden="false"/>
    </xf>
    <xf numFmtId="168" fontId="8" fillId="0" borderId="0" xfId="20" applyFont="false" applyBorder="true" applyAlignment="true" applyProtection="true">
      <alignment horizontal="left" vertical="bottom" textRotation="0" wrapText="true" indent="0" shrinkToFit="false"/>
      <protection locked="true" hidden="false"/>
    </xf>
    <xf numFmtId="168" fontId="8" fillId="0" borderId="0" xfId="20" applyFont="false" applyBorder="true" applyAlignment="true" applyProtection="true">
      <alignment horizontal="left" vertical="bottom" textRotation="0" wrapText="true" indent="0" shrinkToFit="false"/>
      <protection locked="true" hidden="false"/>
    </xf>
    <xf numFmtId="164" fontId="22" fillId="7" borderId="21" xfId="0" applyFont="true" applyBorder="true" applyAlignment="true" applyProtection="false">
      <alignment horizontal="center" vertical="center" textRotation="0" wrapText="true" indent="0" shrinkToFit="false"/>
      <protection locked="true" hidden="false"/>
    </xf>
    <xf numFmtId="164" fontId="22" fillId="7" borderId="21" xfId="0" applyFont="true" applyBorder="true" applyAlignment="true" applyProtection="false">
      <alignment horizontal="left" vertical="top" textRotation="0" wrapText="true" indent="0" shrinkToFit="false"/>
      <protection locked="true" hidden="false"/>
    </xf>
    <xf numFmtId="171" fontId="27" fillId="0" borderId="0" xfId="0" applyFont="true" applyBorder="false" applyAlignment="false" applyProtection="false">
      <alignment horizontal="general" vertical="bottom" textRotation="0" wrapText="false" indent="0" shrinkToFit="false"/>
      <protection locked="true" hidden="false"/>
    </xf>
    <xf numFmtId="164" fontId="32" fillId="0" borderId="20" xfId="0" applyFont="true" applyBorder="true" applyAlignment="true" applyProtection="false">
      <alignment horizontal="center" vertical="bottom" textRotation="0" wrapText="false" indent="0" shrinkToFit="false"/>
      <protection locked="true" hidden="false"/>
    </xf>
    <xf numFmtId="164" fontId="8" fillId="0" borderId="20" xfId="20" applyFont="false" applyBorder="true" applyAlignment="true" applyProtection="true">
      <alignment horizontal="left" vertical="bottom" textRotation="0" wrapText="true" indent="0" shrinkToFit="false"/>
      <protection locked="true" hidden="false"/>
    </xf>
    <xf numFmtId="164" fontId="32" fillId="0" borderId="23" xfId="0" applyFont="true" applyBorder="true" applyAlignment="true" applyProtection="false">
      <alignment horizontal="left" vertical="bottom" textRotation="0" wrapText="false" indent="0" shrinkToFit="false"/>
      <protection locked="true" hidden="false"/>
    </xf>
    <xf numFmtId="164" fontId="32" fillId="0" borderId="0" xfId="0" applyFont="true" applyBorder="true" applyAlignment="true" applyProtection="false">
      <alignment horizontal="left" vertical="bottom" textRotation="0" wrapText="false" indent="0" shrinkToFit="false"/>
      <protection locked="true" hidden="false"/>
    </xf>
    <xf numFmtId="164" fontId="32" fillId="0" borderId="6"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general" vertical="bottom" textRotation="0" wrapText="false" indent="0" shrinkToFit="false"/>
      <protection locked="true" hidden="false"/>
    </xf>
    <xf numFmtId="164" fontId="0" fillId="0" borderId="6" xfId="0" applyFont="false" applyBorder="true" applyAlignment="true" applyProtection="false">
      <alignment horizontal="center" vertical="bottom" textRotation="0" wrapText="false" indent="0" shrinkToFit="false"/>
      <protection locked="true" hidden="false"/>
    </xf>
    <xf numFmtId="172" fontId="0" fillId="0" borderId="6"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center" vertical="bottom" textRotation="0" wrapText="false" indent="0" shrinkToFit="false"/>
      <protection locked="true" hidden="false"/>
    </xf>
    <xf numFmtId="164" fontId="33" fillId="0" borderId="6" xfId="0" applyFont="true" applyBorder="true" applyAlignment="true" applyProtection="false">
      <alignment horizontal="center"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33" fillId="0" borderId="6"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32" fillId="0" borderId="6" xfId="0" applyFont="true" applyBorder="true" applyAlignment="true" applyProtection="false">
      <alignment horizontal="general" vertical="bottom" textRotation="0" wrapText="true" indent="0" shrinkToFit="false"/>
      <protection locked="true" hidden="false"/>
    </xf>
    <xf numFmtId="172" fontId="33" fillId="0" borderId="6" xfId="0" applyFont="true" applyBorder="tru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3" xfId="21"/>
    <cellStyle name="*unknown*" xfId="20" builtinId="8"/>
  </cellStyles>
  <dxfs count="13">
    <dxf>
      <fill>
        <patternFill>
          <bgColor rgb="FFF2F2F2"/>
        </patternFill>
      </fill>
    </dxf>
    <dxf>
      <fill>
        <patternFill>
          <bgColor rgb="FFF2F2F2"/>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A5A5A5"/>
      <rgbColor rgb="FF993366"/>
      <rgbColor rgb="FFF2F2F2"/>
      <rgbColor rgb="FFEBEBEB"/>
      <rgbColor rgb="FF660066"/>
      <rgbColor rgb="FFFF8080"/>
      <rgbColor rgb="FF0066CC"/>
      <rgbColor rgb="FFCFE2F3"/>
      <rgbColor rgb="FF000080"/>
      <rgbColor rgb="FFFF00FF"/>
      <rgbColor rgb="FFFFFF00"/>
      <rgbColor rgb="FF00FFFF"/>
      <rgbColor rgb="FF800080"/>
      <rgbColor rgb="FF800000"/>
      <rgbColor rgb="FF008080"/>
      <rgbColor rgb="FF0000FF"/>
      <rgbColor rgb="FF00B0F0"/>
      <rgbColor rgb="FFCCFFFF"/>
      <rgbColor rgb="FFDDDDDD"/>
      <rgbColor rgb="FFFFFF99"/>
      <rgbColor rgb="FFAFD7FF"/>
      <rgbColor rgb="FFFF99CC"/>
      <rgbColor rgb="FFB3B3B3"/>
      <rgbColor rgb="FFFFC7CE"/>
      <rgbColor rgb="FF3366FF"/>
      <rgbColor rgb="FF33CCCC"/>
      <rgbColor rgb="FF92D050"/>
      <rgbColor rgb="FFFFC000"/>
      <rgbColor rgb="FFFF9900"/>
      <rgbColor rgb="FFFF6600"/>
      <rgbColor rgb="FF5F5F5F"/>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charts/chart3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300" spc="-1" strike="noStrike" u="sng">
                <a:solidFill>
                  <a:srgbClr val="000000"/>
                </a:solidFill>
                <a:uFillTx/>
                <a:latin typeface="Trebuchet MS"/>
                <a:ea typeface="Arial"/>
              </a:defRPr>
            </a:pPr>
            <a:r>
              <a:rPr b="1" sz="1300" spc="-1" strike="noStrike" u="sng">
                <a:solidFill>
                  <a:srgbClr val="000000"/>
                </a:solidFill>
                <a:uFillTx/>
                <a:latin typeface="Trebuchet MS"/>
                <a:ea typeface="Arial"/>
              </a:rPr>
              <a:t>Диаграмма соотвествия 
MASVS - Android</a:t>
            </a:r>
          </a:p>
        </c:rich>
      </c:tx>
      <c:layout>
        <c:manualLayout>
          <c:xMode val="edge"/>
          <c:yMode val="edge"/>
          <c:x val="0.717146540610228"/>
          <c:y val="0.0138940211366492"/>
        </c:manualLayout>
      </c:layout>
      <c:overlay val="0"/>
      <c:spPr>
        <a:noFill/>
        <a:ln w="25560">
          <a:noFill/>
        </a:ln>
      </c:spPr>
    </c:title>
    <c:autoTitleDeleted val="0"/>
    <c:plotArea>
      <c:layout>
        <c:manualLayout>
          <c:layoutTarget val="inner"/>
          <c:xMode val="edge"/>
          <c:yMode val="edge"/>
          <c:x val="0.221443919209282"/>
          <c:y val="0.112630256448156"/>
          <c:w val="0.502449505801461"/>
          <c:h val="0.840736087502771"/>
        </c:manualLayout>
      </c:layout>
      <c:radarChart>
        <c:radarStyle val="filled"/>
        <c:varyColors val="0"/>
        <c:ser>
          <c:idx val="0"/>
          <c:order val="0"/>
          <c:tx>
            <c:strRef>
              <c:f>"Android"</c:f>
              <c:strCache>
                <c:ptCount val="1"/>
                <c:pt idx="0">
                  <c:v>Android</c:v>
                </c:pt>
              </c:strCache>
            </c:strRef>
          </c:tx>
          <c:spPr>
            <a:solidFill>
              <a:srgbClr val="c0c0c0"/>
            </a:solidFill>
            <a:ln w="25560">
              <a:noFill/>
            </a:ln>
          </c:spPr>
          <c:dLbls>
            <c:txPr>
              <a:bodyPr/>
              <a:lstStyle/>
              <a:p>
                <a:pPr>
                  <a:defRPr b="0" sz="1000" spc="-1" strike="noStrike">
                    <a:solidFill>
                      <a:srgbClr val="000000"/>
                    </a:solidFill>
                    <a:latin typeface="Arial"/>
                    <a:ea typeface="Arial"/>
                  </a:defRPr>
                </a:pPr>
              </a:p>
            </c:txPr>
            <c:showLegendKey val="0"/>
            <c:showVal val="0"/>
            <c:showCatName val="0"/>
            <c:showSerName val="0"/>
            <c:showPercent val="0"/>
            <c:separator>; </c:separator>
            <c:showLeaderLines val="0"/>
          </c:dLbls>
          <c:cat>
            <c:strRef>
              <c:f>'Сводная по ИБ'!$C$43:$C$50</c:f>
              <c:strCache>
                <c:ptCount val="8"/>
                <c:pt idx="0">
                  <c:v>V1: Требования к архитектуре, дизайну и модели угроз</c:v>
                </c:pt>
                <c:pt idx="1">
                  <c:v>V2: Требования к конфиденциальности и хранению данных</c:v>
                </c:pt>
                <c:pt idx="2">
                  <c:v>V3: Требования к криптографии</c:v>
                </c:pt>
                <c:pt idx="3">
                  <c:v>V4: Требования к аутентификации и управлению сессиями</c:v>
                </c:pt>
                <c:pt idx="4">
                  <c:v>V5: Требования к сетевому взаимодействию</c:v>
                </c:pt>
                <c:pt idx="5">
                  <c:v>V6: Требования к взаимодействию с операционной системой</c:v>
                </c:pt>
                <c:pt idx="6">
                  <c:v>V7: Требования к качеству кода и настройкам сборки</c:v>
                </c:pt>
                <c:pt idx="7">
                  <c:v>V8: Требования к устойчивости к атакам на стороне клиента</c:v>
                </c:pt>
              </c:strCache>
            </c:strRef>
          </c:cat>
          <c:val>
            <c:numRef>
              <c:f>'Сводная по ИБ'!$G$43:$G$50</c:f>
              <c:numCache>
                <c:formatCode>General</c:formatCode>
                <c:ptCount val="8"/>
                <c:pt idx="0">
                  <c:v>0</c:v>
                </c:pt>
                <c:pt idx="1">
                  <c:v>0</c:v>
                </c:pt>
                <c:pt idx="2">
                  <c:v>0</c:v>
                </c:pt>
                <c:pt idx="3">
                  <c:v>0</c:v>
                </c:pt>
                <c:pt idx="4">
                  <c:v>0</c:v>
                </c:pt>
                <c:pt idx="5">
                  <c:v>0</c:v>
                </c:pt>
                <c:pt idx="6">
                  <c:v>0</c:v>
                </c:pt>
                <c:pt idx="7">
                  <c:v>0</c:v>
                </c:pt>
              </c:numCache>
            </c:numRef>
          </c:val>
        </c:ser>
        <c:axId val="8302147"/>
        <c:axId val="63878307"/>
      </c:radarChart>
      <c:catAx>
        <c:axId val="8302147"/>
        <c:scaling>
          <c:orientation val="maxMin"/>
        </c:scaling>
        <c:delete val="0"/>
        <c:axPos val="b"/>
        <c:majorGridlines>
          <c:spPr>
            <a:ln w="3240">
              <a:solidFill>
                <a:srgbClr val="b3b3b3"/>
              </a:solidFill>
              <a:round/>
            </a:ln>
          </c:spPr>
        </c:majorGridlines>
        <c:numFmt formatCode="General" sourceLinked="1"/>
        <c:majorTickMark val="out"/>
        <c:minorTickMark val="none"/>
        <c:tickLblPos val="nextTo"/>
        <c:spPr>
          <a:ln w="9360">
            <a:noFill/>
          </a:ln>
        </c:spPr>
        <c:txPr>
          <a:bodyPr/>
          <a:lstStyle/>
          <a:p>
            <a:pPr>
              <a:defRPr b="0" sz="900" spc="-1" strike="noStrike">
                <a:solidFill>
                  <a:srgbClr val="000000"/>
                </a:solidFill>
                <a:latin typeface="Arial"/>
                <a:ea typeface="Arial"/>
              </a:defRPr>
            </a:pPr>
          </a:p>
        </c:txPr>
        <c:crossAx val="63878307"/>
        <c:crosses val="autoZero"/>
        <c:auto val="1"/>
        <c:lblAlgn val="ctr"/>
        <c:lblOffset val="100"/>
        <c:noMultiLvlLbl val="0"/>
      </c:catAx>
      <c:valAx>
        <c:axId val="63878307"/>
        <c:scaling>
          <c:orientation val="minMax"/>
        </c:scaling>
        <c:delete val="0"/>
        <c:axPos val="l"/>
        <c:majorGridlines>
          <c:spPr>
            <a:ln w="3240">
              <a:solidFill>
                <a:srgbClr val="b3b3b3"/>
              </a:solidFill>
              <a:round/>
            </a:ln>
          </c:spPr>
        </c:majorGridlines>
        <c:numFmt formatCode="#,##0.00_);\(#,##0.00\)" sourceLinked="0"/>
        <c:majorTickMark val="out"/>
        <c:minorTickMark val="none"/>
        <c:tickLblPos val="nextTo"/>
        <c:spPr>
          <a:ln w="3240">
            <a:solidFill>
              <a:srgbClr val="b3b3b3"/>
            </a:solidFill>
            <a:round/>
          </a:ln>
        </c:spPr>
        <c:txPr>
          <a:bodyPr/>
          <a:lstStyle/>
          <a:p>
            <a:pPr>
              <a:defRPr b="0" sz="1000" spc="-1" strike="noStrike">
                <a:solidFill>
                  <a:srgbClr val="000000"/>
                </a:solidFill>
                <a:latin typeface="Arial"/>
                <a:ea typeface="Arial"/>
              </a:defRPr>
            </a:pPr>
          </a:p>
        </c:txPr>
        <c:crossAx val="8302147"/>
        <c:crosses val="autoZero"/>
        <c:crossBetween val="midCat"/>
      </c:valAx>
      <c:spPr>
        <a:noFill/>
        <a:ln w="25560">
          <a:noFill/>
        </a:ln>
      </c:spPr>
    </c:plotArea>
    <c:legend>
      <c:legendPos val="r"/>
      <c:layout>
        <c:manualLayout>
          <c:xMode val="edge"/>
          <c:yMode val="edge"/>
          <c:x val="0.823556052033288"/>
          <c:y val="0.0867538179349203"/>
          <c:w val="0.152253978633294"/>
          <c:h val="0.0463334650736225"/>
        </c:manualLayout>
      </c:layout>
      <c:overlay val="0"/>
      <c:spPr>
        <a:noFill/>
        <a:ln w="25560">
          <a:noFill/>
        </a:ln>
      </c:spPr>
      <c:txPr>
        <a:bodyPr/>
        <a:lstStyle/>
        <a:p>
          <a:pPr>
            <a:defRPr b="0" sz="845" spc="-1" strike="noStrike">
              <a:solidFill>
                <a:srgbClr val="000000"/>
              </a:solidFill>
              <a:latin typeface="Arial"/>
              <a:ea typeface="Arial"/>
            </a:defRPr>
          </a:pPr>
        </a:p>
      </c:txPr>
    </c:legend>
    <c:plotVisOnly val="1"/>
    <c:dispBlanksAs val="gap"/>
  </c:chart>
  <c:spPr>
    <a:solidFill>
      <a:srgbClr val="ffffff"/>
    </a:solidFill>
    <a:ln w="6480">
      <a:noFill/>
    </a:ln>
  </c:spPr>
</c:chartSpace>
</file>

<file path=xl/charts/chart4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300" spc="-1" strike="noStrike" u="sng">
                <a:solidFill>
                  <a:srgbClr val="000000"/>
                </a:solidFill>
                <a:uFillTx/>
                <a:latin typeface="Trebuchet MS"/>
                <a:ea typeface="Arial"/>
              </a:defRPr>
            </a:pPr>
            <a:r>
              <a:rPr b="1" sz="1300" spc="-1" strike="noStrike" u="sng">
                <a:solidFill>
                  <a:srgbClr val="000000"/>
                </a:solidFill>
                <a:uFillTx/>
                <a:latin typeface="Trebuchet MS"/>
                <a:ea typeface="Arial"/>
              </a:rPr>
              <a:t>Диаграмма соответствия 
MASVS - iOS</a:t>
            </a:r>
          </a:p>
        </c:rich>
      </c:tx>
      <c:layout>
        <c:manualLayout>
          <c:xMode val="edge"/>
          <c:yMode val="edge"/>
          <c:x val="0.648866193526052"/>
          <c:y val="0.0247349823321555"/>
        </c:manualLayout>
      </c:layout>
      <c:overlay val="0"/>
      <c:spPr>
        <a:noFill/>
        <a:ln w="25560">
          <a:noFill/>
        </a:ln>
      </c:spPr>
    </c:title>
    <c:autoTitleDeleted val="0"/>
    <c:plotArea>
      <c:layout>
        <c:manualLayout>
          <c:layoutTarget val="inner"/>
          <c:xMode val="edge"/>
          <c:yMode val="edge"/>
          <c:x val="0.221438462870002"/>
          <c:y val="0.112632508833922"/>
          <c:w val="0.502423403150424"/>
          <c:h val="0.840768551236749"/>
        </c:manualLayout>
      </c:layout>
      <c:radarChart>
        <c:radarStyle val="filled"/>
        <c:varyColors val="0"/>
        <c:ser>
          <c:idx val="0"/>
          <c:order val="0"/>
          <c:tx>
            <c:strRef>
              <c:f>"IOS"</c:f>
              <c:strCache>
                <c:ptCount val="1"/>
                <c:pt idx="0">
                  <c:v>IOS</c:v>
                </c:pt>
              </c:strCache>
            </c:strRef>
          </c:tx>
          <c:spPr>
            <a:solidFill>
              <a:srgbClr val="dddddd"/>
            </a:solidFill>
            <a:ln w="25560">
              <a:noFill/>
            </a:ln>
          </c:spPr>
          <c:dLbls>
            <c:txPr>
              <a:bodyPr/>
              <a:lstStyle/>
              <a:p>
                <a:pPr>
                  <a:defRPr b="0" sz="1000" spc="-1" strike="noStrike">
                    <a:solidFill>
                      <a:srgbClr val="000000"/>
                    </a:solidFill>
                    <a:latin typeface="Arial"/>
                    <a:ea typeface="Arial"/>
                  </a:defRPr>
                </a:pPr>
              </a:p>
            </c:txPr>
            <c:showLegendKey val="0"/>
            <c:showVal val="0"/>
            <c:showCatName val="0"/>
            <c:showSerName val="0"/>
            <c:showPercent val="0"/>
            <c:separator>; </c:separator>
            <c:showLeaderLines val="0"/>
          </c:dLbls>
          <c:cat>
            <c:strRef>
              <c:f>'Сводная по ИБ'!$C$43:$C$50</c:f>
              <c:strCache>
                <c:ptCount val="8"/>
                <c:pt idx="0">
                  <c:v>V1: Требования к архитектуре, дизайну и модели угроз</c:v>
                </c:pt>
                <c:pt idx="1">
                  <c:v>V2: Требования к конфиденциальности и хранению данных</c:v>
                </c:pt>
                <c:pt idx="2">
                  <c:v>V3: Требования к криптографии</c:v>
                </c:pt>
                <c:pt idx="3">
                  <c:v>V4: Требования к аутентификации и управлению сессиями</c:v>
                </c:pt>
                <c:pt idx="4">
                  <c:v>V5: Требования к сетевому взаимодействию</c:v>
                </c:pt>
                <c:pt idx="5">
                  <c:v>V6: Требования к взаимодействию с операционной системой</c:v>
                </c:pt>
                <c:pt idx="6">
                  <c:v>V7: Требования к качеству кода и настройкам сборки</c:v>
                </c:pt>
                <c:pt idx="7">
                  <c:v>V8: Требования к устойчивости к атакам на стороне клиента</c:v>
                </c:pt>
              </c:strCache>
            </c:strRef>
          </c:cat>
          <c:val>
            <c:numRef>
              <c:f>'Сводная по ИБ'!$K$43:$K$50</c:f>
              <c:numCache>
                <c:formatCode>General</c:formatCode>
                <c:ptCount val="8"/>
                <c:pt idx="0">
                  <c:v>0</c:v>
                </c:pt>
                <c:pt idx="1">
                  <c:v>0</c:v>
                </c:pt>
                <c:pt idx="2">
                  <c:v>0</c:v>
                </c:pt>
                <c:pt idx="3">
                  <c:v>0</c:v>
                </c:pt>
                <c:pt idx="4">
                  <c:v>0</c:v>
                </c:pt>
                <c:pt idx="5">
                  <c:v>0</c:v>
                </c:pt>
                <c:pt idx="6">
                  <c:v>0</c:v>
                </c:pt>
                <c:pt idx="7">
                  <c:v>0</c:v>
                </c:pt>
              </c:numCache>
            </c:numRef>
          </c:val>
        </c:ser>
        <c:axId val="67076934"/>
        <c:axId val="76824707"/>
      </c:radarChart>
      <c:catAx>
        <c:axId val="67076934"/>
        <c:scaling>
          <c:orientation val="maxMin"/>
        </c:scaling>
        <c:delete val="0"/>
        <c:axPos val="b"/>
        <c:majorGridlines>
          <c:spPr>
            <a:ln w="3240">
              <a:solidFill>
                <a:srgbClr val="b3b3b3"/>
              </a:solidFill>
              <a:round/>
            </a:ln>
          </c:spPr>
        </c:majorGridlines>
        <c:numFmt formatCode="General" sourceLinked="1"/>
        <c:majorTickMark val="out"/>
        <c:minorTickMark val="none"/>
        <c:tickLblPos val="nextTo"/>
        <c:spPr>
          <a:ln w="9360">
            <a:noFill/>
          </a:ln>
        </c:spPr>
        <c:txPr>
          <a:bodyPr/>
          <a:lstStyle/>
          <a:p>
            <a:pPr>
              <a:defRPr b="0" sz="900" spc="-1" strike="noStrike">
                <a:solidFill>
                  <a:srgbClr val="000000"/>
                </a:solidFill>
                <a:latin typeface="Arial"/>
                <a:ea typeface="Arial"/>
              </a:defRPr>
            </a:pPr>
          </a:p>
        </c:txPr>
        <c:crossAx val="76824707"/>
        <c:crosses val="autoZero"/>
        <c:auto val="1"/>
        <c:lblAlgn val="ctr"/>
        <c:lblOffset val="100"/>
        <c:noMultiLvlLbl val="0"/>
      </c:catAx>
      <c:valAx>
        <c:axId val="76824707"/>
        <c:scaling>
          <c:orientation val="minMax"/>
        </c:scaling>
        <c:delete val="0"/>
        <c:axPos val="l"/>
        <c:majorGridlines>
          <c:spPr>
            <a:ln w="3240">
              <a:solidFill>
                <a:srgbClr val="b3b3b3"/>
              </a:solidFill>
              <a:round/>
            </a:ln>
          </c:spPr>
        </c:majorGridlines>
        <c:numFmt formatCode="#,##0.00_);\(#,##0.00\)" sourceLinked="0"/>
        <c:majorTickMark val="out"/>
        <c:minorTickMark val="none"/>
        <c:tickLblPos val="nextTo"/>
        <c:spPr>
          <a:ln w="3240">
            <a:solidFill>
              <a:srgbClr val="b3b3b3"/>
            </a:solidFill>
            <a:round/>
          </a:ln>
        </c:spPr>
        <c:txPr>
          <a:bodyPr/>
          <a:lstStyle/>
          <a:p>
            <a:pPr>
              <a:defRPr b="0" sz="1000" spc="-1" strike="noStrike">
                <a:solidFill>
                  <a:srgbClr val="000000"/>
                </a:solidFill>
                <a:latin typeface="Arial"/>
                <a:ea typeface="Arial"/>
              </a:defRPr>
            </a:pPr>
          </a:p>
        </c:txPr>
        <c:crossAx val="67076934"/>
        <c:crosses val="autoZero"/>
        <c:crossBetween val="midCat"/>
      </c:valAx>
      <c:spPr>
        <a:noFill/>
        <a:ln w="25560">
          <a:noFill/>
        </a:ln>
      </c:spPr>
    </c:plotArea>
    <c:legend>
      <c:legendPos val="r"/>
      <c:layout>
        <c:manualLayout>
          <c:xMode val="edge"/>
          <c:yMode val="edge"/>
          <c:x val="0.823556052033288"/>
          <c:y val="0.0867538179349203"/>
          <c:w val="0.044674738528106"/>
          <c:h val="0.0390752020396546"/>
        </c:manualLayout>
      </c:layout>
      <c:overlay val="0"/>
      <c:spPr>
        <a:noFill/>
        <a:ln w="25560">
          <a:noFill/>
        </a:ln>
      </c:spPr>
      <c:txPr>
        <a:bodyPr/>
        <a:lstStyle/>
        <a:p>
          <a:pPr>
            <a:defRPr b="0" sz="845" spc="-1" strike="noStrike">
              <a:solidFill>
                <a:srgbClr val="000000"/>
              </a:solidFill>
              <a:latin typeface="Arial"/>
              <a:ea typeface="Arial"/>
            </a:defRPr>
          </a:pPr>
        </a:p>
      </c:txPr>
    </c:legend>
    <c:plotVisOnly val="1"/>
    <c:dispBlanksAs val="gap"/>
  </c:chart>
  <c:spPr>
    <a:solidFill>
      <a:srgbClr val="ffffff"/>
    </a:solidFill>
    <a:ln w="6480">
      <a:noFill/>
    </a:ln>
  </c:spPr>
</c:chartSpace>
</file>

<file path=xl/drawings/_rels/drawing1.xml.rels><?xml version="1.0" encoding="UTF-8"?>
<Relationships xmlns="http://schemas.openxmlformats.org/package/2006/relationships"><Relationship Id="rId1" Type="http://schemas.openxmlformats.org/officeDocument/2006/relationships/image" Target="../media/image20.png"/>
</Relationships>
</file>

<file path=xl/drawings/_rels/drawing2.xml.rels><?xml version="1.0" encoding="UTF-8"?>
<Relationships xmlns="http://schemas.openxmlformats.org/package/2006/relationships"><Relationship Id="rId1" Type="http://schemas.openxmlformats.org/officeDocument/2006/relationships/chart" Target="../charts/chart39.xml"/><Relationship Id="rId2" Type="http://schemas.openxmlformats.org/officeDocument/2006/relationships/chart" Target="../charts/chart40.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5943600</xdr:colOff>
      <xdr:row>1</xdr:row>
      <xdr:rowOff>120240</xdr:rowOff>
    </xdr:from>
    <xdr:to>
      <xdr:col>3</xdr:col>
      <xdr:colOff>6612480</xdr:colOff>
      <xdr:row>5</xdr:row>
      <xdr:rowOff>41040</xdr:rowOff>
    </xdr:to>
    <xdr:pic>
      <xdr:nvPicPr>
        <xdr:cNvPr id="0" name="Picture 1" descr=""/>
        <xdr:cNvPicPr/>
      </xdr:nvPicPr>
      <xdr:blipFill>
        <a:blip r:embed="rId1"/>
        <a:stretch/>
      </xdr:blipFill>
      <xdr:spPr>
        <a:xfrm>
          <a:off x="8133480" y="221040"/>
          <a:ext cx="668880" cy="7131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274320</xdr:colOff>
      <xdr:row>11</xdr:row>
      <xdr:rowOff>55080</xdr:rowOff>
    </xdr:from>
    <xdr:to>
      <xdr:col>9</xdr:col>
      <xdr:colOff>76680</xdr:colOff>
      <xdr:row>38</xdr:row>
      <xdr:rowOff>66240</xdr:rowOff>
    </xdr:to>
    <xdr:graphicFrame>
      <xdr:nvGraphicFramePr>
        <xdr:cNvPr id="1" name="Graphique 1"/>
        <xdr:cNvGraphicFramePr/>
      </xdr:nvGraphicFramePr>
      <xdr:xfrm>
        <a:off x="413280" y="3249720"/>
        <a:ext cx="8376840" cy="4870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175680</xdr:colOff>
      <xdr:row>11</xdr:row>
      <xdr:rowOff>65520</xdr:rowOff>
    </xdr:from>
    <xdr:to>
      <xdr:col>24</xdr:col>
      <xdr:colOff>149040</xdr:colOff>
      <xdr:row>38</xdr:row>
      <xdr:rowOff>95760</xdr:rowOff>
    </xdr:to>
    <xdr:graphicFrame>
      <xdr:nvGraphicFramePr>
        <xdr:cNvPr id="2" name="Graphique 1"/>
        <xdr:cNvGraphicFramePr/>
      </xdr:nvGraphicFramePr>
      <xdr:xfrm>
        <a:off x="10933200" y="3260160"/>
        <a:ext cx="8318520" cy="48898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D50"/>
  <sheetViews>
    <sheetView showFormulas="false" showGridLines="false" showRowColHeaders="true" showZeros="true" rightToLeft="false" tabSelected="false" showOutlineSymbols="true" defaultGridColor="true" view="normal" topLeftCell="A1" colorId="64" zoomScale="65" zoomScaleNormal="65" zoomScalePageLayoutView="100" workbookViewId="0">
      <selection pane="topLeft" activeCell="B15" activeCellId="0" sqref="B15"/>
    </sheetView>
  </sheetViews>
  <sheetFormatPr defaultColWidth="8.7890625" defaultRowHeight="15.6" zeroHeight="false" outlineLevelRow="0" outlineLevelCol="0"/>
  <cols>
    <col collapsed="false" customWidth="true" hidden="false" outlineLevel="0" max="1" min="1" style="0" width="2.3"/>
    <col collapsed="false" customWidth="true" hidden="false" outlineLevel="0" max="3" min="3" style="0" width="17.2"/>
    <col collapsed="false" customWidth="true" hidden="false" outlineLevel="0" max="4" min="4" style="0" width="92.5"/>
  </cols>
  <sheetData>
    <row r="1" customFormat="false" ht="7.95" hidden="false" customHeight="true" outlineLevel="0" collapsed="false"/>
    <row r="2" customFormat="false" ht="15.6" hidden="false" customHeight="true" outlineLevel="0" collapsed="false">
      <c r="B2" s="1" t="s">
        <v>0</v>
      </c>
      <c r="C2" s="1"/>
      <c r="D2" s="1"/>
    </row>
    <row r="3" customFormat="false" ht="15.6" hidden="false" customHeight="false" outlineLevel="0" collapsed="false">
      <c r="B3" s="1"/>
      <c r="C3" s="1"/>
      <c r="D3" s="1"/>
    </row>
    <row r="4" customFormat="false" ht="15.6" hidden="false" customHeight="false" outlineLevel="0" collapsed="false">
      <c r="B4" s="1"/>
      <c r="C4" s="1"/>
      <c r="D4" s="1"/>
    </row>
    <row r="5" customFormat="false" ht="15.6" hidden="false" customHeight="false" outlineLevel="0" collapsed="false">
      <c r="B5" s="1"/>
      <c r="C5" s="1"/>
      <c r="D5" s="1"/>
    </row>
    <row r="6" customFormat="false" ht="15.6" hidden="false" customHeight="false" outlineLevel="0" collapsed="false">
      <c r="B6" s="1"/>
      <c r="C6" s="1"/>
      <c r="D6" s="1"/>
    </row>
    <row r="7" customFormat="false" ht="15.6" hidden="false" customHeight="false" outlineLevel="0" collapsed="false">
      <c r="B7" s="1"/>
      <c r="C7" s="1"/>
      <c r="D7" s="1"/>
    </row>
    <row r="8" customFormat="false" ht="15.6" hidden="true" customHeight="false" outlineLevel="0" collapsed="false">
      <c r="B8" s="1"/>
      <c r="C8" s="1"/>
      <c r="D8" s="1"/>
    </row>
    <row r="9" customFormat="false" ht="16.2" hidden="false" customHeight="false" outlineLevel="0" collapsed="false">
      <c r="B9" s="2"/>
      <c r="C9" s="2"/>
      <c r="D9" s="2"/>
    </row>
    <row r="10" customFormat="false" ht="15.6" hidden="false" customHeight="false" outlineLevel="0" collapsed="false">
      <c r="B10" s="3" t="s">
        <v>1</v>
      </c>
      <c r="C10" s="4"/>
      <c r="D10" s="5"/>
    </row>
    <row r="11" customFormat="false" ht="15" hidden="false" customHeight="false" outlineLevel="0" collapsed="false">
      <c r="B11" s="6" t="s">
        <v>2</v>
      </c>
      <c r="C11" s="6"/>
      <c r="D11" s="7" t="s">
        <v>3</v>
      </c>
    </row>
    <row r="12" customFormat="false" ht="15.6" hidden="false" customHeight="false" outlineLevel="0" collapsed="false">
      <c r="B12" s="8" t="s">
        <v>4</v>
      </c>
      <c r="C12" s="8"/>
      <c r="D12" s="9" t="str">
        <f aca="false">HYPERLINK(CONCATENATE( "https://github.com/OWASP/owasp-masvs/blob/", MASVS_VERSION, "/Document/"))</f>
        <v>https://github.com/OWASP/owasp-masvs/blob/1.1.4/Document/</v>
      </c>
    </row>
    <row r="13" customFormat="false" ht="15.6" hidden="false" customHeight="false" outlineLevel="0" collapsed="false">
      <c r="B13" s="10" t="s">
        <v>5</v>
      </c>
      <c r="C13" s="10"/>
      <c r="D13" s="11" t="s">
        <v>6</v>
      </c>
    </row>
    <row r="14" customFormat="false" ht="15" hidden="false" customHeight="false" outlineLevel="0" collapsed="false">
      <c r="B14" s="8" t="s">
        <v>7</v>
      </c>
      <c r="C14" s="8"/>
      <c r="D14" s="12" t="str">
        <f aca="false">HYPERLINK(CONCATENATE( "https://github.com/OWASP/owasp-mstg/blob/", MSTG_VERSION, "/Document/"))</f>
        <v>https://github.com/OWASP/owasp-mstg/blob/1.1.3/Document/</v>
      </c>
    </row>
    <row r="15" customFormat="false" ht="31.95" hidden="false" customHeight="true" outlineLevel="0" collapsed="false">
      <c r="B15" s="13" t="s">
        <v>8</v>
      </c>
      <c r="C15" s="13"/>
      <c r="D15" s="13"/>
    </row>
    <row r="16" customFormat="false" ht="15.6" hidden="false" customHeight="false" outlineLevel="0" collapsed="false">
      <c r="B16" s="14" t="s">
        <v>9</v>
      </c>
      <c r="C16" s="14"/>
      <c r="D16" s="11"/>
    </row>
    <row r="17" customFormat="false" ht="15.6" hidden="false" customHeight="false" outlineLevel="0" collapsed="false">
      <c r="B17" s="8" t="s">
        <v>10</v>
      </c>
      <c r="C17" s="8"/>
      <c r="D17" s="11"/>
    </row>
    <row r="18" customFormat="false" ht="15.6" hidden="false" customHeight="false" outlineLevel="0" collapsed="false">
      <c r="B18" s="14" t="s">
        <v>11</v>
      </c>
      <c r="C18" s="14"/>
      <c r="D18" s="11"/>
    </row>
    <row r="19" customFormat="false" ht="15.6" hidden="false" customHeight="false" outlineLevel="0" collapsed="false">
      <c r="B19" s="14" t="s">
        <v>12</v>
      </c>
      <c r="C19" s="14"/>
      <c r="D19" s="11"/>
    </row>
    <row r="20" customFormat="false" ht="15.6" hidden="false" customHeight="false" outlineLevel="0" collapsed="false">
      <c r="B20" s="14" t="s">
        <v>13</v>
      </c>
      <c r="C20" s="14"/>
      <c r="D20" s="11"/>
    </row>
    <row r="21" customFormat="false" ht="15" hidden="false" customHeight="false" outlineLevel="0" collapsed="false">
      <c r="B21" s="14" t="s">
        <v>14</v>
      </c>
      <c r="C21" s="14"/>
      <c r="D21" s="11" t="s">
        <v>15</v>
      </c>
    </row>
    <row r="22" customFormat="false" ht="70.5" hidden="false" customHeight="true" outlineLevel="0" collapsed="false">
      <c r="B22" s="14" t="s">
        <v>16</v>
      </c>
      <c r="C22" s="14"/>
      <c r="D22" s="11" t="s">
        <v>17</v>
      </c>
    </row>
    <row r="23" customFormat="false" ht="16.2" hidden="false" customHeight="false" outlineLevel="0" collapsed="false">
      <c r="B23" s="2"/>
      <c r="C23" s="2"/>
      <c r="D23" s="2"/>
    </row>
    <row r="24" customFormat="false" ht="15.6" hidden="false" customHeight="false" outlineLevel="0" collapsed="false">
      <c r="B24" s="15" t="s">
        <v>18</v>
      </c>
      <c r="C24" s="16"/>
      <c r="D24" s="17"/>
    </row>
    <row r="25" customFormat="false" ht="15.6" hidden="false" customHeight="false" outlineLevel="0" collapsed="false">
      <c r="B25" s="18" t="s">
        <v>19</v>
      </c>
      <c r="C25" s="19"/>
      <c r="D25" s="11"/>
    </row>
    <row r="26" customFormat="false" ht="15.6" hidden="false" customHeight="false" outlineLevel="0" collapsed="false">
      <c r="B26" s="14" t="s">
        <v>20</v>
      </c>
      <c r="C26" s="14"/>
      <c r="D26" s="11"/>
    </row>
    <row r="27" customFormat="false" ht="15.6" hidden="false" customHeight="false" outlineLevel="0" collapsed="false">
      <c r="B27" s="14" t="s">
        <v>21</v>
      </c>
      <c r="C27" s="14"/>
      <c r="D27" s="11"/>
    </row>
    <row r="28" customFormat="false" ht="15.6" hidden="false" customHeight="false" outlineLevel="0" collapsed="false">
      <c r="B28" s="14" t="s">
        <v>22</v>
      </c>
      <c r="C28" s="14"/>
      <c r="D28" s="11"/>
    </row>
    <row r="29" customFormat="false" ht="66" hidden="false" customHeight="true" outlineLevel="0" collapsed="false">
      <c r="B29" s="20" t="s">
        <v>23</v>
      </c>
      <c r="C29" s="20"/>
      <c r="D29" s="11"/>
    </row>
    <row r="30" customFormat="false" ht="16.2" hidden="false" customHeight="false" outlineLevel="0" collapsed="false">
      <c r="B30" s="2"/>
      <c r="C30" s="2"/>
      <c r="D30" s="2"/>
    </row>
    <row r="31" customFormat="false" ht="15" hidden="false" customHeight="false" outlineLevel="0" collapsed="false">
      <c r="B31" s="15" t="s">
        <v>24</v>
      </c>
      <c r="C31" s="16"/>
      <c r="D31" s="17"/>
    </row>
    <row r="32" customFormat="false" ht="15" hidden="false" customHeight="false" outlineLevel="0" collapsed="false">
      <c r="B32" s="18" t="s">
        <v>19</v>
      </c>
      <c r="C32" s="19"/>
      <c r="D32" s="11"/>
    </row>
    <row r="33" customFormat="false" ht="15" hidden="false" customHeight="false" outlineLevel="0" collapsed="false">
      <c r="B33" s="14" t="s">
        <v>25</v>
      </c>
      <c r="C33" s="14"/>
      <c r="D33" s="11"/>
    </row>
    <row r="34" customFormat="false" ht="15" hidden="false" customHeight="false" outlineLevel="0" collapsed="false">
      <c r="B34" s="14" t="s">
        <v>21</v>
      </c>
      <c r="C34" s="14"/>
      <c r="D34" s="11"/>
    </row>
    <row r="35" customFormat="false" ht="15" hidden="false" customHeight="false" outlineLevel="0" collapsed="false">
      <c r="B35" s="14" t="s">
        <v>22</v>
      </c>
      <c r="C35" s="14"/>
      <c r="D35" s="11"/>
    </row>
    <row r="36" customFormat="false" ht="63" hidden="false" customHeight="true" outlineLevel="0" collapsed="false">
      <c r="B36" s="20" t="s">
        <v>26</v>
      </c>
      <c r="C36" s="20"/>
      <c r="D36" s="11"/>
    </row>
    <row r="37" customFormat="false" ht="16.2" hidden="false" customHeight="false" outlineLevel="0" collapsed="false">
      <c r="B37" s="2"/>
      <c r="C37" s="2"/>
      <c r="D37" s="2"/>
    </row>
    <row r="38" customFormat="false" ht="15.6" hidden="false" customHeight="false" outlineLevel="0" collapsed="false">
      <c r="B38" s="15" t="s">
        <v>27</v>
      </c>
      <c r="C38" s="16"/>
      <c r="D38" s="17"/>
    </row>
    <row r="39" customFormat="false" ht="16.2" hidden="false" customHeight="false" outlineLevel="0" collapsed="false">
      <c r="B39" s="21"/>
      <c r="C39" s="21"/>
      <c r="D39" s="21"/>
    </row>
    <row r="40" customFormat="false" ht="15.6" hidden="false" customHeight="false" outlineLevel="0" collapsed="false">
      <c r="B40" s="22" t="s">
        <v>28</v>
      </c>
      <c r="C40" s="22"/>
      <c r="D40" s="23"/>
    </row>
    <row r="41" customFormat="false" ht="15.6" hidden="false" customHeight="false" outlineLevel="0" collapsed="false">
      <c r="B41" s="22" t="s">
        <v>29</v>
      </c>
      <c r="C41" s="22"/>
      <c r="D41" s="23"/>
    </row>
    <row r="42" customFormat="false" ht="15.6" hidden="false" customHeight="false" outlineLevel="0" collapsed="false">
      <c r="B42" s="22" t="s">
        <v>30</v>
      </c>
      <c r="C42" s="22"/>
      <c r="D42" s="23"/>
    </row>
    <row r="43" customFormat="false" ht="15.6" hidden="false" customHeight="false" outlineLevel="0" collapsed="false">
      <c r="B43" s="22" t="s">
        <v>31</v>
      </c>
      <c r="C43" s="22"/>
      <c r="D43" s="24"/>
    </row>
    <row r="44" customFormat="false" ht="15.6" hidden="false" customHeight="false" outlineLevel="0" collapsed="false">
      <c r="B44" s="22" t="s">
        <v>32</v>
      </c>
      <c r="C44" s="22"/>
      <c r="D44" s="23"/>
    </row>
    <row r="45" customFormat="false" ht="16.2" hidden="false" customHeight="false" outlineLevel="0" collapsed="false">
      <c r="B45" s="21"/>
      <c r="C45" s="21"/>
      <c r="D45" s="21"/>
    </row>
    <row r="46" customFormat="false" ht="15" hidden="false" customHeight="false" outlineLevel="0" collapsed="false">
      <c r="B46" s="22" t="s">
        <v>28</v>
      </c>
      <c r="C46" s="22"/>
      <c r="D46" s="23"/>
    </row>
    <row r="47" customFormat="false" ht="15" hidden="false" customHeight="false" outlineLevel="0" collapsed="false">
      <c r="B47" s="22" t="s">
        <v>29</v>
      </c>
      <c r="C47" s="22"/>
      <c r="D47" s="23"/>
    </row>
    <row r="48" customFormat="false" ht="15" hidden="false" customHeight="false" outlineLevel="0" collapsed="false">
      <c r="B48" s="22" t="s">
        <v>30</v>
      </c>
      <c r="C48" s="22"/>
      <c r="D48" s="23"/>
    </row>
    <row r="49" customFormat="false" ht="15" hidden="false" customHeight="false" outlineLevel="0" collapsed="false">
      <c r="B49" s="22" t="s">
        <v>31</v>
      </c>
      <c r="C49" s="22"/>
      <c r="D49" s="24"/>
    </row>
    <row r="50" customFormat="false" ht="15" hidden="false" customHeight="false" outlineLevel="0" collapsed="false">
      <c r="B50" s="22" t="s">
        <v>32</v>
      </c>
      <c r="C50" s="22"/>
      <c r="D50" s="23"/>
    </row>
  </sheetData>
  <mergeCells count="37">
    <mergeCell ref="B2:D8"/>
    <mergeCell ref="B9:D9"/>
    <mergeCell ref="B11:C11"/>
    <mergeCell ref="B12:C12"/>
    <mergeCell ref="B13:C13"/>
    <mergeCell ref="B14:C14"/>
    <mergeCell ref="B15:D15"/>
    <mergeCell ref="B16:C16"/>
    <mergeCell ref="B17:C17"/>
    <mergeCell ref="B18:C18"/>
    <mergeCell ref="B19:C19"/>
    <mergeCell ref="B20:C20"/>
    <mergeCell ref="B21:C21"/>
    <mergeCell ref="B22:C22"/>
    <mergeCell ref="B23:D23"/>
    <mergeCell ref="B26:C26"/>
    <mergeCell ref="B27:C27"/>
    <mergeCell ref="B28:C28"/>
    <mergeCell ref="B29:C29"/>
    <mergeCell ref="B30:D30"/>
    <mergeCell ref="B33:C33"/>
    <mergeCell ref="B34:C34"/>
    <mergeCell ref="B35:C35"/>
    <mergeCell ref="B36:C36"/>
    <mergeCell ref="B37:D37"/>
    <mergeCell ref="B39:D39"/>
    <mergeCell ref="B40:C40"/>
    <mergeCell ref="B41:C41"/>
    <mergeCell ref="B42:C42"/>
    <mergeCell ref="B43:C43"/>
    <mergeCell ref="B44:C44"/>
    <mergeCell ref="B45:D45"/>
    <mergeCell ref="B46:C46"/>
    <mergeCell ref="B47:C47"/>
    <mergeCell ref="B48:C48"/>
    <mergeCell ref="B49:C49"/>
    <mergeCell ref="B50:C50"/>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B1:X50"/>
  <sheetViews>
    <sheetView showFormulas="false" showGridLines="false" showRowColHeaders="true" showZeros="true" rightToLeft="false" tabSelected="false" showOutlineSymbols="true" defaultGridColor="true" view="normal" topLeftCell="A10" colorId="64" zoomScale="65" zoomScaleNormal="65" zoomScalePageLayoutView="100" workbookViewId="0">
      <selection pane="topLeft" activeCell="G6" activeCellId="0" sqref="G6"/>
    </sheetView>
  </sheetViews>
  <sheetFormatPr defaultColWidth="8.796875" defaultRowHeight="13.8" zeroHeight="false" outlineLevelRow="0" outlineLevelCol="0"/>
  <cols>
    <col collapsed="false" customWidth="true" hidden="false" outlineLevel="0" max="1" min="1" style="25" width="1.8"/>
    <col collapsed="false" customWidth="true" hidden="false" outlineLevel="0" max="2" min="2" style="25" width="9.5"/>
    <col collapsed="false" customWidth="true" hidden="false" outlineLevel="0" max="3" min="3" style="25" width="54.8"/>
    <col collapsed="false" customWidth="true" hidden="false" outlineLevel="0" max="4" min="4" style="25" width="6"/>
    <col collapsed="false" customWidth="true" hidden="false" outlineLevel="0" max="5" min="5" style="25" width="4.7"/>
    <col collapsed="false" customWidth="true" hidden="false" outlineLevel="0" max="6" min="6" style="25" width="5.79"/>
    <col collapsed="false" customWidth="true" hidden="false" outlineLevel="0" max="7" min="7" style="25" width="10.2"/>
    <col collapsed="false" customWidth="false" hidden="false" outlineLevel="0" max="8" min="8" style="25" width="8.8"/>
    <col collapsed="false" customWidth="true" hidden="false" outlineLevel="0" max="9" min="9" style="25" width="10.99"/>
    <col collapsed="false" customWidth="false" hidden="false" outlineLevel="0" max="23" min="10" style="25" width="8.8"/>
    <col collapsed="false" customWidth="true" hidden="false" outlineLevel="0" max="24" min="24" style="25" width="10.99"/>
    <col collapsed="false" customWidth="false" hidden="false" outlineLevel="0" max="1024" min="25" style="25" width="8.8"/>
  </cols>
  <sheetData>
    <row r="1" customFormat="false" ht="14.4" hidden="false" customHeight="false" outlineLevel="0" collapsed="false"/>
    <row r="2" customFormat="false" ht="15.6" hidden="false" customHeight="false" outlineLevel="0" collapsed="false">
      <c r="B2" s="26"/>
      <c r="C2" s="27" t="s">
        <v>33</v>
      </c>
      <c r="D2" s="28"/>
      <c r="E2" s="28"/>
      <c r="F2" s="28"/>
    </row>
    <row r="3" customFormat="false" ht="15" hidden="false" customHeight="false" outlineLevel="0" collapsed="false">
      <c r="B3" s="28"/>
      <c r="C3" s="28"/>
      <c r="D3" s="28"/>
      <c r="E3" s="28"/>
      <c r="F3" s="28"/>
    </row>
    <row r="4" customFormat="false" ht="15" hidden="false" customHeight="false" outlineLevel="0" collapsed="false">
      <c r="B4" s="29"/>
      <c r="C4" s="29"/>
      <c r="D4" s="29"/>
      <c r="E4" s="29"/>
      <c r="F4" s="29"/>
    </row>
    <row r="5" customFormat="false" ht="16.05" hidden="false" customHeight="true" outlineLevel="0" collapsed="false">
      <c r="B5" s="30"/>
      <c r="C5" s="30"/>
      <c r="D5" s="30"/>
      <c r="E5" s="30"/>
      <c r="F5" s="30"/>
    </row>
    <row r="6" customFormat="false" ht="19.05" hidden="false" customHeight="true" outlineLevel="0" collapsed="false">
      <c r="B6" s="31"/>
      <c r="C6" s="31"/>
      <c r="D6" s="31"/>
      <c r="E6" s="31"/>
      <c r="F6" s="31"/>
      <c r="G6" s="32" t="s">
        <v>34</v>
      </c>
      <c r="H6" s="32"/>
      <c r="I6" s="32"/>
      <c r="V6" s="32" t="s">
        <v>34</v>
      </c>
      <c r="W6" s="32"/>
      <c r="X6" s="32"/>
    </row>
    <row r="7" customFormat="false" ht="15.6" hidden="false" customHeight="false" outlineLevel="0" collapsed="false">
      <c r="B7" s="33"/>
      <c r="C7" s="33"/>
      <c r="D7" s="33"/>
      <c r="E7" s="33"/>
      <c r="F7" s="33"/>
    </row>
    <row r="8" customFormat="false" ht="16.05" hidden="false" customHeight="true" outlineLevel="0" collapsed="false">
      <c r="B8" s="30"/>
      <c r="C8" s="30"/>
      <c r="D8" s="30"/>
      <c r="E8" s="30"/>
      <c r="F8" s="30"/>
      <c r="G8" s="34" t="n">
        <f aca="false">AVERAGE(G43:G50)*5</f>
        <v>0</v>
      </c>
      <c r="H8" s="34"/>
      <c r="I8" s="34"/>
      <c r="V8" s="34" t="n">
        <f aca="false">AVERAGE(K43:K50)*5</f>
        <v>0</v>
      </c>
      <c r="W8" s="34"/>
      <c r="X8" s="34"/>
    </row>
    <row r="9" customFormat="false" ht="91.05" hidden="false" customHeight="true" outlineLevel="0" collapsed="false">
      <c r="B9" s="31"/>
      <c r="C9" s="31"/>
      <c r="D9" s="31"/>
      <c r="E9" s="31"/>
      <c r="F9" s="31"/>
      <c r="G9" s="34"/>
      <c r="H9" s="34"/>
      <c r="I9" s="34"/>
      <c r="V9" s="34"/>
      <c r="W9" s="34"/>
      <c r="X9" s="34"/>
    </row>
    <row r="10" customFormat="false" ht="16.5" hidden="false" customHeight="true" outlineLevel="0" collapsed="false">
      <c r="B10" s="33"/>
      <c r="C10" s="33"/>
      <c r="D10" s="33"/>
      <c r="E10" s="33"/>
      <c r="F10" s="33"/>
      <c r="G10" s="34"/>
      <c r="H10" s="34"/>
      <c r="I10" s="34"/>
      <c r="V10" s="34"/>
      <c r="W10" s="34"/>
      <c r="X10" s="34"/>
    </row>
    <row r="11" customFormat="false" ht="17.25" hidden="false" customHeight="true" outlineLevel="0" collapsed="false">
      <c r="B11" s="33"/>
      <c r="C11" s="33"/>
      <c r="D11" s="33"/>
      <c r="E11" s="33"/>
      <c r="F11" s="33"/>
      <c r="G11" s="34"/>
      <c r="H11" s="34"/>
      <c r="I11" s="34"/>
      <c r="V11" s="34"/>
      <c r="W11" s="34"/>
      <c r="X11" s="34"/>
    </row>
    <row r="12" customFormat="false" ht="16.05" hidden="false" customHeight="true" outlineLevel="0" collapsed="false">
      <c r="B12" s="30"/>
      <c r="C12" s="30"/>
      <c r="D12" s="30"/>
      <c r="E12" s="30"/>
      <c r="F12" s="30"/>
    </row>
    <row r="13" customFormat="false" ht="14.4" hidden="false" customHeight="false" outlineLevel="0" collapsed="false">
      <c r="B13" s="35"/>
      <c r="C13" s="35"/>
      <c r="D13" s="35"/>
      <c r="E13" s="35"/>
      <c r="F13" s="35"/>
    </row>
    <row r="14" customFormat="false" ht="14.4" hidden="false" customHeight="false" outlineLevel="0" collapsed="false">
      <c r="B14" s="36"/>
      <c r="C14" s="36"/>
      <c r="D14" s="36"/>
      <c r="E14" s="36"/>
      <c r="F14" s="37"/>
    </row>
    <row r="15" customFormat="false" ht="15" hidden="false" customHeight="false" outlineLevel="0" collapsed="false">
      <c r="B15" s="33"/>
      <c r="C15" s="33"/>
      <c r="D15" s="33"/>
      <c r="E15" s="33"/>
      <c r="F15" s="33"/>
    </row>
    <row r="16" customFormat="false" ht="16.05" hidden="false" customHeight="true" outlineLevel="0" collapsed="false">
      <c r="B16" s="30"/>
      <c r="C16" s="30"/>
      <c r="D16" s="30"/>
      <c r="E16" s="30"/>
      <c r="F16" s="30"/>
    </row>
    <row r="17" customFormat="false" ht="14.4" hidden="false" customHeight="false" outlineLevel="0" collapsed="false">
      <c r="B17" s="35"/>
      <c r="C17" s="35"/>
      <c r="D17" s="35"/>
      <c r="E17" s="35"/>
      <c r="F17" s="35"/>
    </row>
    <row r="18" customFormat="false" ht="14.4" hidden="false" customHeight="false" outlineLevel="0" collapsed="false">
      <c r="B18" s="36"/>
      <c r="C18" s="36"/>
      <c r="D18" s="36"/>
      <c r="E18" s="36"/>
      <c r="F18" s="37"/>
    </row>
    <row r="20" customFormat="false" ht="13.8" hidden="false" customHeight="false" outlineLevel="0" collapsed="false">
      <c r="B20" s="25" t="s">
        <v>35</v>
      </c>
    </row>
    <row r="23" customFormat="false" ht="13.8" hidden="false" customHeight="false" outlineLevel="0" collapsed="false">
      <c r="C23" s="38"/>
    </row>
    <row r="24" customFormat="false" ht="13.8" hidden="false" customHeight="false" outlineLevel="0" collapsed="false">
      <c r="C24" s="38"/>
    </row>
    <row r="25" customFormat="false" ht="13.8" hidden="false" customHeight="false" outlineLevel="0" collapsed="false">
      <c r="C25" s="38"/>
    </row>
    <row r="26" customFormat="false" ht="13.8" hidden="false" customHeight="false" outlineLevel="0" collapsed="false">
      <c r="C26" s="38"/>
    </row>
    <row r="27" customFormat="false" ht="13.8" hidden="false" customHeight="false" outlineLevel="0" collapsed="false">
      <c r="C27" s="38"/>
    </row>
    <row r="28" customFormat="false" ht="13.8" hidden="false" customHeight="false" outlineLevel="0" collapsed="false">
      <c r="C28" s="38"/>
    </row>
    <row r="29" customFormat="false" ht="13.8" hidden="false" customHeight="false" outlineLevel="0" collapsed="false">
      <c r="C29" s="38"/>
    </row>
    <row r="30" customFormat="false" ht="13.8" hidden="false" customHeight="false" outlineLevel="0" collapsed="false">
      <c r="C30" s="38"/>
    </row>
    <row r="31" customFormat="false" ht="13.8" hidden="false" customHeight="false" outlineLevel="0" collapsed="false">
      <c r="C31" s="38"/>
    </row>
    <row r="32" customFormat="false" ht="13.8" hidden="false" customHeight="false" outlineLevel="0" collapsed="false">
      <c r="C32" s="38"/>
    </row>
    <row r="35" customFormat="false" ht="15.75" hidden="false" customHeight="true" outlineLevel="0" collapsed="false"/>
    <row r="41" customFormat="false" ht="14.4" hidden="false" customHeight="false" outlineLevel="0" collapsed="false">
      <c r="D41" s="39" t="s">
        <v>36</v>
      </c>
      <c r="E41" s="39"/>
      <c r="F41" s="39"/>
      <c r="G41" s="39"/>
      <c r="H41" s="39" t="s">
        <v>37</v>
      </c>
      <c r="I41" s="39"/>
      <c r="J41" s="39"/>
      <c r="K41" s="39"/>
    </row>
    <row r="42" customFormat="false" ht="13.8" hidden="false" customHeight="false" outlineLevel="0" collapsed="false">
      <c r="D42" s="40" t="s">
        <v>38</v>
      </c>
      <c r="E42" s="40" t="s">
        <v>39</v>
      </c>
      <c r="F42" s="40" t="s">
        <v>40</v>
      </c>
      <c r="G42" s="40" t="s">
        <v>41</v>
      </c>
      <c r="H42" s="40" t="s">
        <v>38</v>
      </c>
      <c r="I42" s="40" t="s">
        <v>39</v>
      </c>
      <c r="J42" s="40" t="s">
        <v>40</v>
      </c>
      <c r="K42" s="40" t="s">
        <v>41</v>
      </c>
    </row>
    <row r="43" customFormat="false" ht="14.4" hidden="false" customHeight="false" outlineLevel="0" collapsed="false">
      <c r="C43" s="41" t="s">
        <v>42</v>
      </c>
      <c r="D43" s="42" t="n">
        <f aca="false">COUNTIFS('Требования безопасности - Android'!G5:G14,'Требования безопасности - Android'!B79)</f>
        <v>0</v>
      </c>
      <c r="E43" s="42" t="n">
        <f aca="false">COUNTIFS('Требования безопасности - Android'!G5:G14,'Требования безопасности - Android'!B80)</f>
        <v>0</v>
      </c>
      <c r="F43" s="43" t="n">
        <f aca="false">COUNTIFS('Требования безопасности - Android'!G5:G14,'Требования безопасности - Android'!B81)</f>
        <v>6</v>
      </c>
      <c r="G43" s="44" t="n">
        <f aca="false">IF(D43+E43=0, 0, D43/(E43+D43))</f>
        <v>0</v>
      </c>
      <c r="H43" s="42" t="n">
        <f aca="false">COUNTIFS('Требования безопасности - iOS'!G5:G14,'Требования безопасности - Android'!B79)</f>
        <v>0</v>
      </c>
      <c r="I43" s="42" t="n">
        <f aca="false">COUNTIFS('Требования безопасности - iOS'!G5:G14,'Требования безопасности - Android'!B80)</f>
        <v>0</v>
      </c>
      <c r="J43" s="43" t="n">
        <f aca="false">COUNTIFS('Требования безопасности - iOS'!G5:G14,'Требования безопасности - Android'!B81)</f>
        <v>6</v>
      </c>
      <c r="K43" s="44" t="n">
        <f aca="false">IF(H43+I43=0, 0, H43/(H43+I43))</f>
        <v>0</v>
      </c>
    </row>
    <row r="44" customFormat="false" ht="14.4" hidden="false" customHeight="false" outlineLevel="0" collapsed="false">
      <c r="C44" s="41" t="s">
        <v>43</v>
      </c>
      <c r="D44" s="42" t="n">
        <f aca="false">COUNTIFS('Требования безопасности - Android'!G16:G27,'Требования безопасности - Android'!B79)</f>
        <v>0</v>
      </c>
      <c r="E44" s="42" t="n">
        <f aca="false">COUNTIFS('Требования безопасности - Android'!G16:G27,'Требования безопасности - Android'!B80)</f>
        <v>0</v>
      </c>
      <c r="F44" s="42" t="n">
        <f aca="false">COUNTIFS('Требования безопасности - Android'!G16:G27,'Требования безопасности - Android'!B81)</f>
        <v>5</v>
      </c>
      <c r="G44" s="44" t="n">
        <f aca="false">IF(D44+E44=0, 0, D44/(E44+D44))</f>
        <v>0</v>
      </c>
      <c r="H44" s="42" t="n">
        <f aca="false">COUNTIFS('Требования безопасности - iOS'!G16:G27,'Требования безопасности - Android'!B79)</f>
        <v>0</v>
      </c>
      <c r="I44" s="42" t="n">
        <f aca="false">COUNTIFS('Требования безопасности - iOS'!G16:G27,'Требования безопасности - Android'!B80)</f>
        <v>0</v>
      </c>
      <c r="J44" s="42" t="n">
        <f aca="false">COUNTIFS('Требования безопасности - iOS'!G16:G27,'Требования безопасности - Android'!B81)</f>
        <v>5</v>
      </c>
      <c r="K44" s="44" t="n">
        <f aca="false">IF(H44+I44=0, 0, H44/(H44+I44))</f>
        <v>0</v>
      </c>
    </row>
    <row r="45" customFormat="false" ht="14.4" hidden="false" customHeight="false" outlineLevel="0" collapsed="false">
      <c r="C45" s="41" t="s">
        <v>44</v>
      </c>
      <c r="D45" s="42" t="n">
        <f aca="false">COUNTIFS('Требования безопасности - Android'!G29:G34,'Требования безопасности - Android'!B79)</f>
        <v>0</v>
      </c>
      <c r="E45" s="42" t="n">
        <f aca="false">COUNTIFS('Требования безопасности - Android'!G29:G34,'Требования безопасности - Android'!B80)</f>
        <v>0</v>
      </c>
      <c r="F45" s="42" t="n">
        <f aca="false">COUNTIFS('Требования безопасности - Android'!G29:G34,'Требования безопасности - Android'!B81)</f>
        <v>0</v>
      </c>
      <c r="G45" s="44" t="n">
        <f aca="false">IF(D45+E45=0, 0, D45/(E45+D45))</f>
        <v>0</v>
      </c>
      <c r="H45" s="42" t="n">
        <f aca="false">COUNTIFS('Требования безопасности - iOS'!G29:G34,'Требования безопасности - Android'!B79)</f>
        <v>0</v>
      </c>
      <c r="I45" s="42" t="n">
        <f aca="false">COUNTIFS('Требования безопасности - iOS'!G29:G34,'Требования безопасности - Android'!B80)</f>
        <v>0</v>
      </c>
      <c r="J45" s="42" t="n">
        <f aca="false">COUNTIFS('Требования безопасности - iOS'!G29:G34,'Требования безопасности - Android'!B81)</f>
        <v>0</v>
      </c>
      <c r="K45" s="44" t="n">
        <f aca="false">IF(H45+I45=0, 0, H45/(H45+I45))</f>
        <v>0</v>
      </c>
    </row>
    <row r="46" customFormat="false" ht="14.4" hidden="false" customHeight="false" outlineLevel="0" collapsed="false">
      <c r="C46" s="41" t="s">
        <v>45</v>
      </c>
      <c r="D46" s="42" t="n">
        <f aca="false">COUNTIFS('Требования безопасности - Android'!G36:G46,'Требования безопасности - Android'!B79)</f>
        <v>0</v>
      </c>
      <c r="E46" s="42" t="n">
        <f aca="false">COUNTIFS('Требования безопасности - Android'!G36:G46,'Требования безопасности - Android'!B80)</f>
        <v>0</v>
      </c>
      <c r="F46" s="42" t="n">
        <f aca="false">COUNTIFS('Требования безопасности - Android'!G36:G46,'Требования безопасности - Android'!B81)</f>
        <v>4</v>
      </c>
      <c r="G46" s="44" t="n">
        <f aca="false">IF(D46+E46=0, 0, D46/(E46+D46))</f>
        <v>0</v>
      </c>
      <c r="H46" s="42" t="n">
        <f aca="false">COUNTIFS('Требования безопасности - iOS'!G36:G46,'Требования безопасности - Android'!B79)</f>
        <v>0</v>
      </c>
      <c r="I46" s="42" t="n">
        <f aca="false">COUNTIFS('Требования безопасности - iOS'!G36:G46,'Требования безопасности - Android'!B80)</f>
        <v>0</v>
      </c>
      <c r="J46" s="42" t="n">
        <f aca="false">COUNTIFS('Требования безопасности - iOS'!G36:G46,'Требования безопасности - Android'!B81)</f>
        <v>4</v>
      </c>
      <c r="K46" s="44" t="n">
        <f aca="false">IF(H46+I46=0, 0, H46/(H46+I46))</f>
        <v>0</v>
      </c>
    </row>
    <row r="47" customFormat="false" ht="14.4" hidden="false" customHeight="false" outlineLevel="0" collapsed="false">
      <c r="C47" s="41" t="s">
        <v>46</v>
      </c>
      <c r="D47" s="42" t="n">
        <f aca="false">COUNTIFS('Требования безопасности - Android'!G48:G53,'Требования безопасности - Android'!B79)</f>
        <v>0</v>
      </c>
      <c r="E47" s="42" t="n">
        <f aca="false">COUNTIFS('Требования безопасности - Android'!G48:G53,'Требования безопасности - Android'!B80)</f>
        <v>0</v>
      </c>
      <c r="F47" s="42" t="n">
        <f aca="false">COUNTIFS('Требования безопасности - Android'!G48:G53,'Требования безопасности - Android'!B81)</f>
        <v>3</v>
      </c>
      <c r="G47" s="44" t="n">
        <f aca="false">IF(D47+E47=0, 0, D47/(E47+D47))</f>
        <v>0</v>
      </c>
      <c r="H47" s="42" t="n">
        <f aca="false">COUNTIFS('Требования безопасности - iOS'!G48:G53,'Требования безопасности - Android'!B79)</f>
        <v>0</v>
      </c>
      <c r="I47" s="42" t="n">
        <f aca="false">COUNTIFS('Требования безопасности - iOS'!G48:G53,'Требования безопасности - Android'!B80)</f>
        <v>0</v>
      </c>
      <c r="J47" s="42" t="n">
        <f aca="false">COUNTIFS('Требования безопасности - iOS'!G48:G53,'Требования безопасности - Android'!B81)</f>
        <v>3</v>
      </c>
      <c r="K47" s="44" t="n">
        <f aca="false">IF(H47+I47=0, 0, H47/(H47+I47))</f>
        <v>0</v>
      </c>
    </row>
    <row r="48" customFormat="false" ht="14.4" hidden="false" customHeight="false" outlineLevel="0" collapsed="false">
      <c r="C48" s="41" t="s">
        <v>47</v>
      </c>
      <c r="D48" s="42" t="n">
        <f aca="false">COUNTIFS('Требования безопасности - Android'!G55:G62,'Требования безопасности - Android'!B79)</f>
        <v>0</v>
      </c>
      <c r="E48" s="42" t="n">
        <f aca="false">COUNTIFS('Требования безопасности - Android'!G55:G62,'Требования безопасности - Android'!B80)</f>
        <v>0</v>
      </c>
      <c r="F48" s="42" t="n">
        <f aca="false">COUNTIFS('Требования безопасности - Android'!G55:G62,'Требования безопасности - Android'!B81)</f>
        <v>0</v>
      </c>
      <c r="G48" s="44" t="n">
        <f aca="false">IF(D48+E48=0, 0, D48/(E48+D48))</f>
        <v>0</v>
      </c>
      <c r="H48" s="42" t="n">
        <f aca="false">COUNTIFS('Требования безопасности - iOS'!G55:G62,'Требования безопасности - Android'!B79)</f>
        <v>0</v>
      </c>
      <c r="I48" s="42" t="n">
        <f aca="false">COUNTIFS('Требования безопасности - iOS'!G55:G62,'Требования безопасности - Android'!B80)</f>
        <v>0</v>
      </c>
      <c r="J48" s="42" t="n">
        <f aca="false">COUNTIFS('Требования безопасности - iOS'!G55:G62,'Требования безопасности - Android'!B81)</f>
        <v>0</v>
      </c>
      <c r="K48" s="44" t="n">
        <f aca="false">IF(H48+I48=0, 0, H48/(H48+I48))</f>
        <v>0</v>
      </c>
    </row>
    <row r="49" customFormat="false" ht="14.4" hidden="false" customHeight="false" outlineLevel="0" collapsed="false">
      <c r="C49" s="41" t="s">
        <v>48</v>
      </c>
      <c r="D49" s="42" t="n">
        <f aca="false">COUNTIFS('Требования безопасности - Android'!G64:G72,'Требования безопасности - Android'!B79)</f>
        <v>0</v>
      </c>
      <c r="E49" s="42" t="n">
        <f aca="false">COUNTIFS('Требования безопасности - Android'!G64:G72,'Требования безопасности - Android'!B80)</f>
        <v>0</v>
      </c>
      <c r="F49" s="42" t="n">
        <f aca="false">COUNTIFS('Требования безопасности - Android'!G64:G72,'Требования безопасности - Android'!B81)</f>
        <v>0</v>
      </c>
      <c r="G49" s="44" t="n">
        <f aca="false">IF(D49+E49=0, 0, D49/(E49+D49))</f>
        <v>0</v>
      </c>
      <c r="H49" s="42" t="n">
        <f aca="false">COUNTIFS('Требования безопасности - iOS'!G64:G72,'Требования безопасности - Android'!B79)</f>
        <v>0</v>
      </c>
      <c r="I49" s="42" t="n">
        <f aca="false">COUNTIFS('Требования безопасности - iOS'!G64:G72,'Требования безопасности - Android'!B80)</f>
        <v>0</v>
      </c>
      <c r="J49" s="42" t="n">
        <f aca="false">COUNTIFS('Требования безопасности - iOS'!G64:G72,'Требования безопасности - Android'!B81)</f>
        <v>0</v>
      </c>
      <c r="K49" s="44" t="n">
        <f aca="false">IF(H49+I49=0, 0, H49/(H49+I49))</f>
        <v>0</v>
      </c>
    </row>
    <row r="50" customFormat="false" ht="14.4" hidden="false" customHeight="false" outlineLevel="0" collapsed="false">
      <c r="C50" s="41" t="s">
        <v>49</v>
      </c>
      <c r="D50" s="42" t="n">
        <f aca="false">COUNTIFS('Противодействие Reverse Engineering - Android'!F4:F18,'Требования безопасности - Android'!B79)</f>
        <v>0</v>
      </c>
      <c r="E50" s="42" t="n">
        <f aca="false">COUNTIFS('Противодействие Reverse Engineering - Android'!F4:F18,'Требования безопасности - Android'!B80)</f>
        <v>0</v>
      </c>
      <c r="F50" s="42" t="n">
        <f aca="false">COUNTIFS('Противодействие Reverse Engineering - Android'!F4:F18,'Требования безопасности - Android'!B81)</f>
        <v>12</v>
      </c>
      <c r="G50" s="44" t="n">
        <f aca="false">IF(D50+E50=0, 0, D50/(E50+D50))</f>
        <v>0</v>
      </c>
      <c r="H50" s="42" t="n">
        <f aca="false">COUNTIFS('Противодействие Reverse Engineering - iOS'!F4:F18,'Требования безопасности - Android'!B79)</f>
        <v>0</v>
      </c>
      <c r="I50" s="42" t="n">
        <f aca="false">COUNTIFS('Противодействие Reverse Engineering - iOS'!F4:F18,'Требования безопасности - Android'!B80)</f>
        <v>0</v>
      </c>
      <c r="J50" s="42" t="n">
        <f aca="false">COUNTIFS('Противодействие Reverse Engineering - iOS'!F4:F18,'Требования безопасности - Android'!B81)</f>
        <v>12</v>
      </c>
      <c r="K50" s="44" t="n">
        <f aca="false">IF(H50+I50=0, 0, H50/(H50+I50))</f>
        <v>0</v>
      </c>
    </row>
  </sheetData>
  <mergeCells count="9">
    <mergeCell ref="B4:F4"/>
    <mergeCell ref="G6:I6"/>
    <mergeCell ref="V6:X6"/>
    <mergeCell ref="G8:I11"/>
    <mergeCell ref="V8:X11"/>
    <mergeCell ref="B12:F12"/>
    <mergeCell ref="B16:F16"/>
    <mergeCell ref="D41:G41"/>
    <mergeCell ref="H41:K41"/>
  </mergeCells>
  <conditionalFormatting sqref="F14">
    <cfRule type="iconSet" priority="2">
      <iconSet iconSet="3TrafficLights1">
        <cfvo type="percent" val="0"/>
        <cfvo type="num" val="0.4"/>
        <cfvo type="num" val="0.8"/>
      </iconSet>
    </cfRule>
  </conditionalFormatting>
  <conditionalFormatting sqref="F14">
    <cfRule type="expression" priority="3" aboveAverage="0" equalAverage="0" bottom="0" percent="0" rank="0" text="" dxfId="0">
      <formula>MOD(ROW(),2)=1</formula>
    </cfRule>
  </conditionalFormatting>
  <conditionalFormatting sqref="F18">
    <cfRule type="iconSet" priority="4">
      <iconSet iconSet="3TrafficLights1">
        <cfvo type="percent" val="0"/>
        <cfvo type="num" val="0.4"/>
        <cfvo type="num" val="0.8"/>
      </iconSet>
    </cfRule>
  </conditionalFormatting>
  <conditionalFormatting sqref="F18">
    <cfRule type="expression" priority="5" aboveAverage="0" equalAverage="0" bottom="0" percent="0" rank="0" text="" dxfId="1">
      <formula>MOD(ROW(),2)=1</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B1:M85"/>
  <sheetViews>
    <sheetView showFormulas="false" showGridLines="true" showRowColHeaders="true" showZeros="true" rightToLeft="false" tabSelected="true" showOutlineSymbols="true" defaultGridColor="true" view="normal" topLeftCell="H40" colorId="64" zoomScale="65" zoomScaleNormal="65" zoomScalePageLayoutView="100" workbookViewId="0">
      <selection pane="topLeft" activeCell="H62" activeCellId="0" sqref="H62"/>
    </sheetView>
  </sheetViews>
  <sheetFormatPr defaultColWidth="10.9921875" defaultRowHeight="15.6" zeroHeight="false" outlineLevelRow="0" outlineLevelCol="0"/>
  <cols>
    <col collapsed="false" customWidth="true" hidden="false" outlineLevel="0" max="1" min="1" style="45" width="1.8"/>
    <col collapsed="false" customWidth="true" hidden="false" outlineLevel="0" max="2" min="2" style="46" width="8"/>
    <col collapsed="false" customWidth="true" hidden="false" outlineLevel="0" max="3" min="3" style="46" width="17.9"/>
    <col collapsed="false" customWidth="true" hidden="false" outlineLevel="0" max="4" min="4" style="47" width="97.3"/>
    <col collapsed="false" customWidth="true" hidden="false" outlineLevel="0" max="5" min="5" style="45" width="9.45"/>
    <col collapsed="false" customWidth="true" hidden="false" outlineLevel="0" max="6" min="6" style="45" width="9.12"/>
    <col collapsed="false" customWidth="true" hidden="false" outlineLevel="0" max="7" min="7" style="45" width="5.79"/>
    <col collapsed="false" customWidth="true" hidden="false" outlineLevel="0" max="8" min="8" style="0" width="101.59"/>
    <col collapsed="false" customWidth="true" hidden="false" outlineLevel="0" max="9" min="9" style="0" width="83.59"/>
    <col collapsed="false" customWidth="true" hidden="false" outlineLevel="0" max="10" min="10" style="0" width="73.4"/>
    <col collapsed="false" customWidth="true" hidden="false" outlineLevel="0" max="11" min="11" style="47" width="30.8"/>
    <col collapsed="false" customWidth="false" hidden="false" outlineLevel="0" max="12" min="12" style="45" width="11"/>
    <col collapsed="false" customWidth="true" hidden="false" outlineLevel="0" max="14" min="13" style="45" width="10.8"/>
    <col collapsed="false" customWidth="false" hidden="false" outlineLevel="0" max="1024" min="15" style="45" width="11"/>
  </cols>
  <sheetData>
    <row r="1" customFormat="false" ht="18" hidden="false" customHeight="false" outlineLevel="0" collapsed="false">
      <c r="B1" s="48" t="s">
        <v>50</v>
      </c>
      <c r="C1" s="48"/>
      <c r="D1" s="48"/>
      <c r="E1" s="48"/>
      <c r="F1" s="48"/>
      <c r="G1" s="48"/>
      <c r="H1" s="48"/>
      <c r="I1" s="48"/>
      <c r="J1" s="48"/>
      <c r="K1" s="48"/>
    </row>
    <row r="2" customFormat="false" ht="15.6" hidden="false" customHeight="false" outlineLevel="0" collapsed="false">
      <c r="B2" s="49"/>
      <c r="C2" s="49"/>
      <c r="D2" s="50"/>
      <c r="E2" s="51"/>
      <c r="F2" s="51"/>
      <c r="G2" s="51"/>
      <c r="H2" s="52"/>
      <c r="I2" s="52"/>
      <c r="J2" s="52"/>
      <c r="K2" s="50"/>
    </row>
    <row r="3" customFormat="false" ht="15.6" hidden="false" customHeight="true" outlineLevel="0" collapsed="false">
      <c r="B3" s="53" t="s">
        <v>51</v>
      </c>
      <c r="C3" s="54" t="s">
        <v>52</v>
      </c>
      <c r="D3" s="55" t="s">
        <v>53</v>
      </c>
      <c r="E3" s="56" t="s">
        <v>54</v>
      </c>
      <c r="F3" s="56" t="s">
        <v>55</v>
      </c>
      <c r="G3" s="56" t="s">
        <v>56</v>
      </c>
      <c r="H3" s="57" t="s">
        <v>57</v>
      </c>
      <c r="I3" s="57"/>
      <c r="J3" s="57"/>
      <c r="K3" s="58" t="s">
        <v>58</v>
      </c>
    </row>
    <row r="4" customFormat="false" ht="15" hidden="false" customHeight="false" outlineLevel="0" collapsed="false">
      <c r="B4" s="59" t="s">
        <v>59</v>
      </c>
      <c r="C4" s="60"/>
      <c r="D4" s="61" t="s">
        <v>60</v>
      </c>
      <c r="E4" s="62"/>
      <c r="F4" s="62"/>
      <c r="G4" s="62"/>
      <c r="H4" s="61"/>
      <c r="I4" s="61"/>
      <c r="J4" s="63"/>
      <c r="K4" s="64"/>
    </row>
    <row r="5" customFormat="false" ht="15" hidden="false" customHeight="false" outlineLevel="0" collapsed="false">
      <c r="B5" s="65" t="s">
        <v>61</v>
      </c>
      <c r="C5" s="66" t="s">
        <v>62</v>
      </c>
      <c r="D5" s="67" t="s">
        <v>63</v>
      </c>
      <c r="E5" s="68" t="s">
        <v>64</v>
      </c>
      <c r="F5" s="69" t="s">
        <v>64</v>
      </c>
      <c r="G5" s="70"/>
      <c r="H5" s="71" t="str">
        <f aca="false">HYPERLINK(CONCATENATE( BASE_URL, "0x04b-Mobile-App-Security-Testing.md#architectural-information"), "Информация об архитектуре")</f>
        <v>Информация об архитектуре</v>
      </c>
      <c r="I5" s="71" t="str">
        <f aca="false">HYPERLINK(CONCATENATE( BASE_URL, "0x05h-Testing-Platform-Interaction.md#testing-for-insecure-configuration-of-instant-apps-mstg-arch-1-mstg-arch-7"), "Тестирование на небезопасную конфигурацию Instant Apps (MSTG-ARCH-1, MSTG-ARCH-7)")</f>
        <v>Тестирование на небезопасную конфигурацию Instant Apps (MSTG-ARCH-1, MSTG-ARCH-7)</v>
      </c>
      <c r="J5" s="72"/>
      <c r="K5" s="73"/>
    </row>
    <row r="6" customFormat="false" ht="15" hidden="false" customHeight="false" outlineLevel="0" collapsed="false">
      <c r="B6" s="65" t="s">
        <v>65</v>
      </c>
      <c r="C6" s="66" t="s">
        <v>66</v>
      </c>
      <c r="D6" s="67" t="s">
        <v>67</v>
      </c>
      <c r="E6" s="68" t="s">
        <v>64</v>
      </c>
      <c r="F6" s="69" t="s">
        <v>64</v>
      </c>
      <c r="G6" s="70"/>
      <c r="H6" s="74" t="str">
        <f aca="false">HYPERLINK(CONCATENATE( BASE_URL, "0x04h-Testing-Code-Quality.md#injection-flaws-mstg-arch-2-and-mstg-platform-2"), "Ошибка инъекции (MSTG-ARCH-2 and MSTG-PLATFORM-2)")</f>
        <v>Ошибка инъекции (MSTG-ARCH-2 and MSTG-PLATFORM-2)</v>
      </c>
      <c r="I6" s="75" t="str">
        <f aca="false">HYPERLINK(CONCATENATE(BASE_URL,"0x04e-Testing-Authentication-and-Session-Management.md#verifying-that-appropriate-authentication-is-in-place-mstg-arch-2-and-mstg-auth-1"),"Проверка наличия соответствующей авторизации (MSTG-ARCH-2 and MSTG-AUTH-1)")</f>
        <v>Проверка наличия соответствующей авторизации (MSTG-ARCH-2 and MSTG-AUTH-1)</v>
      </c>
      <c r="J6" s="75"/>
      <c r="K6" s="73"/>
    </row>
    <row r="7" customFormat="false" ht="15" hidden="false" customHeight="false" outlineLevel="0" collapsed="false">
      <c r="B7" s="65" t="s">
        <v>68</v>
      </c>
      <c r="C7" s="66" t="s">
        <v>69</v>
      </c>
      <c r="D7" s="67" t="s">
        <v>70</v>
      </c>
      <c r="E7" s="68" t="s">
        <v>64</v>
      </c>
      <c r="F7" s="69" t="s">
        <v>64</v>
      </c>
      <c r="G7" s="70"/>
      <c r="H7" s="71" t="str">
        <f aca="false">HYPERLINK(CONCATENATE( BASE_URL, "0x04b-Mobile-App-Security-Testing.md#architectural-information"), "Информация об архитектуре")</f>
        <v>Информация об архитектуре</v>
      </c>
      <c r="I7" s="76"/>
      <c r="J7" s="76"/>
      <c r="K7" s="73"/>
    </row>
    <row r="8" customFormat="false" ht="15" hidden="false" customHeight="false" outlineLevel="0" collapsed="false">
      <c r="B8" s="65" t="s">
        <v>71</v>
      </c>
      <c r="C8" s="66" t="s">
        <v>72</v>
      </c>
      <c r="D8" s="67" t="s">
        <v>73</v>
      </c>
      <c r="E8" s="68" t="s">
        <v>64</v>
      </c>
      <c r="F8" s="69" t="s">
        <v>64</v>
      </c>
      <c r="G8" s="70"/>
      <c r="H8" s="71" t="str">
        <f aca="false">HYPERLINK(CONCATENATE( BASE_URL, "0x04b-Mobile-App-Security-Testing.md#identifying-sensitive-data"), "Выявление конфиденциальных данных")</f>
        <v>Выявление конфиденциальных данных</v>
      </c>
      <c r="I8" s="76"/>
      <c r="J8" s="76"/>
      <c r="K8" s="73"/>
    </row>
    <row r="9" customFormat="false" ht="15" hidden="false" customHeight="false" outlineLevel="0" collapsed="false">
      <c r="B9" s="65" t="s">
        <v>74</v>
      </c>
      <c r="C9" s="66" t="s">
        <v>75</v>
      </c>
      <c r="D9" s="67" t="s">
        <v>76</v>
      </c>
      <c r="E9" s="77"/>
      <c r="F9" s="69" t="s">
        <v>64</v>
      </c>
      <c r="G9" s="70" t="s">
        <v>77</v>
      </c>
      <c r="H9" s="71" t="str">
        <f aca="false">HYPERLINK(CONCATENATE( BASE_URL, "0x04b-Mobile-App-Security-Testing.md#environmental-information"), "Информация об окружении")</f>
        <v>Информация об окружении</v>
      </c>
      <c r="I9" s="76"/>
      <c r="J9" s="76"/>
      <c r="K9" s="73"/>
    </row>
    <row r="10" customFormat="false" ht="23.85" hidden="false" customHeight="false" outlineLevel="0" collapsed="false">
      <c r="B10" s="65" t="s">
        <v>78</v>
      </c>
      <c r="C10" s="66" t="s">
        <v>79</v>
      </c>
      <c r="D10" s="67" t="s">
        <v>80</v>
      </c>
      <c r="E10" s="77"/>
      <c r="F10" s="69" t="s">
        <v>64</v>
      </c>
      <c r="G10" s="70" t="s">
        <v>77</v>
      </c>
      <c r="H10" s="71" t="str">
        <f aca="false">HYPERLINK(CONCATENATE( BASE_URL, "0x04b-Mobile-App-Security-Testing.md#mapping-the-application"), "Составление карты приложения")</f>
        <v>Составление карты приложения</v>
      </c>
      <c r="I10" s="76"/>
      <c r="J10" s="76"/>
      <c r="K10" s="73"/>
    </row>
    <row r="11" customFormat="false" ht="15" hidden="false" customHeight="false" outlineLevel="0" collapsed="false">
      <c r="B11" s="65" t="s">
        <v>81</v>
      </c>
      <c r="C11" s="66" t="s">
        <v>82</v>
      </c>
      <c r="D11" s="67" t="s">
        <v>83</v>
      </c>
      <c r="E11" s="77"/>
      <c r="F11" s="69" t="s">
        <v>64</v>
      </c>
      <c r="G11" s="70" t="s">
        <v>77</v>
      </c>
      <c r="H11" s="71" t="str">
        <f aca="false">HYPERLINK(CONCATENATE(BASE_URL,"0x05h-Testing-Platform-Interaction.md#testing-for-insecure-configuration-of-instant-apps-mstg-arch-1-mstg-arch-7"),"Тестирование на небезопасную конфигурацию Instant Apps (MSTG-ARCH-1, MSTG-ARCH-7)")</f>
        <v>Тестирование на небезопасную конфигурацию Instant Apps (MSTG-ARCH-1, MSTG-ARCH-7)</v>
      </c>
      <c r="I11" s="75" t="str">
        <f aca="false">HYPERLINK(CONCATENATE( BASE_URL, "0x04b-Mobile-App-Security-Testing.md#principles-of-testing"), "Принципы тестирования")</f>
        <v>Принципы тестирования</v>
      </c>
      <c r="J11" s="78" t="str">
        <f aca="false">HYPERLINK(CONCATENATE( BASE_URL, "0x04b-Mobile-App-Security-Testing.md#penetration-testing-aka-pentesting"), "Тестирование на проникновение (a.k.a. Pentesting)")</f>
        <v>Тестирование на проникновение (a.k.a. Pentesting)</v>
      </c>
      <c r="K11" s="73"/>
    </row>
    <row r="12" customFormat="false" ht="23.85" hidden="false" customHeight="false" outlineLevel="0" collapsed="false">
      <c r="B12" s="65" t="s">
        <v>84</v>
      </c>
      <c r="C12" s="66" t="s">
        <v>85</v>
      </c>
      <c r="D12" s="67" t="s">
        <v>86</v>
      </c>
      <c r="E12" s="77"/>
      <c r="F12" s="69" t="s">
        <v>64</v>
      </c>
      <c r="G12" s="70" t="s">
        <v>77</v>
      </c>
      <c r="H12" s="71" t="str">
        <f aca="false">HYPERLINK(CONCATENATE( BASE_URL, "0x04g-Testing-Cryptography.md#cryptographic-policy"), "Криптографическая политика")</f>
        <v>Криптографическая политика</v>
      </c>
      <c r="I12" s="76"/>
      <c r="J12" s="76"/>
      <c r="K12" s="73"/>
    </row>
    <row r="13" customFormat="false" ht="15" hidden="false" customHeight="false" outlineLevel="0" collapsed="false">
      <c r="B13" s="65" t="s">
        <v>87</v>
      </c>
      <c r="C13" s="66" t="s">
        <v>88</v>
      </c>
      <c r="D13" s="67" t="s">
        <v>89</v>
      </c>
      <c r="E13" s="77"/>
      <c r="F13" s="69" t="s">
        <v>64</v>
      </c>
      <c r="G13" s="70" t="s">
        <v>77</v>
      </c>
      <c r="H13" s="71" t="str">
        <f aca="false">HYPERLINK(CONCATENATE( BASE_URL, "0x05h-Testing-Platform-Interaction.md#testing-enforced-updating-mstg-arch-9"), "Тест принудительного обновления (MSTG-ARCH-9)")</f>
        <v>Тест принудительного обновления (MSTG-ARCH-9)</v>
      </c>
      <c r="I13" s="76"/>
      <c r="J13" s="76"/>
      <c r="K13" s="73"/>
    </row>
    <row r="14" customFormat="false" ht="15" hidden="false" customHeight="false" outlineLevel="0" collapsed="false">
      <c r="B14" s="65" t="s">
        <v>90</v>
      </c>
      <c r="C14" s="66" t="s">
        <v>91</v>
      </c>
      <c r="D14" s="67" t="s">
        <v>92</v>
      </c>
      <c r="E14" s="77"/>
      <c r="F14" s="69" t="s">
        <v>64</v>
      </c>
      <c r="G14" s="70" t="s">
        <v>77</v>
      </c>
      <c r="H14" s="71" t="str">
        <f aca="false">HYPERLINK(CONCATENATE( BASE_URL, "0x04b-Mobile-App-Security-Testing.md#security-testing-and-the-sdlc"), "Тестирование безопасности и SDLC (жизненного цикла разработки ПО)")</f>
        <v>Тестирование безопасности и SDLC (жизненного цикла разработки ПО)</v>
      </c>
      <c r="I14" s="76"/>
      <c r="J14" s="76"/>
      <c r="K14" s="73"/>
    </row>
    <row r="15" customFormat="false" ht="15" hidden="false" customHeight="false" outlineLevel="0" collapsed="false">
      <c r="B15" s="79" t="s">
        <v>93</v>
      </c>
      <c r="C15" s="80"/>
      <c r="D15" s="81" t="s">
        <v>94</v>
      </c>
      <c r="E15" s="82"/>
      <c r="F15" s="83"/>
      <c r="G15" s="82"/>
      <c r="H15" s="84"/>
      <c r="I15" s="85"/>
      <c r="J15" s="85"/>
      <c r="K15" s="86"/>
    </row>
    <row r="16" customFormat="false" ht="23.85" hidden="false" customHeight="false" outlineLevel="0" collapsed="false">
      <c r="B16" s="87" t="s">
        <v>95</v>
      </c>
      <c r="C16" s="88" t="s">
        <v>96</v>
      </c>
      <c r="D16" s="67" t="s">
        <v>97</v>
      </c>
      <c r="E16" s="68" t="s">
        <v>64</v>
      </c>
      <c r="F16" s="69" t="s">
        <v>64</v>
      </c>
      <c r="G16" s="70"/>
      <c r="H16" s="89" t="str">
        <f aca="false">HYPERLINK(CONCATENATE(BASE_URL,"0x05d-Testing-Data-Storage.md#testing-local-storage-for-sensitive-data-mstg-storage-1-and-mstg-storage-2"),"Проверка наличия конфиденциальных данных на локальном хранилище (MSTG-STORAGE-1 and MSTG-STORAGE-2)")</f>
        <v>Проверка наличия конфиденциальных данных на локальном хранилище (MSTG-STORAGE-1 and MSTG-STORAGE-2)</v>
      </c>
      <c r="I16" s="90" t="str">
        <f aca="false">HYPERLINK(CONCATENATE(BASE_URL,"0x05e-Testing-Cryptography.md#testing-key-management-mstg-storage-1-mstg-crypto-1-and-mstg-crypto-5"),"Проверка системы управления ключами (MSTG-STORAGE-1, MSTG-CRYPTO-1 and MSTG-CRYPTO-5)")</f>
        <v>Проверка системы управления ключами (MSTG-STORAGE-1, MSTG-CRYPTO-1 and MSTG-CRYPTO-5)</v>
      </c>
      <c r="J16" s="72"/>
      <c r="K16" s="73"/>
    </row>
    <row r="17" customFormat="false" ht="23.85" hidden="false" customHeight="false" outlineLevel="0" collapsed="false">
      <c r="B17" s="87" t="s">
        <v>98</v>
      </c>
      <c r="C17" s="88" t="s">
        <v>99</v>
      </c>
      <c r="D17" s="67" t="s">
        <v>100</v>
      </c>
      <c r="E17" s="68"/>
      <c r="F17" s="69"/>
      <c r="G17" s="70"/>
      <c r="H17" s="89" t="str">
        <f aca="false">HYPERLINK(CONCATENATE(BASE_URL,"0x05d-Testing-Data-Storage.md#testing-local-storage-for-sensitive-data-mstg-storage-1-and-mstg-storage-2"),"Проверка наличия конфиденциальных данных на локальном хранилище (MSTG-STORAGE-1 and MSTG-STORAGE-2)")</f>
        <v>Проверка наличия конфиденциальных данных на локальном хранилище (MSTG-STORAGE-1 and MSTG-STORAGE-2)</v>
      </c>
      <c r="I17" s="76"/>
      <c r="J17" s="76"/>
      <c r="K17" s="91"/>
    </row>
    <row r="18" customFormat="false" ht="15" hidden="false" customHeight="false" outlineLevel="0" collapsed="false">
      <c r="B18" s="87" t="s">
        <v>101</v>
      </c>
      <c r="C18" s="88" t="s">
        <v>102</v>
      </c>
      <c r="D18" s="67" t="s">
        <v>103</v>
      </c>
      <c r="E18" s="68" t="s">
        <v>64</v>
      </c>
      <c r="F18" s="69" t="s">
        <v>64</v>
      </c>
      <c r="G18" s="70"/>
      <c r="H18" s="90" t="str">
        <f aca="false">HYPERLINK(CONCATENATE(BASE_URL,"0x05d-Testing-Data-Storage.md#testing-logs-for-sensitive-data-mstg-storage-3"),"Проверка наличия конфиденциальных данных в записях лога (MSTG-STORAGE-3)")</f>
        <v>Проверка наличия конфиденциальных данных в записях лога (MSTG-STORAGE-3)</v>
      </c>
      <c r="I18" s="76"/>
      <c r="J18" s="76"/>
      <c r="K18" s="73"/>
    </row>
    <row r="19" customFormat="false" ht="23.85" hidden="false" customHeight="false" outlineLevel="0" collapsed="false">
      <c r="B19" s="87" t="s">
        <v>104</v>
      </c>
      <c r="C19" s="88" t="s">
        <v>105</v>
      </c>
      <c r="D19" s="67" t="s">
        <v>106</v>
      </c>
      <c r="E19" s="68" t="s">
        <v>64</v>
      </c>
      <c r="F19" s="69" t="s">
        <v>64</v>
      </c>
      <c r="G19" s="70"/>
      <c r="H19" s="89" t="str">
        <f aca="false">HYPERLINK(CONCATENATE(BASE_URL,"0x05d-Testing-Data-Storage.md#determining-whether-sensitive-data-is-sent-to-third-parties-mstg-storage-4"),"Проверка передачи конфиденциальных данных третим сторонам (MSTG-STORAGE-4)")</f>
        <v>Проверка передачи конфиденциальных данных третим сторонам (MSTG-STORAGE-4)</v>
      </c>
      <c r="I19" s="76"/>
      <c r="J19" s="76"/>
      <c r="K19" s="73"/>
    </row>
    <row r="20" customFormat="false" ht="15" hidden="false" customHeight="false" outlineLevel="0" collapsed="false">
      <c r="B20" s="87" t="s">
        <v>107</v>
      </c>
      <c r="C20" s="88" t="s">
        <v>108</v>
      </c>
      <c r="D20" s="92" t="s">
        <v>109</v>
      </c>
      <c r="E20" s="68" t="s">
        <v>64</v>
      </c>
      <c r="F20" s="69" t="s">
        <v>64</v>
      </c>
      <c r="G20" s="70"/>
      <c r="H20" s="89" t="str">
        <f aca="false">HYPERLINK(CONCATENATE(BASE_URL,"0x05d-Testing-Data-Storage.md#determining-whether-the-keyboard-cache-is-disabled-for-text-input-fields-mstg-storage-5"),"Проверка отключения кэша клавиатуры для полей ввода текста (MSTG-STORAGE-5)")</f>
        <v>Проверка отключения кэша клавиатуры для полей ввода текста (MSTG-STORAGE-5)</v>
      </c>
      <c r="I20" s="76"/>
      <c r="J20" s="76"/>
      <c r="K20" s="73"/>
    </row>
    <row r="21" customFormat="false" ht="15" hidden="false" customHeight="false" outlineLevel="0" collapsed="false">
      <c r="B21" s="87" t="s">
        <v>110</v>
      </c>
      <c r="C21" s="88" t="s">
        <v>111</v>
      </c>
      <c r="D21" s="92" t="s">
        <v>112</v>
      </c>
      <c r="E21" s="68" t="s">
        <v>64</v>
      </c>
      <c r="F21" s="69" t="s">
        <v>64</v>
      </c>
      <c r="G21" s="70"/>
      <c r="H21" s="89" t="str">
        <f aca="false">HYPERLINK(CONCATENATE(BASE_URL,"0x05d-Testing-Data-Storage.md#determining-whether-sensitive-stored-data-has-been-exposed-via-ipc-mechanisms-mstg-storage-6"),"Проверка передачи конфиденциальных данных при обмене данными между потоками (IPC) (MSTG-STORAGE-6)")</f>
        <v>Проверка передачи конфиденциальных данных при обмене данными между потоками (IPC) (MSTG-STORAGE-6)</v>
      </c>
      <c r="I21" s="76"/>
      <c r="J21" s="76"/>
      <c r="K21" s="73"/>
    </row>
    <row r="22" customFormat="false" ht="15" hidden="false" customHeight="false" outlineLevel="0" collapsed="false">
      <c r="B22" s="87" t="s">
        <v>113</v>
      </c>
      <c r="C22" s="88" t="s">
        <v>114</v>
      </c>
      <c r="D22" s="92" t="s">
        <v>115</v>
      </c>
      <c r="E22" s="68" t="s">
        <v>64</v>
      </c>
      <c r="F22" s="69" t="s">
        <v>64</v>
      </c>
      <c r="G22" s="70"/>
      <c r="H22" s="90" t="str">
        <f aca="false">HYPERLINK(CONCATENATE(BASE_URL,"0x05d-Testing-Data-Storage.md#checking-for-sensitive-data-disclosure-through-the-user-interface-mstg-storage-7"),"Проверка раскрытия конфиденциальных данных через пользовательский интерфейс (MSTG-STORAGE-7)")</f>
        <v>Проверка раскрытия конфиденциальных данных через пользовательский интерфейс (MSTG-STORAGE-7)</v>
      </c>
      <c r="I22" s="76"/>
      <c r="J22" s="76"/>
      <c r="K22" s="73"/>
    </row>
    <row r="23" customFormat="false" ht="15" hidden="false" customHeight="false" outlineLevel="0" collapsed="false">
      <c r="B23" s="87" t="s">
        <v>116</v>
      </c>
      <c r="C23" s="88" t="s">
        <v>117</v>
      </c>
      <c r="D23" s="92" t="s">
        <v>118</v>
      </c>
      <c r="E23" s="93"/>
      <c r="F23" s="69" t="s">
        <v>64</v>
      </c>
      <c r="G23" s="70" t="s">
        <v>77</v>
      </c>
      <c r="H23" s="90" t="str">
        <f aca="false">HYPERLINK(CONCATENATE(BASE_URL,"0x05d-Testing-Data-Storage.md#testing-backups-for-sensitive-data-mstg-storage-8"),"Тестирование бэкапов на наличие конфиденциальных данных (MSTG-STORAGE-8)")</f>
        <v>Тестирование бэкапов на наличие конфиденциальных данных (MSTG-STORAGE-8)</v>
      </c>
      <c r="I23" s="76"/>
      <c r="J23" s="76"/>
      <c r="K23" s="73"/>
    </row>
    <row r="24" customFormat="false" ht="15" hidden="false" customHeight="false" outlineLevel="0" collapsed="false">
      <c r="B24" s="87" t="s">
        <v>119</v>
      </c>
      <c r="C24" s="88" t="s">
        <v>120</v>
      </c>
      <c r="D24" s="92" t="s">
        <v>121</v>
      </c>
      <c r="E24" s="93"/>
      <c r="F24" s="69" t="s">
        <v>64</v>
      </c>
      <c r="G24" s="70" t="s">
        <v>77</v>
      </c>
      <c r="H24" s="90" t="str">
        <f aca="false">HYPERLINK(CONCATENATE(BASE_URL,"0x05d-Testing-Data-Storage.md#finding-sensitive-information-in-auto-generated-screenshots-mstg-storage-9"),"Поиск конфиденциальных данных в автоматически генерируемых снимках экрана (MSTG-STORAGE-9)")</f>
        <v>Поиск конфиденциальных данных в автоматически генерируемых снимках экрана (MSTG-STORAGE-9)</v>
      </c>
      <c r="I24" s="76"/>
      <c r="J24" s="76"/>
      <c r="K24" s="73"/>
    </row>
    <row r="25" customFormat="false" ht="23.85" hidden="false" customHeight="false" outlineLevel="0" collapsed="false">
      <c r="B25" s="87" t="s">
        <v>122</v>
      </c>
      <c r="C25" s="88" t="s">
        <v>123</v>
      </c>
      <c r="D25" s="92" t="s">
        <v>124</v>
      </c>
      <c r="E25" s="93"/>
      <c r="F25" s="69" t="s">
        <v>64</v>
      </c>
      <c r="G25" s="70" t="s">
        <v>77</v>
      </c>
      <c r="H25" s="90" t="str">
        <f aca="false">HYPERLINK(CONCATENATE(BASE_URL,"0x05d-Testing-Data-Storage.md#checking-memory-for-sensitive-data-mstg-storage-10"),"Проверка памяти на конфиденциальные данные (MSTG-STORAGE-10)")</f>
        <v>Проверка памяти на конфиденциальные данные (MSTG-STORAGE-10)</v>
      </c>
      <c r="I25" s="76"/>
      <c r="J25" s="76"/>
      <c r="K25" s="73"/>
    </row>
    <row r="26" customFormat="false" ht="23.85" hidden="false" customHeight="false" outlineLevel="0" collapsed="false">
      <c r="B26" s="87" t="s">
        <v>125</v>
      </c>
      <c r="C26" s="88" t="s">
        <v>126</v>
      </c>
      <c r="D26" s="92" t="s">
        <v>127</v>
      </c>
      <c r="E26" s="93"/>
      <c r="F26" s="69" t="s">
        <v>64</v>
      </c>
      <c r="G26" s="70" t="s">
        <v>77</v>
      </c>
      <c r="H26" s="90" t="str">
        <f aca="false">HYPERLINK(CONCATENATE(BASE_URL,"0x05d-Testing-Data-Storage.md#testing-the-device-access-security-policy-mstg-storage-11"),"Проверка политики безопасности доступа к устройству (MSTG-STORAGE-11)")</f>
        <v>Проверка политики безопасности доступа к устройству (MSTG-STORAGE-11)</v>
      </c>
      <c r="I26" s="75" t="str">
        <f aca="false">HYPERLINK(CONCATENATE(BASE_URL,"0x05f-Testing-Local-Authentication.md#testing-confirm-credentials-mstg-auth-1-and-mstg-storage-11"),"Проверка учетных данных (MSTG-AUTH-1 and MSTG-STORAGE-11)")</f>
        <v>Проверка учетных данных (MSTG-AUTH-1 and MSTG-STORAGE-11)</v>
      </c>
      <c r="J26" s="76"/>
      <c r="K26" s="73"/>
    </row>
    <row r="27" customFormat="false" ht="23.85" hidden="false" customHeight="false" outlineLevel="0" collapsed="false">
      <c r="B27" s="87" t="s">
        <v>128</v>
      </c>
      <c r="C27" s="88" t="s">
        <v>129</v>
      </c>
      <c r="D27" s="67" t="s">
        <v>130</v>
      </c>
      <c r="E27" s="93"/>
      <c r="F27" s="69" t="s">
        <v>64</v>
      </c>
      <c r="G27" s="70" t="s">
        <v>77</v>
      </c>
      <c r="H27" s="94" t="str">
        <f aca="false">HYPERLINK(CONCATENATE(BASE_URL,"0x04i-Testing-user-interaction.md#testing-user-education-mstg-storage-12"),"Проверка знаний пользователей (MSTG-STORAGE-12)")</f>
        <v>Проверка знаний пользователей (MSTG-STORAGE-12)</v>
      </c>
      <c r="I27" s="76"/>
      <c r="J27" s="76"/>
      <c r="K27" s="73"/>
    </row>
    <row r="28" customFormat="false" ht="15" hidden="false" customHeight="false" outlineLevel="0" collapsed="false">
      <c r="B28" s="79" t="s">
        <v>131</v>
      </c>
      <c r="C28" s="80"/>
      <c r="D28" s="81" t="s">
        <v>132</v>
      </c>
      <c r="E28" s="82"/>
      <c r="F28" s="83"/>
      <c r="G28" s="82"/>
      <c r="H28" s="84"/>
      <c r="I28" s="85"/>
      <c r="J28" s="85"/>
      <c r="K28" s="95"/>
    </row>
    <row r="29" customFormat="false" ht="23.85" hidden="false" customHeight="false" outlineLevel="0" collapsed="false">
      <c r="B29" s="87" t="s">
        <v>133</v>
      </c>
      <c r="C29" s="88" t="s">
        <v>134</v>
      </c>
      <c r="D29" s="92" t="s">
        <v>135</v>
      </c>
      <c r="E29" s="68" t="s">
        <v>64</v>
      </c>
      <c r="F29" s="69" t="s">
        <v>64</v>
      </c>
      <c r="G29" s="70"/>
      <c r="H29" s="90" t="str">
        <f aca="false">HYPERLINK(CONCATENATE(BASE_URL,"0x05e-Testing-Cryptography.md#testing-key-management-mstg-storage-1-mstg-crypto-1-and-mstg-crypto-5"),"Проверка системы управления ключами (MSTG-STORAGE-1, MSTG-CRYPTO-1 and MSTG-CRYPTO-5)")</f>
        <v>Проверка системы управления ключами (MSTG-STORAGE-1, MSTG-CRYPTO-1 and MSTG-CRYPTO-5)</v>
      </c>
      <c r="I29" s="90" t="str">
        <f aca="false">HYPERLINK(CONCATENATE(BASE_URL,"0x04g-Testing-Cryptography.md#common-configuration-issues-mstg-crypto-1-mstg-crypto-2-and-mstg-crypto-3"),"Общие проблемы конфигурации (MSTG-CRYPTO-1, MSTG-CRYPTO-2 and MSTG-CRYPTO-3)")</f>
        <v>Общие проблемы конфигурации (MSTG-CRYPTO-1, MSTG-CRYPTO-2 and MSTG-CRYPTO-3)</v>
      </c>
      <c r="J29" s="72"/>
      <c r="K29" s="73"/>
    </row>
    <row r="30" customFormat="false" ht="25.35" hidden="false" customHeight="false" outlineLevel="0" collapsed="false">
      <c r="B30" s="87" t="s">
        <v>136</v>
      </c>
      <c r="C30" s="88" t="s">
        <v>137</v>
      </c>
      <c r="D30" s="92" t="s">
        <v>138</v>
      </c>
      <c r="E30" s="68" t="s">
        <v>64</v>
      </c>
      <c r="F30" s="69" t="s">
        <v>64</v>
      </c>
      <c r="G30" s="70"/>
      <c r="H30" s="90" t="str">
        <f aca="false">HYPERLINK(CONCATENATE(BASE_URL,"0x04g-Testing-Cryptography.md#common-configuration-issues-mstg-crypto-1-mstg-crypto-2-and-mstg-crypto-3"),"Общие проблемы конфигурации (MSTG-CRYPTO-1, MSTG-CRYPTO-2 and MSTG-CRYPTO-3)")</f>
        <v>Общие проблемы конфигурации (MSTG-CRYPTO-1, MSTG-CRYPTO-2 and MSTG-CRYPTO-3)</v>
      </c>
      <c r="I30" s="89" t="str">
        <f aca="false">HYPERLINK(CONCATENATE(BASE_URL,"0x05e-Testing-Cryptography.md#testing-the-configuration-of-cryptographic-standard-algorithms-mstg-crypto-2-mstg-crypto-3-and-mstg-crypto-4"),"Тестирование конфигурации криптографических стандартных алгоритмов (MSTG-CRYPTO-2, MSTG-CRYPTO-3 and MSTG-CRYPTO-4)")</f>
        <v>Тестирование конфигурации криптографических стандартных алгоритмов (MSTG-CRYPTO-2, MSTG-CRYPTO-3 and MSTG-CRYPTO-4)</v>
      </c>
      <c r="J30" s="72"/>
      <c r="K30" s="73"/>
    </row>
    <row r="31" customFormat="false" ht="25.35" hidden="false" customHeight="false" outlineLevel="0" collapsed="false">
      <c r="B31" s="87" t="s">
        <v>139</v>
      </c>
      <c r="C31" s="88" t="s">
        <v>140</v>
      </c>
      <c r="D31" s="67" t="s">
        <v>141</v>
      </c>
      <c r="E31" s="68" t="s">
        <v>64</v>
      </c>
      <c r="F31" s="69" t="s">
        <v>64</v>
      </c>
      <c r="G31" s="70"/>
      <c r="H31" s="89" t="str">
        <f aca="false">HYPERLINK(CONCATENATE(BASE_URL,"0x05e-Testing-Cryptography.md#testing-the-configuration-of-cryptographic-standard-algorithms-mstg-crypto-2-mstg-crypto-3-and-mstg-crypto-4"),"Тестирование конфигурации криптографических стандартных алгоритмов (MSTG-CRYPTO-2, MSTG-CRYPTO-3 and MSTG-CRYPTO-4)")</f>
        <v>Тестирование конфигурации криптографических стандартных алгоритмов (MSTG-CRYPTO-2, MSTG-CRYPTO-3 and MSTG-CRYPTO-4)</v>
      </c>
      <c r="I31" s="90" t="str">
        <f aca="false">HYPERLINK(CONCATENATE(BASE_URL,"0x04g-Testing-Cryptography.md#common-configuration-issues-mstg-crypto-1-mstg-crypto-2-and-mstg-crypto-3"),"Общие проблемы конфигурации (MSTG-CRYPTO-1, MSTG-CRYPTO-2 and MSTG-CRYPTO-3)")</f>
        <v>Общие проблемы конфигурации (MSTG-CRYPTO-1, MSTG-CRYPTO-2 and MSTG-CRYPTO-3)</v>
      </c>
      <c r="J31" s="72"/>
      <c r="K31" s="73"/>
    </row>
    <row r="32" customFormat="false" ht="25.35" hidden="false" customHeight="false" outlineLevel="0" collapsed="false">
      <c r="B32" s="87" t="s">
        <v>142</v>
      </c>
      <c r="C32" s="88" t="s">
        <v>143</v>
      </c>
      <c r="D32" s="92" t="s">
        <v>144</v>
      </c>
      <c r="E32" s="68" t="s">
        <v>64</v>
      </c>
      <c r="F32" s="69" t="s">
        <v>64</v>
      </c>
      <c r="G32" s="70"/>
      <c r="H32" s="90" t="str">
        <f aca="false">HYPERLINK(CONCATENATE(BASE_URL,"0x04g-Testing-Cryptography.md#identifying-insecure-andor-deprecated-cryptographic-algorithms-mstg-crypto-4"),"Поиск небезопасных и/или устаревших криптографических алгоритмов (MSTG-CRYPTO-4)")</f>
        <v>Поиск небезопасных и/или устаревших криптографических алгоритмов (MSTG-CRYPTO-4)</v>
      </c>
      <c r="I32" s="89" t="str">
        <f aca="false">HYPERLINK(CONCATENATE(BASE_URL,"0x05e-Testing-Cryptography.md#testing-the-configuration-of-cryptographic-standard-algorithms-mstg-crypto-2-mstg-crypto-3-and-mstg-crypto-4"),"Тестирование конфигурации криптографических стандартных алгоритмов (MSTG-CRYPTO-2, MSTG-CRYPTO-3 and MSTG-CRYPTO-4)")</f>
        <v>Тестирование конфигурации криптографических стандартных алгоритмов (MSTG-CRYPTO-2, MSTG-CRYPTO-3 and MSTG-CRYPTO-4)</v>
      </c>
      <c r="J32" s="72"/>
      <c r="K32" s="73"/>
    </row>
    <row r="33" customFormat="false" ht="15" hidden="false" customHeight="false" outlineLevel="0" collapsed="false">
      <c r="B33" s="87" t="s">
        <v>145</v>
      </c>
      <c r="C33" s="88" t="s">
        <v>146</v>
      </c>
      <c r="D33" s="92" t="s">
        <v>147</v>
      </c>
      <c r="E33" s="68" t="s">
        <v>64</v>
      </c>
      <c r="F33" s="69" t="s">
        <v>64</v>
      </c>
      <c r="G33" s="70"/>
      <c r="H33" s="90" t="str">
        <f aca="false">HYPERLINK(CONCATENATE(BASE_URL,"0x05e-Testing-Cryptography.md#testing-key-management-mstg-storage-1-mstg-crypto-1-and-mstg-crypto-5"),"Проверка системы управления ключами (MSTG-STORAGE-1, MSTG-CRYPTO-1 and MSTG-CRYPTO-5)")</f>
        <v>Проверка системы управления ключами (MSTG-STORAGE-1, MSTG-CRYPTO-1 and MSTG-CRYPTO-5)</v>
      </c>
      <c r="I33" s="76"/>
      <c r="J33" s="76"/>
      <c r="K33" s="73"/>
    </row>
    <row r="34" customFormat="false" ht="15" hidden="false" customHeight="false" outlineLevel="0" collapsed="false">
      <c r="B34" s="87" t="s">
        <v>148</v>
      </c>
      <c r="C34" s="88" t="s">
        <v>149</v>
      </c>
      <c r="D34" s="92" t="s">
        <v>150</v>
      </c>
      <c r="E34" s="68" t="s">
        <v>64</v>
      </c>
      <c r="F34" s="69" t="s">
        <v>64</v>
      </c>
      <c r="G34" s="70"/>
      <c r="H34" s="90" t="str">
        <f aca="false">HYPERLINK(CONCATENATE(BASE_URL,"0x05e-Testing-Cryptography.md#testing-random-number-generation-mstg-crypto-6"),"Проверка системы генерации случайных чисел (MSTG-CRYPTO-6)")</f>
        <v>Проверка системы генерации случайных чисел (MSTG-CRYPTO-6)</v>
      </c>
      <c r="I34" s="76"/>
      <c r="J34" s="76"/>
      <c r="K34" s="73"/>
    </row>
    <row r="35" customFormat="false" ht="15" hidden="false" customHeight="false" outlineLevel="0" collapsed="false">
      <c r="B35" s="79" t="s">
        <v>151</v>
      </c>
      <c r="C35" s="80"/>
      <c r="D35" s="81" t="s">
        <v>152</v>
      </c>
      <c r="E35" s="82"/>
      <c r="F35" s="83"/>
      <c r="G35" s="82"/>
      <c r="H35" s="84"/>
      <c r="I35" s="85"/>
      <c r="J35" s="85"/>
      <c r="K35" s="95"/>
    </row>
    <row r="36" customFormat="false" ht="23.85" hidden="false" customHeight="false" outlineLevel="0" collapsed="false">
      <c r="B36" s="87" t="s">
        <v>153</v>
      </c>
      <c r="C36" s="88" t="s">
        <v>154</v>
      </c>
      <c r="D36" s="96" t="s">
        <v>155</v>
      </c>
      <c r="E36" s="68" t="s">
        <v>64</v>
      </c>
      <c r="F36" s="69" t="s">
        <v>64</v>
      </c>
      <c r="G36" s="70"/>
      <c r="H36" s="90" t="str">
        <f aca="false">HYPERLINK(CONCATENATE(BASE_URL,"0x05f-Testing-Local-Authentication.md#testing-confirm-credentials-mstg-auth-1-and-mstg-storage-11"),"Проверка учетных данных (MSTG-AUTH-1 and MSTG-STORAGE-11)")</f>
        <v>Проверка учетных данных (MSTG-AUTH-1 and MSTG-STORAGE-11)</v>
      </c>
      <c r="I36" s="75" t="str">
        <f aca="false">HYPERLINK(CONCATENATE(BASE_URL,"0x04e-Testing-Authentication-and-Session-Management.md#verifying-that-appropriate-authentication-is-in-place-mstg-arch-2-and-mstg-auth-1"),"Проверка наличия соответствующей аутентификации (MSTG-ARCH-2 and MSTG-AUTH-1)")</f>
        <v>Проверка наличия соответствующей аутентификации (MSTG-ARCH-2 and MSTG-AUTH-1)</v>
      </c>
      <c r="J36" s="75" t="str">
        <f aca="false">HYPERLINK(CONCATENATE(BASE_URL,"0x04e-Testing-Authentication-and-Session-Management.md#testing-oauth-20-flows-mstg-auth-1-and-mstg-auth-3"),"Проверка потоков OAuth 2.0 (MSTG-AUTH-1 and MSTG-AUTH-3)")</f>
        <v>Проверка потоков OAuth 2.0 (MSTG-AUTH-1 and MSTG-AUTH-3)</v>
      </c>
      <c r="K36" s="73"/>
    </row>
    <row r="37" customFormat="false" ht="23.85" hidden="false" customHeight="false" outlineLevel="0" collapsed="false">
      <c r="B37" s="87" t="s">
        <v>156</v>
      </c>
      <c r="C37" s="88" t="s">
        <v>157</v>
      </c>
      <c r="D37" s="96" t="s">
        <v>158</v>
      </c>
      <c r="E37" s="68" t="s">
        <v>64</v>
      </c>
      <c r="F37" s="69" t="s">
        <v>64</v>
      </c>
      <c r="G37" s="70"/>
      <c r="H37" s="90" t="str">
        <f aca="false">HYPERLINK(CONCATENATE(BASE_URL,"0x04e-Testing-Authentication-and-Session-Management.md#testing-stateful-session-management-mstg-auth-2"),"Тестирование аутентификации на основе сессии(MSTG-AUTH-2)")</f>
        <v>Тестирование аутентификации на основе сессии(MSTG-AUTH-2)</v>
      </c>
      <c r="I37" s="76"/>
      <c r="J37" s="76"/>
      <c r="K37" s="73"/>
    </row>
    <row r="38" customFormat="false" ht="23.85" hidden="false" customHeight="false" outlineLevel="0" collapsed="false">
      <c r="B38" s="87" t="s">
        <v>159</v>
      </c>
      <c r="C38" s="88" t="s">
        <v>160</v>
      </c>
      <c r="D38" s="96" t="s">
        <v>161</v>
      </c>
      <c r="E38" s="68" t="s">
        <v>64</v>
      </c>
      <c r="F38" s="69" t="s">
        <v>64</v>
      </c>
      <c r="G38" s="70"/>
      <c r="H38" s="89" t="str">
        <f aca="false">HYPERLINK(CONCATENATE(BASE_URL,"0x04e-Testing-Authentication-and-Session-Management.md#testing-stateless-token-based-authentication-mstg-auth-3"),"Тестирование аутентификации на основе токена (MSTG-AUTH-3)")</f>
        <v>Тестирование аутентификации на основе токена (MSTG-AUTH-3)</v>
      </c>
      <c r="I38" s="75" t="str">
        <f aca="false">HYPERLINK(CONCATENATE(BASE_URL,"0x04e-Testing-Authentication-and-Session-Management.md#testing-oauth-20-flows-mstg-auth-1-and-mstg-auth-3"),"Проверка потоков OAuth 2.0  (MSTG-AUTH-1 and MSTG-AUTH-3)")</f>
        <v>Проверка потоков OAuth 2.0  (MSTG-AUTH-1 and MSTG-AUTH-3)</v>
      </c>
      <c r="J38" s="76"/>
      <c r="K38" s="73"/>
      <c r="M38" s="97"/>
    </row>
    <row r="39" customFormat="false" ht="15" hidden="false" customHeight="false" outlineLevel="0" collapsed="false">
      <c r="B39" s="87" t="s">
        <v>162</v>
      </c>
      <c r="C39" s="88" t="s">
        <v>163</v>
      </c>
      <c r="D39" s="96" t="s">
        <v>164</v>
      </c>
      <c r="E39" s="68"/>
      <c r="F39" s="69"/>
      <c r="G39" s="70"/>
      <c r="H39" s="90" t="str">
        <f aca="false">HYPERLINK(CONCATENATE(BASE_URL,"0x04e-Testing-Authentication-and-Session-Management.md#testing-user-logout-mstg-auth-4"),"Тестирование деаутентификации пользователя (MSTG-AUTH-4)")</f>
        <v>Тестирование деаутентификации пользователя (MSTG-AUTH-4)</v>
      </c>
      <c r="I39" s="76"/>
      <c r="J39" s="76"/>
      <c r="K39" s="73"/>
      <c r="M39" s="97"/>
    </row>
    <row r="40" customFormat="false" ht="15" hidden="false" customHeight="false" outlineLevel="0" collapsed="false">
      <c r="B40" s="87" t="s">
        <v>165</v>
      </c>
      <c r="C40" s="88" t="s">
        <v>166</v>
      </c>
      <c r="D40" s="96" t="s">
        <v>167</v>
      </c>
      <c r="E40" s="68" t="s">
        <v>64</v>
      </c>
      <c r="F40" s="69" t="s">
        <v>64</v>
      </c>
      <c r="G40" s="70"/>
      <c r="H40" s="90" t="str">
        <f aca="false">HYPERLINK(CONCATENATE(BASE_URL,"0x04e-Testing-Authentication-and-Session-Management.md#testing-best-practices-for-passwords-mstg-auth-5-and-mstg-auth-6"),"Проверка на лучшие практики для пароля (MSTG-AUTH-5 and MSTG-AUTH-6)")</f>
        <v>Проверка на лучшие практики для пароля (MSTG-AUTH-5 and MSTG-AUTH-6)</v>
      </c>
      <c r="I40" s="76"/>
      <c r="J40" s="76"/>
      <c r="K40" s="73"/>
    </row>
    <row r="41" customFormat="false" ht="15" hidden="false" customHeight="false" outlineLevel="0" collapsed="false">
      <c r="B41" s="87" t="s">
        <v>168</v>
      </c>
      <c r="C41" s="88" t="s">
        <v>169</v>
      </c>
      <c r="D41" s="96" t="s">
        <v>170</v>
      </c>
      <c r="E41" s="68" t="s">
        <v>64</v>
      </c>
      <c r="F41" s="69" t="s">
        <v>64</v>
      </c>
      <c r="G41" s="70"/>
      <c r="H41" s="90" t="str">
        <f aca="false">HYPERLINK(CONCATENATE(BASE_URL,"0x04e-Testing-Authentication-and-Session-Management.md#testing-best-practices-for-passwords-mstg-auth-5-and-mstg-auth-6"),"Проверка на лучшие практики для пароля (MSTG-AUTH-5 and MSTG-AUTH-6)")</f>
        <v>Проверка на лучшие практики для пароля (MSTG-AUTH-5 and MSTG-AUTH-6)</v>
      </c>
      <c r="I41" s="75" t="str">
        <f aca="false">HYPERLINK(CONCATENATE(BASE_URL,"0x04e-Testing-Authentication-and-Session-Management.md#dynamic-testing-mstg-auth-6"),"Динамическое тестирование (MSTG-AUTH-6)")</f>
        <v>Динамическое тестирование (MSTG-AUTH-6)</v>
      </c>
      <c r="J41" s="72"/>
      <c r="K41" s="73"/>
    </row>
    <row r="42" customFormat="false" ht="23.85" hidden="false" customHeight="false" outlineLevel="0" collapsed="false">
      <c r="B42" s="87" t="s">
        <v>171</v>
      </c>
      <c r="C42" s="88" t="s">
        <v>172</v>
      </c>
      <c r="D42" s="96" t="s">
        <v>173</v>
      </c>
      <c r="E42" s="68" t="s">
        <v>64</v>
      </c>
      <c r="F42" s="69" t="s">
        <v>64</v>
      </c>
      <c r="G42" s="70"/>
      <c r="H42" s="90" t="str">
        <f aca="false">HYPERLINK(CONCATENATE(BASE_URL,"0x04e-Testing-Authentication-and-Session-Management.md#testing-session-timeout-mstg-auth-7"),"Тестирование таймаута сессии (MSTG-AUTH-7)")</f>
        <v>Тестирование таймаута сессии (MSTG-AUTH-7)</v>
      </c>
      <c r="I42" s="97"/>
      <c r="J42" s="98"/>
      <c r="K42" s="99"/>
    </row>
    <row r="43" customFormat="false" ht="15" hidden="false" customHeight="false" outlineLevel="0" collapsed="false">
      <c r="B43" s="87" t="s">
        <v>174</v>
      </c>
      <c r="C43" s="88" t="s">
        <v>175</v>
      </c>
      <c r="D43" s="96" t="s">
        <v>176</v>
      </c>
      <c r="E43" s="93"/>
      <c r="F43" s="69" t="s">
        <v>64</v>
      </c>
      <c r="G43" s="70" t="s">
        <v>77</v>
      </c>
      <c r="H43" s="90" t="str">
        <f aca="false">HYPERLINK(CONCATENATE(BASE_URL,"0x05f-Testing-Local-Authentication.md#testing-biometric-authentication-mstg-auth-8"),"Тестирование биометрической аутентификации (MSTG-AUTH-8)")</f>
        <v>Тестирование биометрической аутентификации (MSTG-AUTH-8)</v>
      </c>
      <c r="I43" s="76"/>
      <c r="J43" s="72"/>
      <c r="K43" s="73"/>
    </row>
    <row r="44" customFormat="false" ht="15" hidden="false" customHeight="false" outlineLevel="0" collapsed="false">
      <c r="B44" s="87" t="s">
        <v>177</v>
      </c>
      <c r="C44" s="88" t="s">
        <v>178</v>
      </c>
      <c r="D44" s="96" t="s">
        <v>179</v>
      </c>
      <c r="E44" s="93"/>
      <c r="F44" s="69" t="s">
        <v>64</v>
      </c>
      <c r="G44" s="70" t="s">
        <v>77</v>
      </c>
      <c r="H44" s="90" t="str">
        <f aca="false">HYPERLINK(CONCATENATE(BASE_URL,"0x04e-Testing-Authentication-and-Session-Management.md#testing-two-factor-authentication-and-step-up-authentication-mstg-auth-9-and-mstg-auth-10"),"Тестирование двухфакторной и повышающей аутентификации(MSTG-AUTH-9 and MSTG-AUTH-10)")</f>
        <v>Тестирование двухфакторной и повышающей аутентификации(MSTG-AUTH-9 and MSTG-AUTH-10)</v>
      </c>
      <c r="I44" s="76"/>
      <c r="J44" s="76"/>
      <c r="K44" s="73"/>
    </row>
    <row r="45" customFormat="false" ht="15" hidden="false" customHeight="false" outlineLevel="0" collapsed="false">
      <c r="B45" s="87" t="s">
        <v>180</v>
      </c>
      <c r="C45" s="88" t="s">
        <v>181</v>
      </c>
      <c r="D45" s="96" t="s">
        <v>182</v>
      </c>
      <c r="E45" s="93"/>
      <c r="F45" s="69" t="s">
        <v>64</v>
      </c>
      <c r="G45" s="70" t="s">
        <v>77</v>
      </c>
      <c r="H45" s="90" t="str">
        <f aca="false">HYPERLINK(CONCATENATE(BASE_URL,"0x04e-Testing-Authentication-and-Session-Management.md#testing-two-factor-authentication-and-step-up-authentication-mstg-auth-9-and-mstg-auth-10"),"Тестирование двухфакторной и повышающей аутентификации(MSTG-AUTH-9 and MSTG-AUTH-10)")</f>
        <v>Тестирование двухфакторной и повышающей аутентификации(MSTG-AUTH-9 and MSTG-AUTH-10)</v>
      </c>
      <c r="I45" s="76"/>
      <c r="J45" s="76"/>
      <c r="K45" s="73"/>
    </row>
    <row r="46" customFormat="false" ht="35.05" hidden="false" customHeight="false" outlineLevel="0" collapsed="false">
      <c r="B46" s="87" t="s">
        <v>183</v>
      </c>
      <c r="C46" s="88" t="s">
        <v>184</v>
      </c>
      <c r="D46" s="96" t="s">
        <v>185</v>
      </c>
      <c r="E46" s="93"/>
      <c r="F46" s="69" t="s">
        <v>64</v>
      </c>
      <c r="G46" s="70" t="s">
        <v>77</v>
      </c>
      <c r="H46" s="100" t="str">
        <f aca="false">HYPERLINK(CONCATENATE(BASE_URL,"0x04e-Testing-Authentication-and-Session-Management.md#testing-login-activity-and-device-blocking-mstg-auth-11"),"Тестирование активности входа и блокировки устройства (MSTG-AUTH-11)")</f>
        <v>Тестирование активности входа и блокировки устройства (MSTG-AUTH-11)</v>
      </c>
      <c r="I46" s="76"/>
      <c r="J46" s="76"/>
      <c r="K46" s="73"/>
    </row>
    <row r="47" customFormat="false" ht="15" hidden="false" customHeight="false" outlineLevel="0" collapsed="false">
      <c r="B47" s="79" t="s">
        <v>186</v>
      </c>
      <c r="C47" s="80"/>
      <c r="D47" s="81" t="s">
        <v>187</v>
      </c>
      <c r="E47" s="82"/>
      <c r="F47" s="83"/>
      <c r="G47" s="82"/>
      <c r="H47" s="84"/>
      <c r="I47" s="85"/>
      <c r="J47" s="85"/>
      <c r="K47" s="95"/>
    </row>
    <row r="48" customFormat="false" ht="23.85" hidden="false" customHeight="false" outlineLevel="0" collapsed="false">
      <c r="B48" s="87" t="s">
        <v>188</v>
      </c>
      <c r="C48" s="88" t="s">
        <v>189</v>
      </c>
      <c r="D48" s="92" t="s">
        <v>190</v>
      </c>
      <c r="E48" s="68" t="s">
        <v>64</v>
      </c>
      <c r="F48" s="69" t="s">
        <v>64</v>
      </c>
      <c r="G48" s="70"/>
      <c r="H48" s="90" t="str">
        <f aca="false">HYPERLINK(CONCATENATE(BASE_URL,"0x04f-Testing-Network-Communication.md#verifying-data-encryption-on-the-network-mstg-network-1-and-mstg-network-2"),"Проверка шифрования данных в сети (MSTG-NETWORK-1 and MSTG-NETWORK-2)")</f>
        <v>Проверка шифрования данных в сети (MSTG-NETWORK-1 and MSTG-NETWORK-2)</v>
      </c>
      <c r="I48" s="76"/>
      <c r="J48" s="76"/>
      <c r="K48" s="73"/>
    </row>
    <row r="49" customFormat="false" ht="23.85" hidden="false" customHeight="false" outlineLevel="0" collapsed="false">
      <c r="B49" s="87" t="s">
        <v>191</v>
      </c>
      <c r="C49" s="88" t="s">
        <v>192</v>
      </c>
      <c r="D49" s="96" t="s">
        <v>193</v>
      </c>
      <c r="E49" s="68" t="s">
        <v>64</v>
      </c>
      <c r="F49" s="69" t="s">
        <v>64</v>
      </c>
      <c r="G49" s="70"/>
      <c r="H49" s="90" t="str">
        <f aca="false">HYPERLINK(CONCATENATE(BASE_URL,"0x04f-Testing-Network-Communication.md#verifying-data-encryption-on-the-network-mstg-network-1-and-mstg-network-2"),"Проверка шифрования данных в сети (MSTG-NETWORK-1 and MSTG-NETWORK-2)")</f>
        <v>Проверка шифрования данных в сети (MSTG-NETWORK-1 and MSTG-NETWORK-2)</v>
      </c>
      <c r="I49" s="76"/>
      <c r="J49" s="76"/>
      <c r="K49" s="73"/>
    </row>
    <row r="50" customFormat="false" ht="23.85" hidden="false" customHeight="false" outlineLevel="0" collapsed="false">
      <c r="B50" s="87" t="s">
        <v>194</v>
      </c>
      <c r="C50" s="88" t="s">
        <v>195</v>
      </c>
      <c r="D50" s="96" t="s">
        <v>196</v>
      </c>
      <c r="E50" s="68" t="s">
        <v>64</v>
      </c>
      <c r="F50" s="69" t="s">
        <v>64</v>
      </c>
      <c r="G50" s="70"/>
      <c r="H50" s="90" t="str">
        <f aca="false">HYPERLINK(CONCATENATE(BASE_URL,"0x05g-Testing-Network-Communication.md#testing-endpoint-identify-verification-mstg-network-3"),"Проверка идентификации конечной точки (MSTG-NETWORK-3)")</f>
        <v>Проверка идентификации конечной точки (MSTG-NETWORK-3)</v>
      </c>
      <c r="I50" s="75"/>
      <c r="J50" s="101"/>
      <c r="K50" s="102"/>
    </row>
    <row r="51" customFormat="false" ht="23.85" hidden="false" customHeight="false" outlineLevel="0" collapsed="false">
      <c r="B51" s="87" t="s">
        <v>197</v>
      </c>
      <c r="C51" s="88" t="s">
        <v>198</v>
      </c>
      <c r="D51" s="96" t="s">
        <v>199</v>
      </c>
      <c r="E51" s="93"/>
      <c r="F51" s="69" t="s">
        <v>64</v>
      </c>
      <c r="G51" s="70" t="s">
        <v>77</v>
      </c>
      <c r="H51" s="90" t="str">
        <f aca="false">HYPERLINK(CONCATENATE(BASE_URL,"0x05g-Testing-Network-Communication.md#testing-custom-certificate-stores-and-certificate-pinning-mstg-network-4"),"Тестирование пользовательских хранилищ сертификатов и сохраненных сертификатов (MSTG-NETWORK-4)")</f>
        <v>Тестирование пользовательских хранилищ сертификатов и сохраненных сертификатов (MSTG-NETWORK-4)</v>
      </c>
      <c r="I51" s="90" t="str">
        <f aca="false">HYPERLINK(CONCATENATE(BASE_URL,"0x05g-Testing-Network-Communication.md#testing-the-network-security-configuration-settings-mstg-network-4"),"Тестирование настроек конфигурации безопасности сети (MSTG-NETWORK-4)")</f>
        <v>Тестирование настроек конфигурации безопасности сети (MSTG-NETWORK-4)</v>
      </c>
      <c r="J51" s="72"/>
      <c r="K51" s="73"/>
    </row>
    <row r="52" customFormat="false" ht="23.85" hidden="false" customHeight="false" outlineLevel="0" collapsed="false">
      <c r="B52" s="87" t="s">
        <v>200</v>
      </c>
      <c r="C52" s="88" t="s">
        <v>201</v>
      </c>
      <c r="D52" s="96" t="s">
        <v>202</v>
      </c>
      <c r="E52" s="93"/>
      <c r="F52" s="69" t="s">
        <v>64</v>
      </c>
      <c r="G52" s="70" t="s">
        <v>77</v>
      </c>
      <c r="H52" s="90" t="str">
        <f aca="false">HYPERLINK(CONCATENATE(BASE_URL,"0x04f-Testing-Network-Communication.md#making-sure-that-critical-operations-use-secure-communication-channels-mstg-network-5"),"Убедитесь, что для критических операций используются безопасные каналы связи (MSTG-NETWORK-5)")</f>
        <v>Убедитесь, что для критических операций используются безопасные каналы связи (MSTG-NETWORK-5)</v>
      </c>
      <c r="I52" s="76"/>
      <c r="J52" s="76"/>
      <c r="K52" s="73"/>
    </row>
    <row r="53" customFormat="false" ht="23.85" hidden="false" customHeight="false" outlineLevel="0" collapsed="false">
      <c r="B53" s="87" t="s">
        <v>203</v>
      </c>
      <c r="C53" s="88" t="s">
        <v>204</v>
      </c>
      <c r="D53" s="96" t="s">
        <v>205</v>
      </c>
      <c r="E53" s="93"/>
      <c r="F53" s="69" t="s">
        <v>64</v>
      </c>
      <c r="G53" s="70" t="s">
        <v>77</v>
      </c>
      <c r="H53" s="90" t="str">
        <f aca="false">HYPERLINK(CONCATENATE(BASE_URL,"0x05g-Testing-Network-Communication.md#testing-the-security-provider-mstg-network-6"),"Тестирование провайдера безопасности (MSTG-NETWORK-6)")</f>
        <v>Тестирование провайдера безопасности (MSTG-NETWORK-6)</v>
      </c>
      <c r="I53" s="76"/>
      <c r="J53" s="76"/>
      <c r="K53" s="73"/>
    </row>
    <row r="54" customFormat="false" ht="15" hidden="false" customHeight="false" outlineLevel="0" collapsed="false">
      <c r="B54" s="79" t="s">
        <v>206</v>
      </c>
      <c r="C54" s="80"/>
      <c r="D54" s="81" t="s">
        <v>207</v>
      </c>
      <c r="E54" s="82"/>
      <c r="F54" s="83"/>
      <c r="G54" s="82"/>
      <c r="H54" s="84"/>
      <c r="I54" s="85"/>
      <c r="J54" s="85"/>
      <c r="K54" s="95"/>
    </row>
    <row r="55" customFormat="false" ht="15" hidden="false" customHeight="false" outlineLevel="0" collapsed="false">
      <c r="B55" s="87" t="s">
        <v>208</v>
      </c>
      <c r="C55" s="88" t="s">
        <v>209</v>
      </c>
      <c r="D55" s="92" t="s">
        <v>210</v>
      </c>
      <c r="E55" s="68" t="s">
        <v>64</v>
      </c>
      <c r="F55" s="69" t="s">
        <v>64</v>
      </c>
      <c r="G55" s="70"/>
      <c r="H55" s="90" t="str">
        <f aca="false">HYPERLINK(CONCATENATE(BASE_URL,"0x05h-Testing-Platform-Interaction.md#testing-app-permissions-mstg-platform-1"),"Проверка разрешений приложения (MSTG-PLATFORM-1)")</f>
        <v>Проверка разрешений приложения (MSTG-PLATFORM-1)</v>
      </c>
      <c r="I55" s="76"/>
      <c r="J55" s="76"/>
      <c r="K55" s="73"/>
    </row>
    <row r="56" customFormat="false" ht="35.05" hidden="false" customHeight="false" outlineLevel="0" collapsed="false">
      <c r="B56" s="87" t="s">
        <v>211</v>
      </c>
      <c r="C56" s="88" t="s">
        <v>212</v>
      </c>
      <c r="D56" s="96" t="s">
        <v>213</v>
      </c>
      <c r="E56" s="68" t="s">
        <v>64</v>
      </c>
      <c r="F56" s="69" t="s">
        <v>64</v>
      </c>
      <c r="G56" s="70"/>
      <c r="H56" s="90" t="str">
        <f aca="false">HYPERLINK(CONCATENATE(BASE_URL,"0x04h-Testing-Code-Quality.md#testing-for-injection-flaws-mstg-platform-2"),"Проверка на инъекции (MSTG-PLATFORM-2)")</f>
        <v>Проверка на инъекции (MSTG-PLATFORM-2)</v>
      </c>
      <c r="I56" s="90" t="str">
        <f aca="false">HYPERLINK(CONCATENATE(BASE_URL,"0x04h-Testing-Code-Quality.md#testing-for-fragment-injection-mstg-platform-2"),"Проверка инъекции фрагмента (MSTG-PLATFORM-2)")</f>
        <v>Проверка инъекции фрагмента (MSTG-PLATFORM-2)</v>
      </c>
      <c r="J56" s="72"/>
      <c r="K56" s="73"/>
    </row>
    <row r="57" customFormat="false" ht="23.85" hidden="false" customHeight="false" outlineLevel="0" collapsed="false">
      <c r="B57" s="87" t="s">
        <v>214</v>
      </c>
      <c r="C57" s="88" t="s">
        <v>215</v>
      </c>
      <c r="D57" s="92" t="s">
        <v>216</v>
      </c>
      <c r="E57" s="68" t="s">
        <v>64</v>
      </c>
      <c r="F57" s="69" t="s">
        <v>64</v>
      </c>
      <c r="G57" s="70"/>
      <c r="H57" s="90" t="str">
        <f aca="false">HYPERLINK(CONCATENATE(BASE_URL,"0x05h-Testing-Platform-Interaction.md#testing-custom-url-schemes-mstg-platform-3"),"Тестирование пользовательских схем URL (MSTG-PLATFORM-3)")</f>
        <v>Тестирование пользовательских схем URL (MSTG-PLATFORM-3)</v>
      </c>
      <c r="I57" s="76"/>
      <c r="J57" s="76"/>
      <c r="K57" s="73"/>
    </row>
    <row r="58" customFormat="false" ht="15" hidden="false" customHeight="false" outlineLevel="0" collapsed="false">
      <c r="B58" s="87" t="s">
        <v>217</v>
      </c>
      <c r="C58" s="88" t="s">
        <v>218</v>
      </c>
      <c r="D58" s="92" t="s">
        <v>219</v>
      </c>
      <c r="E58" s="68" t="s">
        <v>64</v>
      </c>
      <c r="F58" s="69" t="s">
        <v>64</v>
      </c>
      <c r="G58" s="70"/>
      <c r="H58" s="90" t="str">
        <f aca="false">HYPERLINK(CONCATENATE(BASE_URL,"0x05h-Testing-Platform-Interaction.md#testing-for-sensitive-functionality-exposure-through-ipc-mstg-platform-4"),"Проверка передачи конфиденциальных данных при обмене данными между потоками (IPC) (MSTG-PLATFORM-4)")</f>
        <v>Проверка передачи конфиденциальных данных при обмене данными между потоками (IPC) (MSTG-PLATFORM-4)</v>
      </c>
      <c r="I58" s="76"/>
      <c r="J58" s="76"/>
      <c r="K58" s="73"/>
    </row>
    <row r="59" customFormat="false" ht="15" hidden="false" customHeight="false" outlineLevel="0" collapsed="false">
      <c r="B59" s="87" t="s">
        <v>220</v>
      </c>
      <c r="C59" s="88" t="s">
        <v>221</v>
      </c>
      <c r="D59" s="92" t="s">
        <v>222</v>
      </c>
      <c r="E59" s="68" t="s">
        <v>64</v>
      </c>
      <c r="F59" s="69" t="s">
        <v>64</v>
      </c>
      <c r="G59" s="70"/>
      <c r="H59" s="90" t="str">
        <f aca="false">HYPERLINK(CONCATENATE(BASE_URL,"0x05h-Testing-Platform-Interaction.md#testing-javascript-execution-in-webviews-mstg-platform-5"),"Проверка исполнения JavaScript-кода в WebViews (MSTG-PLATFORM-5)")</f>
        <v>Проверка исполнения JavaScript-кода в WebViews (MSTG-PLATFORM-5)</v>
      </c>
      <c r="I59" s="76"/>
      <c r="J59" s="76"/>
      <c r="K59" s="73"/>
    </row>
    <row r="60" customFormat="false" ht="23.85" hidden="false" customHeight="false" outlineLevel="0" collapsed="false">
      <c r="B60" s="87" t="s">
        <v>223</v>
      </c>
      <c r="C60" s="88" t="s">
        <v>224</v>
      </c>
      <c r="D60" s="96" t="s">
        <v>225</v>
      </c>
      <c r="E60" s="68" t="s">
        <v>64</v>
      </c>
      <c r="F60" s="69" t="s">
        <v>64</v>
      </c>
      <c r="G60" s="70"/>
      <c r="H60" s="90" t="str">
        <f aca="false">HYPERLINK(CONCATENATE(BASE_URL,"0x05h-Testing-Platform-Interaction.md#testing-webview-protocol-handlers-mstg-platform-6"),"Тестирование обработчиков протокола WebView (MSTG-PLATFORM-6)")</f>
        <v>Тестирование обработчиков протокола WebView (MSTG-PLATFORM-6)</v>
      </c>
      <c r="I60" s="76"/>
      <c r="J60" s="76"/>
      <c r="K60" s="73"/>
    </row>
    <row r="61" customFormat="false" ht="23.85" hidden="false" customHeight="false" outlineLevel="0" collapsed="false">
      <c r="B61" s="87" t="s">
        <v>226</v>
      </c>
      <c r="C61" s="88" t="s">
        <v>227</v>
      </c>
      <c r="D61" s="96" t="s">
        <v>228</v>
      </c>
      <c r="E61" s="68" t="s">
        <v>64</v>
      </c>
      <c r="F61" s="69" t="s">
        <v>64</v>
      </c>
      <c r="G61" s="70"/>
      <c r="H61" s="90" t="str">
        <f aca="false">HYPERLINK(CONCATENATE(BASE_URL,"0x05h-Testing-Platform-Interaction.md#determining-whether-java-objects-are-exposed-through-webviews-mstg-platform-7"),"Проверка на раскрытие Java-объектов в WebView (MSTG-PLATFORM-7)")</f>
        <v>Проверка на раскрытие Java-объектов в WebView (MSTG-PLATFORM-7)</v>
      </c>
      <c r="I61" s="76"/>
      <c r="J61" s="76"/>
      <c r="K61" s="73"/>
    </row>
    <row r="62" customFormat="false" ht="15" hidden="false" customHeight="false" outlineLevel="0" collapsed="false">
      <c r="B62" s="87" t="s">
        <v>229</v>
      </c>
      <c r="C62" s="88" t="s">
        <v>230</v>
      </c>
      <c r="D62" s="92" t="s">
        <v>231</v>
      </c>
      <c r="E62" s="68" t="s">
        <v>64</v>
      </c>
      <c r="F62" s="69" t="s">
        <v>64</v>
      </c>
      <c r="G62" s="70"/>
      <c r="H62" s="90" t="str">
        <f aca="false">HYPERLINK(CONCATENATE(BASE_URL,"0x05h-Testing-Platform-Interaction.md#testing-object-persistence-mstg-platform-8"),"Стабильность объекта тестирования (MSTG-PLATFORM-8)")</f>
        <v>Стабильность объекта тестирования (MSTG-PLATFORM-8)</v>
      </c>
      <c r="I62" s="76"/>
      <c r="J62" s="76"/>
      <c r="K62" s="73"/>
    </row>
    <row r="63" customFormat="false" ht="15" hidden="false" customHeight="false" outlineLevel="0" collapsed="false">
      <c r="B63" s="79" t="s">
        <v>232</v>
      </c>
      <c r="C63" s="80"/>
      <c r="D63" s="81" t="s">
        <v>233</v>
      </c>
      <c r="E63" s="82"/>
      <c r="F63" s="83"/>
      <c r="G63" s="82"/>
      <c r="H63" s="84"/>
      <c r="I63" s="85"/>
      <c r="J63" s="85"/>
      <c r="K63" s="95"/>
    </row>
    <row r="64" customFormat="false" ht="15" hidden="false" customHeight="false" outlineLevel="0" collapsed="false">
      <c r="B64" s="87" t="s">
        <v>234</v>
      </c>
      <c r="C64" s="88" t="s">
        <v>235</v>
      </c>
      <c r="D64" s="92" t="s">
        <v>236</v>
      </c>
      <c r="E64" s="68" t="s">
        <v>64</v>
      </c>
      <c r="F64" s="69" t="s">
        <v>64</v>
      </c>
      <c r="G64" s="70"/>
      <c r="H64" s="90" t="str">
        <f aca="false">HYPERLINK(CONCATENATE(BASE_URL,"0x05i-Testing-Code-Quality-and-Build-Settings.md#making-sure-that-the-app-is-properly-signed-mstg-code-1"),"Убедитесь, что приложение правильно подписано (MSTG-CODE-1)")</f>
        <v>Убедитесь, что приложение правильно подписано (MSTG-CODE-1)</v>
      </c>
      <c r="I64" s="76"/>
      <c r="J64" s="76"/>
      <c r="K64" s="73"/>
    </row>
    <row r="65" customFormat="false" ht="23.85" hidden="false" customHeight="false" outlineLevel="0" collapsed="false">
      <c r="B65" s="87" t="s">
        <v>237</v>
      </c>
      <c r="C65" s="88" t="s">
        <v>238</v>
      </c>
      <c r="D65" s="92" t="s">
        <v>239</v>
      </c>
      <c r="E65" s="68" t="s">
        <v>64</v>
      </c>
      <c r="F65" s="69" t="s">
        <v>64</v>
      </c>
      <c r="G65" s="70"/>
      <c r="H65" s="90" t="str">
        <f aca="false">HYPERLINK(CONCATENATE(BASE_URL,"0x05i-Testing-Code-Quality-and-Build-Settings.md#testing-whether-the-app-is-debuggable-mstg-code-2"),"Проверка включенного debug-режима(MSTG-CODE-2)")</f>
        <v>Проверка включенного debug-режима(MSTG-CODE-2)</v>
      </c>
      <c r="I65" s="76"/>
      <c r="J65" s="76"/>
      <c r="K65" s="73"/>
    </row>
    <row r="66" customFormat="false" ht="15" hidden="false" customHeight="false" outlineLevel="0" collapsed="false">
      <c r="B66" s="87" t="s">
        <v>240</v>
      </c>
      <c r="C66" s="88" t="s">
        <v>241</v>
      </c>
      <c r="D66" s="92" t="s">
        <v>242</v>
      </c>
      <c r="E66" s="68" t="s">
        <v>64</v>
      </c>
      <c r="F66" s="69" t="s">
        <v>64</v>
      </c>
      <c r="G66" s="70"/>
      <c r="H66" s="90" t="str">
        <f aca="false">HYPERLINK(CONCATENATE(BASE_URL,"0x05i-Testing-Code-Quality-and-Build-Settings.md#testing-for-debugging-symbols-mstg-code-3"),"Проверка отладочных символов (MSTG-CODE-3)")</f>
        <v>Проверка отладочных символов (MSTG-CODE-3)</v>
      </c>
      <c r="I66" s="76"/>
      <c r="J66" s="76"/>
      <c r="K66" s="73"/>
    </row>
    <row r="67" customFormat="false" ht="23.85" hidden="false" customHeight="false" outlineLevel="0" collapsed="false">
      <c r="B67" s="87" t="s">
        <v>243</v>
      </c>
      <c r="C67" s="88" t="s">
        <v>244</v>
      </c>
      <c r="D67" s="92" t="s">
        <v>245</v>
      </c>
      <c r="E67" s="68" t="s">
        <v>64</v>
      </c>
      <c r="F67" s="69" t="s">
        <v>64</v>
      </c>
      <c r="G67" s="70"/>
      <c r="H67" s="90" t="str">
        <f aca="false">HYPERLINK(CONCATENATE(BASE_URL,"0x05i-Testing-Code-Quality-and-Build-Settings.md#testing-for-debugging-code-and-verbose-error-logging-mstg-code-4"),"Проверка наличия отладочного кода и расширенного логгирования (MSTG-CODE-4)")</f>
        <v>Проверка наличия отладочного кода и расширенного логгирования (MSTG-CODE-4)</v>
      </c>
      <c r="I67" s="76"/>
      <c r="J67" s="76"/>
      <c r="K67" s="73"/>
    </row>
    <row r="68" customFormat="false" ht="23.85" hidden="false" customHeight="false" outlineLevel="0" collapsed="false">
      <c r="B68" s="87" t="s">
        <v>246</v>
      </c>
      <c r="C68" s="88" t="s">
        <v>247</v>
      </c>
      <c r="D68" s="67" t="s">
        <v>248</v>
      </c>
      <c r="E68" s="68" t="s">
        <v>64</v>
      </c>
      <c r="F68" s="69" t="s">
        <v>64</v>
      </c>
      <c r="G68" s="70"/>
      <c r="H68" s="100" t="str">
        <f aca="false">HYPERLINK(CONCATENATE(BASE_URL,"0x05i-Testing-Code-Quality-and-Build-Settings.md#checking-for-weaknesses-in-third-party-libraries-mstg-code-5"),"Проверка уязвимостей в сторонних библиотеках (MSTG-CODE-5)")</f>
        <v>Проверка уязвимостей в сторонних библиотеках (MSTG-CODE-5)</v>
      </c>
      <c r="I68" s="76"/>
      <c r="J68" s="76"/>
      <c r="K68" s="73"/>
    </row>
    <row r="69" customFormat="false" ht="15" hidden="false" customHeight="false" outlineLevel="0" collapsed="false">
      <c r="B69" s="87" t="s">
        <v>249</v>
      </c>
      <c r="C69" s="88" t="s">
        <v>250</v>
      </c>
      <c r="D69" s="92" t="s">
        <v>251</v>
      </c>
      <c r="E69" s="68" t="s">
        <v>64</v>
      </c>
      <c r="F69" s="69" t="s">
        <v>64</v>
      </c>
      <c r="G69" s="70"/>
      <c r="H69" s="90" t="str">
        <f aca="false">HYPERLINK(CONCATENATE(BASE_URL,"0x05i-Testing-Code-Quality-and-Build-Settings.md#testing-exception-handling-mstg-code-6-and-mstg-code-7"),"Тестирование обработки исключений (MSTG-CODE-6 and MSTG-CODE-7)")</f>
        <v>Тестирование обработки исключений (MSTG-CODE-6 and MSTG-CODE-7)</v>
      </c>
      <c r="I69" s="76"/>
      <c r="J69" s="76"/>
      <c r="K69" s="73"/>
    </row>
    <row r="70" customFormat="false" ht="15" hidden="false" customHeight="false" outlineLevel="0" collapsed="false">
      <c r="B70" s="87" t="s">
        <v>252</v>
      </c>
      <c r="C70" s="88" t="s">
        <v>253</v>
      </c>
      <c r="D70" s="92" t="s">
        <v>254</v>
      </c>
      <c r="E70" s="68" t="s">
        <v>64</v>
      </c>
      <c r="F70" s="69" t="s">
        <v>64</v>
      </c>
      <c r="G70" s="70"/>
      <c r="H70" s="90" t="str">
        <f aca="false">HYPERLINK(CONCATENATE(BASE_URL,"0x05i-Testing-Code-Quality-and-Build-Settings.md#testing-exception-handling-mstg-code-6-and-mstg-code-7"),"Тестирование обработки исключений (MSTG-CODE-6 and MSTG-CODE-7)")</f>
        <v>Тестирование обработки исключений (MSTG-CODE-6 and MSTG-CODE-7)</v>
      </c>
      <c r="I70" s="76"/>
      <c r="J70" s="76"/>
      <c r="K70" s="73"/>
    </row>
    <row r="71" customFormat="false" ht="15" hidden="false" customHeight="false" outlineLevel="0" collapsed="false">
      <c r="B71" s="87" t="s">
        <v>255</v>
      </c>
      <c r="C71" s="88" t="s">
        <v>256</v>
      </c>
      <c r="D71" s="92" t="s">
        <v>257</v>
      </c>
      <c r="E71" s="68" t="s">
        <v>64</v>
      </c>
      <c r="F71" s="69" t="s">
        <v>64</v>
      </c>
      <c r="G71" s="70"/>
      <c r="H71" s="90" t="str">
        <f aca="false">HYPERLINK(CONCATENATE(BASE_URL,"0x04h-Testing-Code-Quality.md#memory-corruption-bugs-mstg-code-8"),"Ошибки памяти (MSTG-CODE-8)")</f>
        <v>Ошибки памяти (MSTG-CODE-8)</v>
      </c>
      <c r="I71" s="76"/>
      <c r="J71" s="76"/>
      <c r="K71" s="103"/>
      <c r="L71" s="104"/>
    </row>
    <row r="72" customFormat="false" ht="23.85" hidden="false" customHeight="false" outlineLevel="0" collapsed="false">
      <c r="B72" s="87" t="s">
        <v>258</v>
      </c>
      <c r="C72" s="88" t="s">
        <v>259</v>
      </c>
      <c r="D72" s="67" t="s">
        <v>260</v>
      </c>
      <c r="E72" s="68" t="s">
        <v>64</v>
      </c>
      <c r="F72" s="69" t="s">
        <v>64</v>
      </c>
      <c r="G72" s="70"/>
      <c r="H72" s="90" t="str">
        <f aca="false">HYPERLINK(CONCATENATE(BASE_URL,"0x05i-Testing-Code-Quality-and-Build-Settings.md#make-sure-that-free-security-features-are-activated-mstg-code-9"),"Убедитесь, что активированы все стандартные функции безопасности (MSTG-CODE-9)")</f>
        <v>Убедитесь, что активированы все стандартные функции безопасности (MSTG-CODE-9)</v>
      </c>
      <c r="I72" s="76"/>
      <c r="J72" s="76"/>
      <c r="K72" s="73"/>
    </row>
    <row r="73" customFormat="false" ht="15.6" hidden="false" customHeight="false" outlineLevel="0" collapsed="false">
      <c r="B73" s="105"/>
      <c r="C73" s="106"/>
      <c r="D73" s="107"/>
      <c r="E73" s="108"/>
      <c r="F73" s="108"/>
      <c r="G73" s="108"/>
      <c r="H73" s="108"/>
      <c r="I73" s="109"/>
      <c r="J73" s="109"/>
      <c r="K73" s="110"/>
    </row>
    <row r="74" customFormat="false" ht="15.6" hidden="false" customHeight="false" outlineLevel="0" collapsed="false">
      <c r="B74" s="111"/>
      <c r="C74" s="111"/>
      <c r="D74" s="112"/>
      <c r="E74" s="113"/>
      <c r="F74" s="113"/>
      <c r="G74" s="113"/>
      <c r="H74" s="114"/>
      <c r="I74" s="114"/>
      <c r="J74" s="114"/>
      <c r="K74" s="112"/>
    </row>
    <row r="75" customFormat="false" ht="15.6" hidden="false" customHeight="false" outlineLevel="0" collapsed="false">
      <c r="B75" s="111"/>
      <c r="C75" s="111"/>
      <c r="D75" s="96"/>
      <c r="E75" s="113"/>
      <c r="F75" s="113"/>
      <c r="G75" s="113"/>
      <c r="H75" s="114"/>
      <c r="I75" s="114"/>
      <c r="J75" s="114"/>
      <c r="K75" s="112"/>
    </row>
    <row r="76" customFormat="false" ht="15.6" hidden="false" customHeight="false" outlineLevel="0" collapsed="false">
      <c r="B76" s="111"/>
      <c r="C76" s="111"/>
      <c r="D76" s="112"/>
      <c r="E76" s="113"/>
      <c r="F76" s="113"/>
      <c r="G76" s="113"/>
      <c r="H76" s="114"/>
      <c r="I76" s="114"/>
      <c r="J76" s="114"/>
      <c r="K76" s="112"/>
    </row>
    <row r="77" customFormat="false" ht="15.6" hidden="false" customHeight="false" outlineLevel="0" collapsed="false">
      <c r="B77" s="115" t="s">
        <v>261</v>
      </c>
      <c r="C77" s="115"/>
      <c r="D77" s="112"/>
      <c r="E77" s="113"/>
      <c r="F77" s="113"/>
      <c r="G77" s="113"/>
      <c r="H77" s="114"/>
      <c r="I77" s="114"/>
      <c r="J77" s="114"/>
      <c r="K77" s="112"/>
    </row>
    <row r="78" customFormat="false" ht="15" hidden="false" customHeight="false" outlineLevel="0" collapsed="false">
      <c r="B78" s="116" t="s">
        <v>262</v>
      </c>
      <c r="C78" s="116"/>
      <c r="D78" s="117" t="s">
        <v>263</v>
      </c>
      <c r="E78" s="113"/>
      <c r="F78" s="113"/>
      <c r="G78" s="113"/>
      <c r="H78" s="114"/>
      <c r="I78" s="114"/>
      <c r="J78" s="114"/>
      <c r="K78" s="112"/>
    </row>
    <row r="79" customFormat="false" ht="15" hidden="false" customHeight="false" outlineLevel="0" collapsed="false">
      <c r="B79" s="118" t="s">
        <v>264</v>
      </c>
      <c r="C79" s="118"/>
      <c r="D79" s="119" t="s">
        <v>265</v>
      </c>
      <c r="E79" s="113"/>
      <c r="F79" s="113"/>
      <c r="G79" s="113"/>
      <c r="H79" s="114"/>
      <c r="I79" s="114"/>
      <c r="J79" s="114"/>
      <c r="K79" s="112"/>
    </row>
    <row r="80" customFormat="false" ht="15" hidden="false" customHeight="false" outlineLevel="0" collapsed="false">
      <c r="B80" s="118" t="s">
        <v>266</v>
      </c>
      <c r="C80" s="118"/>
      <c r="D80" s="119" t="s">
        <v>267</v>
      </c>
      <c r="E80" s="113"/>
      <c r="F80" s="113"/>
      <c r="G80" s="113"/>
      <c r="H80" s="114"/>
      <c r="I80" s="114"/>
      <c r="J80" s="114"/>
      <c r="K80" s="112"/>
    </row>
    <row r="81" customFormat="false" ht="15" hidden="false" customHeight="false" outlineLevel="0" collapsed="false">
      <c r="B81" s="118" t="s">
        <v>77</v>
      </c>
      <c r="C81" s="118"/>
      <c r="D81" s="119" t="s">
        <v>268</v>
      </c>
      <c r="E81" s="113"/>
      <c r="F81" s="113"/>
      <c r="G81" s="113"/>
      <c r="H81" s="114"/>
      <c r="I81" s="114"/>
      <c r="J81" s="114"/>
      <c r="K81" s="112"/>
    </row>
    <row r="82" customFormat="false" ht="15.6" hidden="false" customHeight="false" outlineLevel="0" collapsed="false">
      <c r="B82" s="111"/>
      <c r="C82" s="111"/>
      <c r="D82" s="112"/>
      <c r="E82" s="113"/>
      <c r="F82" s="113"/>
      <c r="G82" s="113"/>
      <c r="H82" s="114"/>
      <c r="I82" s="114"/>
      <c r="J82" s="114"/>
      <c r="K82" s="112"/>
    </row>
    <row r="83" customFormat="false" ht="15.6" hidden="false" customHeight="false" outlineLevel="0" collapsed="false">
      <c r="B83" s="111"/>
      <c r="C83" s="111"/>
      <c r="D83" s="112"/>
      <c r="E83" s="113"/>
      <c r="F83" s="113"/>
      <c r="G83" s="113"/>
      <c r="H83" s="114"/>
      <c r="I83" s="114"/>
      <c r="J83" s="114"/>
      <c r="K83" s="112"/>
    </row>
    <row r="84" customFormat="false" ht="15.6" hidden="false" customHeight="false" outlineLevel="0" collapsed="false">
      <c r="B84" s="111"/>
      <c r="C84" s="111"/>
      <c r="D84" s="112"/>
      <c r="E84" s="113"/>
      <c r="F84" s="113"/>
      <c r="G84" s="113"/>
      <c r="H84" s="114"/>
      <c r="I84" s="114"/>
      <c r="J84" s="114"/>
      <c r="K84" s="112"/>
    </row>
    <row r="85" customFormat="false" ht="15.6" hidden="false" customHeight="false" outlineLevel="0" collapsed="false">
      <c r="B85" s="111"/>
      <c r="C85" s="111"/>
      <c r="D85" s="112"/>
      <c r="E85" s="113"/>
      <c r="F85" s="113"/>
      <c r="G85" s="113"/>
      <c r="H85" s="114"/>
      <c r="I85" s="114"/>
      <c r="J85" s="114"/>
      <c r="K85" s="112"/>
    </row>
  </sheetData>
  <mergeCells count="2">
    <mergeCell ref="B1:K1"/>
    <mergeCell ref="H3:I3"/>
  </mergeCells>
  <dataValidations count="2">
    <dataValidation allowBlank="true" operator="between" showDropDown="false" showErrorMessage="true" showInputMessage="true" sqref="G74:G1081 I74:K1081" type="list">
      <formula1>"Yes,No,N/A"</formula1>
      <formula2>0</formula2>
    </dataValidation>
    <dataValidation allowBlank="true" operator="between" showDropDown="false" showErrorMessage="true" showInputMessage="true" sqref="G5:G14 G16:G27 G29:G34 G36:G46 G48:G53 G55:G62 G64:G72" type="list">
      <formula1>"Pass,Fail,N/A"</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1:H29"/>
  <sheetViews>
    <sheetView showFormulas="false" showGridLines="true" showRowColHeaders="true" showZeros="true" rightToLeft="false" tabSelected="false" showOutlineSymbols="true" defaultGridColor="true" view="normal" topLeftCell="B1" colorId="64" zoomScale="65" zoomScaleNormal="65" zoomScalePageLayoutView="100" workbookViewId="0">
      <selection pane="topLeft" activeCell="G15" activeCellId="0" sqref="G15"/>
    </sheetView>
  </sheetViews>
  <sheetFormatPr defaultColWidth="10.9921875" defaultRowHeight="15.6" zeroHeight="false" outlineLevelRow="0" outlineLevelCol="0"/>
  <cols>
    <col collapsed="false" customWidth="true" hidden="false" outlineLevel="0" max="1" min="1" style="45" width="1.8"/>
    <col collapsed="false" customWidth="true" hidden="false" outlineLevel="0" max="2" min="2" style="46" width="7.3"/>
    <col collapsed="false" customWidth="true" hidden="false" outlineLevel="0" max="3" min="3" style="46" width="16.9"/>
    <col collapsed="false" customWidth="true" hidden="false" outlineLevel="0" max="4" min="4" style="47" width="97.3"/>
    <col collapsed="false" customWidth="true" hidden="false" outlineLevel="0" max="5" min="5" style="45" width="3"/>
    <col collapsed="false" customWidth="true" hidden="false" outlineLevel="0" max="6" min="6" style="45" width="5.79"/>
    <col collapsed="false" customWidth="true" hidden="false" outlineLevel="0" max="7" min="7" style="0" width="69.2"/>
    <col collapsed="false" customWidth="true" hidden="false" outlineLevel="0" max="8" min="8" style="47" width="30.7"/>
    <col collapsed="false" customWidth="false" hidden="false" outlineLevel="0" max="1024" min="9" style="45" width="11"/>
  </cols>
  <sheetData>
    <row r="1" customFormat="false" ht="18" hidden="false" customHeight="false" outlineLevel="0" collapsed="false">
      <c r="B1" s="120" t="s">
        <v>269</v>
      </c>
      <c r="C1" s="120"/>
      <c r="D1" s="112"/>
      <c r="E1" s="113"/>
      <c r="F1" s="113"/>
      <c r="G1" s="114"/>
      <c r="H1" s="112"/>
    </row>
    <row r="2" customFormat="false" ht="15.6" hidden="false" customHeight="false" outlineLevel="0" collapsed="false">
      <c r="B2" s="111"/>
      <c r="C2" s="111"/>
      <c r="D2" s="112"/>
      <c r="E2" s="113"/>
      <c r="F2" s="113"/>
      <c r="G2" s="114"/>
      <c r="H2" s="112"/>
    </row>
    <row r="3" customFormat="false" ht="15" hidden="false" customHeight="false" outlineLevel="0" collapsed="false">
      <c r="B3" s="53" t="s">
        <v>51</v>
      </c>
      <c r="C3" s="54" t="s">
        <v>52</v>
      </c>
      <c r="D3" s="55" t="s">
        <v>270</v>
      </c>
      <c r="E3" s="56" t="s">
        <v>271</v>
      </c>
      <c r="F3" s="56" t="s">
        <v>56</v>
      </c>
      <c r="G3" s="121" t="s">
        <v>57</v>
      </c>
      <c r="H3" s="58" t="s">
        <v>58</v>
      </c>
    </row>
    <row r="4" customFormat="false" ht="15" hidden="false" customHeight="false" outlineLevel="0" collapsed="false">
      <c r="B4" s="79"/>
      <c r="C4" s="80"/>
      <c r="D4" s="81" t="s">
        <v>272</v>
      </c>
      <c r="E4" s="82"/>
      <c r="F4" s="82"/>
      <c r="G4" s="122"/>
      <c r="H4" s="86"/>
    </row>
    <row r="5" customFormat="false" ht="23.85" hidden="false" customHeight="false" outlineLevel="0" collapsed="false">
      <c r="B5" s="65" t="s">
        <v>273</v>
      </c>
      <c r="C5" s="66" t="s">
        <v>274</v>
      </c>
      <c r="D5" s="96" t="s">
        <v>275</v>
      </c>
      <c r="E5" s="123" t="s">
        <v>64</v>
      </c>
      <c r="F5" s="70" t="s">
        <v>77</v>
      </c>
      <c r="G5" s="124" t="str">
        <f aca="false">HYPERLINK(CONCATENATE(BASE_URL,"0x05j-Testing-Resiliency-Against-Reverse-Engineering.md#testing-root-detection-mstg-resilience-1"),"Проверка наличия root-прав (MSTG-RESILIENCE-1)")</f>
        <v>Проверка наличия root-прав (MSTG-RESILIENCE-1)</v>
      </c>
      <c r="H5" s="125"/>
    </row>
    <row r="6" customFormat="false" ht="23.85" hidden="false" customHeight="false" outlineLevel="0" collapsed="false">
      <c r="B6" s="65" t="s">
        <v>276</v>
      </c>
      <c r="C6" s="66" t="s">
        <v>277</v>
      </c>
      <c r="D6" s="96" t="s">
        <v>278</v>
      </c>
      <c r="E6" s="123" t="s">
        <v>64</v>
      </c>
      <c r="F6" s="70" t="s">
        <v>77</v>
      </c>
      <c r="G6" s="126" t="str">
        <f aca="false">HYPERLINK(CONCATENATE(BASE_URL,"0x05j-Testing-Resiliency-Against-Reverse-Engineering.md#testing-anti-debugging-detection-mstg-resilience-2"),"Проверка определения отладчиков (MSTG-RESILIENCE-2)")</f>
        <v>Проверка определения отладчиков (MSTG-RESILIENCE-2)</v>
      </c>
      <c r="H6" s="125"/>
    </row>
    <row r="7" customFormat="false" ht="23.85" hidden="false" customHeight="false" outlineLevel="0" collapsed="false">
      <c r="B7" s="65" t="s">
        <v>279</v>
      </c>
      <c r="C7" s="66" t="s">
        <v>280</v>
      </c>
      <c r="D7" s="92" t="s">
        <v>281</v>
      </c>
      <c r="E7" s="123" t="s">
        <v>64</v>
      </c>
      <c r="F7" s="70" t="s">
        <v>77</v>
      </c>
      <c r="G7" s="124" t="str">
        <f aca="false">HYPERLINK(CONCATENATE(BASE_URL,"0x05j-Testing-Resiliency-Against-Reverse-Engineering.md#testing-file-integrity-checks-mstg-resilience-3"),"Проверка целостности файлов (MSTG-RESILIENCE-3)")</f>
        <v>Проверка целостности файлов (MSTG-RESILIENCE-3)</v>
      </c>
      <c r="H7" s="125"/>
    </row>
    <row r="8" customFormat="false" ht="23.85" hidden="false" customHeight="false" outlineLevel="0" collapsed="false">
      <c r="B8" s="65" t="s">
        <v>282</v>
      </c>
      <c r="C8" s="66" t="s">
        <v>283</v>
      </c>
      <c r="D8" s="92" t="s">
        <v>284</v>
      </c>
      <c r="E8" s="123" t="s">
        <v>64</v>
      </c>
      <c r="F8" s="70" t="s">
        <v>77</v>
      </c>
      <c r="G8" s="124" t="str">
        <f aca="false">HYPERLINK(CONCATENATE(BASE_URL,"0x05j-Testing-Resiliency-Against-Reverse-Engineering.md#testing-reverse-engineering-tools-detection-mstg-resilience-4"),"Проверка определения инструментов reverse engineering (MSTG-RESILIENCE-4)")</f>
        <v>Проверка определения инструментов reverse engineering (MSTG-RESILIENCE-4)</v>
      </c>
      <c r="H8" s="125"/>
    </row>
    <row r="9" customFormat="false" ht="15" hidden="false" customHeight="false" outlineLevel="0" collapsed="false">
      <c r="B9" s="65" t="s">
        <v>285</v>
      </c>
      <c r="C9" s="66" t="s">
        <v>286</v>
      </c>
      <c r="D9" s="92" t="s">
        <v>287</v>
      </c>
      <c r="E9" s="123" t="s">
        <v>64</v>
      </c>
      <c r="F9" s="70" t="s">
        <v>77</v>
      </c>
      <c r="G9" s="124" t="str">
        <f aca="false">HYPERLINK(CONCATENATE(BASE_URL,"0x05j-Testing-Resiliency-Against-Reverse-Engineering.md#testing-emulator-detection-mstg-resilience-5"),"Проверка определения эмулятора (MSTG-RESILIENCE-5)")</f>
        <v>Проверка определения эмулятора (MSTG-RESILIENCE-5)</v>
      </c>
      <c r="H9" s="125"/>
    </row>
    <row r="10" customFormat="false" ht="15" hidden="false" customHeight="false" outlineLevel="0" collapsed="false">
      <c r="B10" s="65" t="s">
        <v>288</v>
      </c>
      <c r="C10" s="66" t="s">
        <v>289</v>
      </c>
      <c r="D10" s="92" t="s">
        <v>290</v>
      </c>
      <c r="E10" s="123" t="s">
        <v>64</v>
      </c>
      <c r="F10" s="70" t="s">
        <v>77</v>
      </c>
      <c r="G10" s="124" t="str">
        <f aca="false">HYPERLINK(CONCATENATE(BASE_URL,"0x05j-Testing-Resiliency-Against-Reverse-Engineering.md#testing-run-time-integrity-checks-mstg-resilience-6"),"Проверка целостности во время выполнения (MSTG-RESILIENCE-6)")</f>
        <v>Проверка целостности во время выполнения (MSTG-RESILIENCE-6)</v>
      </c>
      <c r="H10" s="125"/>
    </row>
    <row r="11" customFormat="false" ht="23.85" hidden="false" customHeight="false" outlineLevel="0" collapsed="false">
      <c r="B11" s="65" t="s">
        <v>291</v>
      </c>
      <c r="C11" s="66" t="s">
        <v>292</v>
      </c>
      <c r="D11" s="96" t="s">
        <v>293</v>
      </c>
      <c r="E11" s="123" t="s">
        <v>64</v>
      </c>
      <c r="F11" s="70" t="s">
        <v>77</v>
      </c>
      <c r="G11" s="127" t="s">
        <v>294</v>
      </c>
      <c r="H11" s="125"/>
    </row>
    <row r="12" customFormat="false" ht="15" hidden="false" customHeight="false" outlineLevel="0" collapsed="false">
      <c r="B12" s="65" t="s">
        <v>295</v>
      </c>
      <c r="C12" s="66" t="s">
        <v>296</v>
      </c>
      <c r="D12" s="92" t="s">
        <v>297</v>
      </c>
      <c r="E12" s="123" t="s">
        <v>64</v>
      </c>
      <c r="F12" s="70" t="s">
        <v>77</v>
      </c>
      <c r="G12" s="128" t="s">
        <v>298</v>
      </c>
      <c r="H12" s="125"/>
    </row>
    <row r="13" customFormat="false" ht="23.85" hidden="false" customHeight="false" outlineLevel="0" collapsed="false">
      <c r="B13" s="65" t="s">
        <v>299</v>
      </c>
      <c r="C13" s="66" t="s">
        <v>300</v>
      </c>
      <c r="D13" s="92" t="s">
        <v>301</v>
      </c>
      <c r="E13" s="123" t="s">
        <v>64</v>
      </c>
      <c r="F13" s="70" t="s">
        <v>77</v>
      </c>
      <c r="G13" s="124" t="str">
        <f aca="false">HYPERLINK(CONCATENATE(BASE_URL,"0x05j-Testing-Resiliency-Against-Reverse-Engineering.md#testing-obfuscation-mstg-resilience-9"),"Проверка на обфускацию (MSTG-RESILIENCE-9)")</f>
        <v>Проверка на обфускацию (MSTG-RESILIENCE-9)</v>
      </c>
      <c r="H13" s="125"/>
    </row>
    <row r="14" customFormat="false" ht="15" hidden="false" customHeight="false" outlineLevel="0" collapsed="false">
      <c r="B14" s="79"/>
      <c r="C14" s="80"/>
      <c r="D14" s="81" t="s">
        <v>302</v>
      </c>
      <c r="E14" s="82"/>
      <c r="F14" s="82"/>
      <c r="G14" s="122"/>
      <c r="H14" s="86"/>
    </row>
    <row r="15" customFormat="false" ht="23.85" hidden="false" customHeight="false" outlineLevel="0" collapsed="false">
      <c r="B15" s="65" t="s">
        <v>303</v>
      </c>
      <c r="C15" s="66" t="s">
        <v>304</v>
      </c>
      <c r="D15" s="96" t="s">
        <v>305</v>
      </c>
      <c r="E15" s="123" t="s">
        <v>64</v>
      </c>
      <c r="F15" s="70" t="s">
        <v>77</v>
      </c>
      <c r="G15" s="124" t="str">
        <f aca="false">HYPERLINK(CONCATENATE(BASE_URL,"0x05j-Testing-Resiliency-Against-Reverse-Engineering.md#testing-device-binding-mstg-resilience-10"),"Тестирование привязки к устройству (MSTG-RESILIENCE-10)")</f>
        <v>Тестирование привязки к устройству (MSTG-RESILIENCE-10)</v>
      </c>
      <c r="H15" s="125"/>
    </row>
    <row r="16" customFormat="false" ht="15" hidden="false" customHeight="false" outlineLevel="0" collapsed="false">
      <c r="B16" s="79"/>
      <c r="C16" s="80"/>
      <c r="D16" s="81" t="s">
        <v>306</v>
      </c>
      <c r="E16" s="82"/>
      <c r="F16" s="82"/>
      <c r="G16" s="122"/>
      <c r="H16" s="86"/>
    </row>
    <row r="17" customFormat="false" ht="35.05" hidden="false" customHeight="false" outlineLevel="0" collapsed="false">
      <c r="B17" s="65" t="s">
        <v>307</v>
      </c>
      <c r="C17" s="66" t="s">
        <v>308</v>
      </c>
      <c r="D17" s="96" t="s">
        <v>309</v>
      </c>
      <c r="E17" s="123" t="s">
        <v>64</v>
      </c>
      <c r="F17" s="70" t="s">
        <v>77</v>
      </c>
      <c r="G17" s="124" t="str">
        <f aca="false">HYPERLINK(CONCATENATE(BASE_URL,"0x05j-Testing-Resiliency-Against-Reverse-Engineering.md#testing-obfuscation-mstg-resilience-9"),"Проверка на обфускацию (MSTG-RESILIENCE-9)")</f>
        <v>Проверка на обфускацию (MSTG-RESILIENCE-9)</v>
      </c>
      <c r="H17" s="125"/>
    </row>
    <row r="18" customFormat="false" ht="57.45" hidden="false" customHeight="false" outlineLevel="0" collapsed="false">
      <c r="B18" s="65" t="s">
        <v>310</v>
      </c>
      <c r="C18" s="66" t="s">
        <v>311</v>
      </c>
      <c r="D18" s="96" t="s">
        <v>312</v>
      </c>
      <c r="E18" s="123" t="s">
        <v>64</v>
      </c>
      <c r="F18" s="70" t="s">
        <v>77</v>
      </c>
      <c r="G18" s="128" t="s">
        <v>294</v>
      </c>
      <c r="H18" s="125"/>
    </row>
    <row r="19" customFormat="false" ht="15.6" hidden="false" customHeight="false" outlineLevel="0" collapsed="false">
      <c r="B19" s="105"/>
      <c r="C19" s="106"/>
      <c r="D19" s="107"/>
      <c r="E19" s="108"/>
      <c r="F19" s="108"/>
      <c r="G19" s="121"/>
      <c r="H19" s="110"/>
    </row>
    <row r="20" customFormat="false" ht="15.6" hidden="false" customHeight="false" outlineLevel="0" collapsed="false">
      <c r="B20" s="111"/>
      <c r="C20" s="111"/>
      <c r="D20" s="112"/>
      <c r="E20" s="113"/>
      <c r="F20" s="113"/>
      <c r="G20" s="114"/>
      <c r="H20" s="112"/>
    </row>
    <row r="21" customFormat="false" ht="15.6" hidden="false" customHeight="false" outlineLevel="0" collapsed="false">
      <c r="B21" s="111"/>
      <c r="C21" s="111"/>
      <c r="D21" s="112"/>
      <c r="E21" s="113"/>
      <c r="F21" s="113"/>
      <c r="G21" s="114"/>
      <c r="H21" s="112"/>
    </row>
    <row r="22" customFormat="false" ht="15" hidden="false" customHeight="false" outlineLevel="0" collapsed="false">
      <c r="B22" s="115" t="s">
        <v>261</v>
      </c>
      <c r="C22" s="115"/>
      <c r="D22" s="112"/>
      <c r="E22" s="113"/>
      <c r="F22" s="113"/>
      <c r="G22" s="114"/>
      <c r="H22" s="112"/>
    </row>
    <row r="23" customFormat="false" ht="15" hidden="false" customHeight="false" outlineLevel="0" collapsed="false">
      <c r="B23" s="116" t="s">
        <v>262</v>
      </c>
      <c r="C23" s="116"/>
      <c r="D23" s="117" t="s">
        <v>263</v>
      </c>
      <c r="E23" s="113"/>
      <c r="F23" s="113"/>
      <c r="G23" s="114"/>
      <c r="H23" s="112"/>
    </row>
    <row r="24" customFormat="false" ht="15" hidden="false" customHeight="false" outlineLevel="0" collapsed="false">
      <c r="B24" s="118" t="s">
        <v>264</v>
      </c>
      <c r="C24" s="118"/>
      <c r="D24" s="119" t="s">
        <v>265</v>
      </c>
      <c r="E24" s="113"/>
      <c r="F24" s="113"/>
      <c r="G24" s="114"/>
      <c r="H24" s="112"/>
    </row>
    <row r="25" customFormat="false" ht="15" hidden="false" customHeight="false" outlineLevel="0" collapsed="false">
      <c r="B25" s="118" t="s">
        <v>266</v>
      </c>
      <c r="C25" s="118"/>
      <c r="D25" s="119" t="s">
        <v>267</v>
      </c>
      <c r="E25" s="113"/>
      <c r="F25" s="113"/>
      <c r="G25" s="114"/>
      <c r="H25" s="112"/>
    </row>
    <row r="26" customFormat="false" ht="15" hidden="false" customHeight="false" outlineLevel="0" collapsed="false">
      <c r="B26" s="118" t="s">
        <v>77</v>
      </c>
      <c r="C26" s="118"/>
      <c r="D26" s="119" t="s">
        <v>268</v>
      </c>
      <c r="E26" s="113"/>
      <c r="F26" s="113"/>
      <c r="G26" s="114"/>
      <c r="H26" s="112"/>
    </row>
    <row r="27" customFormat="false" ht="15.6" hidden="false" customHeight="false" outlineLevel="0" collapsed="false">
      <c r="B27" s="111"/>
      <c r="C27" s="111"/>
      <c r="D27" s="112"/>
      <c r="E27" s="113"/>
      <c r="F27" s="113"/>
      <c r="G27" s="114"/>
      <c r="H27" s="112"/>
    </row>
    <row r="28" customFormat="false" ht="15.6" hidden="false" customHeight="false" outlineLevel="0" collapsed="false">
      <c r="B28" s="111"/>
      <c r="C28" s="111"/>
      <c r="D28" s="112"/>
      <c r="E28" s="113"/>
      <c r="F28" s="113"/>
      <c r="G28" s="114"/>
      <c r="H28" s="112"/>
    </row>
    <row r="29" customFormat="false" ht="15.6" hidden="false" customHeight="false" outlineLevel="0" collapsed="false">
      <c r="B29" s="111"/>
      <c r="C29" s="111"/>
      <c r="D29" s="112"/>
      <c r="E29" s="113"/>
      <c r="F29" s="113"/>
      <c r="G29" s="114"/>
      <c r="H29" s="112"/>
    </row>
  </sheetData>
  <dataValidations count="1">
    <dataValidation allowBlank="true" operator="between" showDropDown="false" showErrorMessage="true" showInputMessage="true" sqref="F5:F13 F15 F17:F18" type="list">
      <formula1>"Pass,Fail,N/A"</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B1:M85"/>
  <sheetViews>
    <sheetView showFormulas="false" showGridLines="true" showRowColHeaders="true" showZeros="true" rightToLeft="false" tabSelected="false" showOutlineSymbols="true" defaultGridColor="true" view="normal" topLeftCell="A46" colorId="64" zoomScale="65" zoomScaleNormal="65" zoomScalePageLayoutView="100" workbookViewId="0">
      <selection pane="topLeft" activeCell="H73" activeCellId="0" sqref="H73"/>
    </sheetView>
  </sheetViews>
  <sheetFormatPr defaultColWidth="10.984375" defaultRowHeight="15.6" zeroHeight="false" outlineLevelRow="0" outlineLevelCol="0"/>
  <cols>
    <col collapsed="false" customWidth="true" hidden="false" outlineLevel="0" max="1" min="1" style="0" width="1.8"/>
    <col collapsed="false" customWidth="true" hidden="false" outlineLevel="0" max="2" min="2" style="129" width="8"/>
    <col collapsed="false" customWidth="true" hidden="false" outlineLevel="0" max="3" min="3" style="129" width="15.6"/>
    <col collapsed="false" customWidth="true" hidden="false" outlineLevel="0" max="4" min="4" style="130" width="97.3"/>
    <col collapsed="false" customWidth="true" hidden="false" outlineLevel="0" max="6" min="5" style="0" width="6.69"/>
    <col collapsed="false" customWidth="true" hidden="false" outlineLevel="0" max="7" min="7" style="0" width="5.79"/>
    <col collapsed="false" customWidth="true" hidden="false" outlineLevel="0" max="8" min="8" style="0" width="91.6"/>
    <col collapsed="false" customWidth="true" hidden="false" outlineLevel="0" max="10" min="9" style="0" width="75.4"/>
    <col collapsed="false" customWidth="true" hidden="false" outlineLevel="0" max="11" min="11" style="130" width="30.8"/>
    <col collapsed="false" customWidth="true" hidden="false" outlineLevel="0" max="14" min="13" style="0" width="10.8"/>
  </cols>
  <sheetData>
    <row r="1" customFormat="false" ht="18" hidden="false" customHeight="false" outlineLevel="0" collapsed="false">
      <c r="B1" s="131" t="s">
        <v>313</v>
      </c>
      <c r="C1" s="131"/>
      <c r="D1" s="132"/>
      <c r="E1" s="52"/>
      <c r="F1" s="52"/>
      <c r="G1" s="52"/>
      <c r="H1" s="132"/>
      <c r="I1" s="50"/>
      <c r="J1" s="50"/>
      <c r="K1" s="132"/>
    </row>
    <row r="2" customFormat="false" ht="15.6" hidden="false" customHeight="false" outlineLevel="0" collapsed="false">
      <c r="B2" s="133"/>
      <c r="C2" s="133"/>
      <c r="D2" s="132"/>
      <c r="E2" s="52"/>
      <c r="F2" s="52"/>
      <c r="G2" s="52"/>
      <c r="H2" s="52"/>
      <c r="I2" s="52"/>
      <c r="J2" s="52"/>
      <c r="K2" s="132"/>
    </row>
    <row r="3" s="45" customFormat="true" ht="15.6" hidden="false" customHeight="true" outlineLevel="0" collapsed="false">
      <c r="B3" s="53" t="s">
        <v>51</v>
      </c>
      <c r="C3" s="54" t="s">
        <v>52</v>
      </c>
      <c r="D3" s="55" t="s">
        <v>53</v>
      </c>
      <c r="E3" s="56" t="s">
        <v>54</v>
      </c>
      <c r="F3" s="56" t="s">
        <v>55</v>
      </c>
      <c r="G3" s="56" t="s">
        <v>56</v>
      </c>
      <c r="H3" s="57" t="s">
        <v>57</v>
      </c>
      <c r="I3" s="57"/>
      <c r="J3" s="57"/>
      <c r="K3" s="58" t="s">
        <v>58</v>
      </c>
    </row>
    <row r="4" customFormat="false" ht="15" hidden="false" customHeight="false" outlineLevel="0" collapsed="false">
      <c r="B4" s="59" t="s">
        <v>59</v>
      </c>
      <c r="C4" s="60"/>
      <c r="D4" s="61" t="s">
        <v>60</v>
      </c>
      <c r="E4" s="62"/>
      <c r="F4" s="62"/>
      <c r="G4" s="62"/>
      <c r="H4" s="61"/>
      <c r="I4" s="61"/>
      <c r="J4" s="63"/>
      <c r="K4" s="64"/>
    </row>
    <row r="5" customFormat="false" ht="15" hidden="false" customHeight="false" outlineLevel="0" collapsed="false">
      <c r="B5" s="65" t="s">
        <v>61</v>
      </c>
      <c r="C5" s="66" t="s">
        <v>62</v>
      </c>
      <c r="D5" s="67" t="s">
        <v>63</v>
      </c>
      <c r="E5" s="68" t="s">
        <v>64</v>
      </c>
      <c r="F5" s="69" t="s">
        <v>64</v>
      </c>
      <c r="G5" s="70"/>
      <c r="H5" s="134" t="str">
        <f aca="false">HYPERLINK(CONCATENATE( BASE_URL, "0x04b-Mobile-App-Security-Testing.md#architectural-information"), "Информация об архитектуре")</f>
        <v>Информация об архитектуре</v>
      </c>
      <c r="I5" s="76"/>
      <c r="J5" s="76"/>
      <c r="K5" s="73"/>
    </row>
    <row r="6" customFormat="false" ht="15" hidden="false" customHeight="false" outlineLevel="0" collapsed="false">
      <c r="B6" s="65" t="s">
        <v>65</v>
      </c>
      <c r="C6" s="66" t="s">
        <v>66</v>
      </c>
      <c r="D6" s="67" t="s">
        <v>67</v>
      </c>
      <c r="E6" s="68" t="s">
        <v>64</v>
      </c>
      <c r="F6" s="69" t="s">
        <v>64</v>
      </c>
      <c r="G6" s="70"/>
      <c r="H6" s="135" t="str">
        <f aca="false">HYPERLINK(CONCATENATE( BASE_URL, "0x04h-Testing-Code-Quality.md#injection-flaws-mstg-arch-2-and-mstg-platform-2"), "Ошибка инъекции (MSTG-ARCH-2 and MSTG-PLATFORM-2)")</f>
        <v>Ошибка инъекции (MSTG-ARCH-2 and MSTG-PLATFORM-2)</v>
      </c>
      <c r="I6" s="136" t="str">
        <f aca="false">HYPERLINK(CONCATENATE(BASE_URL,"0x04e-Testing-Authentication-and-Session-Management.md#verifying-that-appropriate-authentication-is-in-place-mstg-arch-2-and-mstg-auth-1"),"Проверка наличия соответствующей авторизации (MSTG-ARCH-2 and MSTG-AUTH-1)")</f>
        <v>Проверка наличия соответствующей авторизации (MSTG-ARCH-2 and MSTG-AUTH-1)</v>
      </c>
      <c r="J6" s="137"/>
      <c r="K6" s="73"/>
    </row>
    <row r="7" customFormat="false" ht="15" hidden="false" customHeight="false" outlineLevel="0" collapsed="false">
      <c r="B7" s="65" t="s">
        <v>68</v>
      </c>
      <c r="C7" s="66" t="s">
        <v>69</v>
      </c>
      <c r="D7" s="67" t="s">
        <v>70</v>
      </c>
      <c r="E7" s="68" t="s">
        <v>64</v>
      </c>
      <c r="F7" s="69" t="s">
        <v>64</v>
      </c>
      <c r="G7" s="70"/>
      <c r="H7" s="134" t="str">
        <f aca="false">HYPERLINK(CONCATENATE( BASE_URL, "0x04b-Mobile-App-Security-Testing.md#architectural-information"), "Информация об архитектуре")</f>
        <v>Информация об архитектуре</v>
      </c>
      <c r="I7" s="76"/>
      <c r="J7" s="76"/>
      <c r="K7" s="73"/>
    </row>
    <row r="8" customFormat="false" ht="15" hidden="false" customHeight="false" outlineLevel="0" collapsed="false">
      <c r="B8" s="65" t="s">
        <v>71</v>
      </c>
      <c r="C8" s="66" t="s">
        <v>72</v>
      </c>
      <c r="D8" s="67" t="s">
        <v>73</v>
      </c>
      <c r="E8" s="68" t="s">
        <v>64</v>
      </c>
      <c r="F8" s="69" t="s">
        <v>64</v>
      </c>
      <c r="G8" s="70"/>
      <c r="H8" s="134" t="str">
        <f aca="false">HYPERLINK(CONCATENATE( BASE_URL, "0x04b-Mobile-App-Security-Testing.md#identifying-sensitive-data"), "Выявление конфиденциальных данных")</f>
        <v>Выявление конфиденциальных данных</v>
      </c>
      <c r="I8" s="76"/>
      <c r="J8" s="76"/>
      <c r="K8" s="73"/>
    </row>
    <row r="9" customFormat="false" ht="15" hidden="false" customHeight="false" outlineLevel="0" collapsed="false">
      <c r="B9" s="65" t="s">
        <v>74</v>
      </c>
      <c r="C9" s="66" t="s">
        <v>75</v>
      </c>
      <c r="D9" s="67" t="s">
        <v>76</v>
      </c>
      <c r="E9" s="77"/>
      <c r="F9" s="69" t="s">
        <v>64</v>
      </c>
      <c r="G9" s="70" t="s">
        <v>77</v>
      </c>
      <c r="H9" s="134" t="str">
        <f aca="false">HYPERLINK(CONCATENATE( BASE_URL, "0x04b-Mobile-App-Security-Testing.md#environmental-information"), "Информация об окружении")</f>
        <v>Информация об окружении</v>
      </c>
      <c r="I9" s="76"/>
      <c r="J9" s="76"/>
      <c r="K9" s="73"/>
    </row>
    <row r="10" customFormat="false" ht="24.85" hidden="false" customHeight="false" outlineLevel="0" collapsed="false">
      <c r="B10" s="65" t="s">
        <v>78</v>
      </c>
      <c r="C10" s="66" t="s">
        <v>79</v>
      </c>
      <c r="D10" s="67" t="s">
        <v>80</v>
      </c>
      <c r="E10" s="77"/>
      <c r="F10" s="69" t="s">
        <v>64</v>
      </c>
      <c r="G10" s="70" t="s">
        <v>77</v>
      </c>
      <c r="H10" s="134" t="str">
        <f aca="false">HYPERLINK(CONCATENATE( BASE_URL, "0x04b-Mobile-App-Security-Testing.md#mapping-the-application"), "Составление карты приложения")</f>
        <v>Составление карты приложения</v>
      </c>
      <c r="I10" s="76"/>
      <c r="J10" s="76"/>
      <c r="K10" s="73"/>
    </row>
    <row r="11" customFormat="false" ht="15" hidden="false" customHeight="false" outlineLevel="0" collapsed="false">
      <c r="B11" s="65" t="s">
        <v>81</v>
      </c>
      <c r="C11" s="66" t="s">
        <v>82</v>
      </c>
      <c r="D11" s="67" t="s">
        <v>83</v>
      </c>
      <c r="E11" s="77"/>
      <c r="F11" s="69" t="s">
        <v>64</v>
      </c>
      <c r="G11" s="70" t="s">
        <v>77</v>
      </c>
      <c r="H11" s="136" t="str">
        <f aca="false">HYPERLINK(CONCATENATE( BASE_URL, "0x04b-Mobile-App-Security-Testing.md#principles-of-testing"), "Принципы тестирования")</f>
        <v>Принципы тестирования</v>
      </c>
      <c r="I11" s="138" t="str">
        <f aca="false">HYPERLINK(CONCATENATE( BASE_URL, "0x04b-Mobile-App-Security-Testing.md#penetration-testing-aka-pentesting"), "Тестирование на проникновение (a.k.a. Pentesting)")</f>
        <v>Тестирование на проникновение (a.k.a. Pentesting)</v>
      </c>
      <c r="J11" s="75"/>
      <c r="K11" s="73"/>
    </row>
    <row r="12" customFormat="false" ht="24.85" hidden="false" customHeight="false" outlineLevel="0" collapsed="false">
      <c r="B12" s="65" t="s">
        <v>84</v>
      </c>
      <c r="C12" s="66" t="s">
        <v>85</v>
      </c>
      <c r="D12" s="67" t="s">
        <v>86</v>
      </c>
      <c r="E12" s="77"/>
      <c r="F12" s="69" t="s">
        <v>64</v>
      </c>
      <c r="G12" s="70" t="s">
        <v>77</v>
      </c>
      <c r="H12" s="134" t="str">
        <f aca="false">HYPERLINK(CONCATENATE( BASE_URL, "0x04g-Testing-Cryptography.md#cryptographic-policy"), "Криптографическая политика")</f>
        <v>Криптографическая политика</v>
      </c>
      <c r="I12" s="76"/>
      <c r="J12" s="76"/>
      <c r="K12" s="73"/>
    </row>
    <row r="13" customFormat="false" ht="15" hidden="false" customHeight="false" outlineLevel="0" collapsed="false">
      <c r="B13" s="65" t="s">
        <v>87</v>
      </c>
      <c r="C13" s="66" t="s">
        <v>88</v>
      </c>
      <c r="D13" s="67" t="s">
        <v>89</v>
      </c>
      <c r="E13" s="77"/>
      <c r="F13" s="69" t="s">
        <v>64</v>
      </c>
      <c r="G13" s="70" t="s">
        <v>77</v>
      </c>
      <c r="H13" s="71" t="str">
        <f aca="false">HYPERLINK(CONCATENATE( BASE_URL, "0x06h-Testing-Platform-Interaction.md#testing-enforced-updating-mstg-arch-9"), "Тест принудительного обновления (MSTG-ARCH-9)")</f>
        <v>Тест принудительного обновления (MSTG-ARCH-9)</v>
      </c>
      <c r="I13" s="76"/>
      <c r="J13" s="76"/>
      <c r="K13" s="73"/>
    </row>
    <row r="14" customFormat="false" ht="15" hidden="false" customHeight="false" outlineLevel="0" collapsed="false">
      <c r="B14" s="65" t="s">
        <v>90</v>
      </c>
      <c r="C14" s="66" t="s">
        <v>91</v>
      </c>
      <c r="D14" s="67" t="s">
        <v>92</v>
      </c>
      <c r="E14" s="77"/>
      <c r="F14" s="69" t="s">
        <v>64</v>
      </c>
      <c r="G14" s="70" t="s">
        <v>77</v>
      </c>
      <c r="H14" s="134" t="str">
        <f aca="false">HYPERLINK(CONCATENATE( BASE_URL, "0x04b-Mobile-App-Security-Testing.md#security-testing-and-the-sdlc"), "Тестирование безопасности и SDLC (жизненного цикла разработки ПО)")</f>
        <v>Тестирование безопасности и SDLC (жизненного цикла разработки ПО)</v>
      </c>
      <c r="I14" s="76"/>
      <c r="J14" s="76"/>
      <c r="K14" s="73"/>
    </row>
    <row r="15" customFormat="false" ht="15" hidden="false" customHeight="false" outlineLevel="0" collapsed="false">
      <c r="B15" s="79" t="s">
        <v>93</v>
      </c>
      <c r="C15" s="80"/>
      <c r="D15" s="81" t="s">
        <v>94</v>
      </c>
      <c r="E15" s="82"/>
      <c r="F15" s="83"/>
      <c r="G15" s="82"/>
      <c r="H15" s="84"/>
      <c r="I15" s="85"/>
      <c r="J15" s="85"/>
      <c r="K15" s="95"/>
    </row>
    <row r="16" customFormat="false" ht="23.85" hidden="false" customHeight="false" outlineLevel="0" collapsed="false">
      <c r="B16" s="87" t="s">
        <v>95</v>
      </c>
      <c r="C16" s="88" t="s">
        <v>96</v>
      </c>
      <c r="D16" s="67" t="s">
        <v>97</v>
      </c>
      <c r="E16" s="68" t="s">
        <v>64</v>
      </c>
      <c r="F16" s="69" t="s">
        <v>64</v>
      </c>
      <c r="G16" s="70"/>
      <c r="H16" s="90" t="str">
        <f aca="false">HYPERLINK(CONCATENATE(BASE_URL,"0x06d-Testing-Data-Storage.md#testing-local-data-storage-mstg-storage-1-and-mstg-storage-2"),"Проверка наличия конфиденциальных данных на локальном хранилище (MSTG-STORAGE-1 and MSTG-STORAGE-2)")</f>
        <v>Проверка наличия конфиденциальных данных на локальном хранилище (MSTG-STORAGE-1 and MSTG-STORAGE-2)</v>
      </c>
      <c r="I16" s="76"/>
      <c r="J16" s="76"/>
      <c r="K16" s="73"/>
    </row>
    <row r="17" customFormat="false" ht="24.85" hidden="false" customHeight="false" outlineLevel="0" collapsed="false">
      <c r="B17" s="87" t="s">
        <v>98</v>
      </c>
      <c r="C17" s="88" t="s">
        <v>99</v>
      </c>
      <c r="D17" s="67" t="s">
        <v>100</v>
      </c>
      <c r="E17" s="68"/>
      <c r="F17" s="69"/>
      <c r="G17" s="70"/>
      <c r="H17" s="90" t="str">
        <f aca="false">HYPERLINK(CONCATENATE(BASE_URL,"0x06d-Testing-Data-Storage.md#testing-local-data-storage-mstg-storage-1-and-mstg-storage-2"),"Проверка наличия конфиденциальных данных на локальном хранилище (MSTG-STORAGE-1 and MSTG-STORAGE-2)")</f>
        <v>Проверка наличия конфиденциальных данных на локальном хранилище (MSTG-STORAGE-1 and MSTG-STORAGE-2)</v>
      </c>
      <c r="I17" s="76"/>
      <c r="J17" s="76"/>
      <c r="K17" s="73"/>
    </row>
    <row r="18" customFormat="false" ht="15" hidden="false" customHeight="false" outlineLevel="0" collapsed="false">
      <c r="B18" s="87" t="s">
        <v>101</v>
      </c>
      <c r="C18" s="88" t="s">
        <v>102</v>
      </c>
      <c r="D18" s="67" t="s">
        <v>103</v>
      </c>
      <c r="E18" s="68" t="s">
        <v>64</v>
      </c>
      <c r="F18" s="69" t="s">
        <v>64</v>
      </c>
      <c r="G18" s="70"/>
      <c r="H18" s="90" t="str">
        <f aca="false">HYPERLINK(CONCATENATE(BASE_URL,"0x06d-Testing-Data-Storage.md#checking-logs-for-sensitive-data-mstg-storage-3"),"Проверка наличия конфиденциальных данных в записях лога (MSTG-STORAGE-3)")</f>
        <v>Проверка наличия конфиденциальных данных в записях лога (MSTG-STORAGE-3)</v>
      </c>
      <c r="I18" s="76"/>
      <c r="J18" s="76"/>
      <c r="K18" s="73"/>
    </row>
    <row r="19" customFormat="false" ht="23.85" hidden="false" customHeight="false" outlineLevel="0" collapsed="false">
      <c r="B19" s="87" t="s">
        <v>104</v>
      </c>
      <c r="C19" s="88" t="s">
        <v>105</v>
      </c>
      <c r="D19" s="67" t="s">
        <v>106</v>
      </c>
      <c r="E19" s="68" t="s">
        <v>64</v>
      </c>
      <c r="F19" s="69" t="s">
        <v>64</v>
      </c>
      <c r="G19" s="70"/>
      <c r="H19" s="139" t="str">
        <f aca="false">HYPERLINK(CONCATENATE(BASE_URL,"0x06d-Testing-Data-Storage.md#determining-whether-sensitive-data-is-sent-to-third-parties-mstg-storage-4"),"Проверка передачи конфиденциальных данных третим сторонам (MSTG-STORAGE-4)")</f>
        <v>Проверка передачи конфиденциальных данных третим сторонам (MSTG-STORAGE-4)</v>
      </c>
      <c r="I19" s="76"/>
      <c r="J19" s="76"/>
      <c r="K19" s="73"/>
    </row>
    <row r="20" customFormat="false" ht="15" hidden="false" customHeight="false" outlineLevel="0" collapsed="false">
      <c r="B20" s="87" t="s">
        <v>107</v>
      </c>
      <c r="C20" s="88" t="s">
        <v>108</v>
      </c>
      <c r="D20" s="92" t="s">
        <v>109</v>
      </c>
      <c r="E20" s="68" t="s">
        <v>64</v>
      </c>
      <c r="F20" s="69" t="s">
        <v>64</v>
      </c>
      <c r="G20" s="70"/>
      <c r="H20" s="139" t="str">
        <f aca="false">HYPERLINK(CONCATENATE(BASE_URL,"0x06d-Testing-Data-Storage.md#finding-sensitive-data-in-the-keyboard-cache-mstg-storage-5"),"Проверка отключения кэша клавиатуры для полей ввода текста (MSTG-STORAGE-5)")</f>
        <v>Проверка отключения кэша клавиатуры для полей ввода текста (MSTG-STORAGE-5)</v>
      </c>
      <c r="I20" s="76"/>
      <c r="J20" s="76"/>
      <c r="K20" s="73"/>
    </row>
    <row r="21" customFormat="false" ht="25.35" hidden="false" customHeight="false" outlineLevel="0" collapsed="false">
      <c r="B21" s="87" t="s">
        <v>110</v>
      </c>
      <c r="C21" s="88" t="s">
        <v>111</v>
      </c>
      <c r="D21" s="92" t="s">
        <v>112</v>
      </c>
      <c r="E21" s="68" t="s">
        <v>64</v>
      </c>
      <c r="F21" s="69" t="s">
        <v>64</v>
      </c>
      <c r="G21" s="70"/>
      <c r="H21" s="139" t="str">
        <f aca="false">HYPERLINK(CONCATENATE(BASE_URL,"0x06d-Testing-Data-Storage.md#determining-whether-sensitive-data-is-exposed-via-ipc-mechanisms-mstg-storage-6"),"Проверка передачи конфиденциальных данных при обмене данными между потоками (IPC) (MSTG-STORAGE-6)")</f>
        <v>Проверка передачи конфиденциальных данных при обмене данными между потоками (IPC) (MSTG-STORAGE-6)</v>
      </c>
      <c r="I21" s="76"/>
      <c r="J21" s="76"/>
      <c r="K21" s="73"/>
    </row>
    <row r="22" customFormat="false" ht="15" hidden="false" customHeight="false" outlineLevel="0" collapsed="false">
      <c r="B22" s="87" t="s">
        <v>113</v>
      </c>
      <c r="C22" s="88" t="s">
        <v>114</v>
      </c>
      <c r="D22" s="92" t="s">
        <v>115</v>
      </c>
      <c r="E22" s="68" t="s">
        <v>64</v>
      </c>
      <c r="F22" s="69" t="s">
        <v>64</v>
      </c>
      <c r="G22" s="70"/>
      <c r="H22" s="140" t="str">
        <f aca="false">HYPERLINK(CONCATENATE(BASE_URL,"0x06d-Testing-Data-Storage.md#checking-for-sensitive-data-disclosed-through-the-user-interface-mstg-storage-7"),"Проверка раскрытия конфиденциальных данных через пользовательский интерфейс (MSTG-STORAGE-7)")</f>
        <v>Проверка раскрытия конфиденциальных данных через пользовательский интерфейс (MSTG-STORAGE-7)</v>
      </c>
      <c r="I22" s="76"/>
      <c r="J22" s="76"/>
      <c r="K22" s="73"/>
    </row>
    <row r="23" customFormat="false" ht="15" hidden="false" customHeight="false" outlineLevel="0" collapsed="false">
      <c r="B23" s="87" t="s">
        <v>116</v>
      </c>
      <c r="C23" s="88" t="s">
        <v>117</v>
      </c>
      <c r="D23" s="92" t="s">
        <v>118</v>
      </c>
      <c r="E23" s="93"/>
      <c r="F23" s="69" t="s">
        <v>64</v>
      </c>
      <c r="G23" s="70" t="s">
        <v>77</v>
      </c>
      <c r="H23" s="140" t="str">
        <f aca="false">HYPERLINK(CONCATENATE(BASE_URL,"0x06d-Testing-Data-Storage.md#testing-backups-for-sensitive-data-mstg-storage-8"),"Тестирование бэкапов на наличие конфиденциальных данных (MSTG-STORAGE-8)")</f>
        <v>Тестирование бэкапов на наличие конфиденциальных данных (MSTG-STORAGE-8)</v>
      </c>
      <c r="I23" s="76"/>
      <c r="J23" s="76"/>
      <c r="K23" s="73"/>
    </row>
    <row r="24" customFormat="false" ht="15" hidden="false" customHeight="false" outlineLevel="0" collapsed="false">
      <c r="B24" s="87" t="s">
        <v>119</v>
      </c>
      <c r="C24" s="88" t="s">
        <v>120</v>
      </c>
      <c r="D24" s="92" t="s">
        <v>121</v>
      </c>
      <c r="E24" s="93"/>
      <c r="F24" s="69" t="s">
        <v>64</v>
      </c>
      <c r="G24" s="70" t="s">
        <v>77</v>
      </c>
      <c r="H24" s="140" t="str">
        <f aca="false">HYPERLINK(CONCATENATE(BASE_URL,"0x06d-Testing-Data-Storage.md#testing-auto-generated-screenshots-for-sensitive-information-mstg-storage-9"),"Поиск конфиденциальных данных в автоматически генерируемых снимках экрана (MSTG-STORAGE-9)")</f>
        <v>Поиск конфиденциальных данных в автоматически генерируемых снимках экрана (MSTG-STORAGE-9)</v>
      </c>
      <c r="I24" s="76"/>
      <c r="J24" s="76"/>
      <c r="K24" s="73"/>
    </row>
    <row r="25" customFormat="false" ht="24.85" hidden="false" customHeight="false" outlineLevel="0" collapsed="false">
      <c r="B25" s="87" t="s">
        <v>122</v>
      </c>
      <c r="C25" s="88" t="s">
        <v>123</v>
      </c>
      <c r="D25" s="92" t="s">
        <v>124</v>
      </c>
      <c r="E25" s="93"/>
      <c r="F25" s="69" t="s">
        <v>64</v>
      </c>
      <c r="G25" s="70" t="s">
        <v>77</v>
      </c>
      <c r="H25" s="140" t="str">
        <f aca="false">HYPERLINK(CONCATENATE(BASE_URL,"0x06d-Testing-Data-Storage.md#testing-memory-for-sensitive-data-mstg-storage-10"),"Проверка памяти на конфиденциальные данные (MSTG-STORAGE-10)")</f>
        <v>Проверка памяти на конфиденциальные данные (MSTG-STORAGE-10)</v>
      </c>
      <c r="I25" s="76"/>
      <c r="J25" s="76"/>
      <c r="K25" s="73"/>
    </row>
    <row r="26" customFormat="false" ht="24.85" hidden="false" customHeight="false" outlineLevel="0" collapsed="false">
      <c r="B26" s="87" t="s">
        <v>125</v>
      </c>
      <c r="C26" s="88" t="s">
        <v>126</v>
      </c>
      <c r="D26" s="92" t="s">
        <v>127</v>
      </c>
      <c r="E26" s="93"/>
      <c r="F26" s="69" t="s">
        <v>64</v>
      </c>
      <c r="G26" s="70" t="s">
        <v>77</v>
      </c>
      <c r="H26" s="140" t="str">
        <f aca="false">HYPERLINK(CONCATENATE(BASE_URL,"0x06f-Testing-Local-Authentication.md#testing-local-authentication-mstg-auth-8-and-mstg-storage-11"),"Проверка политики безопасности доступа к устройству (MSTG-STORAGE-11)")</f>
        <v>Проверка политики безопасности доступа к устройству (MSTG-STORAGE-11)</v>
      </c>
      <c r="I26" s="76"/>
      <c r="J26" s="76"/>
      <c r="K26" s="73"/>
      <c r="L26" s="141"/>
    </row>
    <row r="27" customFormat="false" ht="24.85" hidden="false" customHeight="false" outlineLevel="0" collapsed="false">
      <c r="B27" s="87" t="s">
        <v>128</v>
      </c>
      <c r="C27" s="88" t="s">
        <v>129</v>
      </c>
      <c r="D27" s="67" t="s">
        <v>130</v>
      </c>
      <c r="E27" s="93"/>
      <c r="F27" s="69" t="s">
        <v>64</v>
      </c>
      <c r="G27" s="70" t="s">
        <v>77</v>
      </c>
      <c r="H27" s="142" t="str">
        <f aca="false">HYPERLINK(CONCATENATE(BASE_URL,"0x04i-Testing-user-interaction.md#testing-user-education-mstg-storage-12"),"Проверка знаний пользователей (MSTG-STORAGE-12)")</f>
        <v>Проверка знаний пользователей (MSTG-STORAGE-12)</v>
      </c>
      <c r="I27" s="76"/>
      <c r="J27" s="76"/>
      <c r="K27" s="73"/>
      <c r="L27" s="45"/>
    </row>
    <row r="28" customFormat="false" ht="15" hidden="false" customHeight="false" outlineLevel="0" collapsed="false">
      <c r="B28" s="79" t="s">
        <v>131</v>
      </c>
      <c r="C28" s="80"/>
      <c r="D28" s="81" t="s">
        <v>132</v>
      </c>
      <c r="E28" s="82"/>
      <c r="F28" s="83"/>
      <c r="G28" s="82"/>
      <c r="H28" s="84"/>
      <c r="I28" s="85"/>
      <c r="J28" s="85"/>
      <c r="K28" s="95"/>
    </row>
    <row r="29" customFormat="false" ht="23.85" hidden="false" customHeight="false" outlineLevel="0" collapsed="false">
      <c r="B29" s="87" t="s">
        <v>133</v>
      </c>
      <c r="C29" s="88" t="s">
        <v>134</v>
      </c>
      <c r="D29" s="92" t="s">
        <v>135</v>
      </c>
      <c r="E29" s="68" t="s">
        <v>64</v>
      </c>
      <c r="F29" s="69" t="s">
        <v>64</v>
      </c>
      <c r="G29" s="70"/>
      <c r="H29" s="90" t="str">
        <f aca="false">HYPERLINK(CONCATENATE(BASE_URL,"0x06e-Testing-Cryptography.md#testing-key-management-mstg-crypto-1-and-mstg-crypto-5"),"Проверка системы управления ключами (MSTG-CRYPTO-1 and MSTG-CRYPTO-5)")</f>
        <v>Проверка системы управления ключами (MSTG-CRYPTO-1 and MSTG-CRYPTO-5)</v>
      </c>
      <c r="I29" s="76"/>
      <c r="J29" s="76"/>
      <c r="K29" s="73"/>
    </row>
    <row r="30" customFormat="false" ht="25.35" hidden="false" customHeight="false" outlineLevel="0" collapsed="false">
      <c r="B30" s="87" t="s">
        <v>136</v>
      </c>
      <c r="C30" s="88" t="s">
        <v>137</v>
      </c>
      <c r="D30" s="92" t="s">
        <v>138</v>
      </c>
      <c r="E30" s="68" t="s">
        <v>64</v>
      </c>
      <c r="F30" s="69" t="s">
        <v>64</v>
      </c>
      <c r="G30" s="70"/>
      <c r="H30" s="89" t="str">
        <f aca="false">HYPERLINK(CONCATENATE(BASE_URL,"0x06e-Testing-Cryptography.md#verifying-the-configuration-of-cryptographic-standard-algorithms-mstg-crypto-2-and-mstg-crypto-3"),"Тестирование конфигурации криптографических стандартных алгоритмов (MSTG-CRYPTO-2 and MSTG-CRYPTO-3)")</f>
        <v>Тестирование конфигурации криптографических стандартных алгоритмов (MSTG-CRYPTO-2 and MSTG-CRYPTO-3)</v>
      </c>
      <c r="I30" s="76"/>
      <c r="J30" s="76"/>
      <c r="K30" s="73"/>
    </row>
    <row r="31" customFormat="false" ht="25.35" hidden="false" customHeight="false" outlineLevel="0" collapsed="false">
      <c r="B31" s="87" t="s">
        <v>139</v>
      </c>
      <c r="C31" s="88" t="s">
        <v>140</v>
      </c>
      <c r="D31" s="67" t="s">
        <v>141</v>
      </c>
      <c r="E31" s="68" t="s">
        <v>64</v>
      </c>
      <c r="F31" s="69" t="s">
        <v>64</v>
      </c>
      <c r="G31" s="70"/>
      <c r="H31" s="89" t="str">
        <f aca="false">HYPERLINK(CONCATENATE(BASE_URL,"0x06e-Testing-Cryptography.md#verifying-the-configuration-of-cryptographic-standard-algorithms-mstg-crypto-2-and-mstg-crypto-3"),"Тестирование конфигурации криптографических стандартных алгоритмов (MSTG-CRYPTO-2 and MSTG-CRYPTO-3)")</f>
        <v>Тестирование конфигурации криптографических стандартных алгоритмов (MSTG-CRYPTO-2 and MSTG-CRYPTO-3)</v>
      </c>
      <c r="I31" s="76"/>
      <c r="J31" s="76"/>
      <c r="K31" s="73"/>
    </row>
    <row r="32" customFormat="false" ht="15" hidden="false" customHeight="false" outlineLevel="0" collapsed="false">
      <c r="B32" s="87" t="s">
        <v>142</v>
      </c>
      <c r="C32" s="88" t="s">
        <v>143</v>
      </c>
      <c r="D32" s="92" t="s">
        <v>144</v>
      </c>
      <c r="E32" s="68" t="s">
        <v>64</v>
      </c>
      <c r="F32" s="69" t="s">
        <v>64</v>
      </c>
      <c r="G32" s="70"/>
      <c r="H32" s="90" t="str">
        <f aca="false">HYPERLINK(CONCATENATE(BASE_URL,"0x04g-Testing-Cryptography.md#identifying-insecure-andor-deprecated-cryptographic-algorithms-mstg-crypto-4"),"Поиск небезопасных и/или устаревших криптографических алгоритмов (MSTG-CRYPTO-4)")</f>
        <v>Поиск небезопасных и/или устаревших криптографических алгоритмов (MSTG-CRYPTO-4)</v>
      </c>
      <c r="I32" s="76"/>
      <c r="J32" s="76"/>
      <c r="K32" s="73"/>
    </row>
    <row r="33" customFormat="false" ht="15" hidden="false" customHeight="false" outlineLevel="0" collapsed="false">
      <c r="B33" s="87" t="s">
        <v>145</v>
      </c>
      <c r="C33" s="88" t="s">
        <v>146</v>
      </c>
      <c r="D33" s="92" t="s">
        <v>147</v>
      </c>
      <c r="E33" s="68" t="s">
        <v>64</v>
      </c>
      <c r="F33" s="69" t="s">
        <v>64</v>
      </c>
      <c r="G33" s="70"/>
      <c r="H33" s="90" t="str">
        <f aca="false">HYPERLINK(CONCATENATE(BASE_URL,"0x06e-Testing-Cryptography.md#testing-key-management-mstg-crypto-1-and-mstg-crypto-5"),"Проверка системы управления ключами (MSTG-CRYPTO-1 and MSTG-CRYPTO-5)")</f>
        <v>Проверка системы управления ключами (MSTG-CRYPTO-1 and MSTG-CRYPTO-5)</v>
      </c>
      <c r="I33" s="76"/>
      <c r="J33" s="76"/>
      <c r="K33" s="73"/>
    </row>
    <row r="34" customFormat="false" ht="15" hidden="false" customHeight="false" outlineLevel="0" collapsed="false">
      <c r="B34" s="87" t="s">
        <v>148</v>
      </c>
      <c r="C34" s="88" t="s">
        <v>149</v>
      </c>
      <c r="D34" s="92" t="s">
        <v>150</v>
      </c>
      <c r="E34" s="68" t="s">
        <v>64</v>
      </c>
      <c r="F34" s="69" t="s">
        <v>64</v>
      </c>
      <c r="G34" s="70"/>
      <c r="H34" s="143" t="str">
        <f aca="false">HYPERLINK(CONCATENATE(BASE_URL,"0x06e-Testing-Cryptography.md#testing-key-management-mstg-crypto-1-and-mstg-crypto-5"),"Проверка системы управления ключами (MSTG-CRYPTO-1 and MSTG-CRYPTO-5)")</f>
        <v>Проверка системы управления ключами (MSTG-CRYPTO-1 and MSTG-CRYPTO-5)</v>
      </c>
      <c r="I34" s="76"/>
      <c r="J34" s="76"/>
      <c r="K34" s="73"/>
    </row>
    <row r="35" customFormat="false" ht="15" hidden="false" customHeight="false" outlineLevel="0" collapsed="false">
      <c r="B35" s="79" t="s">
        <v>151</v>
      </c>
      <c r="C35" s="80"/>
      <c r="D35" s="81" t="s">
        <v>152</v>
      </c>
      <c r="E35" s="82"/>
      <c r="F35" s="83"/>
      <c r="G35" s="82"/>
      <c r="H35" s="84"/>
      <c r="I35" s="85"/>
      <c r="J35" s="85"/>
      <c r="K35" s="95"/>
    </row>
    <row r="36" customFormat="false" ht="24.85" hidden="false" customHeight="false" outlineLevel="0" collapsed="false">
      <c r="B36" s="87" t="s">
        <v>153</v>
      </c>
      <c r="C36" s="88" t="s">
        <v>154</v>
      </c>
      <c r="D36" s="96" t="s">
        <v>155</v>
      </c>
      <c r="E36" s="68" t="s">
        <v>64</v>
      </c>
      <c r="F36" s="69" t="s">
        <v>64</v>
      </c>
      <c r="G36" s="70"/>
      <c r="H36" s="136" t="str">
        <f aca="false">HYPERLINK(CONCATENATE(BASE_URL,"0x04e-Testing-Authentication-and-Session-Management.md#verifying-that-appropriate-authentication-is-in-place-mstg-arch-2-and-mstg-auth-1"),"Проверка наличия соответствующей аутентификации (MSTG-ARCH-2 and MSTG-AUTH-1)")</f>
        <v>Проверка наличия соответствующей аутентификации (MSTG-ARCH-2 and MSTG-AUTH-1)</v>
      </c>
      <c r="I36" s="136" t="str">
        <f aca="false">HYPERLINK(CONCATENATE(BASE_URL,"0x04e-Testing-Authentication-and-Session-Management.md#testing-oauth-20-flows-mstg-auth-1-and-mstg-auth-3"),"Проверка потоков OAuth 2.0 (MSTG-AUTH-1 and MSTG-AUTH-3)")</f>
        <v>Проверка потоков OAuth 2.0 (MSTG-AUTH-1 and MSTG-AUTH-3)</v>
      </c>
      <c r="J36" s="144"/>
      <c r="K36" s="125"/>
    </row>
    <row r="37" customFormat="false" ht="24.85" hidden="false" customHeight="false" outlineLevel="0" collapsed="false">
      <c r="B37" s="87" t="s">
        <v>156</v>
      </c>
      <c r="C37" s="88" t="s">
        <v>157</v>
      </c>
      <c r="D37" s="96" t="s">
        <v>158</v>
      </c>
      <c r="E37" s="68" t="s">
        <v>64</v>
      </c>
      <c r="F37" s="69" t="s">
        <v>64</v>
      </c>
      <c r="G37" s="70"/>
      <c r="H37" s="140" t="str">
        <f aca="false">HYPERLINK(CONCATENATE(BASE_URL,"0x04e-Testing-Authentication-and-Session-Management.md#testing-stateful-session-management-mstg-auth-2"),"Тестирование аутентификации на основе сессии(MSTG-AUTH-2)")</f>
        <v>Тестирование аутентификации на основе сессии(MSTG-AUTH-2)</v>
      </c>
      <c r="I37" s="76"/>
      <c r="J37" s="76"/>
      <c r="K37" s="73"/>
    </row>
    <row r="38" customFormat="false" ht="24.85" hidden="false" customHeight="false" outlineLevel="0" collapsed="false">
      <c r="B38" s="87" t="s">
        <v>159</v>
      </c>
      <c r="C38" s="88" t="s">
        <v>160</v>
      </c>
      <c r="D38" s="96" t="s">
        <v>161</v>
      </c>
      <c r="E38" s="68" t="s">
        <v>64</v>
      </c>
      <c r="F38" s="69" t="s">
        <v>64</v>
      </c>
      <c r="G38" s="70"/>
      <c r="H38" s="139" t="str">
        <f aca="false">HYPERLINK(CONCATENATE(BASE_URL,"0x04e-Testing-Authentication-and-Session-Management.md#testing-stateless-token-based-authentication-mstg-auth-3"),"Тестирование аутентификации на основе токена (MSTG-AUTH-3)")</f>
        <v>Тестирование аутентификации на основе токена (MSTG-AUTH-3)</v>
      </c>
      <c r="I38" s="136" t="str">
        <f aca="false">HYPERLINK(CONCATENATE(BASE_URL,"0x04e-Testing-Authentication-and-Session-Management.md#testing-oauth-20-flows-mstg-auth-1-and-mstg-auth-3"),"Проверка потоков OAuth 2.0 (MSTG-AUTH-1 and MSTG-AUTH-3)")</f>
        <v>Проверка потоков OAuth 2.0 (MSTG-AUTH-1 and MSTG-AUTH-3)</v>
      </c>
      <c r="J38" s="144"/>
      <c r="K38" s="125"/>
    </row>
    <row r="39" customFormat="false" ht="15" hidden="false" customHeight="false" outlineLevel="0" collapsed="false">
      <c r="B39" s="87" t="s">
        <v>162</v>
      </c>
      <c r="C39" s="88" t="s">
        <v>163</v>
      </c>
      <c r="D39" s="96" t="s">
        <v>164</v>
      </c>
      <c r="E39" s="68"/>
      <c r="F39" s="69"/>
      <c r="G39" s="70"/>
      <c r="H39" s="140" t="str">
        <f aca="false">HYPERLINK(CONCATENATE(BASE_URL,"0x04e-Testing-Authentication-and-Session-Management.md#testing-user-logout-mstg-auth-4"),"Тестирование деаутентификации пользователя (MSTG-AUTH-4)")</f>
        <v>Тестирование деаутентификации пользователя (MSTG-AUTH-4)</v>
      </c>
      <c r="I39" s="76"/>
      <c r="J39" s="76"/>
      <c r="K39" s="73"/>
      <c r="M39" s="97"/>
    </row>
    <row r="40" customFormat="false" ht="15" hidden="false" customHeight="false" outlineLevel="0" collapsed="false">
      <c r="B40" s="87" t="s">
        <v>165</v>
      </c>
      <c r="C40" s="88" t="s">
        <v>166</v>
      </c>
      <c r="D40" s="96" t="s">
        <v>167</v>
      </c>
      <c r="E40" s="68" t="s">
        <v>64</v>
      </c>
      <c r="F40" s="69" t="s">
        <v>64</v>
      </c>
      <c r="G40" s="70"/>
      <c r="H40" s="140" t="str">
        <f aca="false">HYPERLINK(CONCATENATE(BASE_URL,"0x04e-Testing-Authentication-and-Session-Management.md#testing-best-practices-for-passwords-mstg-auth-5-and-mstg-auth-6"),"Проверка на лучшие практики для пароля (MSTG-AUTH-5 and MSTG-AUTH-6)")</f>
        <v>Проверка на лучшие практики для пароля (MSTG-AUTH-5 and MSTG-AUTH-6)</v>
      </c>
      <c r="I40" s="76"/>
      <c r="J40" s="76"/>
      <c r="K40" s="125"/>
      <c r="M40" s="97"/>
    </row>
    <row r="41" customFormat="false" ht="15" hidden="false" customHeight="false" outlineLevel="0" collapsed="false">
      <c r="B41" s="87" t="s">
        <v>168</v>
      </c>
      <c r="C41" s="88" t="s">
        <v>169</v>
      </c>
      <c r="D41" s="96" t="s">
        <v>170</v>
      </c>
      <c r="E41" s="68" t="s">
        <v>64</v>
      </c>
      <c r="F41" s="69" t="s">
        <v>64</v>
      </c>
      <c r="G41" s="70"/>
      <c r="H41" s="140" t="str">
        <f aca="false">HYPERLINK(CONCATENATE(BASE_URL,"0x04e-Testing-Authentication-and-Session-Management.md#testing-best-practices-for-passwords-mstg-auth-5-and-mstg-auth-6"),"Проверка на лучшие практики для пароля (MSTG-AUTH-5 and MSTG-AUTH-6)")</f>
        <v>Проверка на лучшие практики для пароля (MSTG-AUTH-5 and MSTG-AUTH-6)</v>
      </c>
      <c r="I41" s="136" t="str">
        <f aca="false">HYPERLINK(CONCATENATE(BASE_URL,"0x04e-Testing-Authentication-and-Session-Management.md#dynamic-testing-mstg-auth-6"),"Динамическое тестирование (MSTG-AUTH-6)")</f>
        <v>Динамическое тестирование (MSTG-AUTH-6)</v>
      </c>
      <c r="J41" s="144"/>
      <c r="K41" s="125"/>
    </row>
    <row r="42" customFormat="false" ht="24.85" hidden="false" customHeight="false" outlineLevel="0" collapsed="false">
      <c r="B42" s="87" t="s">
        <v>171</v>
      </c>
      <c r="C42" s="88" t="s">
        <v>172</v>
      </c>
      <c r="D42" s="96" t="s">
        <v>173</v>
      </c>
      <c r="E42" s="68" t="s">
        <v>64</v>
      </c>
      <c r="F42" s="69" t="s">
        <v>64</v>
      </c>
      <c r="G42" s="70"/>
      <c r="H42" s="140" t="str">
        <f aca="false">HYPERLINK(CONCATENATE(BASE_URL,"0x04e-Testing-Authentication-and-Session-Management.md#testing-session-timeout-mstg-auth-7"),"Тестирование таймаута сессии (MSTG-AUTH-7)")</f>
        <v>Тестирование таймаута сессии (MSTG-AUTH-7)</v>
      </c>
      <c r="I42" s="97"/>
      <c r="J42" s="145"/>
      <c r="K42" s="99"/>
    </row>
    <row r="43" customFormat="false" ht="15" hidden="false" customHeight="false" outlineLevel="0" collapsed="false">
      <c r="B43" s="87" t="s">
        <v>174</v>
      </c>
      <c r="C43" s="88" t="s">
        <v>175</v>
      </c>
      <c r="D43" s="96" t="s">
        <v>176</v>
      </c>
      <c r="E43" s="93"/>
      <c r="F43" s="69" t="s">
        <v>64</v>
      </c>
      <c r="G43" s="70" t="s">
        <v>77</v>
      </c>
      <c r="H43" s="90" t="str">
        <f aca="false">HYPERLINK(CONCATENATE(BASE_URL,"0x06f-Testing-Local-Authentication.md#testing-local-authentication-mstg-auth-8-and-mstg-storage-11"),"Тестирование локальной аутентификации(MSTG-AUTH-8 and MSTG-STORAGE-11)")</f>
        <v>Тестирование локальной аутентификации(MSTG-AUTH-8 and MSTG-STORAGE-11)</v>
      </c>
      <c r="I43" s="90"/>
      <c r="J43" s="144"/>
      <c r="K43" s="125"/>
    </row>
    <row r="44" customFormat="false" ht="15" hidden="false" customHeight="false" outlineLevel="0" collapsed="false">
      <c r="B44" s="87" t="s">
        <v>177</v>
      </c>
      <c r="C44" s="88" t="s">
        <v>178</v>
      </c>
      <c r="D44" s="96" t="s">
        <v>179</v>
      </c>
      <c r="E44" s="93"/>
      <c r="F44" s="69" t="s">
        <v>64</v>
      </c>
      <c r="G44" s="70" t="s">
        <v>77</v>
      </c>
      <c r="H44" s="140" t="str">
        <f aca="false">HYPERLINK(CONCATENATE(BASE_URL,"0x04e-Testing-Authentication-and-Session-Management.md#testing-two-factor-authentication-and-step-up-authentication-mstg-auth-9-and-mstg-auth-10"),"Тестирование двухфакторной и повышающей аутентификации(MSTG-AUTH-9 and MSTG-AUTH-10)")</f>
        <v>Тестирование двухфакторной и повышающей аутентификации(MSTG-AUTH-9 and MSTG-AUTH-10)</v>
      </c>
      <c r="I44" s="76"/>
      <c r="J44" s="76"/>
      <c r="K44" s="73"/>
    </row>
    <row r="45" customFormat="false" ht="15" hidden="false" customHeight="false" outlineLevel="0" collapsed="false">
      <c r="B45" s="87" t="s">
        <v>180</v>
      </c>
      <c r="C45" s="88" t="s">
        <v>181</v>
      </c>
      <c r="D45" s="96" t="s">
        <v>182</v>
      </c>
      <c r="E45" s="93"/>
      <c r="F45" s="69" t="s">
        <v>64</v>
      </c>
      <c r="G45" s="70" t="s">
        <v>77</v>
      </c>
      <c r="H45" s="140" t="str">
        <f aca="false">HYPERLINK(CONCATENATE(BASE_URL,"0x04e-Testing-Authentication-and-Session-Management.md#testing-two-factor-authentication-and-step-up-authentication-mstg-auth-9-and-mstg-auth-10"),"Тестирование двухфакторной и повышающей аутентификации(MSTG-AUTH-9 and MSTG-AUTH-10)")</f>
        <v>Тестирование двухфакторной и повышающей аутентификации(MSTG-AUTH-9 and MSTG-AUTH-10)</v>
      </c>
      <c r="I45" s="76"/>
      <c r="J45" s="76"/>
      <c r="K45" s="73"/>
    </row>
    <row r="46" customFormat="false" ht="35.8" hidden="false" customHeight="false" outlineLevel="0" collapsed="false">
      <c r="B46" s="87" t="s">
        <v>183</v>
      </c>
      <c r="C46" s="88" t="s">
        <v>184</v>
      </c>
      <c r="D46" s="96" t="s">
        <v>185</v>
      </c>
      <c r="E46" s="93"/>
      <c r="F46" s="69" t="s">
        <v>64</v>
      </c>
      <c r="G46" s="70" t="s">
        <v>77</v>
      </c>
      <c r="H46" s="146" t="str">
        <f aca="false">HYPERLINK(CONCATENATE(BASE_URL,"0x04e-Testing-Authentication-and-Session-Management.md#testing-login-activity-and-device-blocking-mstg-auth-11"),"Тестирование активности входа и блокировки устройства (MSTG-AUTH-11)")</f>
        <v>Тестирование активности входа и блокировки устройства (MSTG-AUTH-11)</v>
      </c>
      <c r="I46" s="76"/>
      <c r="J46" s="76"/>
      <c r="K46" s="73"/>
    </row>
    <row r="47" customFormat="false" ht="15" hidden="false" customHeight="false" outlineLevel="0" collapsed="false">
      <c r="B47" s="79" t="s">
        <v>186</v>
      </c>
      <c r="C47" s="80"/>
      <c r="D47" s="81" t="s">
        <v>187</v>
      </c>
      <c r="E47" s="82"/>
      <c r="F47" s="83"/>
      <c r="G47" s="82"/>
      <c r="H47" s="84"/>
      <c r="I47" s="85"/>
      <c r="J47" s="85"/>
      <c r="K47" s="95"/>
    </row>
    <row r="48" customFormat="false" ht="24.85" hidden="false" customHeight="false" outlineLevel="0" collapsed="false">
      <c r="B48" s="87" t="s">
        <v>188</v>
      </c>
      <c r="C48" s="88" t="s">
        <v>189</v>
      </c>
      <c r="D48" s="92" t="s">
        <v>190</v>
      </c>
      <c r="E48" s="68" t="s">
        <v>64</v>
      </c>
      <c r="F48" s="69" t="s">
        <v>64</v>
      </c>
      <c r="G48" s="70"/>
      <c r="H48" s="140" t="str">
        <f aca="false">HYPERLINK(CONCATENATE(BASE_URL,"0x04f-Testing-Network-Communication.md#verifying-data-encryption-on-the-network-mstg-network-1-and-mstg-network-2"),"Проверка шифрования данных в сети (MSTG-NETWORK-1 and MSTG-NETWORK-2)")</f>
        <v>Проверка шифрования данных в сети (MSTG-NETWORK-1 and MSTG-NETWORK-2)</v>
      </c>
      <c r="I48" s="75"/>
      <c r="J48" s="75"/>
      <c r="K48" s="102"/>
    </row>
    <row r="49" customFormat="false" ht="23.85" hidden="false" customHeight="false" outlineLevel="0" collapsed="false">
      <c r="B49" s="87" t="s">
        <v>191</v>
      </c>
      <c r="C49" s="88" t="s">
        <v>192</v>
      </c>
      <c r="D49" s="96" t="s">
        <v>193</v>
      </c>
      <c r="E49" s="68" t="s">
        <v>64</v>
      </c>
      <c r="F49" s="69" t="s">
        <v>64</v>
      </c>
      <c r="G49" s="70"/>
      <c r="H49" s="140" t="str">
        <f aca="false">HYPERLINK(CONCATENATE(BASE_URL,"0x04f-Testing-Network-Communication.md#verifying-data-encryption-on-the-network-mstg-network-1-and-mstg-network-2"),"Проверка шифрования данных в сети (MSTG-NETWORK-1 and MSTG-NETWORK-2)")</f>
        <v>Проверка шифрования данных в сети (MSTG-NETWORK-1 and MSTG-NETWORK-2)</v>
      </c>
      <c r="I49" s="75" t="str">
        <f aca="false">HYPERLINK(CONCATENATE(BASE_URL,"0x06g-Testing-Network-Communication.md#app-transport-security-mstg-network-2"),"Проверка работы App Transport Security (MSTG-NETWORK-2)")</f>
        <v>Проверка работы App Transport Security (MSTG-NETWORK-2)</v>
      </c>
      <c r="J49" s="75"/>
      <c r="K49" s="102"/>
    </row>
    <row r="50" customFormat="false" ht="23.85" hidden="false" customHeight="false" outlineLevel="0" collapsed="false">
      <c r="B50" s="87" t="s">
        <v>194</v>
      </c>
      <c r="C50" s="88" t="s">
        <v>195</v>
      </c>
      <c r="D50" s="96" t="s">
        <v>196</v>
      </c>
      <c r="E50" s="68" t="s">
        <v>64</v>
      </c>
      <c r="F50" s="69" t="s">
        <v>64</v>
      </c>
      <c r="G50" s="70"/>
      <c r="H50" s="90" t="str">
        <f aca="false">HYPERLINK(CONCATENATE(BASE_URL,"0x06g-Testing-Network-Communication.md#testing-custom-certificate-stores-and-certificate-pinning-mstg-network-3-and-mstg-network-4"),"Тестирование пользовательских хранилищ сертификатов и сохраненных сертификатов (MSTG-NETWORK-3 and MSTG-NETWORK-4)")</f>
        <v>Тестирование пользовательских хранилищ сертификатов и сохраненных сертификатов (MSTG-NETWORK-3 and MSTG-NETWORK-4)</v>
      </c>
      <c r="I50" s="76"/>
      <c r="J50" s="76"/>
      <c r="K50" s="102"/>
    </row>
    <row r="51" customFormat="false" ht="23.85" hidden="false" customHeight="false" outlineLevel="0" collapsed="false">
      <c r="B51" s="87" t="s">
        <v>197</v>
      </c>
      <c r="C51" s="88" t="s">
        <v>198</v>
      </c>
      <c r="D51" s="96" t="s">
        <v>199</v>
      </c>
      <c r="E51" s="93"/>
      <c r="F51" s="69" t="s">
        <v>64</v>
      </c>
      <c r="G51" s="70" t="s">
        <v>77</v>
      </c>
      <c r="H51" s="90" t="str">
        <f aca="false">HYPERLINK(CONCATENATE(BASE_URL,"0x06g-Testing-Network-Communication.md#testing-custom-certificate-stores-and-certificate-pinning-mstg-network-3-and-mstg-network-4"),"Тестирование пользовательских хранилищ сертификатов и сохраненных сертификатов (MSTG-NETWORK-3 and MSTG-NETWORK-4)")</f>
        <v>Тестирование пользовательских хранилищ сертификатов и сохраненных сертификатов (MSTG-NETWORK-3 and MSTG-NETWORK-4)</v>
      </c>
      <c r="I51" s="76"/>
      <c r="J51" s="76"/>
      <c r="K51" s="73"/>
    </row>
    <row r="52" customFormat="false" ht="24.85" hidden="false" customHeight="false" outlineLevel="0" collapsed="false">
      <c r="B52" s="87" t="s">
        <v>200</v>
      </c>
      <c r="C52" s="88" t="s">
        <v>201</v>
      </c>
      <c r="D52" s="96" t="s">
        <v>202</v>
      </c>
      <c r="E52" s="93"/>
      <c r="F52" s="69" t="s">
        <v>64</v>
      </c>
      <c r="G52" s="70" t="s">
        <v>77</v>
      </c>
      <c r="H52" s="140" t="str">
        <f aca="false">HYPERLINK(CONCATENATE(BASE_URL,"0x04f-Testing-Network-Communication.md#making-sure-that-critical-operations-use-secure-communication-channels-mstg-network-5"),"Убедитесь, что для критических операций используются безопасные каналы связи (MSTG-NETWORK-5)")</f>
        <v>Убедитесь, что для критических операций используются безопасные каналы связи (MSTG-NETWORK-5)</v>
      </c>
      <c r="I52" s="76"/>
      <c r="J52" s="76"/>
      <c r="K52" s="73"/>
    </row>
    <row r="53" customFormat="false" ht="23.85" hidden="false" customHeight="false" outlineLevel="0" collapsed="false">
      <c r="B53" s="87" t="s">
        <v>203</v>
      </c>
      <c r="C53" s="88" t="s">
        <v>204</v>
      </c>
      <c r="D53" s="96" t="s">
        <v>205</v>
      </c>
      <c r="E53" s="93"/>
      <c r="F53" s="69" t="s">
        <v>64</v>
      </c>
      <c r="G53" s="70" t="s">
        <v>77</v>
      </c>
      <c r="H53" s="90" t="str">
        <f aca="false">HYPERLINK(CONCATENATE( BASE_URL, "0x06i-Testing-Code-Quality-and-Build-Settings.md#checking-for-weaknesses-in-third-party-libraries-mstg-code-5"), "Проверка уязвимостей в сторонних библиотеках (MSTG-CODE-5)")</f>
        <v>Проверка уязвимостей в сторонних библиотеках (MSTG-CODE-5)</v>
      </c>
      <c r="I53" s="76"/>
      <c r="J53" s="76"/>
      <c r="K53" s="73"/>
    </row>
    <row r="54" customFormat="false" ht="15" hidden="false" customHeight="false" outlineLevel="0" collapsed="false">
      <c r="B54" s="79" t="s">
        <v>206</v>
      </c>
      <c r="C54" s="80"/>
      <c r="D54" s="81" t="s">
        <v>207</v>
      </c>
      <c r="E54" s="82"/>
      <c r="F54" s="83"/>
      <c r="G54" s="82"/>
      <c r="H54" s="84"/>
      <c r="I54" s="85"/>
      <c r="J54" s="85"/>
      <c r="K54" s="95"/>
    </row>
    <row r="55" customFormat="false" ht="23.85" hidden="false" customHeight="false" outlineLevel="0" collapsed="false">
      <c r="B55" s="87" t="s">
        <v>208</v>
      </c>
      <c r="C55" s="88" t="s">
        <v>209</v>
      </c>
      <c r="D55" s="92" t="s">
        <v>210</v>
      </c>
      <c r="E55" s="68" t="s">
        <v>64</v>
      </c>
      <c r="F55" s="69" t="s">
        <v>64</v>
      </c>
      <c r="G55" s="70"/>
      <c r="H55" s="90" t="str">
        <f aca="false">HYPERLINK(CONCATENATE(BASE_URL,"0x06h-Testing-Platform-Interaction.md#testing-app-permissions-mstg-platform-1"),"Проверка разрешений приложения (MSTG-PLATFORM-1)")</f>
        <v>Проверка разрешений приложения (MSTG-PLATFORM-1)</v>
      </c>
      <c r="I55" s="76"/>
      <c r="J55" s="76"/>
      <c r="K55" s="73"/>
    </row>
    <row r="56" customFormat="false" ht="35.05" hidden="false" customHeight="false" outlineLevel="0" collapsed="false">
      <c r="B56" s="87" t="s">
        <v>211</v>
      </c>
      <c r="C56" s="88" t="s">
        <v>212</v>
      </c>
      <c r="D56" s="96" t="s">
        <v>213</v>
      </c>
      <c r="E56" s="68" t="s">
        <v>64</v>
      </c>
      <c r="F56" s="69" t="s">
        <v>64</v>
      </c>
      <c r="G56" s="70"/>
      <c r="H56" s="90" t="str">
        <f aca="false">HYPERLINK(CONCATENATE(BASE_URL,"0x04h-Testing-Code-Quality.md#injection-flaws-mstg-arch-2-and-mstg-platform-2"),"Проверка на инъекции (MSTG-ARCH-2 and MSTG-PLATFORM-2)")</f>
        <v>Проверка на инъекции (MSTG-ARCH-2 and MSTG-PLATFORM-2)</v>
      </c>
      <c r="I56" s="76"/>
      <c r="J56" s="76"/>
      <c r="K56" s="73"/>
    </row>
    <row r="57" customFormat="false" ht="23.85" hidden="false" customHeight="false" outlineLevel="0" collapsed="false">
      <c r="B57" s="87" t="s">
        <v>214</v>
      </c>
      <c r="C57" s="88" t="s">
        <v>215</v>
      </c>
      <c r="D57" s="92" t="s">
        <v>216</v>
      </c>
      <c r="E57" s="68" t="s">
        <v>64</v>
      </c>
      <c r="F57" s="69" t="s">
        <v>64</v>
      </c>
      <c r="G57" s="70"/>
      <c r="H57" s="90" t="str">
        <f aca="false">HYPERLINK(CONCATENATE(BASE_URL,"0x06h-Testing-Platform-Interaction.md#testing-custom-url-schemes-mstg-platform-3"),"Тестирование пользовательских схем URL (MSTG-PLATFORM-3)")</f>
        <v>Тестирование пользовательских схем URL (MSTG-PLATFORM-3)</v>
      </c>
      <c r="I57" s="76"/>
      <c r="J57" s="76"/>
      <c r="K57" s="73"/>
    </row>
    <row r="58" customFormat="false" ht="23.85" hidden="false" customHeight="false" outlineLevel="0" collapsed="false">
      <c r="B58" s="87" t="s">
        <v>217</v>
      </c>
      <c r="C58" s="88" t="s">
        <v>218</v>
      </c>
      <c r="D58" s="92" t="s">
        <v>219</v>
      </c>
      <c r="E58" s="68" t="s">
        <v>64</v>
      </c>
      <c r="F58" s="69" t="s">
        <v>64</v>
      </c>
      <c r="G58" s="70"/>
      <c r="H58" s="71" t="str">
        <f aca="false">HYPERLINK(CONCATENATE( BASE_URL, "0x06h-Testing-Platform-Interaction.md#testing-for-sensitive-functionality-exposure-through-ipc-mstg-platform-4"), "Проверка передачи конфиденциальных данных при обмене данными между потоками (IPC) (MSTG-PLATFORM-4)")</f>
        <v>Проверка передачи конфиденциальных данных при обмене данными между потоками (IPC) (MSTG-PLATFORM-4)</v>
      </c>
      <c r="I58" s="76"/>
      <c r="J58" s="76"/>
      <c r="K58" s="73"/>
    </row>
    <row r="59" customFormat="false" ht="23.85" hidden="false" customHeight="false" outlineLevel="0" collapsed="false">
      <c r="B59" s="87" t="s">
        <v>220</v>
      </c>
      <c r="C59" s="88" t="s">
        <v>221</v>
      </c>
      <c r="D59" s="92" t="s">
        <v>222</v>
      </c>
      <c r="E59" s="68" t="s">
        <v>64</v>
      </c>
      <c r="F59" s="69" t="s">
        <v>64</v>
      </c>
      <c r="G59" s="70"/>
      <c r="H59" s="90" t="str">
        <f aca="false">HYPERLINK(CONCATENATE(BASE_URL,"0x06h-Testing-Platform-Interaction.md#testing-ios-webviews-mstg-platform-5"),"Тестирование iOS WebViews (MSTG-PLATFORM-5)")</f>
        <v>Тестирование iOS WebViews (MSTG-PLATFORM-5)</v>
      </c>
      <c r="I59" s="76"/>
      <c r="J59" s="76"/>
      <c r="K59" s="73"/>
    </row>
    <row r="60" customFormat="false" ht="23.85" hidden="false" customHeight="false" outlineLevel="0" collapsed="false">
      <c r="B60" s="87" t="s">
        <v>223</v>
      </c>
      <c r="C60" s="88" t="s">
        <v>224</v>
      </c>
      <c r="D60" s="96" t="s">
        <v>225</v>
      </c>
      <c r="E60" s="68" t="s">
        <v>64</v>
      </c>
      <c r="F60" s="69" t="s">
        <v>64</v>
      </c>
      <c r="G60" s="70"/>
      <c r="H60" s="90" t="str">
        <f aca="false">HYPERLINK(CONCATENATE(BASE_URL,"0x06h-Testing-Platform-Interaction.md#testing-webview-protocol-handlers-mstg-platform-6"),"Тестирование обработчиков протокола WebView (MSTG-PLATFORM-6)")</f>
        <v>Тестирование обработчиков протокола WebView (MSTG-PLATFORM-6)</v>
      </c>
      <c r="I60" s="76"/>
      <c r="J60" s="76"/>
      <c r="K60" s="73"/>
    </row>
    <row r="61" customFormat="false" ht="23.85" hidden="false" customHeight="false" outlineLevel="0" collapsed="false">
      <c r="B61" s="87" t="s">
        <v>226</v>
      </c>
      <c r="C61" s="88" t="s">
        <v>227</v>
      </c>
      <c r="D61" s="96" t="s">
        <v>228</v>
      </c>
      <c r="E61" s="68" t="s">
        <v>64</v>
      </c>
      <c r="F61" s="69" t="s">
        <v>64</v>
      </c>
      <c r="G61" s="70"/>
      <c r="H61" s="90" t="str">
        <f aca="false">HYPERLINK(CONCATENATE(BASE_URL,"0x06h-Testing-Platform-Interaction.md#determining-whether-native-methods-are-exposed-through-webviews-mstg-platform-7"),"Определение раскрытия собственных методов в WebView (MSTG-PLATFORM-7)")</f>
        <v>Определение раскрытия собственных методов в WebView (MSTG-PLATFORM-7)</v>
      </c>
      <c r="I61" s="76"/>
      <c r="J61" s="76"/>
      <c r="K61" s="73"/>
    </row>
    <row r="62" customFormat="false" ht="23.85" hidden="false" customHeight="false" outlineLevel="0" collapsed="false">
      <c r="B62" s="87" t="s">
        <v>229</v>
      </c>
      <c r="C62" s="88" t="s">
        <v>230</v>
      </c>
      <c r="D62" s="92" t="s">
        <v>231</v>
      </c>
      <c r="E62" s="68" t="s">
        <v>64</v>
      </c>
      <c r="F62" s="69" t="s">
        <v>64</v>
      </c>
      <c r="G62" s="70"/>
      <c r="H62" s="90" t="str">
        <f aca="false">HYPERLINK(CONCATENATE(BASE_URL,"0x06h-Testing-Platform-Interaction.md#testing-object-persistence-mstg-platform-8"),"Стабильность объекта тестирования (MSTG-PLATFORM-8)")</f>
        <v>Стабильность объекта тестирования (MSTG-PLATFORM-8)</v>
      </c>
      <c r="I62" s="76"/>
      <c r="J62" s="76"/>
      <c r="K62" s="73"/>
    </row>
    <row r="63" customFormat="false" ht="15" hidden="false" customHeight="false" outlineLevel="0" collapsed="false">
      <c r="B63" s="79" t="s">
        <v>232</v>
      </c>
      <c r="C63" s="80"/>
      <c r="D63" s="81" t="s">
        <v>233</v>
      </c>
      <c r="E63" s="82"/>
      <c r="F63" s="83"/>
      <c r="G63" s="82"/>
      <c r="H63" s="84"/>
      <c r="I63" s="85"/>
      <c r="J63" s="85"/>
      <c r="K63" s="95"/>
    </row>
    <row r="64" customFormat="false" ht="15" hidden="false" customHeight="false" outlineLevel="0" collapsed="false">
      <c r="B64" s="87" t="s">
        <v>234</v>
      </c>
      <c r="C64" s="88" t="s">
        <v>235</v>
      </c>
      <c r="D64" s="92" t="s">
        <v>236</v>
      </c>
      <c r="E64" s="68" t="s">
        <v>64</v>
      </c>
      <c r="F64" s="69" t="s">
        <v>64</v>
      </c>
      <c r="G64" s="70"/>
      <c r="H64" s="90" t="str">
        <f aca="false">HYPERLINK(CONCATENATE(BASE_URL,"0x06i-Testing-Code-Quality-and-Build-Settings.md#making-sure-that-the-app-is-properly-signed-mstg-code-1"),"Убедитесь, что приложение правильно подписано (MSTG-CODE-1)")</f>
        <v>Убедитесь, что приложение правильно подписано (MSTG-CODE-1)</v>
      </c>
      <c r="I64" s="76"/>
      <c r="J64" s="76"/>
      <c r="K64" s="73"/>
    </row>
    <row r="65" customFormat="false" ht="23.85" hidden="false" customHeight="false" outlineLevel="0" collapsed="false">
      <c r="B65" s="87" t="s">
        <v>237</v>
      </c>
      <c r="C65" s="88" t="s">
        <v>238</v>
      </c>
      <c r="D65" s="92" t="s">
        <v>239</v>
      </c>
      <c r="E65" s="68" t="s">
        <v>64</v>
      </c>
      <c r="F65" s="69" t="s">
        <v>64</v>
      </c>
      <c r="G65" s="70"/>
      <c r="H65" s="90" t="str">
        <f aca="false">HYPERLINK(CONCATENATE(BASE_URL,"0x06i-Testing-Code-Quality-and-Build-Settings.md#determining-whether-the-app-is-debuggable-mstg-code-2"),"Проверка включенного debug-режима (MSTG-CODE-2)")</f>
        <v>Проверка включенного debug-режима (MSTG-CODE-2)</v>
      </c>
      <c r="I65" s="76"/>
      <c r="J65" s="76"/>
      <c r="K65" s="73"/>
    </row>
    <row r="66" customFormat="false" ht="15" hidden="false" customHeight="false" outlineLevel="0" collapsed="false">
      <c r="B66" s="87" t="s">
        <v>240</v>
      </c>
      <c r="C66" s="88" t="s">
        <v>241</v>
      </c>
      <c r="D66" s="92" t="s">
        <v>242</v>
      </c>
      <c r="E66" s="68" t="s">
        <v>64</v>
      </c>
      <c r="F66" s="69" t="s">
        <v>64</v>
      </c>
      <c r="G66" s="70"/>
      <c r="H66" s="90" t="str">
        <f aca="false">HYPERLINK(CONCATENATE(BASE_URL,"0x06i-Testing-Code-Quality-and-Build-Settings.md#finding-debugging-symbols-mstg-code-3"),"Проверка отладочных символов (MSTG-CODE-3)")</f>
        <v>Проверка отладочных символов (MSTG-CODE-3)</v>
      </c>
      <c r="I66" s="76"/>
      <c r="J66" s="76"/>
      <c r="K66" s="73"/>
    </row>
    <row r="67" customFormat="false" ht="23.85" hidden="false" customHeight="false" outlineLevel="0" collapsed="false">
      <c r="B67" s="87" t="s">
        <v>243</v>
      </c>
      <c r="C67" s="88" t="s">
        <v>244</v>
      </c>
      <c r="D67" s="92" t="s">
        <v>245</v>
      </c>
      <c r="E67" s="68" t="s">
        <v>64</v>
      </c>
      <c r="F67" s="69" t="s">
        <v>64</v>
      </c>
      <c r="G67" s="70"/>
      <c r="H67" s="90" t="str">
        <f aca="false">HYPERLINK(CONCATENATE(BASE_URL,"0x06i-Testing-Code-Quality-and-Build-Settings.md#finding-debugging-code-and-verbose-error-logging-mstg-code-4"),"Проверка наличия отладочного кода и расширенного логгирования (MSTG-CODE-4)")</f>
        <v>Проверка наличия отладочного кода и расширенного логгирования (MSTG-CODE-4)</v>
      </c>
      <c r="I67" s="76"/>
      <c r="J67" s="76"/>
      <c r="K67" s="73"/>
    </row>
    <row r="68" customFormat="false" ht="24.85" hidden="false" customHeight="false" outlineLevel="0" collapsed="false">
      <c r="B68" s="87" t="s">
        <v>246</v>
      </c>
      <c r="C68" s="88" t="s">
        <v>247</v>
      </c>
      <c r="D68" s="67" t="s">
        <v>248</v>
      </c>
      <c r="E68" s="68" t="s">
        <v>64</v>
      </c>
      <c r="F68" s="69" t="s">
        <v>64</v>
      </c>
      <c r="G68" s="70"/>
      <c r="H68" s="147" t="str">
        <f aca="false">HYPERLINK(CONCATENATE(BASE_URL,"0x06i-Testing-Code-Quality-and-Build-Settings.md#checking-for-weaknesses-in-third-party-libraries-mstg-code-5"),"Checking for Weaknesses in Third Party Libraries (MSTG-CODE-5)")</f>
        <v>Checking for Weaknesses in Third Party Libraries (MSTG-CODE-5)</v>
      </c>
      <c r="I68" s="76"/>
      <c r="J68" s="76"/>
      <c r="K68" s="73"/>
    </row>
    <row r="69" customFormat="false" ht="15" hidden="false" customHeight="false" outlineLevel="0" collapsed="false">
      <c r="B69" s="87" t="s">
        <v>249</v>
      </c>
      <c r="C69" s="88" t="s">
        <v>250</v>
      </c>
      <c r="D69" s="92" t="s">
        <v>251</v>
      </c>
      <c r="E69" s="68" t="s">
        <v>64</v>
      </c>
      <c r="F69" s="69" t="s">
        <v>64</v>
      </c>
      <c r="G69" s="70"/>
      <c r="H69" s="90" t="str">
        <f aca="false">HYPERLINK(CONCATENATE(BASE_URL,"0x06i-Testing-Code-Quality-and-Build-Settings.md#testing-exception-handling-mstg-code-6"),"Тестирование обработки исключений (MSTG-CODE-6)")</f>
        <v>Тестирование обработки исключений (MSTG-CODE-6)</v>
      </c>
      <c r="I69" s="76"/>
      <c r="J69" s="76"/>
      <c r="K69" s="73"/>
    </row>
    <row r="70" customFormat="false" ht="15" hidden="false" customHeight="false" outlineLevel="0" collapsed="false">
      <c r="B70" s="87" t="s">
        <v>252</v>
      </c>
      <c r="C70" s="88" t="s">
        <v>253</v>
      </c>
      <c r="D70" s="92" t="s">
        <v>254</v>
      </c>
      <c r="E70" s="68" t="s">
        <v>64</v>
      </c>
      <c r="F70" s="69" t="s">
        <v>64</v>
      </c>
      <c r="G70" s="70"/>
      <c r="H70" s="90" t="str">
        <f aca="false">HYPERLINK(CONCATENATE(BASE_URL,"0x06i-Testing-Code-Quality-and-Build-Settings.md#testing-exception-handling-mstg-code-6"),"Тестирование обработки исключений (MSTG-CODE-6)")</f>
        <v>Тестирование обработки исключений (MSTG-CODE-6)</v>
      </c>
      <c r="I70" s="76"/>
      <c r="J70" s="76"/>
      <c r="K70" s="73"/>
    </row>
    <row r="71" customFormat="false" ht="15" hidden="false" customHeight="false" outlineLevel="0" collapsed="false">
      <c r="B71" s="87" t="s">
        <v>255</v>
      </c>
      <c r="C71" s="88" t="s">
        <v>256</v>
      </c>
      <c r="D71" s="92" t="s">
        <v>257</v>
      </c>
      <c r="E71" s="68" t="s">
        <v>64</v>
      </c>
      <c r="F71" s="69" t="s">
        <v>64</v>
      </c>
      <c r="G71" s="70"/>
      <c r="H71" s="90" t="str">
        <f aca="false">HYPERLINK(CONCATENATE(BASE_URL,"0x06i-Testing-Code-Quality-and-Build-Settings.md#memory-corruption-bugs-mstg-code-8"),"Ошибки памяти (MSTG-CODE-8)")</f>
        <v>Ошибки памяти (MSTG-CODE-8)</v>
      </c>
      <c r="I71" s="76"/>
      <c r="J71" s="76"/>
      <c r="K71" s="73"/>
    </row>
    <row r="72" customFormat="false" ht="23.85" hidden="false" customHeight="false" outlineLevel="0" collapsed="false">
      <c r="B72" s="87" t="s">
        <v>258</v>
      </c>
      <c r="C72" s="88" t="s">
        <v>259</v>
      </c>
      <c r="D72" s="67" t="s">
        <v>260</v>
      </c>
      <c r="E72" s="68" t="s">
        <v>64</v>
      </c>
      <c r="F72" s="69" t="s">
        <v>64</v>
      </c>
      <c r="G72" s="70"/>
      <c r="H72" s="90" t="str">
        <f aca="false">HYPERLINK(CONCATENATE(BASE_URL,"0x06i-Testing-Code-Quality-and-Build-Settings.md#make-sure-that-free-security-features-are-activated-mstg-code-9"),"Убедитесь, что активированы все стандартные функции безопасности (MSTG-CODE-9)")</f>
        <v>Убедитесь, что активированы все стандартные функции безопасности (MSTG-CODE-9)</v>
      </c>
      <c r="I72" s="76"/>
      <c r="J72" s="76"/>
      <c r="K72" s="73"/>
    </row>
    <row r="73" customFormat="false" ht="15.6" hidden="false" customHeight="false" outlineLevel="0" collapsed="false">
      <c r="B73" s="105"/>
      <c r="C73" s="106"/>
      <c r="D73" s="107"/>
      <c r="E73" s="108"/>
      <c r="F73" s="108"/>
      <c r="G73" s="108"/>
      <c r="H73" s="108"/>
      <c r="I73" s="109"/>
      <c r="J73" s="148"/>
      <c r="K73" s="149"/>
    </row>
    <row r="74" customFormat="false" ht="15.6" hidden="false" customHeight="false" outlineLevel="0" collapsed="false">
      <c r="B74" s="150"/>
      <c r="C74" s="150"/>
      <c r="D74" s="92"/>
      <c r="E74" s="114"/>
      <c r="F74" s="114"/>
      <c r="G74" s="114"/>
      <c r="H74" s="114"/>
      <c r="I74" s="114"/>
      <c r="J74" s="114"/>
      <c r="K74" s="92"/>
    </row>
    <row r="75" customFormat="false" ht="15.6" hidden="false" customHeight="false" outlineLevel="0" collapsed="false">
      <c r="B75" s="150"/>
      <c r="C75" s="150"/>
      <c r="D75" s="92"/>
      <c r="E75" s="114"/>
      <c r="F75" s="114"/>
      <c r="G75" s="114"/>
      <c r="H75" s="114"/>
      <c r="I75" s="114"/>
      <c r="J75" s="114"/>
      <c r="K75" s="92"/>
    </row>
    <row r="76" customFormat="false" ht="15.6" hidden="false" customHeight="false" outlineLevel="0" collapsed="false">
      <c r="B76" s="150"/>
      <c r="C76" s="150"/>
      <c r="D76" s="92"/>
      <c r="E76" s="114"/>
      <c r="F76" s="114"/>
      <c r="G76" s="114"/>
      <c r="H76" s="114"/>
      <c r="I76" s="114"/>
      <c r="J76" s="114"/>
      <c r="K76" s="92"/>
    </row>
    <row r="77" customFormat="false" ht="15" hidden="false" customHeight="false" outlineLevel="0" collapsed="false">
      <c r="B77" s="115" t="s">
        <v>261</v>
      </c>
      <c r="C77" s="115"/>
      <c r="D77" s="112"/>
      <c r="E77" s="114"/>
      <c r="F77" s="114"/>
      <c r="G77" s="114"/>
      <c r="H77" s="114"/>
      <c r="I77" s="114"/>
      <c r="J77" s="114"/>
      <c r="K77" s="92"/>
    </row>
    <row r="78" customFormat="false" ht="15" hidden="false" customHeight="false" outlineLevel="0" collapsed="false">
      <c r="B78" s="116" t="s">
        <v>262</v>
      </c>
      <c r="C78" s="116"/>
      <c r="D78" s="117" t="s">
        <v>263</v>
      </c>
      <c r="E78" s="114"/>
      <c r="F78" s="114"/>
      <c r="G78" s="114"/>
      <c r="H78" s="114"/>
      <c r="I78" s="114"/>
      <c r="J78" s="114"/>
      <c r="K78" s="92"/>
    </row>
    <row r="79" customFormat="false" ht="15" hidden="false" customHeight="false" outlineLevel="0" collapsed="false">
      <c r="B79" s="118" t="s">
        <v>264</v>
      </c>
      <c r="C79" s="118"/>
      <c r="D79" s="119" t="s">
        <v>265</v>
      </c>
      <c r="E79" s="114"/>
      <c r="F79" s="114"/>
      <c r="G79" s="114"/>
      <c r="H79" s="114"/>
      <c r="I79" s="114"/>
      <c r="J79" s="114"/>
      <c r="K79" s="92"/>
    </row>
    <row r="80" customFormat="false" ht="15" hidden="false" customHeight="false" outlineLevel="0" collapsed="false">
      <c r="B80" s="118" t="s">
        <v>266</v>
      </c>
      <c r="C80" s="118"/>
      <c r="D80" s="119" t="s">
        <v>267</v>
      </c>
      <c r="E80" s="114"/>
      <c r="F80" s="114"/>
      <c r="G80" s="114"/>
      <c r="H80" s="114"/>
      <c r="I80" s="114"/>
      <c r="J80" s="114"/>
      <c r="K80" s="92"/>
    </row>
    <row r="81" customFormat="false" ht="15" hidden="false" customHeight="false" outlineLevel="0" collapsed="false">
      <c r="B81" s="118" t="s">
        <v>77</v>
      </c>
      <c r="C81" s="118"/>
      <c r="D81" s="119" t="s">
        <v>268</v>
      </c>
      <c r="E81" s="114"/>
      <c r="F81" s="114"/>
      <c r="G81" s="114"/>
      <c r="H81" s="114"/>
      <c r="I81" s="114"/>
      <c r="J81" s="114"/>
      <c r="K81" s="92"/>
    </row>
    <row r="82" customFormat="false" ht="15.6" hidden="false" customHeight="false" outlineLevel="0" collapsed="false">
      <c r="B82" s="150"/>
      <c r="C82" s="150"/>
      <c r="D82" s="92"/>
      <c r="E82" s="114"/>
      <c r="F82" s="114"/>
      <c r="G82" s="114"/>
      <c r="H82" s="114"/>
      <c r="I82" s="114"/>
      <c r="J82" s="114"/>
      <c r="K82" s="92"/>
    </row>
    <row r="83" customFormat="false" ht="15.6" hidden="false" customHeight="false" outlineLevel="0" collapsed="false">
      <c r="B83" s="150"/>
      <c r="C83" s="150"/>
      <c r="D83" s="92"/>
      <c r="E83" s="114"/>
      <c r="F83" s="114"/>
      <c r="G83" s="114"/>
      <c r="H83" s="114"/>
      <c r="I83" s="114"/>
      <c r="J83" s="114"/>
      <c r="K83" s="92"/>
    </row>
    <row r="84" customFormat="false" ht="15.6" hidden="false" customHeight="false" outlineLevel="0" collapsed="false">
      <c r="B84" s="150"/>
      <c r="C84" s="150"/>
      <c r="D84" s="92"/>
      <c r="E84" s="114"/>
      <c r="F84" s="114"/>
      <c r="G84" s="114"/>
      <c r="H84" s="114"/>
      <c r="I84" s="114"/>
      <c r="J84" s="114"/>
      <c r="K84" s="92"/>
    </row>
    <row r="85" customFormat="false" ht="15.6" hidden="false" customHeight="false" outlineLevel="0" collapsed="false">
      <c r="B85" s="150"/>
      <c r="C85" s="150"/>
      <c r="D85" s="92"/>
      <c r="E85" s="114"/>
      <c r="F85" s="114"/>
      <c r="G85" s="114"/>
      <c r="H85" s="114"/>
      <c r="I85" s="114"/>
      <c r="J85" s="114"/>
      <c r="K85" s="92"/>
    </row>
  </sheetData>
  <mergeCells count="1">
    <mergeCell ref="H3:I3"/>
  </mergeCells>
  <conditionalFormatting sqref="M4:M1048576 M1:M2">
    <cfRule type="containsText" priority="2" operator="containsText" aboveAverage="0" equalAverage="0" bottom="0" percent="0" rank="0" text="0x05" dxfId="2">
      <formula>NOT(ISERROR(SEARCH("0x05",M1)))</formula>
    </cfRule>
  </conditionalFormatting>
  <conditionalFormatting sqref="H53:H1048576 H1:H2 H4 H13 H15:H18 H43 H28:H35 H40:H41 H47 H50:H51">
    <cfRule type="containsText" priority="3" operator="containsText" aboveAverage="0" equalAverage="0" bottom="0" percent="0" rank="0" text="0x05" dxfId="3">
      <formula>NOT(ISERROR(SEARCH("0x05",H1)))</formula>
    </cfRule>
  </conditionalFormatting>
  <conditionalFormatting sqref="J6">
    <cfRule type="containsText" priority="4" operator="containsText" aboveAverage="0" equalAverage="0" bottom="0" percent="0" rank="0" text="0x05" dxfId="4">
      <formula>NOT(ISERROR(SEARCH("0x05",J6)))</formula>
    </cfRule>
  </conditionalFormatting>
  <dataValidations count="2">
    <dataValidation allowBlank="true" operator="between" showDropDown="false" showErrorMessage="true" showInputMessage="true" sqref="G74:G1081 I74:K1081" type="list">
      <formula1>"Yes,No,N/A"</formula1>
      <formula2>0</formula2>
    </dataValidation>
    <dataValidation allowBlank="true" operator="between" showDropDown="false" showErrorMessage="true" showInputMessage="true" sqref="G5:G14 G16:G27 G29:G34 G36:G46 G48:G53 G55:G62 G64:G72" type="list">
      <formula1>"Pass,Fail,N/A"</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B1:H32"/>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G28" activeCellId="0" sqref="G28"/>
    </sheetView>
  </sheetViews>
  <sheetFormatPr defaultColWidth="10.984375" defaultRowHeight="15.6" zeroHeight="false" outlineLevelRow="0" outlineLevelCol="0"/>
  <cols>
    <col collapsed="false" customWidth="true" hidden="false" outlineLevel="0" max="1" min="1" style="0" width="1.8"/>
    <col collapsed="false" customWidth="true" hidden="false" outlineLevel="0" max="2" min="2" style="129" width="7.3"/>
    <col collapsed="false" customWidth="true" hidden="false" outlineLevel="0" max="3" min="3" style="129" width="17.6"/>
    <col collapsed="false" customWidth="true" hidden="false" outlineLevel="0" max="4" min="4" style="130" width="93.31"/>
    <col collapsed="false" customWidth="true" hidden="false" outlineLevel="0" max="5" min="5" style="0" width="3"/>
    <col collapsed="false" customWidth="true" hidden="false" outlineLevel="0" max="6" min="6" style="0" width="5.79"/>
    <col collapsed="false" customWidth="true" hidden="false" outlineLevel="0" max="7" min="7" style="0" width="61.8"/>
    <col collapsed="false" customWidth="true" hidden="false" outlineLevel="0" max="8" min="8" style="130" width="30.7"/>
  </cols>
  <sheetData>
    <row r="1" customFormat="false" ht="17.35" hidden="false" customHeight="false" outlineLevel="0" collapsed="false">
      <c r="B1" s="120" t="s">
        <v>314</v>
      </c>
      <c r="C1" s="120"/>
      <c r="D1" s="112"/>
      <c r="G1" s="114"/>
      <c r="H1" s="92"/>
    </row>
    <row r="2" customFormat="false" ht="15" hidden="false" customHeight="false" outlineLevel="0" collapsed="false">
      <c r="B2" s="111"/>
      <c r="C2" s="111"/>
      <c r="D2" s="112"/>
      <c r="G2" s="114"/>
      <c r="H2" s="92"/>
    </row>
    <row r="3" customFormat="false" ht="15" hidden="false" customHeight="false" outlineLevel="0" collapsed="false">
      <c r="B3" s="53" t="s">
        <v>51</v>
      </c>
      <c r="C3" s="54" t="s">
        <v>52</v>
      </c>
      <c r="D3" s="55" t="s">
        <v>270</v>
      </c>
      <c r="E3" s="56" t="s">
        <v>271</v>
      </c>
      <c r="F3" s="56" t="s">
        <v>56</v>
      </c>
      <c r="G3" s="121" t="s">
        <v>57</v>
      </c>
      <c r="H3" s="58" t="s">
        <v>58</v>
      </c>
    </row>
    <row r="4" customFormat="false" ht="15" hidden="false" customHeight="false" outlineLevel="0" collapsed="false">
      <c r="B4" s="79"/>
      <c r="C4" s="80"/>
      <c r="D4" s="81" t="s">
        <v>272</v>
      </c>
      <c r="E4" s="82"/>
      <c r="F4" s="82"/>
      <c r="G4" s="122"/>
      <c r="H4" s="86"/>
    </row>
    <row r="5" customFormat="false" ht="24.85" hidden="false" customHeight="false" outlineLevel="0" collapsed="false">
      <c r="B5" s="65" t="s">
        <v>273</v>
      </c>
      <c r="C5" s="66" t="s">
        <v>274</v>
      </c>
      <c r="D5" s="96" t="s">
        <v>275</v>
      </c>
      <c r="E5" s="123" t="s">
        <v>64</v>
      </c>
      <c r="F5" s="70" t="s">
        <v>77</v>
      </c>
      <c r="G5" s="124" t="str">
        <f aca="false">HYPERLINK(CONCATENATE(BASE_URL,"0x06j-Testing-Resiliency-Against-Reverse-Engineering.md#jailbreak-detection-mstg-resilience-1"),"Определение jailbreak (MSTG-RESILIENCE-1)")</f>
        <v>Определение jailbreak (MSTG-RESILIENCE-1)</v>
      </c>
      <c r="H5" s="125"/>
    </row>
    <row r="6" customFormat="false" ht="24.85" hidden="false" customHeight="false" outlineLevel="0" collapsed="false">
      <c r="B6" s="65" t="s">
        <v>276</v>
      </c>
      <c r="C6" s="66" t="s">
        <v>277</v>
      </c>
      <c r="D6" s="96" t="s">
        <v>278</v>
      </c>
      <c r="E6" s="123" t="s">
        <v>64</v>
      </c>
      <c r="F6" s="70" t="s">
        <v>77</v>
      </c>
      <c r="G6" s="124" t="str">
        <f aca="false">HYPERLINK(CONCATENATE(BASE_URL,"0x06j-Testing-Resiliency-Against-Reverse-Engineering.md#anti-debugging-checks-mstg-resilience-2"),"Проверка определения отладчиков (MSTG-RESILIENCE-2)")</f>
        <v>Проверка определения отладчиков (MSTG-RESILIENCE-2)</v>
      </c>
      <c r="H6" s="125"/>
    </row>
    <row r="7" customFormat="false" ht="24.85" hidden="false" customHeight="false" outlineLevel="0" collapsed="false">
      <c r="B7" s="65" t="s">
        <v>279</v>
      </c>
      <c r="C7" s="66" t="s">
        <v>280</v>
      </c>
      <c r="D7" s="92" t="s">
        <v>281</v>
      </c>
      <c r="E7" s="123" t="s">
        <v>64</v>
      </c>
      <c r="F7" s="70" t="s">
        <v>77</v>
      </c>
      <c r="G7" s="124" t="str">
        <f aca="false">HYPERLINK(CONCATENATE(BASE_URL,"0x06j-Testing-Resiliency-Against-Reverse-Engineering.md#file-integrity-checks-mstg-resilience-3-and-mstg-resilience-11"),"Проверка целостности файлов (MSTG-RESILIENCE-3 and MSTG-RESILIENCE-11)")</f>
        <v>Проверка целостности файлов (MSTG-RESILIENCE-3 and MSTG-RESILIENCE-11)</v>
      </c>
      <c r="H7" s="125"/>
    </row>
    <row r="8" customFormat="false" ht="24.85" hidden="false" customHeight="false" outlineLevel="0" collapsed="false">
      <c r="B8" s="65" t="s">
        <v>282</v>
      </c>
      <c r="C8" s="66" t="s">
        <v>283</v>
      </c>
      <c r="D8" s="92" t="s">
        <v>284</v>
      </c>
      <c r="E8" s="123" t="s">
        <v>64</v>
      </c>
      <c r="F8" s="70" t="s">
        <v>77</v>
      </c>
      <c r="G8" s="151" t="s">
        <v>298</v>
      </c>
      <c r="H8" s="125"/>
    </row>
    <row r="9" customFormat="false" ht="15" hidden="false" customHeight="false" outlineLevel="0" collapsed="false">
      <c r="B9" s="65" t="s">
        <v>285</v>
      </c>
      <c r="C9" s="66" t="s">
        <v>286</v>
      </c>
      <c r="D9" s="92" t="s">
        <v>287</v>
      </c>
      <c r="E9" s="123" t="s">
        <v>64</v>
      </c>
      <c r="F9" s="70" t="s">
        <v>77</v>
      </c>
      <c r="G9" s="151" t="s">
        <v>298</v>
      </c>
      <c r="H9" s="125"/>
    </row>
    <row r="10" customFormat="false" ht="15" hidden="false" customHeight="false" outlineLevel="0" collapsed="false">
      <c r="B10" s="65" t="s">
        <v>288</v>
      </c>
      <c r="C10" s="66" t="s">
        <v>289</v>
      </c>
      <c r="D10" s="92" t="s">
        <v>290</v>
      </c>
      <c r="E10" s="123" t="s">
        <v>64</v>
      </c>
      <c r="F10" s="70" t="s">
        <v>77</v>
      </c>
      <c r="G10" s="151" t="s">
        <v>298</v>
      </c>
      <c r="H10" s="125"/>
    </row>
    <row r="11" customFormat="false" ht="24.85" hidden="false" customHeight="false" outlineLevel="0" collapsed="false">
      <c r="B11" s="65" t="s">
        <v>291</v>
      </c>
      <c r="C11" s="66" t="s">
        <v>292</v>
      </c>
      <c r="D11" s="96" t="s">
        <v>293</v>
      </c>
      <c r="E11" s="123" t="s">
        <v>64</v>
      </c>
      <c r="F11" s="70" t="s">
        <v>77</v>
      </c>
      <c r="G11" s="128" t="s">
        <v>298</v>
      </c>
      <c r="H11" s="125"/>
    </row>
    <row r="12" customFormat="false" ht="15" hidden="false" customHeight="false" outlineLevel="0" collapsed="false">
      <c r="B12" s="65" t="s">
        <v>295</v>
      </c>
      <c r="C12" s="66" t="s">
        <v>296</v>
      </c>
      <c r="D12" s="92" t="s">
        <v>297</v>
      </c>
      <c r="E12" s="123" t="s">
        <v>64</v>
      </c>
      <c r="F12" s="70" t="s">
        <v>77</v>
      </c>
      <c r="G12" s="128" t="s">
        <v>298</v>
      </c>
      <c r="H12" s="125"/>
    </row>
    <row r="13" customFormat="false" ht="24.85" hidden="false" customHeight="false" outlineLevel="0" collapsed="false">
      <c r="B13" s="65" t="s">
        <v>299</v>
      </c>
      <c r="C13" s="66" t="s">
        <v>300</v>
      </c>
      <c r="D13" s="92" t="s">
        <v>301</v>
      </c>
      <c r="E13" s="123" t="s">
        <v>64</v>
      </c>
      <c r="F13" s="70" t="s">
        <v>77</v>
      </c>
      <c r="G13" s="151" t="s">
        <v>298</v>
      </c>
      <c r="H13" s="125"/>
    </row>
    <row r="14" customFormat="false" ht="15" hidden="false" customHeight="false" outlineLevel="0" collapsed="false">
      <c r="B14" s="79"/>
      <c r="C14" s="80"/>
      <c r="D14" s="81" t="s">
        <v>302</v>
      </c>
      <c r="E14" s="82"/>
      <c r="F14" s="82"/>
      <c r="G14" s="122"/>
      <c r="H14" s="86"/>
    </row>
    <row r="15" customFormat="false" ht="24.85" hidden="false" customHeight="false" outlineLevel="0" collapsed="false">
      <c r="B15" s="65" t="s">
        <v>303</v>
      </c>
      <c r="C15" s="66" t="s">
        <v>304</v>
      </c>
      <c r="D15" s="96" t="s">
        <v>305</v>
      </c>
      <c r="E15" s="123" t="s">
        <v>64</v>
      </c>
      <c r="F15" s="70" t="s">
        <v>77</v>
      </c>
      <c r="G15" s="124" t="str">
        <f aca="false">HYPERLINK(CONCATENATE(BASE_URL,"0x06j-Testing-Resiliency-Against-Reverse-Engineering.md#device-binding-mstg-resilience-10"),"Тестирование привязки к устройству (MSTG-RESILIENCE-10)")</f>
        <v>Тестирование привязки к устройству (MSTG-RESILIENCE-10)</v>
      </c>
      <c r="H15" s="125"/>
    </row>
    <row r="16" customFormat="false" ht="15" hidden="false" customHeight="false" outlineLevel="0" collapsed="false">
      <c r="B16" s="79"/>
      <c r="C16" s="80"/>
      <c r="D16" s="81" t="s">
        <v>306</v>
      </c>
      <c r="E16" s="82"/>
      <c r="F16" s="82"/>
      <c r="G16" s="122"/>
      <c r="H16" s="86"/>
    </row>
    <row r="17" customFormat="false" ht="45.9" hidden="false" customHeight="true" outlineLevel="0" collapsed="false">
      <c r="B17" s="65" t="s">
        <v>307</v>
      </c>
      <c r="C17" s="66" t="s">
        <v>308</v>
      </c>
      <c r="D17" s="96" t="s">
        <v>309</v>
      </c>
      <c r="E17" s="123" t="s">
        <v>64</v>
      </c>
      <c r="F17" s="70" t="s">
        <v>77</v>
      </c>
      <c r="G17" s="152" t="str">
        <f aca="false">HYPERLINK(CONCATENATE(BASE_URL,"0x06j-Testing-Resiliency-Against-Reverse-Engineering.md#file-integrity-checks-mstg-resilience-3-and-mstg-resilience-11"),"Проверка целостности файлов (MSTG-RESILIENCE-3 and MSTG-RESILIENCE-11)")</f>
        <v>Проверка целостности файлов (MSTG-RESILIENCE-3 and MSTG-RESILIENCE-11)</v>
      </c>
      <c r="H17" s="125"/>
    </row>
    <row r="18" customFormat="false" ht="67.7" hidden="false" customHeight="true" outlineLevel="0" collapsed="false">
      <c r="B18" s="65" t="s">
        <v>310</v>
      </c>
      <c r="C18" s="66" t="s">
        <v>311</v>
      </c>
      <c r="D18" s="96" t="s">
        <v>312</v>
      </c>
      <c r="E18" s="123" t="s">
        <v>64</v>
      </c>
      <c r="F18" s="70" t="s">
        <v>77</v>
      </c>
      <c r="G18" s="128" t="s">
        <v>298</v>
      </c>
      <c r="H18" s="125"/>
    </row>
    <row r="19" customFormat="false" ht="15.6" hidden="false" customHeight="false" outlineLevel="0" collapsed="false">
      <c r="B19" s="105"/>
      <c r="C19" s="106"/>
      <c r="D19" s="107"/>
      <c r="E19" s="108"/>
      <c r="F19" s="108"/>
      <c r="G19" s="121"/>
      <c r="H19" s="110"/>
    </row>
    <row r="20" customFormat="false" ht="15.6" hidden="false" customHeight="false" outlineLevel="0" collapsed="false">
      <c r="B20" s="150"/>
      <c r="C20" s="150"/>
      <c r="D20" s="92"/>
      <c r="E20" s="114"/>
      <c r="F20" s="114"/>
      <c r="G20" s="114"/>
      <c r="H20" s="92"/>
    </row>
    <row r="21" customFormat="false" ht="15.6" hidden="false" customHeight="false" outlineLevel="0" collapsed="false">
      <c r="B21" s="150"/>
      <c r="C21" s="150"/>
      <c r="D21" s="92"/>
      <c r="E21" s="114"/>
      <c r="F21" s="114"/>
      <c r="G21" s="114"/>
      <c r="H21" s="92"/>
    </row>
    <row r="22" customFormat="false" ht="15" hidden="false" customHeight="false" outlineLevel="0" collapsed="false">
      <c r="B22" s="115" t="s">
        <v>261</v>
      </c>
      <c r="C22" s="115"/>
      <c r="D22" s="112"/>
      <c r="E22" s="114"/>
      <c r="F22" s="114"/>
      <c r="G22" s="114"/>
      <c r="H22" s="92"/>
    </row>
    <row r="23" customFormat="false" ht="15" hidden="false" customHeight="false" outlineLevel="0" collapsed="false">
      <c r="B23" s="116" t="s">
        <v>262</v>
      </c>
      <c r="C23" s="116"/>
      <c r="D23" s="117" t="s">
        <v>263</v>
      </c>
      <c r="E23" s="114"/>
      <c r="F23" s="114"/>
      <c r="G23" s="114"/>
      <c r="H23" s="92"/>
    </row>
    <row r="24" customFormat="false" ht="15" hidden="false" customHeight="false" outlineLevel="0" collapsed="false">
      <c r="B24" s="118" t="s">
        <v>264</v>
      </c>
      <c r="C24" s="118"/>
      <c r="D24" s="119" t="s">
        <v>265</v>
      </c>
      <c r="E24" s="114"/>
      <c r="F24" s="114"/>
      <c r="G24" s="114"/>
      <c r="H24" s="92"/>
    </row>
    <row r="25" customFormat="false" ht="15" hidden="false" customHeight="false" outlineLevel="0" collapsed="false">
      <c r="B25" s="118" t="s">
        <v>266</v>
      </c>
      <c r="C25" s="118"/>
      <c r="D25" s="119" t="s">
        <v>267</v>
      </c>
      <c r="E25" s="114"/>
      <c r="F25" s="114"/>
      <c r="G25" s="114"/>
      <c r="H25" s="92"/>
    </row>
    <row r="26" customFormat="false" ht="15" hidden="false" customHeight="false" outlineLevel="0" collapsed="false">
      <c r="B26" s="118" t="s">
        <v>77</v>
      </c>
      <c r="C26" s="118"/>
      <c r="D26" s="119" t="s">
        <v>268</v>
      </c>
      <c r="E26" s="114"/>
      <c r="F26" s="114"/>
      <c r="G26" s="114"/>
      <c r="H26" s="92"/>
    </row>
    <row r="27" customFormat="false" ht="15.6" hidden="false" customHeight="false" outlineLevel="0" collapsed="false">
      <c r="B27" s="150"/>
      <c r="C27" s="150"/>
      <c r="D27" s="92"/>
      <c r="E27" s="114"/>
      <c r="F27" s="114"/>
      <c r="G27" s="114"/>
      <c r="H27" s="92"/>
    </row>
    <row r="28" customFormat="false" ht="15.6" hidden="false" customHeight="false" outlineLevel="0" collapsed="false">
      <c r="B28" s="150"/>
      <c r="C28" s="150"/>
      <c r="D28" s="92"/>
      <c r="E28" s="114"/>
      <c r="F28" s="114"/>
      <c r="G28" s="114"/>
      <c r="H28" s="92"/>
    </row>
    <row r="29" customFormat="false" ht="15.6" hidden="false" customHeight="false" outlineLevel="0" collapsed="false">
      <c r="B29" s="150"/>
      <c r="C29" s="150"/>
      <c r="D29" s="92"/>
      <c r="E29" s="114"/>
      <c r="F29" s="114"/>
      <c r="G29" s="114"/>
      <c r="H29" s="92"/>
    </row>
    <row r="30" customFormat="false" ht="15.6" hidden="false" customHeight="false" outlineLevel="0" collapsed="false">
      <c r="B30" s="150"/>
      <c r="C30" s="150"/>
      <c r="D30" s="92"/>
      <c r="E30" s="114"/>
      <c r="F30" s="114"/>
    </row>
    <row r="31" customFormat="false" ht="15.6" hidden="false" customHeight="false" outlineLevel="0" collapsed="false">
      <c r="B31" s="150"/>
      <c r="C31" s="150"/>
      <c r="D31" s="92"/>
      <c r="E31" s="114"/>
      <c r="F31" s="114"/>
    </row>
    <row r="32" customFormat="false" ht="15.6" hidden="false" customHeight="false" outlineLevel="0" collapsed="false">
      <c r="B32" s="150"/>
      <c r="C32" s="150"/>
      <c r="D32" s="92"/>
      <c r="E32" s="114"/>
      <c r="F32" s="114"/>
    </row>
  </sheetData>
  <conditionalFormatting sqref="G8">
    <cfRule type="containsText" priority="2" operator="containsText" aboveAverage="0" equalAverage="0" bottom="0" percent="0" rank="0" text="0x05" dxfId="5">
      <formula>NOT(ISERROR(SEARCH("0x05",G8)))</formula>
    </cfRule>
  </conditionalFormatting>
  <conditionalFormatting sqref="G9">
    <cfRule type="containsText" priority="3" operator="containsText" aboveAverage="0" equalAverage="0" bottom="0" percent="0" rank="0" text="0x05" dxfId="6">
      <formula>NOT(ISERROR(SEARCH("0x05",G9)))</formula>
    </cfRule>
  </conditionalFormatting>
  <conditionalFormatting sqref="G10">
    <cfRule type="containsText" priority="4" operator="containsText" aboveAverage="0" equalAverage="0" bottom="0" percent="0" rank="0" text="0x05" dxfId="7">
      <formula>NOT(ISERROR(SEARCH("0x05",G10)))</formula>
    </cfRule>
  </conditionalFormatting>
  <conditionalFormatting sqref="G11">
    <cfRule type="containsText" priority="5" operator="containsText" aboveAverage="0" equalAverage="0" bottom="0" percent="0" rank="0" text="0x05" dxfId="8">
      <formula>NOT(ISERROR(SEARCH("0x05",G11)))</formula>
    </cfRule>
  </conditionalFormatting>
  <conditionalFormatting sqref="G12">
    <cfRule type="containsText" priority="6" operator="containsText" aboveAverage="0" equalAverage="0" bottom="0" percent="0" rank="0" text="0x05" dxfId="9">
      <formula>NOT(ISERROR(SEARCH("0x05",G12)))</formula>
    </cfRule>
  </conditionalFormatting>
  <conditionalFormatting sqref="G13">
    <cfRule type="containsText" priority="7" operator="containsText" aboveAverage="0" equalAverage="0" bottom="0" percent="0" rank="0" text="0x05" dxfId="10">
      <formula>NOT(ISERROR(SEARCH("0x05",G13)))</formula>
    </cfRule>
  </conditionalFormatting>
  <conditionalFormatting sqref="G17">
    <cfRule type="containsText" priority="8" operator="containsText" aboveAverage="0" equalAverage="0" bottom="0" percent="0" rank="0" text="0x05" dxfId="11">
      <formula>NOT(ISERROR(SEARCH("0x05",G17)))</formula>
    </cfRule>
  </conditionalFormatting>
  <conditionalFormatting sqref="G18">
    <cfRule type="containsText" priority="9" operator="containsText" aboveAverage="0" equalAverage="0" bottom="0" percent="0" rank="0" text="0x05" dxfId="12">
      <formula>NOT(ISERROR(SEARCH("0x05",G18)))</formula>
    </cfRule>
  </conditionalFormatting>
  <dataValidations count="1">
    <dataValidation allowBlank="true" operator="between" showDropDown="false" showErrorMessage="true" showInputMessage="true" sqref="F5:F13 F15 F17:F18" type="list">
      <formula1>"Pass,Fail,N/A"</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E26"/>
  <sheetViews>
    <sheetView showFormulas="false" showGridLines="false" showRowColHeaders="true" showZeros="true" rightToLeft="false" tabSelected="false" showOutlineSymbols="true" defaultGridColor="true" view="normal" topLeftCell="A1" colorId="64" zoomScale="65" zoomScaleNormal="65" zoomScalePageLayoutView="100" workbookViewId="0">
      <selection pane="topLeft" activeCell="E15" activeCellId="0" sqref="E15"/>
    </sheetView>
  </sheetViews>
  <sheetFormatPr defaultColWidth="10.984375" defaultRowHeight="15.6" zeroHeight="false" outlineLevelRow="0" outlineLevelCol="0"/>
  <cols>
    <col collapsed="false" customWidth="true" hidden="false" outlineLevel="0" max="1" min="1" style="0" width="33.3"/>
    <col collapsed="false" customWidth="true" hidden="false" outlineLevel="0" max="3" min="3" style="0" width="13.7"/>
    <col collapsed="false" customWidth="true" hidden="false" outlineLevel="0" max="5" min="5" style="0" width="119.7"/>
  </cols>
  <sheetData>
    <row r="1" customFormat="false" ht="15.6" hidden="false" customHeight="false" outlineLevel="0" collapsed="false">
      <c r="A1" s="153" t="s">
        <v>315</v>
      </c>
      <c r="B1" s="153"/>
      <c r="C1" s="154"/>
      <c r="D1" s="52"/>
      <c r="E1" s="52"/>
    </row>
    <row r="2" customFormat="false" ht="15.6" hidden="false" customHeight="false" outlineLevel="0" collapsed="false">
      <c r="A2" s="155" t="s">
        <v>316</v>
      </c>
      <c r="B2" s="155" t="s">
        <v>317</v>
      </c>
      <c r="C2" s="155" t="s">
        <v>318</v>
      </c>
      <c r="D2" s="155" t="s">
        <v>319</v>
      </c>
      <c r="E2" s="155" t="s">
        <v>320</v>
      </c>
    </row>
    <row r="3" customFormat="false" ht="15.6" hidden="false" customHeight="false" outlineLevel="0" collapsed="false">
      <c r="A3" s="156" t="s">
        <v>321</v>
      </c>
      <c r="B3" s="157" t="n">
        <v>0.1</v>
      </c>
      <c r="C3" s="157"/>
      <c r="D3" s="158" t="n">
        <v>42765</v>
      </c>
      <c r="E3" s="159" t="s">
        <v>322</v>
      </c>
    </row>
    <row r="4" customFormat="false" ht="15.6" hidden="false" customHeight="false" outlineLevel="0" collapsed="false">
      <c r="A4" s="159" t="s">
        <v>323</v>
      </c>
      <c r="B4" s="157" t="n">
        <v>0.2</v>
      </c>
      <c r="C4" s="157"/>
      <c r="D4" s="158" t="n">
        <v>42766</v>
      </c>
      <c r="E4" s="159" t="s">
        <v>324</v>
      </c>
    </row>
    <row r="5" customFormat="false" ht="15.6" hidden="false" customHeight="false" outlineLevel="0" collapsed="false">
      <c r="A5" s="159" t="s">
        <v>325</v>
      </c>
      <c r="B5" s="157" t="n">
        <v>0.3</v>
      </c>
      <c r="C5" s="157"/>
      <c r="D5" s="158" t="n">
        <v>42778</v>
      </c>
      <c r="E5" s="159" t="s">
        <v>326</v>
      </c>
    </row>
    <row r="6" customFormat="false" ht="15.6" hidden="false" customHeight="false" outlineLevel="0" collapsed="false">
      <c r="A6" s="159" t="s">
        <v>327</v>
      </c>
      <c r="B6" s="157" t="s">
        <v>328</v>
      </c>
      <c r="C6" s="157"/>
      <c r="D6" s="158" t="n">
        <v>42780</v>
      </c>
      <c r="E6" s="159" t="s">
        <v>329</v>
      </c>
    </row>
    <row r="7" customFormat="false" ht="15.6" hidden="false" customHeight="false" outlineLevel="0" collapsed="false">
      <c r="A7" s="159" t="s">
        <v>323</v>
      </c>
      <c r="B7" s="160" t="s">
        <v>330</v>
      </c>
      <c r="C7" s="160"/>
      <c r="D7" s="158" t="n">
        <v>42781</v>
      </c>
      <c r="E7" s="159" t="s">
        <v>331</v>
      </c>
    </row>
    <row r="8" customFormat="false" ht="15.6" hidden="false" customHeight="false" outlineLevel="0" collapsed="false">
      <c r="A8" s="159" t="s">
        <v>327</v>
      </c>
      <c r="B8" s="160" t="s">
        <v>332</v>
      </c>
      <c r="C8" s="160"/>
      <c r="D8" s="158" t="n">
        <v>42829</v>
      </c>
      <c r="E8" s="159" t="s">
        <v>333</v>
      </c>
    </row>
    <row r="9" customFormat="false" ht="15.6" hidden="false" customHeight="false" outlineLevel="0" collapsed="false">
      <c r="A9" s="159" t="s">
        <v>323</v>
      </c>
      <c r="B9" s="160" t="s">
        <v>332</v>
      </c>
      <c r="C9" s="160"/>
      <c r="D9" s="158" t="n">
        <v>42919</v>
      </c>
      <c r="E9" s="159" t="s">
        <v>334</v>
      </c>
    </row>
    <row r="10" customFormat="false" ht="15.6" hidden="false" customHeight="false" outlineLevel="0" collapsed="false">
      <c r="A10" s="159" t="s">
        <v>323</v>
      </c>
      <c r="B10" s="160" t="s">
        <v>335</v>
      </c>
      <c r="C10" s="160"/>
      <c r="D10" s="158" t="n">
        <v>42963</v>
      </c>
      <c r="E10" s="159" t="s">
        <v>336</v>
      </c>
    </row>
    <row r="11" customFormat="false" ht="15.6" hidden="false" customHeight="false" outlineLevel="0" collapsed="false">
      <c r="A11" s="159" t="s">
        <v>323</v>
      </c>
      <c r="B11" s="160" t="s">
        <v>337</v>
      </c>
      <c r="C11" s="160"/>
      <c r="D11" s="158" t="n">
        <v>43113</v>
      </c>
      <c r="E11" s="159" t="s">
        <v>338</v>
      </c>
    </row>
    <row r="12" customFormat="false" ht="15.6" hidden="false" customHeight="false" outlineLevel="0" collapsed="false">
      <c r="A12" s="159" t="s">
        <v>323</v>
      </c>
      <c r="B12" s="160" t="n">
        <v>1.1</v>
      </c>
      <c r="C12" s="160"/>
      <c r="D12" s="158" t="n">
        <v>43289</v>
      </c>
      <c r="E12" s="159" t="s">
        <v>339</v>
      </c>
    </row>
    <row r="13" customFormat="false" ht="15.6" hidden="false" customHeight="false" outlineLevel="0" collapsed="false">
      <c r="A13" s="159" t="s">
        <v>340</v>
      </c>
      <c r="B13" s="161" t="s">
        <v>341</v>
      </c>
      <c r="C13" s="162"/>
      <c r="D13" s="158" t="n">
        <v>43464</v>
      </c>
      <c r="E13" s="163" t="s">
        <v>342</v>
      </c>
    </row>
    <row r="14" customFormat="false" ht="15.6" hidden="false" customHeight="false" outlineLevel="0" collapsed="false">
      <c r="A14" s="159" t="s">
        <v>343</v>
      </c>
      <c r="B14" s="161" t="s">
        <v>344</v>
      </c>
      <c r="C14" s="162"/>
      <c r="D14" s="158" t="n">
        <v>43469</v>
      </c>
      <c r="E14" s="163" t="s">
        <v>342</v>
      </c>
    </row>
    <row r="15" customFormat="false" ht="409.05" hidden="false" customHeight="true" outlineLevel="0" collapsed="false">
      <c r="A15" s="164" t="s">
        <v>345</v>
      </c>
      <c r="B15" s="160" t="s">
        <v>346</v>
      </c>
      <c r="C15" s="160" t="s">
        <v>347</v>
      </c>
      <c r="D15" s="158" t="n">
        <v>43471</v>
      </c>
      <c r="E15" s="165" t="s">
        <v>348</v>
      </c>
    </row>
    <row r="16" customFormat="false" ht="15.6" hidden="false" customHeight="false" outlineLevel="0" collapsed="false">
      <c r="A16" s="159" t="s">
        <v>340</v>
      </c>
      <c r="B16" s="161" t="s">
        <v>349</v>
      </c>
      <c r="C16" s="160" t="s">
        <v>347</v>
      </c>
      <c r="D16" s="166" t="n">
        <v>43475</v>
      </c>
      <c r="E16" s="163" t="s">
        <v>350</v>
      </c>
    </row>
    <row r="17" customFormat="false" ht="78" hidden="false" customHeight="false" outlineLevel="0" collapsed="false">
      <c r="A17" s="164" t="s">
        <v>345</v>
      </c>
      <c r="B17" s="161" t="s">
        <v>351</v>
      </c>
      <c r="C17" s="160" t="s">
        <v>347</v>
      </c>
      <c r="D17" s="158" t="n">
        <v>43476</v>
      </c>
      <c r="E17" s="164" t="s">
        <v>352</v>
      </c>
    </row>
    <row r="18" customFormat="false" ht="46.8" hidden="false" customHeight="false" outlineLevel="0" collapsed="false">
      <c r="A18" s="164" t="s">
        <v>345</v>
      </c>
      <c r="B18" s="161" t="s">
        <v>353</v>
      </c>
      <c r="C18" s="160" t="s">
        <v>347</v>
      </c>
      <c r="D18" s="158" t="n">
        <v>43478</v>
      </c>
      <c r="E18" s="164" t="s">
        <v>354</v>
      </c>
    </row>
    <row r="19" customFormat="false" ht="46.8" hidden="false" customHeight="false" outlineLevel="0" collapsed="false">
      <c r="A19" s="164" t="s">
        <v>345</v>
      </c>
      <c r="B19" s="161" t="s">
        <v>355</v>
      </c>
      <c r="C19" s="160" t="s">
        <v>347</v>
      </c>
      <c r="D19" s="158" t="n">
        <v>43478</v>
      </c>
      <c r="E19" s="164" t="s">
        <v>356</v>
      </c>
    </row>
    <row r="20" customFormat="false" ht="109.2" hidden="false" customHeight="false" outlineLevel="0" collapsed="false">
      <c r="A20" s="164" t="s">
        <v>340</v>
      </c>
      <c r="B20" s="161" t="s">
        <v>357</v>
      </c>
      <c r="C20" s="160" t="s">
        <v>3</v>
      </c>
      <c r="D20" s="158" t="n">
        <v>43641</v>
      </c>
      <c r="E20" s="165" t="s">
        <v>358</v>
      </c>
    </row>
    <row r="21" customFormat="false" ht="15.6" hidden="false" customHeight="false" outlineLevel="0" collapsed="false">
      <c r="A21" s="164" t="s">
        <v>340</v>
      </c>
      <c r="B21" s="161" t="s">
        <v>359</v>
      </c>
      <c r="C21" s="160" t="s">
        <v>3</v>
      </c>
      <c r="D21" s="158" t="n">
        <v>43642</v>
      </c>
      <c r="E21" s="164" t="s">
        <v>360</v>
      </c>
    </row>
    <row r="22" customFormat="false" ht="46.8" hidden="false" customHeight="false" outlineLevel="0" collapsed="false">
      <c r="A22" s="164" t="s">
        <v>340</v>
      </c>
      <c r="B22" s="161" t="s">
        <v>361</v>
      </c>
      <c r="C22" s="160" t="s">
        <v>3</v>
      </c>
      <c r="D22" s="158" t="n">
        <v>43649</v>
      </c>
      <c r="E22" s="164" t="s">
        <v>362</v>
      </c>
    </row>
    <row r="23" customFormat="false" ht="15.6" hidden="false" customHeight="false" outlineLevel="0" collapsed="false">
      <c r="A23" s="164" t="s">
        <v>340</v>
      </c>
      <c r="B23" s="161" t="s">
        <v>361</v>
      </c>
      <c r="C23" s="160" t="s">
        <v>3</v>
      </c>
      <c r="D23" s="158" t="n">
        <v>43672</v>
      </c>
      <c r="E23" s="164" t="s">
        <v>363</v>
      </c>
    </row>
    <row r="24" customFormat="false" ht="15.6" hidden="false" customHeight="false" outlineLevel="0" collapsed="false">
      <c r="A24" s="164" t="s">
        <v>340</v>
      </c>
      <c r="B24" s="161" t="s">
        <v>361</v>
      </c>
      <c r="C24" s="160" t="s">
        <v>3</v>
      </c>
      <c r="D24" s="158" t="n">
        <v>43674</v>
      </c>
      <c r="E24" s="164" t="s">
        <v>364</v>
      </c>
    </row>
    <row r="25" customFormat="false" ht="37.8" hidden="false" customHeight="false" outlineLevel="0" collapsed="false">
      <c r="A25" s="164" t="s">
        <v>340</v>
      </c>
      <c r="B25" s="161" t="s">
        <v>365</v>
      </c>
      <c r="C25" s="160" t="s">
        <v>3</v>
      </c>
      <c r="D25" s="158" t="n">
        <v>43685</v>
      </c>
      <c r="E25" s="164" t="s">
        <v>366</v>
      </c>
    </row>
    <row r="26" customFormat="false" ht="37.3" hidden="false" customHeight="false" outlineLevel="0" collapsed="false">
      <c r="A26" s="164" t="s">
        <v>367</v>
      </c>
      <c r="B26" s="161" t="s">
        <v>365</v>
      </c>
      <c r="C26" s="160" t="s">
        <v>3</v>
      </c>
      <c r="D26" s="158" t="n">
        <v>43719</v>
      </c>
      <c r="E26" s="164" t="s">
        <v>368</v>
      </c>
    </row>
  </sheetData>
  <mergeCells count="1">
    <mergeCell ref="A1:B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192</TotalTime>
  <Application>LibreOffice/6.4.0.3$Windows_X86_64 LibreOffice_project/b0a288ab3d2d4774cb44b62f04d5d28733ac6df8</Application>
  <Company>Opera Software</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2017-01-25T17:37:15Z</dcterms:created>
  <dc:creator>Alexander Antukh</dc:creator>
  <dc:description/>
  <dc:language>de-DE</dc:language>
  <cp:lastModifiedBy/>
  <dcterms:modified xsi:type="dcterms:W3CDTF">2020-04-27T16:14:19Z</dcterms:modified>
  <cp:revision>21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Opera Software</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