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H:\4、计划总结(1+3体系)\0、部门1+3管理体系\2020年1+3\2020年1+3体系建设\行动目标下积分科目\平台事业部2020年1+3 合稿v0.54\2020积分科目\"/>
    </mc:Choice>
  </mc:AlternateContent>
  <xr:revisionPtr revIDLastSave="0" documentId="13_ncr:1_{5CD39C57-1E36-4F9C-B22B-F29D71116ED0}" xr6:coauthVersionLast="45" xr6:coauthVersionMax="45" xr10:uidLastSave="{00000000-0000-0000-0000-000000000000}"/>
  <bookViews>
    <workbookView xWindow="-108" yWindow="-108" windowWidth="23256" windowHeight="12576" tabRatio="808" firstSheet="4" activeTab="4" xr2:uid="{00000000-000D-0000-FFFF-FFFF00000000}"/>
  </bookViews>
  <sheets>
    <sheet name="1.项目申报积分科目" sheetId="3" state="hidden" r:id="rId1"/>
    <sheet name="2.1 1+6系统监造系统（计、量、质）建设岗位积分" sheetId="4" state="hidden" r:id="rId2"/>
    <sheet name="★1+6工作量汇总" sheetId="19" state="hidden" r:id="rId3"/>
    <sheet name="1+6采集点明细" sheetId="18" state="hidden" r:id="rId4"/>
    <sheet name="2.1 1+6系统采集点推进积分科目" sheetId="14" r:id="rId5"/>
    <sheet name="1+6数据采集点里程碑" sheetId="22" r:id="rId6"/>
    <sheet name="Sheet3" sheetId="24" r:id="rId7"/>
    <sheet name="Sheet2" sheetId="23" r:id="rId8"/>
    <sheet name="2.2 1+6系统采集点ERP关联应用" sheetId="7" state="hidden" r:id="rId9"/>
    <sheet name="Sheet1" sheetId="20" state="hidden" r:id="rId10"/>
    <sheet name="3.1 金蝶erp应用积分科目" sheetId="11" state="hidden" r:id="rId11"/>
    <sheet name="3.2 1+7订单损益系统积分科目" sheetId="13" state="hidden" r:id="rId12"/>
    <sheet name="4. 1+3管理可视化岗位积分" sheetId="10" state="hidden" r:id="rId13"/>
  </sheets>
  <externalReferences>
    <externalReference r:id="rId14"/>
  </externalReferences>
  <definedNames>
    <definedName name="_xlnm._FilterDatabase" localSheetId="3" hidden="1">'1+6采集点明细'!$A$2:$HV$183</definedName>
    <definedName name="_xlnm._FilterDatabase" localSheetId="4" hidden="1">'2.1 1+6系统采集点推进积分科目'!$O$3:$Q$3</definedName>
    <definedName name="_xlnm._FilterDatabase" localSheetId="8" hidden="1">'2.2 1+6系统采集点ERP关联应用'!$C$2:$T$2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4" l="1"/>
  <c r="J15" i="14"/>
  <c r="J16" i="14"/>
  <c r="J17" i="14"/>
  <c r="J18" i="14"/>
  <c r="J19" i="14"/>
  <c r="J20" i="14"/>
  <c r="A16" i="14"/>
  <c r="A5" i="14"/>
  <c r="A6" i="14"/>
  <c r="A7" i="14"/>
  <c r="A8" i="14"/>
  <c r="A9" i="14"/>
  <c r="A10" i="14"/>
  <c r="A11" i="14"/>
  <c r="A12" i="14"/>
  <c r="A13" i="14"/>
  <c r="A14" i="14"/>
  <c r="A15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J52" i="14"/>
  <c r="J53" i="14"/>
  <c r="J54" i="14"/>
  <c r="J55" i="14"/>
  <c r="J56" i="14"/>
  <c r="J46" i="14"/>
  <c r="J47" i="14"/>
  <c r="J48" i="14"/>
  <c r="J49" i="14"/>
  <c r="J50" i="14"/>
  <c r="J40" i="14"/>
  <c r="J41" i="14"/>
  <c r="J42" i="14"/>
  <c r="J43" i="14"/>
  <c r="J44" i="14"/>
  <c r="J36" i="14"/>
  <c r="J33" i="14"/>
  <c r="J34" i="14"/>
  <c r="J37" i="14"/>
  <c r="J38" i="14"/>
  <c r="J22" i="14"/>
  <c r="J23" i="14"/>
  <c r="J24" i="14"/>
  <c r="J25" i="14"/>
  <c r="J26" i="14"/>
  <c r="J27" i="14"/>
  <c r="J28" i="14"/>
  <c r="J29" i="14"/>
  <c r="J30" i="14"/>
  <c r="J31" i="14"/>
  <c r="J5" i="14"/>
  <c r="J6" i="14"/>
  <c r="J7" i="14"/>
  <c r="J8" i="14"/>
  <c r="J9" i="14"/>
  <c r="J10" i="14"/>
  <c r="J11" i="14"/>
  <c r="J12" i="14"/>
  <c r="I51" i="14"/>
  <c r="I53" i="14"/>
  <c r="I33" i="14"/>
  <c r="I21" i="14"/>
  <c r="I19" i="14"/>
  <c r="I10" i="14"/>
  <c r="I4" i="14"/>
  <c r="P61" i="20"/>
  <c r="P52" i="20"/>
  <c r="P38" i="20"/>
  <c r="P25" i="20"/>
  <c r="P21" i="20"/>
  <c r="P17" i="20"/>
  <c r="P2" i="20"/>
  <c r="A4" i="14"/>
  <c r="N21" i="19"/>
  <c r="N20" i="19"/>
  <c r="N19" i="19"/>
  <c r="B17" i="19"/>
  <c r="B18" i="19"/>
  <c r="L17" i="19"/>
  <c r="J17" i="19"/>
  <c r="H17" i="19"/>
  <c r="F17" i="19"/>
  <c r="F18" i="19"/>
  <c r="D17" i="19"/>
  <c r="D18" i="19"/>
  <c r="N11" i="19"/>
  <c r="N10" i="19"/>
  <c r="N9" i="19"/>
  <c r="L8" i="19"/>
  <c r="K8" i="19"/>
  <c r="J8" i="19"/>
  <c r="I8" i="19"/>
  <c r="H8" i="19"/>
  <c r="G8" i="19"/>
  <c r="F8" i="19"/>
  <c r="E8" i="19"/>
  <c r="D8" i="19"/>
  <c r="C8" i="19"/>
  <c r="B8" i="19"/>
  <c r="N8" i="19"/>
  <c r="L7" i="19"/>
  <c r="K7" i="19"/>
  <c r="J7" i="19"/>
  <c r="I7" i="19"/>
  <c r="H7" i="19"/>
  <c r="G7" i="19"/>
  <c r="F7" i="19"/>
  <c r="E7" i="19"/>
  <c r="D7" i="19"/>
  <c r="C7" i="19"/>
  <c r="B7" i="19"/>
  <c r="L6" i="19"/>
  <c r="K6" i="19"/>
  <c r="J6" i="19"/>
  <c r="I6" i="19"/>
  <c r="H6" i="19"/>
  <c r="G6" i="19"/>
  <c r="F6" i="19"/>
  <c r="E6" i="19"/>
  <c r="D6" i="19"/>
  <c r="C6" i="19"/>
  <c r="B6" i="19"/>
  <c r="L5" i="19"/>
  <c r="K5" i="19"/>
  <c r="J5" i="19"/>
  <c r="I5" i="19"/>
  <c r="H5" i="19"/>
  <c r="G5" i="19"/>
  <c r="F5" i="19"/>
  <c r="E5" i="19"/>
  <c r="D5" i="19"/>
  <c r="C5" i="19"/>
  <c r="B5" i="19"/>
  <c r="L4" i="19"/>
  <c r="J4" i="19"/>
  <c r="H4" i="19"/>
  <c r="F4" i="19"/>
  <c r="D4" i="19"/>
  <c r="B4" i="19"/>
  <c r="AT189" i="18"/>
  <c r="AR189" i="18"/>
  <c r="AP189" i="18"/>
  <c r="AN189" i="18"/>
  <c r="AL189" i="18"/>
  <c r="AJ189" i="18"/>
  <c r="J189" i="18"/>
  <c r="AT188" i="18"/>
  <c r="AR188" i="18"/>
  <c r="AP188" i="18"/>
  <c r="AN188" i="18"/>
  <c r="AL188" i="18"/>
  <c r="AJ188" i="18"/>
  <c r="AG188" i="18"/>
  <c r="AF188" i="18"/>
  <c r="AE188" i="18"/>
  <c r="I188" i="18"/>
  <c r="I187" i="18"/>
  <c r="F188" i="18"/>
  <c r="AT187" i="18"/>
  <c r="AR187" i="18"/>
  <c r="AP187" i="18"/>
  <c r="AN187" i="18"/>
  <c r="AL187" i="18"/>
  <c r="AJ187" i="18"/>
  <c r="AG187" i="18"/>
  <c r="AF187" i="18"/>
  <c r="AE187" i="18"/>
  <c r="AK184" i="18"/>
  <c r="AI184" i="18"/>
  <c r="AV183" i="18"/>
  <c r="AW183" i="18"/>
  <c r="AS183" i="18"/>
  <c r="AQ183" i="18"/>
  <c r="AO183" i="18"/>
  <c r="AM183" i="18"/>
  <c r="AK183" i="18"/>
  <c r="AI183" i="18"/>
  <c r="AD183" i="18"/>
  <c r="AC183" i="18"/>
  <c r="AB183" i="18"/>
  <c r="AA183" i="18"/>
  <c r="T183" i="18"/>
  <c r="AV182" i="18"/>
  <c r="AW182" i="18"/>
  <c r="AS182" i="18"/>
  <c r="AQ182" i="18"/>
  <c r="AO182" i="18"/>
  <c r="AM182" i="18"/>
  <c r="AK182" i="18"/>
  <c r="AI182" i="18"/>
  <c r="AD182" i="18"/>
  <c r="AC182" i="18"/>
  <c r="AB182" i="18"/>
  <c r="AA182" i="18"/>
  <c r="T182" i="18"/>
  <c r="AW181" i="18"/>
  <c r="AS181" i="18"/>
  <c r="AQ181" i="18"/>
  <c r="AO181" i="18"/>
  <c r="AM181" i="18"/>
  <c r="AK181" i="18"/>
  <c r="AI181" i="18"/>
  <c r="AD181" i="18"/>
  <c r="AC181" i="18"/>
  <c r="AB181" i="18"/>
  <c r="AA181" i="18"/>
  <c r="T181" i="18"/>
  <c r="AW180" i="18"/>
  <c r="AS180" i="18"/>
  <c r="AQ180" i="18"/>
  <c r="AO180" i="18"/>
  <c r="AM180" i="18"/>
  <c r="AK180" i="18"/>
  <c r="AI180" i="18"/>
  <c r="AD180" i="18"/>
  <c r="AC180" i="18"/>
  <c r="AB180" i="18"/>
  <c r="AA180" i="18"/>
  <c r="T180" i="18"/>
  <c r="AW179" i="18"/>
  <c r="AS179" i="18"/>
  <c r="AQ179" i="18"/>
  <c r="AO179" i="18"/>
  <c r="AM179" i="18"/>
  <c r="AK179" i="18"/>
  <c r="AI179" i="18"/>
  <c r="AD179" i="18"/>
  <c r="AC179" i="18"/>
  <c r="AB179" i="18"/>
  <c r="AA179" i="18"/>
  <c r="T179" i="18"/>
  <c r="AV178" i="18"/>
  <c r="AW178" i="18"/>
  <c r="AS178" i="18"/>
  <c r="AQ178" i="18"/>
  <c r="AO178" i="18"/>
  <c r="AM178" i="18"/>
  <c r="AK178" i="18"/>
  <c r="AI178" i="18"/>
  <c r="AD178" i="18"/>
  <c r="AC178" i="18"/>
  <c r="AB178" i="18"/>
  <c r="AA178" i="18"/>
  <c r="T178" i="18"/>
  <c r="AV177" i="18"/>
  <c r="AW177" i="18"/>
  <c r="AS177" i="18"/>
  <c r="AQ177" i="18"/>
  <c r="AO177" i="18"/>
  <c r="AM177" i="18"/>
  <c r="AK177" i="18"/>
  <c r="AI177" i="18"/>
  <c r="AD177" i="18"/>
  <c r="AC177" i="18"/>
  <c r="AB177" i="18"/>
  <c r="AA177" i="18"/>
  <c r="T177" i="18"/>
  <c r="AV176" i="18"/>
  <c r="AW176" i="18"/>
  <c r="AS176" i="18"/>
  <c r="AQ176" i="18"/>
  <c r="AO176" i="18"/>
  <c r="AM176" i="18"/>
  <c r="AK176" i="18"/>
  <c r="AI176" i="18"/>
  <c r="AD176" i="18"/>
  <c r="AC176" i="18"/>
  <c r="AB176" i="18"/>
  <c r="AA176" i="18"/>
  <c r="T176" i="18"/>
  <c r="AW175" i="18"/>
  <c r="AS175" i="18"/>
  <c r="AQ175" i="18"/>
  <c r="AO175" i="18"/>
  <c r="AM175" i="18"/>
  <c r="AK175" i="18"/>
  <c r="AI175" i="18"/>
  <c r="AD175" i="18"/>
  <c r="AC175" i="18"/>
  <c r="AB175" i="18"/>
  <c r="AA175" i="18"/>
  <c r="T175" i="18"/>
  <c r="AW174" i="18"/>
  <c r="AS174" i="18"/>
  <c r="AQ174" i="18"/>
  <c r="AO174" i="18"/>
  <c r="AM174" i="18"/>
  <c r="AK174" i="18"/>
  <c r="AI174" i="18"/>
  <c r="AD174" i="18"/>
  <c r="AC174" i="18"/>
  <c r="AB174" i="18"/>
  <c r="AA174" i="18"/>
  <c r="T174" i="18"/>
  <c r="AV173" i="18"/>
  <c r="AW173" i="18"/>
  <c r="AS173" i="18"/>
  <c r="AQ173" i="18"/>
  <c r="AO173" i="18"/>
  <c r="AM173" i="18"/>
  <c r="AK173" i="18"/>
  <c r="AI173" i="18"/>
  <c r="AD173" i="18"/>
  <c r="AC173" i="18"/>
  <c r="AB173" i="18"/>
  <c r="AA173" i="18"/>
  <c r="T173" i="18"/>
  <c r="AV172" i="18"/>
  <c r="AW172" i="18"/>
  <c r="AS172" i="18"/>
  <c r="AQ172" i="18"/>
  <c r="AO172" i="18"/>
  <c r="AM172" i="18"/>
  <c r="AK172" i="18"/>
  <c r="AI172" i="18"/>
  <c r="AD172" i="18"/>
  <c r="AC172" i="18"/>
  <c r="AB172" i="18"/>
  <c r="AA172" i="18"/>
  <c r="T172" i="18"/>
  <c r="AV171" i="18"/>
  <c r="AW171" i="18"/>
  <c r="AS171" i="18"/>
  <c r="AQ171" i="18"/>
  <c r="AO171" i="18"/>
  <c r="AM171" i="18"/>
  <c r="AK171" i="18"/>
  <c r="AI171" i="18"/>
  <c r="AD171" i="18"/>
  <c r="AC171" i="18"/>
  <c r="AB171" i="18"/>
  <c r="AA171" i="18"/>
  <c r="T171" i="18"/>
  <c r="AV170" i="18"/>
  <c r="AW170" i="18"/>
  <c r="AS170" i="18"/>
  <c r="AQ170" i="18"/>
  <c r="AO170" i="18"/>
  <c r="AM170" i="18"/>
  <c r="AK170" i="18"/>
  <c r="AI170" i="18"/>
  <c r="AD170" i="18"/>
  <c r="AC170" i="18"/>
  <c r="AB170" i="18"/>
  <c r="AA170" i="18"/>
  <c r="T170" i="18"/>
  <c r="AV169" i="18"/>
  <c r="AW169" i="18"/>
  <c r="AS169" i="18"/>
  <c r="AQ169" i="18"/>
  <c r="AO169" i="18"/>
  <c r="AM169" i="18"/>
  <c r="AK169" i="18"/>
  <c r="AI169" i="18"/>
  <c r="AD169" i="18"/>
  <c r="AC169" i="18"/>
  <c r="AB169" i="18"/>
  <c r="AA169" i="18"/>
  <c r="T169" i="18"/>
  <c r="AW168" i="18"/>
  <c r="AS168" i="18"/>
  <c r="AQ168" i="18"/>
  <c r="AO168" i="18"/>
  <c r="AM168" i="18"/>
  <c r="AK168" i="18"/>
  <c r="AI168" i="18"/>
  <c r="AD168" i="18"/>
  <c r="AC168" i="18"/>
  <c r="AB168" i="18"/>
  <c r="AA168" i="18"/>
  <c r="T168" i="18"/>
  <c r="AW167" i="18"/>
  <c r="AS167" i="18"/>
  <c r="AQ167" i="18"/>
  <c r="AO167" i="18"/>
  <c r="AM167" i="18"/>
  <c r="AK167" i="18"/>
  <c r="AI167" i="18"/>
  <c r="AD167" i="18"/>
  <c r="AC167" i="18"/>
  <c r="AB167" i="18"/>
  <c r="AA167" i="18"/>
  <c r="T167" i="18"/>
  <c r="AV166" i="18"/>
  <c r="AW166" i="18"/>
  <c r="AS166" i="18"/>
  <c r="AQ166" i="18"/>
  <c r="AO166" i="18"/>
  <c r="AM166" i="18"/>
  <c r="AK166" i="18"/>
  <c r="AI166" i="18"/>
  <c r="AD166" i="18"/>
  <c r="AC166" i="18"/>
  <c r="AB166" i="18"/>
  <c r="AA166" i="18"/>
  <c r="T166" i="18"/>
  <c r="AV165" i="18"/>
  <c r="AW165" i="18"/>
  <c r="AS165" i="18"/>
  <c r="AQ165" i="18"/>
  <c r="AO165" i="18"/>
  <c r="AM165" i="18"/>
  <c r="AK165" i="18"/>
  <c r="AI165" i="18"/>
  <c r="AD165" i="18"/>
  <c r="AC165" i="18"/>
  <c r="AB165" i="18"/>
  <c r="AA165" i="18"/>
  <c r="T165" i="18"/>
  <c r="AV164" i="18"/>
  <c r="AW164" i="18"/>
  <c r="AS164" i="18"/>
  <c r="AQ164" i="18"/>
  <c r="AO164" i="18"/>
  <c r="AM164" i="18"/>
  <c r="AK164" i="18"/>
  <c r="AI164" i="18"/>
  <c r="AD164" i="18"/>
  <c r="AC164" i="18"/>
  <c r="AB164" i="18"/>
  <c r="AA164" i="18"/>
  <c r="T164" i="18"/>
  <c r="AW163" i="18"/>
  <c r="AS163" i="18"/>
  <c r="AQ163" i="18"/>
  <c r="AO163" i="18"/>
  <c r="AM163" i="18"/>
  <c r="AK163" i="18"/>
  <c r="AI163" i="18"/>
  <c r="AD163" i="18"/>
  <c r="AC163" i="18"/>
  <c r="AB163" i="18"/>
  <c r="AA163" i="18"/>
  <c r="T163" i="18"/>
  <c r="AV162" i="18"/>
  <c r="AW162" i="18"/>
  <c r="AS162" i="18"/>
  <c r="AQ162" i="18"/>
  <c r="AO162" i="18"/>
  <c r="AM162" i="18"/>
  <c r="AK162" i="18"/>
  <c r="AI162" i="18"/>
  <c r="AD162" i="18"/>
  <c r="AC162" i="18"/>
  <c r="AB162" i="18"/>
  <c r="AA162" i="18"/>
  <c r="T162" i="18"/>
  <c r="AV161" i="18"/>
  <c r="AW161" i="18"/>
  <c r="AS161" i="18"/>
  <c r="AQ161" i="18"/>
  <c r="AO161" i="18"/>
  <c r="AM161" i="18"/>
  <c r="AK161" i="18"/>
  <c r="AI161" i="18"/>
  <c r="AD161" i="18"/>
  <c r="AC161" i="18"/>
  <c r="AB161" i="18"/>
  <c r="AA161" i="18"/>
  <c r="T161" i="18"/>
  <c r="AW160" i="18"/>
  <c r="AS160" i="18"/>
  <c r="AQ160" i="18"/>
  <c r="AO160" i="18"/>
  <c r="AM160" i="18"/>
  <c r="AK160" i="18"/>
  <c r="AI160" i="18"/>
  <c r="AD160" i="18"/>
  <c r="AC160" i="18"/>
  <c r="AB160" i="18"/>
  <c r="AA160" i="18"/>
  <c r="AW159" i="18"/>
  <c r="AS159" i="18"/>
  <c r="AQ159" i="18"/>
  <c r="AO159" i="18"/>
  <c r="AM159" i="18"/>
  <c r="AK159" i="18"/>
  <c r="AI159" i="18"/>
  <c r="AD159" i="18"/>
  <c r="AC159" i="18"/>
  <c r="AB159" i="18"/>
  <c r="AA159" i="18"/>
  <c r="AV158" i="18"/>
  <c r="AW158" i="18"/>
  <c r="AS158" i="18"/>
  <c r="AQ158" i="18"/>
  <c r="AO158" i="18"/>
  <c r="AM158" i="18"/>
  <c r="AK158" i="18"/>
  <c r="AI158" i="18"/>
  <c r="AD158" i="18"/>
  <c r="AC158" i="18"/>
  <c r="AB158" i="18"/>
  <c r="AA158" i="18"/>
  <c r="AW157" i="18"/>
  <c r="AS157" i="18"/>
  <c r="AQ157" i="18"/>
  <c r="AO157" i="18"/>
  <c r="AM157" i="18"/>
  <c r="AK157" i="18"/>
  <c r="AI157" i="18"/>
  <c r="AD157" i="18"/>
  <c r="AC157" i="18"/>
  <c r="AB157" i="18"/>
  <c r="AA157" i="18"/>
  <c r="AW156" i="18"/>
  <c r="AS156" i="18"/>
  <c r="AQ156" i="18"/>
  <c r="AO156" i="18"/>
  <c r="AM156" i="18"/>
  <c r="AK156" i="18"/>
  <c r="AI156" i="18"/>
  <c r="AD156" i="18"/>
  <c r="AC156" i="18"/>
  <c r="AB156" i="18"/>
  <c r="AA156" i="18"/>
  <c r="AW155" i="18"/>
  <c r="AS155" i="18"/>
  <c r="AQ155" i="18"/>
  <c r="AO155" i="18"/>
  <c r="AM155" i="18"/>
  <c r="AK155" i="18"/>
  <c r="AI155" i="18"/>
  <c r="AD155" i="18"/>
  <c r="AC155" i="18"/>
  <c r="AB155" i="18"/>
  <c r="AA155" i="18"/>
  <c r="AW154" i="18"/>
  <c r="AS154" i="18"/>
  <c r="AQ154" i="18"/>
  <c r="AO154" i="18"/>
  <c r="AM154" i="18"/>
  <c r="AK154" i="18"/>
  <c r="AI154" i="18"/>
  <c r="AD154" i="18"/>
  <c r="AC154" i="18"/>
  <c r="AB154" i="18"/>
  <c r="AA154" i="18"/>
  <c r="AW153" i="18"/>
  <c r="AS153" i="18"/>
  <c r="AQ153" i="18"/>
  <c r="AO153" i="18"/>
  <c r="AM153" i="18"/>
  <c r="AK153" i="18"/>
  <c r="AI153" i="18"/>
  <c r="AD153" i="18"/>
  <c r="AC153" i="18"/>
  <c r="AB153" i="18"/>
  <c r="AA153" i="18"/>
  <c r="AW152" i="18"/>
  <c r="AS152" i="18"/>
  <c r="AQ152" i="18"/>
  <c r="AO152" i="18"/>
  <c r="AM152" i="18"/>
  <c r="AK152" i="18"/>
  <c r="AI152" i="18"/>
  <c r="AD152" i="18"/>
  <c r="AC152" i="18"/>
  <c r="AB152" i="18"/>
  <c r="AA152" i="18"/>
  <c r="AW151" i="18"/>
  <c r="AS151" i="18"/>
  <c r="AQ151" i="18"/>
  <c r="AO151" i="18"/>
  <c r="AM151" i="18"/>
  <c r="AK151" i="18"/>
  <c r="AI151" i="18"/>
  <c r="AD151" i="18"/>
  <c r="AC151" i="18"/>
  <c r="AB151" i="18"/>
  <c r="AA151" i="18"/>
  <c r="AW150" i="18"/>
  <c r="AS150" i="18"/>
  <c r="AQ150" i="18"/>
  <c r="AO150" i="18"/>
  <c r="AM150" i="18"/>
  <c r="AK150" i="18"/>
  <c r="AI150" i="18"/>
  <c r="AD150" i="18"/>
  <c r="AC150" i="18"/>
  <c r="AB150" i="18"/>
  <c r="AA150" i="18"/>
  <c r="AV149" i="18"/>
  <c r="AW149" i="18"/>
  <c r="AS149" i="18"/>
  <c r="AQ149" i="18"/>
  <c r="AO149" i="18"/>
  <c r="AM149" i="18"/>
  <c r="AK149" i="18"/>
  <c r="AI149" i="18"/>
  <c r="AD149" i="18"/>
  <c r="AC149" i="18"/>
  <c r="AB149" i="18"/>
  <c r="AA149" i="18"/>
  <c r="T149" i="18"/>
  <c r="AV148" i="18"/>
  <c r="AW148" i="18"/>
  <c r="AS148" i="18"/>
  <c r="AQ148" i="18"/>
  <c r="AO148" i="18"/>
  <c r="AM148" i="18"/>
  <c r="AK148" i="18"/>
  <c r="AI148" i="18"/>
  <c r="AD148" i="18"/>
  <c r="AC148" i="18"/>
  <c r="AB148" i="18"/>
  <c r="AA148" i="18"/>
  <c r="T148" i="18"/>
  <c r="AW147" i="18"/>
  <c r="AS147" i="18"/>
  <c r="AQ147" i="18"/>
  <c r="AO147" i="18"/>
  <c r="AM147" i="18"/>
  <c r="AK147" i="18"/>
  <c r="AI147" i="18"/>
  <c r="AD147" i="18"/>
  <c r="AC147" i="18"/>
  <c r="AB147" i="18"/>
  <c r="AA147" i="18"/>
  <c r="T147" i="18"/>
  <c r="AW146" i="18"/>
  <c r="AS146" i="18"/>
  <c r="AQ146" i="18"/>
  <c r="AO146" i="18"/>
  <c r="AM146" i="18"/>
  <c r="AK146" i="18"/>
  <c r="AI146" i="18"/>
  <c r="AD146" i="18"/>
  <c r="AC146" i="18"/>
  <c r="AB146" i="18"/>
  <c r="AA146" i="18"/>
  <c r="T146" i="18"/>
  <c r="AW145" i="18"/>
  <c r="AS145" i="18"/>
  <c r="AQ145" i="18"/>
  <c r="AO145" i="18"/>
  <c r="AM145" i="18"/>
  <c r="AK145" i="18"/>
  <c r="AI145" i="18"/>
  <c r="AD145" i="18"/>
  <c r="AC145" i="18"/>
  <c r="AB145" i="18"/>
  <c r="AA145" i="18"/>
  <c r="T145" i="18"/>
  <c r="AW144" i="18"/>
  <c r="AS144" i="18"/>
  <c r="AQ144" i="18"/>
  <c r="AO144" i="18"/>
  <c r="AM144" i="18"/>
  <c r="AK144" i="18"/>
  <c r="AI144" i="18"/>
  <c r="AD144" i="18"/>
  <c r="AC144" i="18"/>
  <c r="AB144" i="18"/>
  <c r="AA144" i="18"/>
  <c r="T144" i="18"/>
  <c r="AW143" i="18"/>
  <c r="AS143" i="18"/>
  <c r="AQ143" i="18"/>
  <c r="AO143" i="18"/>
  <c r="AM143" i="18"/>
  <c r="AK143" i="18"/>
  <c r="AI143" i="18"/>
  <c r="AD143" i="18"/>
  <c r="AC143" i="18"/>
  <c r="AB143" i="18"/>
  <c r="AA143" i="18"/>
  <c r="AV142" i="18"/>
  <c r="AW142" i="18"/>
  <c r="AS142" i="18"/>
  <c r="AQ142" i="18"/>
  <c r="AO142" i="18"/>
  <c r="AM142" i="18"/>
  <c r="AK142" i="18"/>
  <c r="AI142" i="18"/>
  <c r="AD142" i="18"/>
  <c r="AC142" i="18"/>
  <c r="AB142" i="18"/>
  <c r="AA142" i="18"/>
  <c r="AW141" i="18"/>
  <c r="AS141" i="18"/>
  <c r="AQ141" i="18"/>
  <c r="AO141" i="18"/>
  <c r="AM141" i="18"/>
  <c r="AK141" i="18"/>
  <c r="AI141" i="18"/>
  <c r="AD141" i="18"/>
  <c r="AC141" i="18"/>
  <c r="AB141" i="18"/>
  <c r="AA141" i="18"/>
  <c r="AW140" i="18"/>
  <c r="AS140" i="18"/>
  <c r="AQ140" i="18"/>
  <c r="AO140" i="18"/>
  <c r="AM140" i="18"/>
  <c r="AK140" i="18"/>
  <c r="AI140" i="18"/>
  <c r="AD140" i="18"/>
  <c r="AC140" i="18"/>
  <c r="AB140" i="18"/>
  <c r="AA140" i="18"/>
  <c r="AW139" i="18"/>
  <c r="AS139" i="18"/>
  <c r="AQ139" i="18"/>
  <c r="AO139" i="18"/>
  <c r="AM139" i="18"/>
  <c r="AK139" i="18"/>
  <c r="AI139" i="18"/>
  <c r="AD139" i="18"/>
  <c r="AC139" i="18"/>
  <c r="AB139" i="18"/>
  <c r="AA139" i="18"/>
  <c r="AW138" i="18"/>
  <c r="AS138" i="18"/>
  <c r="AQ138" i="18"/>
  <c r="AO138" i="18"/>
  <c r="AM138" i="18"/>
  <c r="AK138" i="18"/>
  <c r="AI138" i="18"/>
  <c r="AD138" i="18"/>
  <c r="AC138" i="18"/>
  <c r="AB138" i="18"/>
  <c r="AA138" i="18"/>
  <c r="AV137" i="18"/>
  <c r="AW137" i="18"/>
  <c r="AS137" i="18"/>
  <c r="AQ137" i="18"/>
  <c r="AO137" i="18"/>
  <c r="AM137" i="18"/>
  <c r="AK137" i="18"/>
  <c r="AI137" i="18"/>
  <c r="AD137" i="18"/>
  <c r="AC137" i="18"/>
  <c r="AB137" i="18"/>
  <c r="AA137" i="18"/>
  <c r="T137" i="18"/>
  <c r="AV136" i="18"/>
  <c r="AW136" i="18"/>
  <c r="AS136" i="18"/>
  <c r="AQ136" i="18"/>
  <c r="AO136" i="18"/>
  <c r="AM136" i="18"/>
  <c r="AK136" i="18"/>
  <c r="AI136" i="18"/>
  <c r="AD136" i="18"/>
  <c r="AC136" i="18"/>
  <c r="AB136" i="18"/>
  <c r="AA136" i="18"/>
  <c r="AV135" i="18"/>
  <c r="AW135" i="18"/>
  <c r="AS135" i="18"/>
  <c r="AQ135" i="18"/>
  <c r="AO135" i="18"/>
  <c r="AM135" i="18"/>
  <c r="AK135" i="18"/>
  <c r="AI135" i="18"/>
  <c r="AD135" i="18"/>
  <c r="AC135" i="18"/>
  <c r="AB135" i="18"/>
  <c r="AA135" i="18"/>
  <c r="T135" i="18"/>
  <c r="AV134" i="18"/>
  <c r="AW134" i="18"/>
  <c r="AS134" i="18"/>
  <c r="AQ134" i="18"/>
  <c r="AO134" i="18"/>
  <c r="AM134" i="18"/>
  <c r="AK134" i="18"/>
  <c r="AI134" i="18"/>
  <c r="AD134" i="18"/>
  <c r="AC134" i="18"/>
  <c r="AB134" i="18"/>
  <c r="AA134" i="18"/>
  <c r="T134" i="18"/>
  <c r="AV133" i="18"/>
  <c r="AW133" i="18"/>
  <c r="AS133" i="18"/>
  <c r="AQ133" i="18"/>
  <c r="AO133" i="18"/>
  <c r="AM133" i="18"/>
  <c r="AK133" i="18"/>
  <c r="AI133" i="18"/>
  <c r="AD133" i="18"/>
  <c r="AC133" i="18"/>
  <c r="AB133" i="18"/>
  <c r="AA133" i="18"/>
  <c r="T133" i="18"/>
  <c r="AV132" i="18"/>
  <c r="AW132" i="18"/>
  <c r="AS132" i="18"/>
  <c r="AQ132" i="18"/>
  <c r="AO132" i="18"/>
  <c r="AM132" i="18"/>
  <c r="AK132" i="18"/>
  <c r="AI132" i="18"/>
  <c r="AD132" i="18"/>
  <c r="AC132" i="18"/>
  <c r="AB132" i="18"/>
  <c r="AA132" i="18"/>
  <c r="T132" i="18"/>
  <c r="AV131" i="18"/>
  <c r="AW131" i="18"/>
  <c r="AS131" i="18"/>
  <c r="AQ131" i="18"/>
  <c r="AO131" i="18"/>
  <c r="AM131" i="18"/>
  <c r="AK131" i="18"/>
  <c r="AI131" i="18"/>
  <c r="AD131" i="18"/>
  <c r="AC131" i="18"/>
  <c r="AB131" i="18"/>
  <c r="AA131" i="18"/>
  <c r="T131" i="18"/>
  <c r="AV130" i="18"/>
  <c r="AW130" i="18"/>
  <c r="AS130" i="18"/>
  <c r="AQ130" i="18"/>
  <c r="AO130" i="18"/>
  <c r="AM130" i="18"/>
  <c r="AK130" i="18"/>
  <c r="AI130" i="18"/>
  <c r="AD130" i="18"/>
  <c r="AC130" i="18"/>
  <c r="AB130" i="18"/>
  <c r="AA130" i="18"/>
  <c r="T130" i="18"/>
  <c r="AV129" i="18"/>
  <c r="AW129" i="18"/>
  <c r="AS129" i="18"/>
  <c r="AQ129" i="18"/>
  <c r="AO129" i="18"/>
  <c r="AM129" i="18"/>
  <c r="AK129" i="18"/>
  <c r="AI129" i="18"/>
  <c r="AD129" i="18"/>
  <c r="AC129" i="18"/>
  <c r="AB129" i="18"/>
  <c r="AA129" i="18"/>
  <c r="T129" i="18"/>
  <c r="AV128" i="18"/>
  <c r="AW128" i="18"/>
  <c r="AS128" i="18"/>
  <c r="AQ128" i="18"/>
  <c r="AO128" i="18"/>
  <c r="AM128" i="18"/>
  <c r="AK128" i="18"/>
  <c r="AI128" i="18"/>
  <c r="AD128" i="18"/>
  <c r="AC128" i="18"/>
  <c r="AB128" i="18"/>
  <c r="AA128" i="18"/>
  <c r="AV127" i="18"/>
  <c r="AW127" i="18"/>
  <c r="AS127" i="18"/>
  <c r="AQ127" i="18"/>
  <c r="AO127" i="18"/>
  <c r="AM127" i="18"/>
  <c r="AK127" i="18"/>
  <c r="AI127" i="18"/>
  <c r="AD127" i="18"/>
  <c r="AC127" i="18"/>
  <c r="AB127" i="18"/>
  <c r="AA127" i="18"/>
  <c r="AV126" i="18"/>
  <c r="AW126" i="18"/>
  <c r="AS126" i="18"/>
  <c r="AQ126" i="18"/>
  <c r="AO126" i="18"/>
  <c r="AM126" i="18"/>
  <c r="AK126" i="18"/>
  <c r="AI126" i="18"/>
  <c r="AD126" i="18"/>
  <c r="AC126" i="18"/>
  <c r="AB126" i="18"/>
  <c r="AA126" i="18"/>
  <c r="T126" i="18"/>
  <c r="AV125" i="18"/>
  <c r="AW125" i="18"/>
  <c r="AS125" i="18"/>
  <c r="AQ125" i="18"/>
  <c r="AO125" i="18"/>
  <c r="AM125" i="18"/>
  <c r="AK125" i="18"/>
  <c r="AI125" i="18"/>
  <c r="AD125" i="18"/>
  <c r="AC125" i="18"/>
  <c r="AB125" i="18"/>
  <c r="AA125" i="18"/>
  <c r="T125" i="18"/>
  <c r="AV124" i="18"/>
  <c r="AW124" i="18"/>
  <c r="AS124" i="18"/>
  <c r="AQ124" i="18"/>
  <c r="AO124" i="18"/>
  <c r="AM124" i="18"/>
  <c r="AK124" i="18"/>
  <c r="AI124" i="18"/>
  <c r="AD124" i="18"/>
  <c r="AC124" i="18"/>
  <c r="AB124" i="18"/>
  <c r="AA124" i="18"/>
  <c r="T124" i="18"/>
  <c r="AV123" i="18"/>
  <c r="AW123" i="18"/>
  <c r="AS123" i="18"/>
  <c r="AQ123" i="18"/>
  <c r="AO123" i="18"/>
  <c r="AM123" i="18"/>
  <c r="AK123" i="18"/>
  <c r="AI123" i="18"/>
  <c r="AD123" i="18"/>
  <c r="AC123" i="18"/>
  <c r="AB123" i="18"/>
  <c r="AA123" i="18"/>
  <c r="AW122" i="18"/>
  <c r="AS122" i="18"/>
  <c r="AQ122" i="18"/>
  <c r="AO122" i="18"/>
  <c r="AM122" i="18"/>
  <c r="AK122" i="18"/>
  <c r="AI122" i="18"/>
  <c r="AD122" i="18"/>
  <c r="AC122" i="18"/>
  <c r="AB122" i="18"/>
  <c r="AA122" i="18"/>
  <c r="T122" i="18"/>
  <c r="AW121" i="18"/>
  <c r="AS121" i="18"/>
  <c r="AQ121" i="18"/>
  <c r="AO121" i="18"/>
  <c r="AM121" i="18"/>
  <c r="AK121" i="18"/>
  <c r="AI121" i="18"/>
  <c r="AD121" i="18"/>
  <c r="AC121" i="18"/>
  <c r="AB121" i="18"/>
  <c r="AA121" i="18"/>
  <c r="T121" i="18"/>
  <c r="AW120" i="18"/>
  <c r="AS120" i="18"/>
  <c r="AQ120" i="18"/>
  <c r="AO120" i="18"/>
  <c r="AM120" i="18"/>
  <c r="AK120" i="18"/>
  <c r="AI120" i="18"/>
  <c r="AD120" i="18"/>
  <c r="AC120" i="18"/>
  <c r="AB120" i="18"/>
  <c r="AA120" i="18"/>
  <c r="T120" i="18"/>
  <c r="AV119" i="18"/>
  <c r="AW119" i="18"/>
  <c r="AS119" i="18"/>
  <c r="AQ119" i="18"/>
  <c r="AO119" i="18"/>
  <c r="AM119" i="18"/>
  <c r="AK119" i="18"/>
  <c r="AI119" i="18"/>
  <c r="AD119" i="18"/>
  <c r="AC119" i="18"/>
  <c r="AB119" i="18"/>
  <c r="AA119" i="18"/>
  <c r="T119" i="18"/>
  <c r="AV118" i="18"/>
  <c r="AW118" i="18"/>
  <c r="AS118" i="18"/>
  <c r="AQ118" i="18"/>
  <c r="AO118" i="18"/>
  <c r="AM118" i="18"/>
  <c r="AK118" i="18"/>
  <c r="AI118" i="18"/>
  <c r="AD118" i="18"/>
  <c r="AC118" i="18"/>
  <c r="AB118" i="18"/>
  <c r="AA118" i="18"/>
  <c r="AV117" i="18"/>
  <c r="AW117" i="18"/>
  <c r="AS117" i="18"/>
  <c r="AQ117" i="18"/>
  <c r="AO117" i="18"/>
  <c r="AM117" i="18"/>
  <c r="AK117" i="18"/>
  <c r="AI117" i="18"/>
  <c r="AD117" i="18"/>
  <c r="AC117" i="18"/>
  <c r="AB117" i="18"/>
  <c r="AA117" i="18"/>
  <c r="T117" i="18"/>
  <c r="AW116" i="18"/>
  <c r="AS116" i="18"/>
  <c r="AQ116" i="18"/>
  <c r="AO116" i="18"/>
  <c r="AM116" i="18"/>
  <c r="AK116" i="18"/>
  <c r="AI116" i="18"/>
  <c r="AD116" i="18"/>
  <c r="AC116" i="18"/>
  <c r="AB116" i="18"/>
  <c r="AA116" i="18"/>
  <c r="T116" i="18"/>
  <c r="AV115" i="18"/>
  <c r="AW115" i="18"/>
  <c r="AS115" i="18"/>
  <c r="AQ115" i="18"/>
  <c r="AO115" i="18"/>
  <c r="AM115" i="18"/>
  <c r="AK115" i="18"/>
  <c r="AI115" i="18"/>
  <c r="AD115" i="18"/>
  <c r="AC115" i="18"/>
  <c r="AB115" i="18"/>
  <c r="AA115" i="18"/>
  <c r="T115" i="18"/>
  <c r="AV114" i="18"/>
  <c r="AW114" i="18"/>
  <c r="AS114" i="18"/>
  <c r="AQ114" i="18"/>
  <c r="AO114" i="18"/>
  <c r="AM114" i="18"/>
  <c r="AK114" i="18"/>
  <c r="AI114" i="18"/>
  <c r="AD114" i="18"/>
  <c r="AC114" i="18"/>
  <c r="AB114" i="18"/>
  <c r="AA114" i="18"/>
  <c r="T114" i="18"/>
  <c r="AV113" i="18"/>
  <c r="AW113" i="18"/>
  <c r="AS113" i="18"/>
  <c r="AQ113" i="18"/>
  <c r="AO113" i="18"/>
  <c r="AM113" i="18"/>
  <c r="AK113" i="18"/>
  <c r="AI113" i="18"/>
  <c r="AD113" i="18"/>
  <c r="AC113" i="18"/>
  <c r="AB113" i="18"/>
  <c r="AA113" i="18"/>
  <c r="T113" i="18"/>
  <c r="AV112" i="18"/>
  <c r="AW112" i="18"/>
  <c r="AS112" i="18"/>
  <c r="AQ112" i="18"/>
  <c r="AO112" i="18"/>
  <c r="AM112" i="18"/>
  <c r="AK112" i="18"/>
  <c r="AI112" i="18"/>
  <c r="AD112" i="18"/>
  <c r="AC112" i="18"/>
  <c r="AB112" i="18"/>
  <c r="AA112" i="18"/>
  <c r="T112" i="18"/>
  <c r="AV111" i="18"/>
  <c r="AW111" i="18"/>
  <c r="AS111" i="18"/>
  <c r="AQ111" i="18"/>
  <c r="AO111" i="18"/>
  <c r="AM111" i="18"/>
  <c r="AK111" i="18"/>
  <c r="AI111" i="18"/>
  <c r="AD111" i="18"/>
  <c r="AC111" i="18"/>
  <c r="AB111" i="18"/>
  <c r="AA111" i="18"/>
  <c r="T111" i="18"/>
  <c r="AV110" i="18"/>
  <c r="AW110" i="18"/>
  <c r="AS110" i="18"/>
  <c r="AQ110" i="18"/>
  <c r="AO110" i="18"/>
  <c r="AM110" i="18"/>
  <c r="AK110" i="18"/>
  <c r="AI110" i="18"/>
  <c r="AD110" i="18"/>
  <c r="AC110" i="18"/>
  <c r="AB110" i="18"/>
  <c r="AA110" i="18"/>
  <c r="T110" i="18"/>
  <c r="AV109" i="18"/>
  <c r="AW109" i="18"/>
  <c r="AS109" i="18"/>
  <c r="AQ109" i="18"/>
  <c r="AO109" i="18"/>
  <c r="AM109" i="18"/>
  <c r="AK109" i="18"/>
  <c r="AI109" i="18"/>
  <c r="AD109" i="18"/>
  <c r="AC109" i="18"/>
  <c r="AB109" i="18"/>
  <c r="AA109" i="18"/>
  <c r="T109" i="18"/>
  <c r="AV108" i="18"/>
  <c r="AW108" i="18"/>
  <c r="AS108" i="18"/>
  <c r="AQ108" i="18"/>
  <c r="AO108" i="18"/>
  <c r="AM108" i="18"/>
  <c r="AK108" i="18"/>
  <c r="AI108" i="18"/>
  <c r="AD108" i="18"/>
  <c r="AC108" i="18"/>
  <c r="AB108" i="18"/>
  <c r="AA108" i="18"/>
  <c r="T108" i="18"/>
  <c r="AV107" i="18"/>
  <c r="AW107" i="18"/>
  <c r="AS107" i="18"/>
  <c r="AQ107" i="18"/>
  <c r="AO107" i="18"/>
  <c r="AM107" i="18"/>
  <c r="AK107" i="18"/>
  <c r="AI107" i="18"/>
  <c r="AD107" i="18"/>
  <c r="AC107" i="18"/>
  <c r="AB107" i="18"/>
  <c r="AA107" i="18"/>
  <c r="T107" i="18"/>
  <c r="AV106" i="18"/>
  <c r="AW106" i="18"/>
  <c r="AS106" i="18"/>
  <c r="AQ106" i="18"/>
  <c r="AO106" i="18"/>
  <c r="AM106" i="18"/>
  <c r="AK106" i="18"/>
  <c r="AI106" i="18"/>
  <c r="AD106" i="18"/>
  <c r="AC106" i="18"/>
  <c r="AB106" i="18"/>
  <c r="AA106" i="18"/>
  <c r="T106" i="18"/>
  <c r="AV105" i="18"/>
  <c r="AW105" i="18"/>
  <c r="AS105" i="18"/>
  <c r="AQ105" i="18"/>
  <c r="AO105" i="18"/>
  <c r="AM105" i="18"/>
  <c r="AK105" i="18"/>
  <c r="AI105" i="18"/>
  <c r="AD105" i="18"/>
  <c r="AC105" i="18"/>
  <c r="AB105" i="18"/>
  <c r="AA105" i="18"/>
  <c r="T105" i="18"/>
  <c r="AV104" i="18"/>
  <c r="AW104" i="18"/>
  <c r="AS104" i="18"/>
  <c r="AQ104" i="18"/>
  <c r="AO104" i="18"/>
  <c r="AM104" i="18"/>
  <c r="AK104" i="18"/>
  <c r="AI104" i="18"/>
  <c r="AD104" i="18"/>
  <c r="AC104" i="18"/>
  <c r="AB104" i="18"/>
  <c r="AA104" i="18"/>
  <c r="T104" i="18"/>
  <c r="AV103" i="18"/>
  <c r="AW103" i="18"/>
  <c r="AS103" i="18"/>
  <c r="AQ103" i="18"/>
  <c r="AO103" i="18"/>
  <c r="AM103" i="18"/>
  <c r="AK103" i="18"/>
  <c r="AI103" i="18"/>
  <c r="AD103" i="18"/>
  <c r="AC103" i="18"/>
  <c r="AB103" i="18"/>
  <c r="AA103" i="18"/>
  <c r="T103" i="18"/>
  <c r="AV102" i="18"/>
  <c r="AW102" i="18"/>
  <c r="AS102" i="18"/>
  <c r="AQ102" i="18"/>
  <c r="AO102" i="18"/>
  <c r="AM102" i="18"/>
  <c r="AK102" i="18"/>
  <c r="AI102" i="18"/>
  <c r="AD102" i="18"/>
  <c r="AC102" i="18"/>
  <c r="AB102" i="18"/>
  <c r="AA102" i="18"/>
  <c r="T102" i="18"/>
  <c r="AW101" i="18"/>
  <c r="AS101" i="18"/>
  <c r="AQ101" i="18"/>
  <c r="AO101" i="18"/>
  <c r="AM101" i="18"/>
  <c r="AK101" i="18"/>
  <c r="AI101" i="18"/>
  <c r="AD101" i="18"/>
  <c r="AC101" i="18"/>
  <c r="AB101" i="18"/>
  <c r="AA101" i="18"/>
  <c r="AW100" i="18"/>
  <c r="AS100" i="18"/>
  <c r="AQ100" i="18"/>
  <c r="AO100" i="18"/>
  <c r="AM100" i="18"/>
  <c r="AK100" i="18"/>
  <c r="AI100" i="18"/>
  <c r="AD100" i="18"/>
  <c r="AC100" i="18"/>
  <c r="AB100" i="18"/>
  <c r="AA100" i="18"/>
  <c r="AW99" i="18"/>
  <c r="AS99" i="18"/>
  <c r="AQ99" i="18"/>
  <c r="AO99" i="18"/>
  <c r="AM99" i="18"/>
  <c r="AK99" i="18"/>
  <c r="AI99" i="18"/>
  <c r="AD99" i="18"/>
  <c r="AC99" i="18"/>
  <c r="AB99" i="18"/>
  <c r="AA99" i="18"/>
  <c r="AW98" i="18"/>
  <c r="AS98" i="18"/>
  <c r="AQ98" i="18"/>
  <c r="AO98" i="18"/>
  <c r="AM98" i="18"/>
  <c r="AK98" i="18"/>
  <c r="AI98" i="18"/>
  <c r="AD98" i="18"/>
  <c r="AC98" i="18"/>
  <c r="AB98" i="18"/>
  <c r="AA98" i="18"/>
  <c r="AV97" i="18"/>
  <c r="AW97" i="18"/>
  <c r="AS97" i="18"/>
  <c r="AQ97" i="18"/>
  <c r="AO97" i="18"/>
  <c r="AM97" i="18"/>
  <c r="AK97" i="18"/>
  <c r="AI97" i="18"/>
  <c r="AD97" i="18"/>
  <c r="AC97" i="18"/>
  <c r="AB97" i="18"/>
  <c r="AA97" i="18"/>
  <c r="AW96" i="18"/>
  <c r="AS96" i="18"/>
  <c r="AQ96" i="18"/>
  <c r="AO96" i="18"/>
  <c r="AM96" i="18"/>
  <c r="AK96" i="18"/>
  <c r="AI96" i="18"/>
  <c r="AD96" i="18"/>
  <c r="AC96" i="18"/>
  <c r="AB96" i="18"/>
  <c r="AA96" i="18"/>
  <c r="AW95" i="18"/>
  <c r="AS95" i="18"/>
  <c r="AQ95" i="18"/>
  <c r="AO95" i="18"/>
  <c r="AM95" i="18"/>
  <c r="AK95" i="18"/>
  <c r="AI95" i="18"/>
  <c r="AD95" i="18"/>
  <c r="AC95" i="18"/>
  <c r="AB95" i="18"/>
  <c r="AA95" i="18"/>
  <c r="AW94" i="18"/>
  <c r="AS94" i="18"/>
  <c r="AQ94" i="18"/>
  <c r="AO94" i="18"/>
  <c r="AM94" i="18"/>
  <c r="AK94" i="18"/>
  <c r="AI94" i="18"/>
  <c r="AD94" i="18"/>
  <c r="AC94" i="18"/>
  <c r="AB94" i="18"/>
  <c r="AA94" i="18"/>
  <c r="AW93" i="18"/>
  <c r="AS93" i="18"/>
  <c r="AQ93" i="18"/>
  <c r="AO93" i="18"/>
  <c r="AM93" i="18"/>
  <c r="AK93" i="18"/>
  <c r="AI93" i="18"/>
  <c r="AD93" i="18"/>
  <c r="AC93" i="18"/>
  <c r="AB93" i="18"/>
  <c r="AA93" i="18"/>
  <c r="AV92" i="18"/>
  <c r="AW92" i="18"/>
  <c r="AS92" i="18"/>
  <c r="AQ92" i="18"/>
  <c r="AO92" i="18"/>
  <c r="AM92" i="18"/>
  <c r="AK92" i="18"/>
  <c r="AI92" i="18"/>
  <c r="AD92" i="18"/>
  <c r="AC92" i="18"/>
  <c r="AB92" i="18"/>
  <c r="AA92" i="18"/>
  <c r="T92" i="18"/>
  <c r="AV91" i="18"/>
  <c r="AW91" i="18"/>
  <c r="AS91" i="18"/>
  <c r="AQ91" i="18"/>
  <c r="AO91" i="18"/>
  <c r="AM91" i="18"/>
  <c r="AK91" i="18"/>
  <c r="AI91" i="18"/>
  <c r="AD91" i="18"/>
  <c r="AC91" i="18"/>
  <c r="AB91" i="18"/>
  <c r="AA91" i="18"/>
  <c r="T91" i="18"/>
  <c r="AV90" i="18"/>
  <c r="AW90" i="18"/>
  <c r="AS90" i="18"/>
  <c r="AQ90" i="18"/>
  <c r="AO90" i="18"/>
  <c r="AM90" i="18"/>
  <c r="AK90" i="18"/>
  <c r="AI90" i="18"/>
  <c r="AD90" i="18"/>
  <c r="AC90" i="18"/>
  <c r="AB90" i="18"/>
  <c r="AA90" i="18"/>
  <c r="T90" i="18"/>
  <c r="AV89" i="18"/>
  <c r="AW89" i="18"/>
  <c r="AS89" i="18"/>
  <c r="AQ89" i="18"/>
  <c r="AO89" i="18"/>
  <c r="AM89" i="18"/>
  <c r="AK89" i="18"/>
  <c r="AI89" i="18"/>
  <c r="AD89" i="18"/>
  <c r="AC89" i="18"/>
  <c r="AB89" i="18"/>
  <c r="AA89" i="18"/>
  <c r="AV88" i="18"/>
  <c r="AW88" i="18"/>
  <c r="AS88" i="18"/>
  <c r="AQ88" i="18"/>
  <c r="AO88" i="18"/>
  <c r="AM88" i="18"/>
  <c r="AK88" i="18"/>
  <c r="AI88" i="18"/>
  <c r="AD88" i="18"/>
  <c r="AC88" i="18"/>
  <c r="AB88" i="18"/>
  <c r="AA88" i="18"/>
  <c r="T88" i="18"/>
  <c r="AV87" i="18"/>
  <c r="AW87" i="18"/>
  <c r="AS87" i="18"/>
  <c r="AQ87" i="18"/>
  <c r="AO87" i="18"/>
  <c r="AM87" i="18"/>
  <c r="AK87" i="18"/>
  <c r="AI87" i="18"/>
  <c r="AD87" i="18"/>
  <c r="AC87" i="18"/>
  <c r="AB87" i="18"/>
  <c r="AA87" i="18"/>
  <c r="T87" i="18"/>
  <c r="AV86" i="18"/>
  <c r="AW86" i="18"/>
  <c r="AS86" i="18"/>
  <c r="AQ86" i="18"/>
  <c r="AO86" i="18"/>
  <c r="AM86" i="18"/>
  <c r="AK86" i="18"/>
  <c r="AI86" i="18"/>
  <c r="AD86" i="18"/>
  <c r="AC86" i="18"/>
  <c r="AB86" i="18"/>
  <c r="AA86" i="18"/>
  <c r="AV85" i="18"/>
  <c r="AW85" i="18"/>
  <c r="AS85" i="18"/>
  <c r="AQ85" i="18"/>
  <c r="AO85" i="18"/>
  <c r="AM85" i="18"/>
  <c r="AK85" i="18"/>
  <c r="AI85" i="18"/>
  <c r="AD85" i="18"/>
  <c r="AC85" i="18"/>
  <c r="AB85" i="18"/>
  <c r="AA85" i="18"/>
  <c r="AV84" i="18"/>
  <c r="AW84" i="18"/>
  <c r="AS84" i="18"/>
  <c r="AQ84" i="18"/>
  <c r="AO84" i="18"/>
  <c r="AM84" i="18"/>
  <c r="AK84" i="18"/>
  <c r="AI84" i="18"/>
  <c r="AD84" i="18"/>
  <c r="AC84" i="18"/>
  <c r="AB84" i="18"/>
  <c r="AA84" i="18"/>
  <c r="AV83" i="18"/>
  <c r="AW83" i="18"/>
  <c r="AS83" i="18"/>
  <c r="AQ83" i="18"/>
  <c r="AO83" i="18"/>
  <c r="AM83" i="18"/>
  <c r="AK83" i="18"/>
  <c r="AI83" i="18"/>
  <c r="AD83" i="18"/>
  <c r="AC83" i="18"/>
  <c r="AB83" i="18"/>
  <c r="AA83" i="18"/>
  <c r="T83" i="18"/>
  <c r="AV82" i="18"/>
  <c r="AW82" i="18"/>
  <c r="AS82" i="18"/>
  <c r="AQ82" i="18"/>
  <c r="AO82" i="18"/>
  <c r="AM82" i="18"/>
  <c r="AK82" i="18"/>
  <c r="AI82" i="18"/>
  <c r="AD82" i="18"/>
  <c r="AC82" i="18"/>
  <c r="AB82" i="18"/>
  <c r="AA82" i="18"/>
  <c r="T82" i="18"/>
  <c r="AW81" i="18"/>
  <c r="AS81" i="18"/>
  <c r="AQ81" i="18"/>
  <c r="AO81" i="18"/>
  <c r="AM81" i="18"/>
  <c r="AK81" i="18"/>
  <c r="AI81" i="18"/>
  <c r="AD81" i="18"/>
  <c r="AC81" i="18"/>
  <c r="AB81" i="18"/>
  <c r="AA81" i="18"/>
  <c r="T81" i="18"/>
  <c r="AW80" i="18"/>
  <c r="AS80" i="18"/>
  <c r="AQ80" i="18"/>
  <c r="AO80" i="18"/>
  <c r="AM80" i="18"/>
  <c r="AK80" i="18"/>
  <c r="AI80" i="18"/>
  <c r="AD80" i="18"/>
  <c r="AC80" i="18"/>
  <c r="AB80" i="18"/>
  <c r="AA80" i="18"/>
  <c r="T80" i="18"/>
  <c r="AW79" i="18"/>
  <c r="AS79" i="18"/>
  <c r="AQ79" i="18"/>
  <c r="AO79" i="18"/>
  <c r="AM79" i="18"/>
  <c r="AK79" i="18"/>
  <c r="AI79" i="18"/>
  <c r="AD79" i="18"/>
  <c r="AC79" i="18"/>
  <c r="AB79" i="18"/>
  <c r="AA79" i="18"/>
  <c r="T79" i="18"/>
  <c r="AW78" i="18"/>
  <c r="AS78" i="18"/>
  <c r="AQ78" i="18"/>
  <c r="AO78" i="18"/>
  <c r="AM78" i="18"/>
  <c r="AK78" i="18"/>
  <c r="AI78" i="18"/>
  <c r="AD78" i="18"/>
  <c r="AC78" i="18"/>
  <c r="AB78" i="18"/>
  <c r="AA78" i="18"/>
  <c r="T78" i="18"/>
  <c r="AV77" i="18"/>
  <c r="AW77" i="18"/>
  <c r="AS77" i="18"/>
  <c r="AQ77" i="18"/>
  <c r="AO77" i="18"/>
  <c r="AM77" i="18"/>
  <c r="AK77" i="18"/>
  <c r="AI77" i="18"/>
  <c r="AD77" i="18"/>
  <c r="AC77" i="18"/>
  <c r="AB77" i="18"/>
  <c r="AA77" i="18"/>
  <c r="T77" i="18"/>
  <c r="AV76" i="18"/>
  <c r="AW76" i="18"/>
  <c r="AS76" i="18"/>
  <c r="AQ76" i="18"/>
  <c r="AO76" i="18"/>
  <c r="AM76" i="18"/>
  <c r="AK76" i="18"/>
  <c r="AI76" i="18"/>
  <c r="AD76" i="18"/>
  <c r="AC76" i="18"/>
  <c r="AB76" i="18"/>
  <c r="AA76" i="18"/>
  <c r="T76" i="18"/>
  <c r="AV75" i="18"/>
  <c r="AW75" i="18"/>
  <c r="AS75" i="18"/>
  <c r="AQ75" i="18"/>
  <c r="AO75" i="18"/>
  <c r="AM75" i="18"/>
  <c r="AK75" i="18"/>
  <c r="AI75" i="18"/>
  <c r="AD75" i="18"/>
  <c r="AC75" i="18"/>
  <c r="AB75" i="18"/>
  <c r="AA75" i="18"/>
  <c r="T75" i="18"/>
  <c r="AV74" i="18"/>
  <c r="AW74" i="18"/>
  <c r="AS74" i="18"/>
  <c r="AQ74" i="18"/>
  <c r="AO74" i="18"/>
  <c r="AM74" i="18"/>
  <c r="AK74" i="18"/>
  <c r="AI74" i="18"/>
  <c r="AD74" i="18"/>
  <c r="AC74" i="18"/>
  <c r="AB74" i="18"/>
  <c r="AA74" i="18"/>
  <c r="T74" i="18"/>
  <c r="AV73" i="18"/>
  <c r="AW73" i="18"/>
  <c r="AS73" i="18"/>
  <c r="AQ73" i="18"/>
  <c r="AO73" i="18"/>
  <c r="AM73" i="18"/>
  <c r="AK73" i="18"/>
  <c r="AI73" i="18"/>
  <c r="AD73" i="18"/>
  <c r="AC73" i="18"/>
  <c r="AB73" i="18"/>
  <c r="AA73" i="18"/>
  <c r="T73" i="18"/>
  <c r="AV72" i="18"/>
  <c r="AW72" i="18"/>
  <c r="AS72" i="18"/>
  <c r="AQ72" i="18"/>
  <c r="AO72" i="18"/>
  <c r="AM72" i="18"/>
  <c r="AK72" i="18"/>
  <c r="AI72" i="18"/>
  <c r="AD72" i="18"/>
  <c r="AC72" i="18"/>
  <c r="AB72" i="18"/>
  <c r="AA72" i="18"/>
  <c r="T72" i="18"/>
  <c r="AV71" i="18"/>
  <c r="AW71" i="18"/>
  <c r="AS71" i="18"/>
  <c r="AQ71" i="18"/>
  <c r="AO71" i="18"/>
  <c r="AM71" i="18"/>
  <c r="AK71" i="18"/>
  <c r="AI71" i="18"/>
  <c r="AD71" i="18"/>
  <c r="AC71" i="18"/>
  <c r="AB71" i="18"/>
  <c r="AA71" i="18"/>
  <c r="T71" i="18"/>
  <c r="AV70" i="18"/>
  <c r="AW70" i="18"/>
  <c r="AS70" i="18"/>
  <c r="AQ70" i="18"/>
  <c r="AO70" i="18"/>
  <c r="AM70" i="18"/>
  <c r="AK70" i="18"/>
  <c r="AI70" i="18"/>
  <c r="AD70" i="18"/>
  <c r="AC70" i="18"/>
  <c r="AB70" i="18"/>
  <c r="AA70" i="18"/>
  <c r="T70" i="18"/>
  <c r="AV69" i="18"/>
  <c r="AW69" i="18"/>
  <c r="AS69" i="18"/>
  <c r="AQ69" i="18"/>
  <c r="AO69" i="18"/>
  <c r="AM69" i="18"/>
  <c r="AK69" i="18"/>
  <c r="AI69" i="18"/>
  <c r="AD69" i="18"/>
  <c r="AC69" i="18"/>
  <c r="AB69" i="18"/>
  <c r="AA69" i="18"/>
  <c r="T69" i="18"/>
  <c r="AW68" i="18"/>
  <c r="AS68" i="18"/>
  <c r="AQ68" i="18"/>
  <c r="AO68" i="18"/>
  <c r="AM68" i="18"/>
  <c r="AK68" i="18"/>
  <c r="AI68" i="18"/>
  <c r="AD68" i="18"/>
  <c r="AC68" i="18"/>
  <c r="AB68" i="18"/>
  <c r="AA68" i="18"/>
  <c r="T68" i="18"/>
  <c r="AW67" i="18"/>
  <c r="AS67" i="18"/>
  <c r="AQ67" i="18"/>
  <c r="AO67" i="18"/>
  <c r="AM67" i="18"/>
  <c r="AK67" i="18"/>
  <c r="AI67" i="18"/>
  <c r="AD67" i="18"/>
  <c r="AC67" i="18"/>
  <c r="AB67" i="18"/>
  <c r="AA67" i="18"/>
  <c r="T67" i="18"/>
  <c r="AV66" i="18"/>
  <c r="AW66" i="18"/>
  <c r="AS66" i="18"/>
  <c r="AQ66" i="18"/>
  <c r="AO66" i="18"/>
  <c r="AM66" i="18"/>
  <c r="AK66" i="18"/>
  <c r="AI66" i="18"/>
  <c r="AD66" i="18"/>
  <c r="AC66" i="18"/>
  <c r="AB66" i="18"/>
  <c r="AA66" i="18"/>
  <c r="T66" i="18"/>
  <c r="AV65" i="18"/>
  <c r="AW65" i="18"/>
  <c r="AS65" i="18"/>
  <c r="AQ65" i="18"/>
  <c r="AO65" i="18"/>
  <c r="AM65" i="18"/>
  <c r="AK65" i="18"/>
  <c r="AI65" i="18"/>
  <c r="AD65" i="18"/>
  <c r="AC65" i="18"/>
  <c r="AB65" i="18"/>
  <c r="AA65" i="18"/>
  <c r="T65" i="18"/>
  <c r="AV64" i="18"/>
  <c r="AW64" i="18"/>
  <c r="AS64" i="18"/>
  <c r="AQ64" i="18"/>
  <c r="AO64" i="18"/>
  <c r="AM64" i="18"/>
  <c r="AK64" i="18"/>
  <c r="AI64" i="18"/>
  <c r="AD64" i="18"/>
  <c r="AC64" i="18"/>
  <c r="AB64" i="18"/>
  <c r="AA64" i="18"/>
  <c r="T64" i="18"/>
  <c r="AW63" i="18"/>
  <c r="AS63" i="18"/>
  <c r="AQ63" i="18"/>
  <c r="AO63" i="18"/>
  <c r="AM63" i="18"/>
  <c r="AK63" i="18"/>
  <c r="AI63" i="18"/>
  <c r="AD63" i="18"/>
  <c r="AC63" i="18"/>
  <c r="AB63" i="18"/>
  <c r="AA63" i="18"/>
  <c r="T63" i="18"/>
  <c r="AW62" i="18"/>
  <c r="AS62" i="18"/>
  <c r="AQ62" i="18"/>
  <c r="AO62" i="18"/>
  <c r="AM62" i="18"/>
  <c r="AK62" i="18"/>
  <c r="AI62" i="18"/>
  <c r="AD62" i="18"/>
  <c r="AC62" i="18"/>
  <c r="AB62" i="18"/>
  <c r="AA62" i="18"/>
  <c r="T62" i="18"/>
  <c r="AW61" i="18"/>
  <c r="AS61" i="18"/>
  <c r="AQ61" i="18"/>
  <c r="AO61" i="18"/>
  <c r="AM61" i="18"/>
  <c r="AK61" i="18"/>
  <c r="AI61" i="18"/>
  <c r="AD61" i="18"/>
  <c r="AC61" i="18"/>
  <c r="AB61" i="18"/>
  <c r="AA61" i="18"/>
  <c r="T61" i="18"/>
  <c r="AW60" i="18"/>
  <c r="AS60" i="18"/>
  <c r="AQ60" i="18"/>
  <c r="AO60" i="18"/>
  <c r="AM60" i="18"/>
  <c r="AK60" i="18"/>
  <c r="AI60" i="18"/>
  <c r="AD60" i="18"/>
  <c r="AC60" i="18"/>
  <c r="AB60" i="18"/>
  <c r="AA60" i="18"/>
  <c r="T60" i="18"/>
  <c r="AW59" i="18"/>
  <c r="AS59" i="18"/>
  <c r="AQ59" i="18"/>
  <c r="AO59" i="18"/>
  <c r="AM59" i="18"/>
  <c r="AK59" i="18"/>
  <c r="AI59" i="18"/>
  <c r="AD59" i="18"/>
  <c r="AC59" i="18"/>
  <c r="AB59" i="18"/>
  <c r="AA59" i="18"/>
  <c r="AW58" i="18"/>
  <c r="AS58" i="18"/>
  <c r="AQ58" i="18"/>
  <c r="AO58" i="18"/>
  <c r="AM58" i="18"/>
  <c r="AK58" i="18"/>
  <c r="AI58" i="18"/>
  <c r="AD58" i="18"/>
  <c r="AC58" i="18"/>
  <c r="AB58" i="18"/>
  <c r="AA58" i="18"/>
  <c r="AV57" i="18"/>
  <c r="AW57" i="18"/>
  <c r="AS57" i="18"/>
  <c r="AQ57" i="18"/>
  <c r="AO57" i="18"/>
  <c r="AM57" i="18"/>
  <c r="AK57" i="18"/>
  <c r="AI57" i="18"/>
  <c r="AD57" i="18"/>
  <c r="AC57" i="18"/>
  <c r="AB57" i="18"/>
  <c r="AA57" i="18"/>
  <c r="AW56" i="18"/>
  <c r="AS56" i="18"/>
  <c r="AQ56" i="18"/>
  <c r="AO56" i="18"/>
  <c r="AM56" i="18"/>
  <c r="AK56" i="18"/>
  <c r="AI56" i="18"/>
  <c r="AD56" i="18"/>
  <c r="AC56" i="18"/>
  <c r="AB56" i="18"/>
  <c r="AA56" i="18"/>
  <c r="AW55" i="18"/>
  <c r="AS55" i="18"/>
  <c r="AQ55" i="18"/>
  <c r="AO55" i="18"/>
  <c r="AM55" i="18"/>
  <c r="AK55" i="18"/>
  <c r="AI55" i="18"/>
  <c r="AD55" i="18"/>
  <c r="AC55" i="18"/>
  <c r="AB55" i="18"/>
  <c r="AA55" i="18"/>
  <c r="AW54" i="18"/>
  <c r="AS54" i="18"/>
  <c r="AQ54" i="18"/>
  <c r="AO54" i="18"/>
  <c r="AM54" i="18"/>
  <c r="AK54" i="18"/>
  <c r="AI54" i="18"/>
  <c r="AD54" i="18"/>
  <c r="AC54" i="18"/>
  <c r="AB54" i="18"/>
  <c r="AA54" i="18"/>
  <c r="AW53" i="18"/>
  <c r="AS53" i="18"/>
  <c r="AQ53" i="18"/>
  <c r="AO53" i="18"/>
  <c r="AM53" i="18"/>
  <c r="AK53" i="18"/>
  <c r="AI53" i="18"/>
  <c r="AD53" i="18"/>
  <c r="AC53" i="18"/>
  <c r="AB53" i="18"/>
  <c r="AA53" i="18"/>
  <c r="T53" i="18"/>
  <c r="AV52" i="18"/>
  <c r="AW52" i="18"/>
  <c r="AS52" i="18"/>
  <c r="AQ52" i="18"/>
  <c r="AO52" i="18"/>
  <c r="AM52" i="18"/>
  <c r="AK52" i="18"/>
  <c r="AI52" i="18"/>
  <c r="AD52" i="18"/>
  <c r="AC52" i="18"/>
  <c r="AB52" i="18"/>
  <c r="AA52" i="18"/>
  <c r="T52" i="18"/>
  <c r="AV51" i="18"/>
  <c r="AW51" i="18"/>
  <c r="AS51" i="18"/>
  <c r="AQ51" i="18"/>
  <c r="AO51" i="18"/>
  <c r="AM51" i="18"/>
  <c r="AK51" i="18"/>
  <c r="AI51" i="18"/>
  <c r="AD51" i="18"/>
  <c r="AC51" i="18"/>
  <c r="AB51" i="18"/>
  <c r="AA51" i="18"/>
  <c r="T51" i="18"/>
  <c r="AV50" i="18"/>
  <c r="AW50" i="18"/>
  <c r="AS50" i="18"/>
  <c r="AQ50" i="18"/>
  <c r="AO50" i="18"/>
  <c r="AM50" i="18"/>
  <c r="AK50" i="18"/>
  <c r="AI50" i="18"/>
  <c r="AD50" i="18"/>
  <c r="AC50" i="18"/>
  <c r="AB50" i="18"/>
  <c r="AA50" i="18"/>
  <c r="T50" i="18"/>
  <c r="AV49" i="18"/>
  <c r="AW49" i="18"/>
  <c r="AS49" i="18"/>
  <c r="AQ49" i="18"/>
  <c r="AO49" i="18"/>
  <c r="AM49" i="18"/>
  <c r="AK49" i="18"/>
  <c r="AI49" i="18"/>
  <c r="AD49" i="18"/>
  <c r="AC49" i="18"/>
  <c r="AB49" i="18"/>
  <c r="AA49" i="18"/>
  <c r="T49" i="18"/>
  <c r="AV48" i="18"/>
  <c r="AW48" i="18"/>
  <c r="AS48" i="18"/>
  <c r="AQ48" i="18"/>
  <c r="AO48" i="18"/>
  <c r="AM48" i="18"/>
  <c r="AK48" i="18"/>
  <c r="AI48" i="18"/>
  <c r="AD48" i="18"/>
  <c r="AC48" i="18"/>
  <c r="AB48" i="18"/>
  <c r="AA48" i="18"/>
  <c r="T48" i="18"/>
  <c r="AV47" i="18"/>
  <c r="AW47" i="18"/>
  <c r="AS47" i="18"/>
  <c r="AQ47" i="18"/>
  <c r="AO47" i="18"/>
  <c r="AM47" i="18"/>
  <c r="AK47" i="18"/>
  <c r="AI47" i="18"/>
  <c r="AD47" i="18"/>
  <c r="AC47" i="18"/>
  <c r="AB47" i="18"/>
  <c r="AA47" i="18"/>
  <c r="T47" i="18"/>
  <c r="AV46" i="18"/>
  <c r="AW46" i="18"/>
  <c r="AS46" i="18"/>
  <c r="AQ46" i="18"/>
  <c r="AO46" i="18"/>
  <c r="AM46" i="18"/>
  <c r="AK46" i="18"/>
  <c r="AI46" i="18"/>
  <c r="AD46" i="18"/>
  <c r="AC46" i="18"/>
  <c r="AB46" i="18"/>
  <c r="AA46" i="18"/>
  <c r="T46" i="18"/>
  <c r="AV45" i="18"/>
  <c r="AW45" i="18"/>
  <c r="AS45" i="18"/>
  <c r="AQ45" i="18"/>
  <c r="AO45" i="18"/>
  <c r="AM45" i="18"/>
  <c r="AK45" i="18"/>
  <c r="AI45" i="18"/>
  <c r="AD45" i="18"/>
  <c r="AC45" i="18"/>
  <c r="AB45" i="18"/>
  <c r="AA45" i="18"/>
  <c r="T45" i="18"/>
  <c r="AV44" i="18"/>
  <c r="AW44" i="18"/>
  <c r="AS44" i="18"/>
  <c r="AQ44" i="18"/>
  <c r="AO44" i="18"/>
  <c r="AM44" i="18"/>
  <c r="AK44" i="18"/>
  <c r="AI44" i="18"/>
  <c r="AD44" i="18"/>
  <c r="AC44" i="18"/>
  <c r="AB44" i="18"/>
  <c r="AA44" i="18"/>
  <c r="T44" i="18"/>
  <c r="AV43" i="18"/>
  <c r="AW43" i="18"/>
  <c r="AS43" i="18"/>
  <c r="AQ43" i="18"/>
  <c r="AO43" i="18"/>
  <c r="AM43" i="18"/>
  <c r="AK43" i="18"/>
  <c r="AI43" i="18"/>
  <c r="AD43" i="18"/>
  <c r="AC43" i="18"/>
  <c r="AB43" i="18"/>
  <c r="AA43" i="18"/>
  <c r="AV42" i="18"/>
  <c r="AW42" i="18"/>
  <c r="AS42" i="18"/>
  <c r="AQ42" i="18"/>
  <c r="AO42" i="18"/>
  <c r="AM42" i="18"/>
  <c r="AK42" i="18"/>
  <c r="AI42" i="18"/>
  <c r="AD42" i="18"/>
  <c r="AC42" i="18"/>
  <c r="AB42" i="18"/>
  <c r="AA42" i="18"/>
  <c r="AV41" i="18"/>
  <c r="AW41" i="18"/>
  <c r="AS41" i="18"/>
  <c r="AQ41" i="18"/>
  <c r="AO41" i="18"/>
  <c r="AM41" i="18"/>
  <c r="AK41" i="18"/>
  <c r="AI41" i="18"/>
  <c r="AD41" i="18"/>
  <c r="AC41" i="18"/>
  <c r="AB41" i="18"/>
  <c r="AA41" i="18"/>
  <c r="AV40" i="18"/>
  <c r="AW40" i="18"/>
  <c r="AS40" i="18"/>
  <c r="AQ40" i="18"/>
  <c r="AO40" i="18"/>
  <c r="AM40" i="18"/>
  <c r="AK40" i="18"/>
  <c r="AI40" i="18"/>
  <c r="AD40" i="18"/>
  <c r="AC40" i="18"/>
  <c r="AB40" i="18"/>
  <c r="AA40" i="18"/>
  <c r="T40" i="18"/>
  <c r="AV39" i="18"/>
  <c r="AW39" i="18"/>
  <c r="AS39" i="18"/>
  <c r="AQ39" i="18"/>
  <c r="AO39" i="18"/>
  <c r="AM39" i="18"/>
  <c r="AK39" i="18"/>
  <c r="AI39" i="18"/>
  <c r="AD39" i="18"/>
  <c r="AC39" i="18"/>
  <c r="AB39" i="18"/>
  <c r="AA39" i="18"/>
  <c r="AV38" i="18"/>
  <c r="AW38" i="18"/>
  <c r="AS38" i="18"/>
  <c r="AQ38" i="18"/>
  <c r="AO38" i="18"/>
  <c r="AM38" i="18"/>
  <c r="AK38" i="18"/>
  <c r="AI38" i="18"/>
  <c r="AD38" i="18"/>
  <c r="AC38" i="18"/>
  <c r="AB38" i="18"/>
  <c r="AA38" i="18"/>
  <c r="AW37" i="18"/>
  <c r="AS37" i="18"/>
  <c r="AQ37" i="18"/>
  <c r="AO37" i="18"/>
  <c r="AM37" i="18"/>
  <c r="AK37" i="18"/>
  <c r="AI37" i="18"/>
  <c r="AD37" i="18"/>
  <c r="AC37" i="18"/>
  <c r="AB37" i="18"/>
  <c r="AA37" i="18"/>
  <c r="AW36" i="18"/>
  <c r="AS36" i="18"/>
  <c r="AQ36" i="18"/>
  <c r="AO36" i="18"/>
  <c r="AM36" i="18"/>
  <c r="AK36" i="18"/>
  <c r="AI36" i="18"/>
  <c r="AD36" i="18"/>
  <c r="AC36" i="18"/>
  <c r="AB36" i="18"/>
  <c r="AA36" i="18"/>
  <c r="AV35" i="18"/>
  <c r="AW35" i="18"/>
  <c r="AS35" i="18"/>
  <c r="AQ35" i="18"/>
  <c r="AO35" i="18"/>
  <c r="AM35" i="18"/>
  <c r="AK35" i="18"/>
  <c r="AI35" i="18"/>
  <c r="AD35" i="18"/>
  <c r="AC35" i="18"/>
  <c r="AB35" i="18"/>
  <c r="AA35" i="18"/>
  <c r="T35" i="18"/>
  <c r="AV34" i="18"/>
  <c r="AW34" i="18"/>
  <c r="AS34" i="18"/>
  <c r="AQ34" i="18"/>
  <c r="AO34" i="18"/>
  <c r="AM34" i="18"/>
  <c r="AK34" i="18"/>
  <c r="AI34" i="18"/>
  <c r="AD34" i="18"/>
  <c r="AC34" i="18"/>
  <c r="AB34" i="18"/>
  <c r="AA34" i="18"/>
  <c r="AW33" i="18"/>
  <c r="AS33" i="18"/>
  <c r="AQ33" i="18"/>
  <c r="AO33" i="18"/>
  <c r="AM33" i="18"/>
  <c r="AK33" i="18"/>
  <c r="AI33" i="18"/>
  <c r="AD33" i="18"/>
  <c r="AC33" i="18"/>
  <c r="AB33" i="18"/>
  <c r="AA33" i="18"/>
  <c r="AW32" i="18"/>
  <c r="AS32" i="18"/>
  <c r="AQ32" i="18"/>
  <c r="AO32" i="18"/>
  <c r="AM32" i="18"/>
  <c r="AK32" i="18"/>
  <c r="AI32" i="18"/>
  <c r="AD32" i="18"/>
  <c r="AC32" i="18"/>
  <c r="AB32" i="18"/>
  <c r="AA32" i="18"/>
  <c r="AV31" i="18"/>
  <c r="AW31" i="18"/>
  <c r="AS31" i="18"/>
  <c r="AQ31" i="18"/>
  <c r="AO31" i="18"/>
  <c r="AM31" i="18"/>
  <c r="AK31" i="18"/>
  <c r="AI31" i="18"/>
  <c r="AD31" i="18"/>
  <c r="AC31" i="18"/>
  <c r="AB31" i="18"/>
  <c r="AA31" i="18"/>
  <c r="AV30" i="18"/>
  <c r="AW30" i="18"/>
  <c r="AS30" i="18"/>
  <c r="AQ30" i="18"/>
  <c r="AO30" i="18"/>
  <c r="AM30" i="18"/>
  <c r="AK30" i="18"/>
  <c r="AI30" i="18"/>
  <c r="AD30" i="18"/>
  <c r="AC30" i="18"/>
  <c r="AB30" i="18"/>
  <c r="AA30" i="18"/>
  <c r="AV29" i="18"/>
  <c r="AW29" i="18"/>
  <c r="AS29" i="18"/>
  <c r="AQ29" i="18"/>
  <c r="AO29" i="18"/>
  <c r="AM29" i="18"/>
  <c r="AK29" i="18"/>
  <c r="AI29" i="18"/>
  <c r="AD29" i="18"/>
  <c r="AC29" i="18"/>
  <c r="AB29" i="18"/>
  <c r="AA29" i="18"/>
  <c r="AW28" i="18"/>
  <c r="AS28" i="18"/>
  <c r="AQ28" i="18"/>
  <c r="AO28" i="18"/>
  <c r="AM28" i="18"/>
  <c r="AK28" i="18"/>
  <c r="AI28" i="18"/>
  <c r="AD28" i="18"/>
  <c r="AC28" i="18"/>
  <c r="AB28" i="18"/>
  <c r="AA28" i="18"/>
  <c r="T28" i="18"/>
  <c r="AV27" i="18"/>
  <c r="AW27" i="18"/>
  <c r="AS27" i="18"/>
  <c r="AQ27" i="18"/>
  <c r="AO27" i="18"/>
  <c r="AM27" i="18"/>
  <c r="AK27" i="18"/>
  <c r="AI27" i="18"/>
  <c r="AD27" i="18"/>
  <c r="AC27" i="18"/>
  <c r="AB27" i="18"/>
  <c r="AA27" i="18"/>
  <c r="T27" i="18"/>
  <c r="AV26" i="18"/>
  <c r="AW26" i="18"/>
  <c r="AS26" i="18"/>
  <c r="AQ26" i="18"/>
  <c r="AO26" i="18"/>
  <c r="AM26" i="18"/>
  <c r="AK26" i="18"/>
  <c r="AI26" i="18"/>
  <c r="AD26" i="18"/>
  <c r="AC26" i="18"/>
  <c r="AB26" i="18"/>
  <c r="AA26" i="18"/>
  <c r="T26" i="18"/>
  <c r="AV25" i="18"/>
  <c r="AW25" i="18"/>
  <c r="AS25" i="18"/>
  <c r="AQ25" i="18"/>
  <c r="AO25" i="18"/>
  <c r="AM25" i="18"/>
  <c r="AK25" i="18"/>
  <c r="AI25" i="18"/>
  <c r="AD25" i="18"/>
  <c r="AC25" i="18"/>
  <c r="AB25" i="18"/>
  <c r="AA25" i="18"/>
  <c r="T25" i="18"/>
  <c r="AV24" i="18"/>
  <c r="AW24" i="18"/>
  <c r="AS24" i="18"/>
  <c r="AQ24" i="18"/>
  <c r="AO24" i="18"/>
  <c r="AM24" i="18"/>
  <c r="AK24" i="18"/>
  <c r="AI24" i="18"/>
  <c r="AD24" i="18"/>
  <c r="AC24" i="18"/>
  <c r="AB24" i="18"/>
  <c r="AA24" i="18"/>
  <c r="T24" i="18"/>
  <c r="AV23" i="18"/>
  <c r="AW23" i="18"/>
  <c r="AS23" i="18"/>
  <c r="AQ23" i="18"/>
  <c r="AO23" i="18"/>
  <c r="AM23" i="18"/>
  <c r="AK23" i="18"/>
  <c r="AI23" i="18"/>
  <c r="AD23" i="18"/>
  <c r="AC23" i="18"/>
  <c r="AB23" i="18"/>
  <c r="AA23" i="18"/>
  <c r="AV22" i="18"/>
  <c r="AW22" i="18"/>
  <c r="AS22" i="18"/>
  <c r="AQ22" i="18"/>
  <c r="AO22" i="18"/>
  <c r="AM22" i="18"/>
  <c r="AK22" i="18"/>
  <c r="AI22" i="18"/>
  <c r="AD22" i="18"/>
  <c r="AC22" i="18"/>
  <c r="AB22" i="18"/>
  <c r="AA22" i="18"/>
  <c r="T22" i="18"/>
  <c r="AV21" i="18"/>
  <c r="AW21" i="18"/>
  <c r="AS21" i="18"/>
  <c r="AQ21" i="18"/>
  <c r="AO21" i="18"/>
  <c r="AM21" i="18"/>
  <c r="AK21" i="18"/>
  <c r="AI21" i="18"/>
  <c r="AD21" i="18"/>
  <c r="AC21" i="18"/>
  <c r="AB21" i="18"/>
  <c r="AA21" i="18"/>
  <c r="T21" i="18"/>
  <c r="AV20" i="18"/>
  <c r="AW20" i="18"/>
  <c r="AS20" i="18"/>
  <c r="AQ20" i="18"/>
  <c r="AO20" i="18"/>
  <c r="AM20" i="18"/>
  <c r="AK20" i="18"/>
  <c r="AI20" i="18"/>
  <c r="AD20" i="18"/>
  <c r="AC20" i="18"/>
  <c r="AB20" i="18"/>
  <c r="AA20" i="18"/>
  <c r="T20" i="18"/>
  <c r="AV19" i="18"/>
  <c r="AW19" i="18"/>
  <c r="AS19" i="18"/>
  <c r="AQ19" i="18"/>
  <c r="AO19" i="18"/>
  <c r="AM19" i="18"/>
  <c r="AK19" i="18"/>
  <c r="AI19" i="18"/>
  <c r="AD19" i="18"/>
  <c r="AC19" i="18"/>
  <c r="AB19" i="18"/>
  <c r="AA19" i="18"/>
  <c r="AW18" i="18"/>
  <c r="AS18" i="18"/>
  <c r="AQ18" i="18"/>
  <c r="AO18" i="18"/>
  <c r="AM18" i="18"/>
  <c r="AK18" i="18"/>
  <c r="AI18" i="18"/>
  <c r="AD18" i="18"/>
  <c r="AC18" i="18"/>
  <c r="AB18" i="18"/>
  <c r="AA18" i="18"/>
  <c r="AV17" i="18"/>
  <c r="AW17" i="18"/>
  <c r="AS17" i="18"/>
  <c r="AQ17" i="18"/>
  <c r="AO17" i="18"/>
  <c r="AM17" i="18"/>
  <c r="AK17" i="18"/>
  <c r="AI17" i="18"/>
  <c r="AD17" i="18"/>
  <c r="AC17" i="18"/>
  <c r="AB17" i="18"/>
  <c r="AA17" i="18"/>
  <c r="T17" i="18"/>
  <c r="AV16" i="18"/>
  <c r="AW16" i="18"/>
  <c r="AS16" i="18"/>
  <c r="AQ16" i="18"/>
  <c r="AO16" i="18"/>
  <c r="AM16" i="18"/>
  <c r="AK16" i="18"/>
  <c r="AI16" i="18"/>
  <c r="AD16" i="18"/>
  <c r="AC16" i="18"/>
  <c r="AB16" i="18"/>
  <c r="AA16" i="18"/>
  <c r="T16" i="18"/>
  <c r="AV15" i="18"/>
  <c r="AW15" i="18"/>
  <c r="AS15" i="18"/>
  <c r="AQ15" i="18"/>
  <c r="AO15" i="18"/>
  <c r="AM15" i="18"/>
  <c r="AK15" i="18"/>
  <c r="AI15" i="18"/>
  <c r="AD15" i="18"/>
  <c r="AC15" i="18"/>
  <c r="AB15" i="18"/>
  <c r="AA15" i="18"/>
  <c r="T15" i="18"/>
  <c r="AV14" i="18"/>
  <c r="AW14" i="18"/>
  <c r="AS14" i="18"/>
  <c r="AQ14" i="18"/>
  <c r="AO14" i="18"/>
  <c r="AM14" i="18"/>
  <c r="AK14" i="18"/>
  <c r="AI14" i="18"/>
  <c r="AD14" i="18"/>
  <c r="AC14" i="18"/>
  <c r="AB14" i="18"/>
  <c r="AA14" i="18"/>
  <c r="AV13" i="18"/>
  <c r="AW13" i="18"/>
  <c r="AS13" i="18"/>
  <c r="AQ13" i="18"/>
  <c r="AO13" i="18"/>
  <c r="AM13" i="18"/>
  <c r="AK13" i="18"/>
  <c r="AI13" i="18"/>
  <c r="AD13" i="18"/>
  <c r="AC13" i="18"/>
  <c r="AB13" i="18"/>
  <c r="AA13" i="18"/>
  <c r="AV12" i="18"/>
  <c r="AW12" i="18"/>
  <c r="AS12" i="18"/>
  <c r="AQ12" i="18"/>
  <c r="AO12" i="18"/>
  <c r="AM12" i="18"/>
  <c r="AK12" i="18"/>
  <c r="AI12" i="18"/>
  <c r="AD12" i="18"/>
  <c r="AC12" i="18"/>
  <c r="AB12" i="18"/>
  <c r="AA12" i="18"/>
  <c r="AV11" i="18"/>
  <c r="AW11" i="18"/>
  <c r="AS11" i="18"/>
  <c r="AQ11" i="18"/>
  <c r="AO11" i="18"/>
  <c r="AM11" i="18"/>
  <c r="AK11" i="18"/>
  <c r="AI11" i="18"/>
  <c r="AD11" i="18"/>
  <c r="AC11" i="18"/>
  <c r="AB11" i="18"/>
  <c r="AA11" i="18"/>
  <c r="AV10" i="18"/>
  <c r="AW10" i="18"/>
  <c r="AS10" i="18"/>
  <c r="AQ10" i="18"/>
  <c r="AO10" i="18"/>
  <c r="AM10" i="18"/>
  <c r="AK10" i="18"/>
  <c r="AI10" i="18"/>
  <c r="AD10" i="18"/>
  <c r="AC10" i="18"/>
  <c r="AB10" i="18"/>
  <c r="AA10" i="18"/>
  <c r="AV9" i="18"/>
  <c r="AW9" i="18"/>
  <c r="AS9" i="18"/>
  <c r="AQ9" i="18"/>
  <c r="AO9" i="18"/>
  <c r="AM9" i="18"/>
  <c r="AK9" i="18"/>
  <c r="AI9" i="18"/>
  <c r="AD9" i="18"/>
  <c r="AC9" i="18"/>
  <c r="AB9" i="18"/>
  <c r="AA9" i="18"/>
  <c r="AV8" i="18"/>
  <c r="AW8" i="18"/>
  <c r="AM8" i="18"/>
  <c r="AK8" i="18"/>
  <c r="AI8" i="18"/>
  <c r="AD8" i="18"/>
  <c r="AC8" i="18"/>
  <c r="AB8" i="18"/>
  <c r="AA8" i="18"/>
  <c r="AV7" i="18"/>
  <c r="AW7" i="18"/>
  <c r="AK7" i="18"/>
  <c r="AI7" i="18"/>
  <c r="AD7" i="18"/>
  <c r="AC7" i="18"/>
  <c r="AB7" i="18"/>
  <c r="AA7" i="18"/>
  <c r="AV6" i="18"/>
  <c r="AW6" i="18"/>
  <c r="AK6" i="18"/>
  <c r="AI6" i="18"/>
  <c r="AD6" i="18"/>
  <c r="AC6" i="18"/>
  <c r="AB6" i="18"/>
  <c r="AA6" i="18"/>
  <c r="AV5" i="18"/>
  <c r="AW5" i="18"/>
  <c r="AK5" i="18"/>
  <c r="AI5" i="18"/>
  <c r="AD5" i="18"/>
  <c r="AC5" i="18"/>
  <c r="AB5" i="18"/>
  <c r="AA5" i="18"/>
  <c r="AV4" i="18"/>
  <c r="AI4" i="18"/>
  <c r="AD4" i="18"/>
  <c r="AC4" i="18"/>
  <c r="AB4" i="18"/>
  <c r="AA4" i="18"/>
  <c r="AV3" i="18"/>
  <c r="AK3" i="18"/>
  <c r="AI3" i="18"/>
  <c r="N7" i="19"/>
  <c r="N17" i="19"/>
  <c r="N5" i="19"/>
  <c r="N6" i="19"/>
  <c r="AV189" i="18"/>
  <c r="AD188" i="18"/>
  <c r="N18" i="19"/>
  <c r="N4" i="19"/>
  <c r="AW4" i="18"/>
  <c r="I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J46" i="10"/>
  <c r="J47" i="10"/>
  <c r="J48" i="10"/>
  <c r="J49" i="10"/>
  <c r="J50" i="10"/>
  <c r="J51" i="10"/>
  <c r="A47" i="10"/>
  <c r="A46" i="10"/>
  <c r="A45" i="10"/>
  <c r="J42" i="10"/>
  <c r="J43" i="10"/>
  <c r="J44" i="10"/>
  <c r="J36" i="10"/>
  <c r="J37" i="10"/>
  <c r="J38" i="10"/>
  <c r="J39" i="10"/>
  <c r="J40" i="10"/>
  <c r="A34" i="10"/>
  <c r="A33" i="10"/>
  <c r="A32" i="10"/>
  <c r="J31" i="10"/>
  <c r="J32" i="10"/>
  <c r="J33" i="10"/>
  <c r="J34" i="10"/>
  <c r="A31" i="10"/>
  <c r="A30" i="10"/>
  <c r="A29" i="10"/>
  <c r="J27" i="10"/>
  <c r="J28" i="10"/>
  <c r="J29" i="10"/>
  <c r="A28" i="10"/>
  <c r="A27" i="10"/>
  <c r="A26" i="10"/>
  <c r="A25" i="10"/>
  <c r="A24" i="10"/>
  <c r="J23" i="10"/>
  <c r="J24" i="10"/>
  <c r="J25" i="10"/>
  <c r="A23" i="10"/>
  <c r="A22" i="10"/>
  <c r="A21" i="10"/>
  <c r="A20" i="10"/>
  <c r="A19" i="10"/>
  <c r="A18" i="10"/>
  <c r="A17" i="10"/>
  <c r="A16" i="10"/>
  <c r="A15" i="10"/>
  <c r="A14" i="10"/>
  <c r="J13" i="10"/>
  <c r="J14" i="10"/>
  <c r="J15" i="10"/>
  <c r="J16" i="10"/>
  <c r="J17" i="10"/>
  <c r="J18" i="10"/>
  <c r="J19" i="10"/>
  <c r="J20" i="10"/>
  <c r="J21" i="10"/>
  <c r="A13" i="10"/>
  <c r="A12" i="10"/>
  <c r="A11" i="10"/>
  <c r="A10" i="10"/>
  <c r="A9" i="10"/>
  <c r="A8" i="10"/>
  <c r="A7" i="10"/>
  <c r="J5" i="10"/>
  <c r="J6" i="10"/>
  <c r="J7" i="10"/>
  <c r="J8" i="10"/>
  <c r="J9" i="10"/>
  <c r="J10" i="10"/>
  <c r="J11" i="10"/>
  <c r="A5" i="10"/>
  <c r="A4" i="10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46" i="13"/>
  <c r="I47" i="13"/>
  <c r="I48" i="13"/>
  <c r="I49" i="13"/>
  <c r="I50" i="13"/>
  <c r="I51" i="13"/>
  <c r="I52" i="13"/>
  <c r="I53" i="13"/>
  <c r="I54" i="13"/>
  <c r="I34" i="13"/>
  <c r="I35" i="13"/>
  <c r="I36" i="13"/>
  <c r="I37" i="13"/>
  <c r="I38" i="13"/>
  <c r="I39" i="13"/>
  <c r="I40" i="13"/>
  <c r="I41" i="13"/>
  <c r="I42" i="13"/>
  <c r="I43" i="13"/>
  <c r="I15" i="13"/>
  <c r="I47" i="11"/>
  <c r="I48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A60" i="7"/>
  <c r="A59" i="7"/>
  <c r="A58" i="7"/>
  <c r="L57" i="7"/>
  <c r="L58" i="7"/>
  <c r="L59" i="7"/>
  <c r="L60" i="7"/>
  <c r="A57" i="7"/>
  <c r="A56" i="7"/>
  <c r="A55" i="7"/>
  <c r="A54" i="7"/>
  <c r="L53" i="7"/>
  <c r="A53" i="7"/>
  <c r="A52" i="7"/>
  <c r="A51" i="7"/>
  <c r="A50" i="7"/>
  <c r="A49" i="7"/>
  <c r="A48" i="7"/>
  <c r="L47" i="7"/>
  <c r="A47" i="7"/>
  <c r="A46" i="7"/>
  <c r="A45" i="7"/>
  <c r="A44" i="7"/>
  <c r="A43" i="7"/>
  <c r="A42" i="7"/>
  <c r="A41" i="7"/>
  <c r="A40" i="7"/>
  <c r="A39" i="7"/>
  <c r="L37" i="7"/>
  <c r="L38" i="7"/>
  <c r="L39" i="7"/>
  <c r="L40" i="7"/>
  <c r="A38" i="7"/>
  <c r="A37" i="7"/>
  <c r="A36" i="7"/>
  <c r="A35" i="7"/>
  <c r="L34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L14" i="7"/>
  <c r="L19" i="7"/>
  <c r="L23" i="7"/>
  <c r="L26" i="7"/>
  <c r="A14" i="7"/>
  <c r="A13" i="7"/>
  <c r="A12" i="7"/>
  <c r="A11" i="7"/>
  <c r="A10" i="7"/>
  <c r="A9" i="7"/>
  <c r="A8" i="7"/>
  <c r="A7" i="7"/>
  <c r="A6" i="7"/>
  <c r="A5" i="7"/>
  <c r="L4" i="7"/>
  <c r="L5" i="7"/>
  <c r="L6" i="7"/>
  <c r="L7" i="7"/>
  <c r="L8" i="7"/>
  <c r="L9" i="7"/>
  <c r="L10" i="7"/>
  <c r="A4" i="7"/>
  <c r="A3" i="7"/>
  <c r="J16" i="4"/>
  <c r="J17" i="4"/>
  <c r="J18" i="4"/>
  <c r="J12" i="4"/>
  <c r="J13" i="4"/>
  <c r="A73" i="3"/>
  <c r="A72" i="3"/>
  <c r="A71" i="3"/>
  <c r="A70" i="3"/>
  <c r="A69" i="3"/>
  <c r="A68" i="3"/>
  <c r="A67" i="3"/>
  <c r="D66" i="3"/>
  <c r="A66" i="3"/>
  <c r="A65" i="3"/>
  <c r="A64" i="3"/>
  <c r="A63" i="3"/>
  <c r="A62" i="3"/>
  <c r="A61" i="3"/>
  <c r="D60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I43" i="3"/>
  <c r="A43" i="3"/>
  <c r="A42" i="3"/>
  <c r="A41" i="3"/>
  <c r="I40" i="3"/>
  <c r="D40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A9" i="3"/>
  <c r="I8" i="3"/>
  <c r="D8" i="3"/>
  <c r="A8" i="3"/>
  <c r="A7" i="3"/>
  <c r="D6" i="3"/>
  <c r="A6" i="3"/>
</calcChain>
</file>

<file path=xl/sharedStrings.xml><?xml version="1.0" encoding="utf-8"?>
<sst xmlns="http://schemas.openxmlformats.org/spreadsheetml/2006/main" count="6936" uniqueCount="1453">
  <si>
    <t>行动目标</t>
  </si>
  <si>
    <t>序号</t>
  </si>
  <si>
    <t>待定</t>
  </si>
  <si>
    <t>暂无</t>
  </si>
  <si>
    <t>积分科目模板</t>
  </si>
  <si>
    <t>1、岗位积分科目</t>
  </si>
  <si>
    <t xml:space="preserve">  平台研发应用 部 2020年项目申报（申报资金到账全流程）  岗位积分科目明细表</t>
  </si>
  <si>
    <t>步骤分解</t>
  </si>
  <si>
    <t>流程个数</t>
  </si>
  <si>
    <t>积分科目</t>
  </si>
  <si>
    <t>数据流向（会计科目）
现金流量表</t>
  </si>
  <si>
    <t>数据流向（会计科目）
资产负债表</t>
  </si>
  <si>
    <t>数据流向（会计科目）
利润表</t>
  </si>
  <si>
    <t>预算</t>
  </si>
  <si>
    <t>计划办理时间</t>
  </si>
  <si>
    <t>标准时长（8h/天）</t>
  </si>
  <si>
    <t>验证材料</t>
  </si>
  <si>
    <t>积分科目
验证人/审核人</t>
  </si>
  <si>
    <t>目标责任人</t>
  </si>
  <si>
    <t>目标管理人</t>
  </si>
  <si>
    <t>目标协同人</t>
  </si>
  <si>
    <t>会计科目</t>
  </si>
  <si>
    <t>预算金额</t>
  </si>
  <si>
    <t>备注</t>
  </si>
  <si>
    <t>审验岗位</t>
  </si>
  <si>
    <t>验证人</t>
  </si>
  <si>
    <t>责任本岗</t>
  </si>
  <si>
    <t>责任人</t>
  </si>
  <si>
    <t>管理岗位</t>
  </si>
  <si>
    <t>管理人</t>
  </si>
  <si>
    <t>协同岗位</t>
  </si>
  <si>
    <t>协同人</t>
  </si>
  <si>
    <t>协同内容</t>
  </si>
  <si>
    <t>2020年工业互联网项目申报</t>
  </si>
  <si>
    <t>获取政策文件</t>
  </si>
  <si>
    <t>获取国家政策文件</t>
  </si>
  <si>
    <t>专项报表</t>
  </si>
  <si>
    <t>人资部部经理</t>
  </si>
  <si>
    <t>实施工程师</t>
  </si>
  <si>
    <t>魏士康</t>
  </si>
  <si>
    <t>平台研发应用部副总经理</t>
  </si>
  <si>
    <t>王昊</t>
  </si>
  <si>
    <t>收集相关申报材料</t>
  </si>
  <si>
    <t>相关申报材料文件</t>
  </si>
  <si>
    <t>项目申报资料编制—资金申请报告</t>
  </si>
  <si>
    <t>参与项目讨论会议，确定项目的名称、投资金额、建设规模等</t>
  </si>
  <si>
    <t>差旅费</t>
  </si>
  <si>
    <t>会议纪要</t>
  </si>
  <si>
    <t>刘红玉</t>
  </si>
  <si>
    <t>总裁</t>
  </si>
  <si>
    <t>韦总</t>
  </si>
  <si>
    <t>河南省工业互联网平台申报书</t>
  </si>
  <si>
    <t>文件</t>
  </si>
  <si>
    <t>部门副经理</t>
  </si>
  <si>
    <t>朱文龙</t>
  </si>
  <si>
    <t>河南省工业互联网平台基本信息表</t>
  </si>
  <si>
    <t>河南省工业互联网平台建设单位（以下简称建设单位）情况表；</t>
  </si>
  <si>
    <t>河南省工业互联网平台建设方案</t>
  </si>
  <si>
    <t>可研报告文件</t>
  </si>
  <si>
    <t>一、平台建设的必要性</t>
  </si>
  <si>
    <t xml:space="preserve">    （一）平台建设的重要性</t>
  </si>
  <si>
    <t>（二）平台建设的迫切性</t>
  </si>
  <si>
    <t>（三）平台建设的先进性</t>
  </si>
  <si>
    <t>包括：主要技术指标、与国内外先进水平的比较，推广应用的经济、社会效益分析等方面</t>
  </si>
  <si>
    <t xml:space="preserve">    （四）平台预期解决的重大问题</t>
  </si>
  <si>
    <t xml:space="preserve"> 二、建设单位的工业互联网平台基础</t>
  </si>
  <si>
    <t xml:space="preserve">    （一）工业互联网平台面向的行业及解决的主要问题</t>
  </si>
  <si>
    <t>（二）工业互联网平台的总体架构及主要功能</t>
  </si>
  <si>
    <t>（三）工业互联网平台资源管理能力包括：工业设备管理、软件应用管理、用户及开发者管理、市场运营管理等方面</t>
  </si>
  <si>
    <t>（四）工业互联网平台服务能力包括：存储和计算服务、应用开发服务、平台间调用服务、资源迁移服务、新技术应用服务等方面</t>
  </si>
  <si>
    <t xml:space="preserve"> 三、平台建设的目标和任务</t>
  </si>
  <si>
    <t>（一）总体目标</t>
  </si>
  <si>
    <t>（二）主要内容及任务分解</t>
  </si>
  <si>
    <t>（三）考核指标考核指标须在验收时现场演示并提供证明材料</t>
  </si>
  <si>
    <t>（四）对行业的影响和带动作用</t>
  </si>
  <si>
    <t xml:space="preserve"> （一）技术路线
    包括：平台架构、建设内容、工业设备接入方案及工业机理模型、微服务组件及工业APP开发计划</t>
  </si>
  <si>
    <t>（二）技术路线的先进性和可行性分析</t>
  </si>
  <si>
    <t xml:space="preserve">    （三）技术难点和主要创新点</t>
  </si>
  <si>
    <t xml:space="preserve">    （四）市场分析和技术成果应用分析</t>
  </si>
  <si>
    <t>（一）建设单位基本情况
    包括：与平台建设相关的实力和基础，以往的业绩，承担相关项目情况，专业人员能力等5.6主要设备选择</t>
  </si>
  <si>
    <t>（二）建设单位与国内外同类机构的优势比较分析
    包括：实现平台建设预期目标的技术、人才、机制、设施设备优势等</t>
  </si>
  <si>
    <t>总体预算（万元）</t>
  </si>
  <si>
    <t>财务副总</t>
  </si>
  <si>
    <t>任敬东</t>
  </si>
  <si>
    <t>经费来源及支出</t>
  </si>
  <si>
    <t>总投资中设备（含软件及网络设备）清单</t>
  </si>
  <si>
    <t>平台建设组织方式及管理机制</t>
  </si>
  <si>
    <t>张倩梦</t>
  </si>
  <si>
    <t>市场、技术、投融资、政策等方面的风险分析及其对策</t>
  </si>
  <si>
    <t>项目申报资料修改、上报获得上行文</t>
  </si>
  <si>
    <t>资金申请报告报领导审核</t>
  </si>
  <si>
    <t>申报材料</t>
  </si>
  <si>
    <t>根据领导意见修改资金申请报告</t>
  </si>
  <si>
    <t>资料修改定稿</t>
  </si>
  <si>
    <t>印刷费</t>
  </si>
  <si>
    <t>初稿报送市发改/工信/科技等部门</t>
  </si>
  <si>
    <t>项目专员</t>
  </si>
  <si>
    <t>项目资料初稿上报主管科长</t>
  </si>
  <si>
    <t>招待费</t>
  </si>
  <si>
    <t>项目资料初稿上报主管主任</t>
  </si>
  <si>
    <t>根据主管主任提出的修改意见进行修改</t>
  </si>
  <si>
    <t>现场参观项目建设进度</t>
  </si>
  <si>
    <t>终稿打印</t>
  </si>
  <si>
    <t>报送获得项目上行文</t>
  </si>
  <si>
    <t>项目部经理</t>
  </si>
  <si>
    <t>项目初审工作</t>
  </si>
  <si>
    <t>项目省级部门的协调</t>
  </si>
  <si>
    <t>项目初审专家的沟通</t>
  </si>
  <si>
    <t>项目终审资料准备</t>
  </si>
  <si>
    <t>资料补充</t>
  </si>
  <si>
    <t>项目终审工作</t>
  </si>
  <si>
    <t>项目终审部门的协调</t>
  </si>
  <si>
    <t>项目终审专家的沟通</t>
  </si>
  <si>
    <t>项目拟推荐名单公示</t>
  </si>
  <si>
    <t>网上公示链接/照片</t>
  </si>
  <si>
    <t>申报成功</t>
  </si>
  <si>
    <t>项目申报手续办理</t>
  </si>
  <si>
    <t>备案</t>
  </si>
  <si>
    <t>其它业务收入</t>
  </si>
  <si>
    <t>网上备案截图</t>
  </si>
  <si>
    <t>河南省投资项目在线审批监管平台网上申报系统填报</t>
  </si>
  <si>
    <t>王鹏</t>
  </si>
  <si>
    <t>协调发改/产业集聚区同意备案</t>
  </si>
  <si>
    <t>备案完成</t>
  </si>
  <si>
    <t>项目环评批复</t>
  </si>
  <si>
    <t>批复文件</t>
  </si>
  <si>
    <t>获得能评批复</t>
  </si>
  <si>
    <t>项目启动资金到位及使用</t>
  </si>
  <si>
    <t>项目启动资金到位</t>
  </si>
  <si>
    <t>资金到账截图</t>
  </si>
  <si>
    <t>监督审核项目启动资金用于与项目内容相关的设备采购费用</t>
  </si>
  <si>
    <t>D+X</t>
  </si>
  <si>
    <t>设备采购相关文件照片</t>
  </si>
  <si>
    <t>监督审核项目启动资金用于与项目内容相关的材料采购费用</t>
  </si>
  <si>
    <t>材料采购相关文件照片</t>
  </si>
  <si>
    <t>监督审核项目启动资金用于与项目内容相关的产品采购费用</t>
  </si>
  <si>
    <t>产品采购相关文件照片</t>
  </si>
  <si>
    <t>监督审核项目启动资金用于与项目内容相关的软件等采购费用</t>
  </si>
  <si>
    <t>软件采购相关文件照片</t>
  </si>
  <si>
    <t>监督审核项目启动资金用与项目相关的设计直接费用</t>
  </si>
  <si>
    <t>设计直接费用相关文件照片</t>
  </si>
  <si>
    <t>监督审核项目启动资金用与项目相关的检测直接费用</t>
  </si>
  <si>
    <t>检测直接费用相关文件照片</t>
  </si>
  <si>
    <t>监督审核项目启动资金用与项目相关的评价服务等直接费用</t>
  </si>
  <si>
    <t>评价服务等直接费用相关文件照片</t>
  </si>
  <si>
    <t xml:space="preserve">  平台研发应用部监造云平台岗位积分科目明细表</t>
  </si>
  <si>
    <t>总类别</t>
  </si>
  <si>
    <t>类别</t>
  </si>
  <si>
    <t>标准时长（天8小时工作制）</t>
  </si>
  <si>
    <t>验证岗位</t>
  </si>
  <si>
    <t>本岗</t>
  </si>
  <si>
    <t>管理</t>
  </si>
  <si>
    <t>协同</t>
  </si>
  <si>
    <t>输电线缆在线监造系统v1.02需求规格说明书、需求设计及系统实现</t>
  </si>
  <si>
    <t>输电线缆在线监造系统v1.02需求定稿</t>
  </si>
  <si>
    <t>基于在线监造总体需求确定改版方向</t>
  </si>
  <si>
    <t>《监造系统v1.02改进设计》《监造系统v1.02改版计划及工作量》</t>
  </si>
  <si>
    <t>技术平台事业部副总</t>
  </si>
  <si>
    <t>讨论改版具体细节</t>
  </si>
  <si>
    <t>王娇</t>
  </si>
  <si>
    <t>编制改版工作计划及工作量</t>
  </si>
  <si>
    <t>输电线缆在线监造系统v1.02原型改版设计</t>
  </si>
  <si>
    <t>首页-综合看板、供应商地图原型设计</t>
  </si>
  <si>
    <t>《输电线缆在线监造系统v1.02原型设计》</t>
  </si>
  <si>
    <t>合同管理-合同执行情况表、合同执行透视表设计</t>
  </si>
  <si>
    <t>履约管理-新增对标管理设计</t>
  </si>
  <si>
    <t>质量管理-新增对标管理设计</t>
  </si>
  <si>
    <t>监造管理-基于合同编号的项目监造流程设计、监造报表输出</t>
  </si>
  <si>
    <t>供应商管理-改版设计</t>
  </si>
  <si>
    <t>系统管理及原型评审</t>
  </si>
  <si>
    <t>研发费用（租人）</t>
  </si>
  <si>
    <t>输电线缆在线监造系统v1.02系统开发</t>
  </si>
  <si>
    <t>向开发团队讲解系统开发需求</t>
  </si>
  <si>
    <t>《输电线缆在线监造系统v1.02需求文档》、《输电线缆在线监造系统v1.02原型设计》</t>
  </si>
  <si>
    <t>跟进系统开发工作</t>
  </si>
  <si>
    <t>研发费用</t>
  </si>
  <si>
    <t>150000（预估）</t>
  </si>
  <si>
    <t>待评估，预计30天</t>
  </si>
  <si>
    <t>在线监造系统v1.02系统发布</t>
  </si>
  <si>
    <t>系统开发完成，双方联调联试</t>
  </si>
  <si>
    <t>调试完毕，系统正式发布</t>
  </si>
  <si>
    <t>项目验收通过</t>
  </si>
  <si>
    <t>/</t>
  </si>
  <si>
    <t>系统验收确认书</t>
  </si>
  <si>
    <t>1+6监造云平台下一版本迭代开发</t>
  </si>
  <si>
    <t>下一版本需求分析</t>
  </si>
  <si>
    <t>《监造云平台改版需求调研》确认</t>
  </si>
  <si>
    <t>《监造云平台需求确认书》</t>
  </si>
  <si>
    <t>平台研发应用部项目经理</t>
  </si>
  <si>
    <t>卢少珂</t>
  </si>
  <si>
    <t>新版本需求确认</t>
  </si>
  <si>
    <t>数据库模型设计</t>
  </si>
  <si>
    <t>《数据库模型设计图》</t>
  </si>
  <si>
    <t>系统框架设计</t>
  </si>
  <si>
    <t>系统架构设计方案</t>
  </si>
  <si>
    <t>《服务端研发框架选型报告》确认</t>
  </si>
  <si>
    <t>《服务端研发框架选型报告》</t>
  </si>
  <si>
    <t>《移动应用研发框架选型报告》确认</t>
  </si>
  <si>
    <t>《移动应用研发框架选型报告》</t>
  </si>
  <si>
    <t>《数据库框架选型报告》确认</t>
  </si>
  <si>
    <t>《数据库框架选型报告》</t>
  </si>
  <si>
    <t>《应用服务器评估报告》确认</t>
  </si>
  <si>
    <t>《应用服务器评估报告》</t>
  </si>
  <si>
    <t>《设计大纲》确认</t>
  </si>
  <si>
    <t>《设计大纲》</t>
  </si>
  <si>
    <t>研发选择供应商</t>
  </si>
  <si>
    <t>寻找研发伙伴</t>
  </si>
  <si>
    <t>沟通研发目标</t>
  </si>
  <si>
    <t>收集报价及研发方案</t>
  </si>
  <si>
    <t>《询价比价分析表》</t>
  </si>
  <si>
    <t>签订研发合同</t>
  </si>
  <si>
    <t>研发支出</t>
  </si>
  <si>
    <t>150000  15工作日*10人*1000元/日</t>
  </si>
  <si>
    <t>系统开发</t>
  </si>
  <si>
    <t>金蝶erp接口数据处理</t>
  </si>
  <si>
    <t>系统登录界面设计</t>
  </si>
  <si>
    <t>功能展示</t>
  </si>
  <si>
    <t>系统首页统计报表展示</t>
  </si>
  <si>
    <t>合同管理</t>
  </si>
  <si>
    <t>外包团队</t>
  </si>
  <si>
    <t>履约管理</t>
  </si>
  <si>
    <t>监造信息</t>
  </si>
  <si>
    <t>供应商管理</t>
  </si>
  <si>
    <t>系统管理</t>
  </si>
  <si>
    <t>系统监控</t>
  </si>
  <si>
    <t>系统测试</t>
  </si>
  <si>
    <t>测试Bug修改</t>
  </si>
  <si>
    <t>王芳慧</t>
  </si>
  <si>
    <t>系统部署</t>
  </si>
  <si>
    <t>系统试运行</t>
  </si>
  <si>
    <t>系统培训</t>
  </si>
  <si>
    <t>培训确认书</t>
  </si>
  <si>
    <t>试运行bug处理</t>
  </si>
  <si>
    <t>运行期Bug修改</t>
  </si>
  <si>
    <t>bug修改统计</t>
  </si>
  <si>
    <t>系统验收</t>
  </si>
  <si>
    <t>系统正式上线，全员使用</t>
  </si>
  <si>
    <t>验收确认书</t>
  </si>
  <si>
    <t>销售推广</t>
  </si>
  <si>
    <t>市场分析调研</t>
  </si>
  <si>
    <t>潜在客户收集</t>
  </si>
  <si>
    <t>销售费用</t>
  </si>
  <si>
    <t>2000=宣传册手册，名片等打印费20元/本*100本</t>
  </si>
  <si>
    <t>意向客户洽谈</t>
  </si>
  <si>
    <t>销售费用-差旅费</t>
  </si>
  <si>
    <t>5000（交通费+住宿费）洽谈客户10家，去往每家差旅约500元</t>
  </si>
  <si>
    <t>签订合同形成收入</t>
  </si>
  <si>
    <t>软件对外销售</t>
  </si>
  <si>
    <t>200000（签约一家）</t>
  </si>
  <si>
    <t>总分类</t>
  </si>
  <si>
    <t>工序</t>
  </si>
  <si>
    <t>分类</t>
  </si>
  <si>
    <t>采集点</t>
  </si>
  <si>
    <t>标准/目标来源</t>
  </si>
  <si>
    <t>计划完成时间</t>
  </si>
  <si>
    <t>协同责任人</t>
  </si>
  <si>
    <t>实现方式</t>
  </si>
  <si>
    <t>已确定采集点部分</t>
  </si>
  <si>
    <t>材料采购</t>
  </si>
  <si>
    <t>量</t>
  </si>
  <si>
    <t>到货数量</t>
  </si>
  <si>
    <t>国家/客户标准</t>
  </si>
  <si>
    <t>设备采购-固定资产</t>
  </si>
  <si>
    <t>高俊杰、陈艳伟</t>
  </si>
  <si>
    <t>郭晶晶</t>
  </si>
  <si>
    <t>已确定该部分需增加称重设备，下一步工作计划：
1、与制造部沟通该称的使用场景，使用方式，由制造部提出具体使用需求，安装位置及方式。
2、根据制造部的使用需求及场景确定衡器的种类（台称？吊秤？地秤?）
3、寻找满足质检需求且满足数采接口的设备厂家
4、移交采购
5、安装调试
6、数据采集集成</t>
  </si>
  <si>
    <t>拉丝机配1T称重设备1W/台*4台+绞线设备称重10T称重5万/台*2+材料采购大地秤50T称20W/台</t>
  </si>
  <si>
    <t>拉丝</t>
  </si>
  <si>
    <t>拉丝铝杆生产领用重量</t>
  </si>
  <si>
    <t>BOM</t>
  </si>
  <si>
    <t>地秤种类选型确认</t>
  </si>
  <si>
    <t>王忍</t>
  </si>
  <si>
    <t>铝（合金）单丝产出重量（单盘）</t>
  </si>
  <si>
    <t>地秤厂家搜集对比分析</t>
  </si>
  <si>
    <t>采购专员</t>
  </si>
  <si>
    <t>铝（合金）单丝产出重量（总计）</t>
  </si>
  <si>
    <t>地秤厂家比价分析报采购比价采购</t>
  </si>
  <si>
    <t>废铝（合金）边角料产出重量</t>
  </si>
  <si>
    <t>地秤设备的到货及安装</t>
  </si>
  <si>
    <t>时效</t>
  </si>
  <si>
    <t>铝合金单丝产出重量</t>
  </si>
  <si>
    <t xml:space="preserve"> </t>
  </si>
  <si>
    <t>绞线</t>
  </si>
  <si>
    <t>单丝领用重量</t>
  </si>
  <si>
    <t>地秤的数据系统集成</t>
  </si>
  <si>
    <t>导体产出重量（单盘）</t>
  </si>
  <si>
    <t>数传地秤正式进入使用</t>
  </si>
  <si>
    <t>质</t>
  </si>
  <si>
    <t>铝杆抗拉强度</t>
  </si>
  <si>
    <t>完成与亚控、上海普奥供应商的二次需求沟通，入场调研</t>
  </si>
  <si>
    <t>该部分已沟通大河智信，上海普奥、北京亚控、等供应商，其中大河智信已给出报价，后续会继续沟通北京亚控、大河智信、上海普奥等供应商。</t>
  </si>
  <si>
    <t>根据供应商已报的初步方案和价格预估</t>
  </si>
  <si>
    <t>铝杆断后伸长率</t>
  </si>
  <si>
    <t>钢丝抗拉强度</t>
  </si>
  <si>
    <t>钢丝断后伸长率</t>
  </si>
  <si>
    <t>完成初次报价及初步方案收集</t>
  </si>
  <si>
    <t>钢线1％伸长应力</t>
  </si>
  <si>
    <t>采样批次号</t>
  </si>
  <si>
    <t>单丝抗拉强度</t>
  </si>
  <si>
    <t>单丝断后伸长率</t>
  </si>
  <si>
    <t>能</t>
  </si>
  <si>
    <t>设备生产用电量</t>
  </si>
  <si>
    <t>企业标准</t>
  </si>
  <si>
    <t>对各家方案评审分析，出具优缺点分析报</t>
  </si>
  <si>
    <t>设备总耗电量</t>
  </si>
  <si>
    <t>铝合金杆断后伸长率</t>
  </si>
  <si>
    <t>向总裁专题汇报</t>
  </si>
  <si>
    <t>开发费用（大河智信/上海普奥等）</t>
  </si>
  <si>
    <t>铝合金单丝断后伸长率</t>
  </si>
  <si>
    <t>全环节</t>
  </si>
  <si>
    <t>确定合作模式及合作供应商</t>
  </si>
  <si>
    <t>线长偏差</t>
  </si>
  <si>
    <t>单丝绞后抗拉强度</t>
  </si>
  <si>
    <t>单丝抗拉强度极差</t>
  </si>
  <si>
    <t>单丝绞后断后伸长率</t>
  </si>
  <si>
    <t>开始入场建设</t>
  </si>
  <si>
    <t>设备待机用电量</t>
  </si>
  <si>
    <t>交付使用</t>
  </si>
  <si>
    <t>钢丝卷绕</t>
  </si>
  <si>
    <t>设备测量技术参数需求</t>
  </si>
  <si>
    <t>设备采购-固定资产--50000</t>
  </si>
  <si>
    <t>郝文芳、张会云</t>
  </si>
  <si>
    <t>江建华</t>
  </si>
  <si>
    <t>已确定该部分需更换新设备，下一步工作计划：
1、质检部出具详细技术需求。
2、寻找满足质检需求且满足数采接口的设备厂家
3、移交采购
4、安装调试
5、数据采集集成</t>
  </si>
  <si>
    <t>根据网上查询估算</t>
  </si>
  <si>
    <t>钢丝扭转</t>
  </si>
  <si>
    <t>满足的供应商及设备列表</t>
  </si>
  <si>
    <t>接头抗拉强度（冷压焊）</t>
  </si>
  <si>
    <t>厂家搜集对比分析比价分析报采购比价采购</t>
  </si>
  <si>
    <t>卷绕</t>
  </si>
  <si>
    <t>单丝扭转</t>
  </si>
  <si>
    <t>地秤的数据采集及调试系统集成</t>
  </si>
  <si>
    <t>未确定采集点部分</t>
  </si>
  <si>
    <t>计</t>
  </si>
  <si>
    <t>资金计划</t>
  </si>
  <si>
    <t>生产计划</t>
  </si>
  <si>
    <t>与1+7结合制定机台资金的计划方案</t>
  </si>
  <si>
    <t>计划采购供应商</t>
  </si>
  <si>
    <t>采购计划</t>
  </si>
  <si>
    <t>与1+7结合对销售合同评审/供应商评审的计划下达至机台</t>
  </si>
  <si>
    <t>拉/时/绞</t>
  </si>
  <si>
    <t>计划用电量</t>
  </si>
  <si>
    <t>能耗标准计划</t>
  </si>
  <si>
    <t>财务成本会计</t>
  </si>
  <si>
    <t>人员保障计划</t>
  </si>
  <si>
    <t>制定人员定额标准</t>
  </si>
  <si>
    <t>欧阳斌</t>
  </si>
  <si>
    <t>计划成本定额</t>
  </si>
  <si>
    <t>制定成本定额标准</t>
  </si>
  <si>
    <t>价</t>
  </si>
  <si>
    <t>结算收入（内部交易）</t>
  </si>
  <si>
    <t>制定内部结算方案</t>
  </si>
  <si>
    <t>利润（内部交易）</t>
  </si>
  <si>
    <t>环</t>
  </si>
  <si>
    <t>拉丝机配模管理</t>
  </si>
  <si>
    <t>5S环境卫生</t>
  </si>
  <si>
    <t>节约</t>
  </si>
  <si>
    <t xml:space="preserve"> 每日</t>
  </si>
  <si>
    <t>安全</t>
  </si>
  <si>
    <t>生产设备油位</t>
  </si>
  <si>
    <t>制定加装传感器技术参数</t>
  </si>
  <si>
    <t>设备部</t>
  </si>
  <si>
    <t>加装液位传感器</t>
  </si>
  <si>
    <t>生产设备油温</t>
  </si>
  <si>
    <t>传感器提交至领导审批，确定加装方案</t>
  </si>
  <si>
    <t>加装液位温度传感器</t>
  </si>
  <si>
    <t>盘底线结余重量</t>
  </si>
  <si>
    <t>未完成采集点</t>
  </si>
  <si>
    <t>在4月30日前，完成所有可数据点的自动采集</t>
  </si>
  <si>
    <t>1+6数据采集系统建设与盒子开发</t>
  </si>
  <si>
    <t>所有点</t>
  </si>
  <si>
    <t>1+6采集系统数据模型设计</t>
  </si>
  <si>
    <t>数据库工程师</t>
  </si>
  <si>
    <t>架构师</t>
  </si>
  <si>
    <t>1+6边缘侧采集盒子功能设计</t>
  </si>
  <si>
    <t>电气工程师</t>
  </si>
  <si>
    <t>产品经理</t>
  </si>
  <si>
    <t>1+6边缘侧采集盒子产品设计确认</t>
  </si>
  <si>
    <t>电气工程部经理</t>
  </si>
  <si>
    <t>确认代工与合作厂家</t>
  </si>
  <si>
    <t>物资部</t>
  </si>
  <si>
    <t>合作开发</t>
  </si>
  <si>
    <t>数采系统与采集盒子发布</t>
  </si>
  <si>
    <t>业务部门</t>
  </si>
  <si>
    <t>研发经理</t>
  </si>
  <si>
    <t>系统完整性测试（系统是否有完整的业务闭环）</t>
  </si>
  <si>
    <t>系统扩展性测试（是否存在数据接口，与外部系统数据良好交互）</t>
  </si>
  <si>
    <t>系统安全性测试（是否存在系统漏洞，是否有安全防护设计）</t>
  </si>
  <si>
    <r>
      <rPr>
        <sz val="14"/>
        <rFont val="宋体"/>
        <family val="3"/>
        <charset val="134"/>
      </rPr>
      <t>平台研发应用</t>
    </r>
    <r>
      <rPr>
        <u/>
        <sz val="14"/>
        <rFont val="宋体"/>
        <family val="3"/>
        <charset val="134"/>
      </rPr>
      <t>部    1+7</t>
    </r>
    <r>
      <rPr>
        <sz val="14"/>
        <rFont val="宋体"/>
        <family val="3"/>
        <charset val="134"/>
      </rPr>
      <t xml:space="preserve">订单管理可视化——金蝶ERP应用 </t>
    </r>
    <r>
      <rPr>
        <u/>
        <sz val="14"/>
        <rFont val="宋体"/>
        <family val="3"/>
        <charset val="134"/>
      </rPr>
      <t xml:space="preserve">  岗位积分科目明细表</t>
    </r>
  </si>
  <si>
    <t>ERP系统全面应用推进实施管理提升综合应用率</t>
  </si>
  <si>
    <t>检查通报类（提升单据及时准确率）</t>
  </si>
  <si>
    <t>检查当日经营部销售合同和订单录入及时性、及时性和准确性</t>
  </si>
  <si>
    <t>每日</t>
  </si>
  <si>
    <t>ERP应用排名汇总表</t>
  </si>
  <si>
    <t>经营部副总经理</t>
  </si>
  <si>
    <t>张中州</t>
  </si>
  <si>
    <t>检查当日制造部生产计划订单和生产订单的的匹配</t>
  </si>
  <si>
    <t>品管部副经理</t>
  </si>
  <si>
    <t>张会云</t>
  </si>
  <si>
    <t>检查当日成品及半成品系统中操作领料和入库及时性，标准：当日单据当日录入完毕。</t>
  </si>
  <si>
    <t>经营部制造经理</t>
  </si>
  <si>
    <t>陈艳伟</t>
  </si>
  <si>
    <t>与物资部对接供应商协同服务平台和采购订单执行情况，使用中的问题。对未按照管理规定的采购订单，按ERP管理条例进行处罚通报</t>
  </si>
  <si>
    <t>崔向阳</t>
  </si>
  <si>
    <t>检查审批中工作流流程，对延迟超时的单据发起人和审批人进行督促管理</t>
  </si>
  <si>
    <t>被服务岗位</t>
  </si>
  <si>
    <t>被服务人</t>
  </si>
  <si>
    <t>检查品管部对检验记录录入完整和准确性，标准：当日单据当日录入完毕。</t>
  </si>
  <si>
    <t>两地品管负责人</t>
  </si>
  <si>
    <t>张会云、郝文芳</t>
  </si>
  <si>
    <t>汇总当周ERP应用情况，。对未按规定操作，和延期的单据，上报给主管领导并通报按ERP管理条例进行处罚</t>
  </si>
  <si>
    <t>ERP考核通报</t>
  </si>
  <si>
    <t>与条码系统进行数据对事</t>
  </si>
  <si>
    <t>与条码可电子标签进行需要需求调研</t>
  </si>
  <si>
    <t>电子标签调研书</t>
  </si>
  <si>
    <t>对调研情况做汇总分析，查找合适厂家从报价、技术服务方面选出可行的供应商</t>
  </si>
  <si>
    <t>电子标签供应商对比表</t>
  </si>
  <si>
    <t>签订合作合同，上报现金流并与财务对接预付款事宜</t>
  </si>
  <si>
    <t>软件研发费：与条码或电子标签数据对接预算</t>
  </si>
  <si>
    <t>标签机设备购买</t>
  </si>
  <si>
    <t>30000+10000</t>
  </si>
  <si>
    <t>合同签订书</t>
  </si>
  <si>
    <t>软件研发费</t>
  </si>
  <si>
    <t>模拟法人开发方案预算</t>
  </si>
  <si>
    <t>与金蝶公司对接条码或电子标签对金蝶写入数据测试</t>
  </si>
  <si>
    <t>数据测试报告</t>
  </si>
  <si>
    <t>进行数据写入测试，无误后，进行系统验收，出具正式验收报告，并支付余款</t>
  </si>
  <si>
    <t>验收报告</t>
  </si>
  <si>
    <t>与1+6系统对接计、量、价、质、能、环数据对接</t>
  </si>
  <si>
    <t>与1+6系统，整理统计出相关需金蝶支持的数据表</t>
  </si>
  <si>
    <t>系统需求表</t>
  </si>
  <si>
    <t>对整理的“数据表进行分析，区分数据和待金蝶二次开发支持的数据</t>
  </si>
  <si>
    <t>1+6系统金蝶数据表汇总</t>
  </si>
  <si>
    <t>与金蝶公司对接开发需求</t>
  </si>
  <si>
    <t>1+6系统开发方案支持确认表</t>
  </si>
  <si>
    <t>金蝶公司提供解决蓝图及解决方案</t>
  </si>
  <si>
    <t>1+6系统解决方案</t>
  </si>
  <si>
    <t>签订开发合同或协议</t>
  </si>
  <si>
    <t>上报现金流并与财务对接预付款事宜</t>
  </si>
  <si>
    <t>软件研发费：与1+6系统对接二次开发费用</t>
  </si>
  <si>
    <t>现金流量表</t>
  </si>
  <si>
    <t>开发完毕，对二开作数据开放测试</t>
  </si>
  <si>
    <t>测试报告</t>
  </si>
  <si>
    <t>对开发的部分作系统验收</t>
  </si>
  <si>
    <t>与1+7订单可视化系统对接数据</t>
  </si>
  <si>
    <t>整理与1+7系统，出相关需金蝶支持的数据表</t>
  </si>
  <si>
    <t>1+7系统金蝶数据表汇总</t>
  </si>
  <si>
    <t>1+7系统开发方案支持确认表</t>
  </si>
  <si>
    <t>1+7系统解决方案</t>
  </si>
  <si>
    <t>软件研发费：与1+7系统对接二次开发费用</t>
  </si>
  <si>
    <t>与1+3系统对接数据</t>
  </si>
  <si>
    <t>与1+3系统，整理统计出相关需金蝶支持的数据表</t>
  </si>
  <si>
    <t>1+3系统金蝶数据表汇总</t>
  </si>
  <si>
    <t>1+3系统开发方案支持确认表</t>
  </si>
  <si>
    <t>1+3系统解决方案</t>
  </si>
  <si>
    <t>面向法人损益、模拟法人损益的管理报表输出；</t>
  </si>
  <si>
    <t>法人损益表输出，验证报表、重构取数逻辑</t>
  </si>
  <si>
    <t>服务确认单</t>
  </si>
  <si>
    <t>模拟法人报表输出组织架构确定和需求调研</t>
  </si>
  <si>
    <t>调研结果</t>
  </si>
  <si>
    <t>模拟法人业务协同金蝶（或其它供应商）输出解决方案</t>
  </si>
  <si>
    <t>软件研发费：模拟法人开发模块购买费用</t>
  </si>
  <si>
    <t>模拟法人供应商解决方案</t>
  </si>
  <si>
    <t>模拟法人系统开发实现、取数逻辑定稿与审核</t>
  </si>
  <si>
    <t>模拟法人开发方案确认表</t>
  </si>
  <si>
    <t>模拟法人损益报表输出试运行、上线</t>
  </si>
  <si>
    <t>模拟法人报表输入出上线确认表</t>
  </si>
  <si>
    <t>ERP系统问题搜集、处理，二期验收；</t>
  </si>
  <si>
    <t>针对现有业务未使用模块与相关责任人进行沟通，针对未使用模块收集原因（财务合并报表/供应商协同）</t>
  </si>
  <si>
    <t>ERP模块应用汇总与分析表</t>
  </si>
  <si>
    <t>召开ERP验收专题会，对未解决问题反馈给金蝶工程师，进行验收工作准备</t>
  </si>
  <si>
    <t>金蝶公司对反馈的问题给与解决方案和时间节点责任人，或签订验收备忘录</t>
  </si>
  <si>
    <t>验收备忘录</t>
  </si>
  <si>
    <t>召开验收会议，双方见证进行最终验收</t>
  </si>
  <si>
    <t>软件研发费：金蝶2阶段验收款剩余待支付</t>
  </si>
  <si>
    <t>金蝶2阶段验收款剩余待支付</t>
  </si>
  <si>
    <t>保障用户运维类</t>
  </si>
  <si>
    <t>接收到用户反馈计算机软件问题，及时（时效≤1小时）对故障分析、排查，及时（时效≤1小时）把故障原因及处理方式告知，及时（时效≤4小时）将故障解决</t>
  </si>
  <si>
    <t>A</t>
  </si>
  <si>
    <t>软件维护记录汇总报表</t>
  </si>
  <si>
    <t>接收到用户反馈计算机硬件问题，及时（时效≤1小时）对故障分析、排查，及时（时效≤1小时）把故障原因及处理方式告知，及时（时效≤4小时）将故障解决</t>
  </si>
  <si>
    <t>硬件维护记录汇总报表</t>
  </si>
  <si>
    <t>检查机房服务器运行情况及公用设备运行情况，及时（时效≤1小时）对故障分析、排查，及时（时效≤1小时）把故障原因及处理方式告知，及时（时效≤4小时）将故障解决</t>
  </si>
  <si>
    <t>电脑及打印机维修费</t>
  </si>
  <si>
    <t>800*12=9600</t>
  </si>
  <si>
    <t>办公设备维修费</t>
  </si>
  <si>
    <t>公用服务器及打印机及网络设备维修维护费用</t>
  </si>
  <si>
    <t>处理业务流程流转异常问题（采购申请、付款申请、单据变更等）</t>
  </si>
  <si>
    <t>IT服务确认单或拍照、截图或申请人验证</t>
  </si>
  <si>
    <t>根据业务人员需求设计业务流程</t>
  </si>
  <si>
    <t>维护基础资料（物料、客户、供应商、员工、部门、仓库、成本中心等）</t>
  </si>
  <si>
    <t>增、删、改相关业务人员的业务权限和相关的CRM数据权限及定义、修改系统中角色权限</t>
  </si>
  <si>
    <t>对具体业务操作人员进行培训</t>
  </si>
  <si>
    <t>处理无法审核的生产、委外、汇报、入库、生产领料单据</t>
  </si>
  <si>
    <t>处理无法完工的生产订单和委外订单</t>
  </si>
  <si>
    <t>处理入库序列单据单价是否存在小于等于零问题</t>
  </si>
  <si>
    <t>处理有生产领料没有入库的生产单据问题</t>
  </si>
  <si>
    <t>处理库存中存在负库存现象相关的问题</t>
  </si>
  <si>
    <t>处理应收类、应付类、出纳模块、存货核算、库存账务问题（凭证类、单据类等）</t>
  </si>
  <si>
    <t>检查费用分配标准和费用项目设置是否有异常</t>
  </si>
  <si>
    <r>
      <rPr>
        <sz val="14"/>
        <rFont val="宋体"/>
        <family val="3"/>
        <charset val="134"/>
      </rPr>
      <t>平台研发应用</t>
    </r>
    <r>
      <rPr>
        <u/>
        <sz val="14"/>
        <rFont val="宋体"/>
        <family val="3"/>
        <charset val="134"/>
      </rPr>
      <t>部    1+7</t>
    </r>
    <r>
      <rPr>
        <sz val="14"/>
        <rFont val="宋体"/>
        <family val="3"/>
        <charset val="134"/>
      </rPr>
      <t xml:space="preserve">订单管理可视化系统 </t>
    </r>
    <r>
      <rPr>
        <u/>
        <sz val="14"/>
        <rFont val="宋体"/>
        <family val="3"/>
        <charset val="134"/>
      </rPr>
      <t xml:space="preserve">  岗位积分科目明细表</t>
    </r>
  </si>
  <si>
    <t>1+7系统积分科目</t>
  </si>
  <si>
    <t>1+7系统需求调研与分析（1+7采集点）</t>
  </si>
  <si>
    <t>对经营部负责人调研1+7系统使用需求</t>
  </si>
  <si>
    <t>调研系统需求</t>
  </si>
  <si>
    <t>周口、永城两地出差</t>
  </si>
  <si>
    <t>《经营部需求分析报告》</t>
  </si>
  <si>
    <t>对物资部负责人调研1+7系统使用需求</t>
  </si>
  <si>
    <t>《品管部需求分析报告》</t>
  </si>
  <si>
    <t>经营部副经理</t>
  </si>
  <si>
    <t>对品管部调研1+7系统使用需求</t>
  </si>
  <si>
    <t>对营销部调研1+7系统使用需求</t>
  </si>
  <si>
    <t>《营销部需求分析报告》</t>
  </si>
  <si>
    <t>营销部副总经理</t>
  </si>
  <si>
    <t>王旭辉</t>
  </si>
  <si>
    <t>对财务部调研1+7系统使用需求</t>
  </si>
  <si>
    <t>《财务部需求分析报告》</t>
  </si>
  <si>
    <t>财务部经理</t>
  </si>
  <si>
    <t>张磊忠</t>
  </si>
  <si>
    <t>汇总各部门需求分析</t>
  </si>
  <si>
    <t>《1+7需求分析报告》</t>
  </si>
  <si>
    <t>根据调研结果完善调研报告中业务流程</t>
  </si>
  <si>
    <t>——</t>
  </si>
  <si>
    <t>完成订单全流程采集点调研分析说明书初稿</t>
  </si>
  <si>
    <t>二次调研调研各部门需求</t>
  </si>
  <si>
    <t>周口、永城两地差旅费</t>
  </si>
  <si>
    <t>《1+7订单管理系统需求规格说明书》-初稿</t>
  </si>
  <si>
    <t>差旅费、招待费</t>
  </si>
  <si>
    <t>周口、永城两地出差需求调研（2人）</t>
  </si>
  <si>
    <t>跟各部门核对初稿内容</t>
  </si>
  <si>
    <t>业务部门负责人</t>
  </si>
  <si>
    <t>郭晶晶、陈琳、张会云、王旭辉、张磊忠</t>
  </si>
  <si>
    <t>二次反馈后完成需求分析报告</t>
  </si>
  <si>
    <t>《1+7订单管理系统需求规格说明书》</t>
  </si>
  <si>
    <t>1+7系统需求确认（1+7采集点需求确认）</t>
  </si>
  <si>
    <t>1+7订单管理系统需求规格说明书上报技术平台事业部副总经理审核</t>
  </si>
  <si>
    <t>《需求确认书》</t>
  </si>
  <si>
    <t>依据反馈完成改进，再次上报审核</t>
  </si>
  <si>
    <t>1+7订单管理系统需求规格说明书完成</t>
  </si>
  <si>
    <t>完成需求说明书，上报总裁审核</t>
  </si>
  <si>
    <t>韦强启</t>
  </si>
  <si>
    <t>完成需求说明书（含1+7采集点）最终稿</t>
  </si>
  <si>
    <t>需求确认说明书签字确认</t>
  </si>
  <si>
    <t>周口、永城两地出差需求确认签字（2人）</t>
  </si>
  <si>
    <t>与开发团队对接需求，讨论项目实现计划</t>
  </si>
  <si>
    <t>和研发团队进行对接的费用</t>
  </si>
  <si>
    <t>周口、永城两地差旅费、招待费</t>
  </si>
  <si>
    <t>《工作计划分解》</t>
  </si>
  <si>
    <t>完成1+7系统实现计划分解</t>
  </si>
  <si>
    <t>1+7系统蓝图设计及确认</t>
  </si>
  <si>
    <t>依据1+7系统实现计划协助开发团队完成蓝图架构设计</t>
  </si>
  <si>
    <t>《系统蓝图设计图》</t>
  </si>
  <si>
    <t>完成蓝图设计初稿与业务部门再次讨论需求的匹配性</t>
  </si>
  <si>
    <t>需求设计签字确认</t>
  </si>
  <si>
    <t>郭晶晶、张会云、毛利娟</t>
  </si>
  <si>
    <t>依据各个部门的反馈结果实现二次更改</t>
  </si>
  <si>
    <t>完成后上报技术平台事业部副总经理审核</t>
  </si>
  <si>
    <t>1+7系统架构设计和数据库设计</t>
  </si>
  <si>
    <t>由开发团队设计数据库</t>
  </si>
  <si>
    <t>《数据架构表单》</t>
  </si>
  <si>
    <t>数据架构师</t>
  </si>
  <si>
    <t>由开发团队的架构师设计系统架构</t>
  </si>
  <si>
    <t>完成1+7系统整体数据架构设计上报技术平台事业部副总经理审核</t>
  </si>
  <si>
    <t>1+7系统原型界面设计</t>
  </si>
  <si>
    <t>与开发团队产品经理对接需求，设计系统页面</t>
  </si>
  <si>
    <t>与开发团队对接系统需求</t>
  </si>
  <si>
    <t>系统原型设计文档</t>
  </si>
  <si>
    <t>UI设计师</t>
  </si>
  <si>
    <t>对接数据抓取方式，对标标准数据实现方式</t>
  </si>
  <si>
    <t>与对门展示系统效果，实现二次修改</t>
  </si>
  <si>
    <t>完成1+7系统原型界面设计上报技术平台事业部副总经理审核</t>
  </si>
  <si>
    <t>1+7订单管理可视化系统</t>
  </si>
  <si>
    <t>1+7系统整体功能研发（计、人、机、料、法、环、财）</t>
  </si>
  <si>
    <t>合同承揽模块功能实现</t>
  </si>
  <si>
    <t>系统展示界面图</t>
  </si>
  <si>
    <t>经营制造部副总经理</t>
  </si>
  <si>
    <t>软件研发工程师</t>
  </si>
  <si>
    <t>生产计划模块功能实现</t>
  </si>
  <si>
    <t>两地生产部门经理</t>
  </si>
  <si>
    <t>陈艳伟、高俊杰</t>
  </si>
  <si>
    <t>物资需求模块功能实现</t>
  </si>
  <si>
    <t>物资部经理</t>
  </si>
  <si>
    <t>资金需求模块功能实现</t>
  </si>
  <si>
    <t>各部门领导</t>
  </si>
  <si>
    <t>检验模块功能实现</t>
  </si>
  <si>
    <t>两地品管部经理</t>
  </si>
  <si>
    <t>成品出库功能实现</t>
  </si>
  <si>
    <t>到货验收功能实现</t>
  </si>
  <si>
    <t>营销部各区总经理</t>
  </si>
  <si>
    <t>回款功能实现</t>
  </si>
  <si>
    <t>读取erp数据</t>
  </si>
  <si>
    <t>各部门负责人</t>
  </si>
  <si>
    <t>与erp数据结合</t>
  </si>
  <si>
    <t>与erp实行对接接口的费用</t>
  </si>
  <si>
    <t>差旅费、接口费用</t>
  </si>
  <si>
    <t>暂定300000</t>
  </si>
  <si>
    <t>订单损益表功能实现</t>
  </si>
  <si>
    <t>订单损益表</t>
  </si>
  <si>
    <t>报表展示</t>
  </si>
  <si>
    <t>1+7系统整体功能测试</t>
  </si>
  <si>
    <t>系统功能性测试（系统是否满足业务需求）</t>
  </si>
  <si>
    <t>软件测试工程师</t>
  </si>
  <si>
    <t>系统模块单元测试</t>
  </si>
  <si>
    <t>系统模块之间联合测试</t>
  </si>
  <si>
    <t>1+7系统试运行</t>
  </si>
  <si>
    <t>系统数据初始化配置</t>
  </si>
  <si>
    <t>软件运维工程师</t>
  </si>
  <si>
    <t>系统登录环境准备</t>
  </si>
  <si>
    <t>页面展示</t>
  </si>
  <si>
    <t>基础信息配置</t>
  </si>
  <si>
    <t>用户培训</t>
  </si>
  <si>
    <t>培训各部门使用系统</t>
  </si>
  <si>
    <t>培训签到表</t>
  </si>
  <si>
    <t>系统上线</t>
  </si>
  <si>
    <t>上线通知书</t>
  </si>
  <si>
    <t>全体员工</t>
  </si>
  <si>
    <t>两地系统
问题处理</t>
  </si>
  <si>
    <t>系统试运行期间bug修改</t>
  </si>
  <si>
    <t>bug测试修改文档</t>
  </si>
  <si>
    <t>系统试运行日常维护</t>
  </si>
  <si>
    <t>系统维护记录</t>
  </si>
  <si>
    <t>1+7系统内部运维</t>
  </si>
  <si>
    <t>问题收集</t>
  </si>
  <si>
    <t>问题收集清单</t>
  </si>
  <si>
    <t>问题处理</t>
  </si>
  <si>
    <t>系统问题现场处理</t>
  </si>
  <si>
    <t>问题处理结果</t>
  </si>
  <si>
    <t>两地系统问题处理</t>
  </si>
  <si>
    <t>系统环境配置</t>
  </si>
  <si>
    <t>1+7系统销售</t>
  </si>
  <si>
    <t>市场调研</t>
  </si>
  <si>
    <t>调研市场再需要怎样的软件</t>
  </si>
  <si>
    <t>市场调研报告</t>
  </si>
  <si>
    <t>软件销售工程师</t>
  </si>
  <si>
    <t>调研软件市场</t>
  </si>
  <si>
    <t>软件销售</t>
  </si>
  <si>
    <t>和客户洽谈业务</t>
  </si>
  <si>
    <t>软件推广</t>
  </si>
  <si>
    <t>向客户推广软件</t>
  </si>
  <si>
    <t>向用户介绍推荐软件</t>
  </si>
  <si>
    <t>1+7系统实施</t>
  </si>
  <si>
    <t>软件安装</t>
  </si>
  <si>
    <t>安装结果</t>
  </si>
  <si>
    <t>给客户安装软件</t>
  </si>
  <si>
    <t>初始化配置</t>
  </si>
  <si>
    <t>运行结果</t>
  </si>
  <si>
    <t>给客户初始化系统</t>
  </si>
  <si>
    <t>软件基础调试</t>
  </si>
  <si>
    <t>测试结果</t>
  </si>
  <si>
    <t>系统基础调试</t>
  </si>
  <si>
    <t>1+7系统外部运维</t>
  </si>
  <si>
    <t>客户问题收集</t>
  </si>
  <si>
    <t>现场处理客户问题</t>
  </si>
  <si>
    <t>给客户处理问题</t>
  </si>
  <si>
    <t>用户系统环境配置</t>
  </si>
  <si>
    <t xml:space="preserve">  *** 部 1+3管理可视化平台 岗位积分科目明细表</t>
  </si>
  <si>
    <t>需增加人员</t>
  </si>
  <si>
    <t>人数</t>
  </si>
  <si>
    <t>岗位</t>
  </si>
  <si>
    <t>1+3系统积分科目</t>
  </si>
  <si>
    <t>1+3系统需求分析（1+3采集点）</t>
  </si>
  <si>
    <t>《人资部需求调研报告》</t>
  </si>
  <si>
    <t>人资部经理</t>
  </si>
  <si>
    <t>《经营部需求调研报告》</t>
  </si>
  <si>
    <t>《1+3管理系统需求规格说明书》-初稿</t>
  </si>
  <si>
    <t>郭晶晶、张会云</t>
  </si>
  <si>
    <t>《1+3管理系统需求规格说明书》</t>
  </si>
  <si>
    <t>1+3系统（1+3采集点）需求确认</t>
  </si>
  <si>
    <t>审批文件</t>
  </si>
  <si>
    <t>系统架构师</t>
  </si>
  <si>
    <t>1+3系统蓝图设计及确认</t>
  </si>
  <si>
    <t>1+3系统数据架构设计</t>
  </si>
  <si>
    <t>数据库架构师</t>
  </si>
  <si>
    <t>数据库开发工程师</t>
  </si>
  <si>
    <t>1+3系统原型界面设计</t>
  </si>
  <si>
    <t>UI设计工程师</t>
  </si>
  <si>
    <t>系统研发工程师</t>
  </si>
  <si>
    <r>
      <rPr>
        <sz val="11"/>
        <color theme="1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</rPr>
      <t>I设计工程师</t>
    </r>
  </si>
  <si>
    <t>1+3系统计划管理功能实现</t>
  </si>
  <si>
    <t>1+3系统人员管理功能实现</t>
  </si>
  <si>
    <t>1+3系统资金管理功能实现</t>
  </si>
  <si>
    <t>1+3系统整体功能测试</t>
  </si>
  <si>
    <t>测试工程师</t>
  </si>
  <si>
    <t>系统测试工程师</t>
  </si>
  <si>
    <t>1+3系统整体功能上线</t>
  </si>
  <si>
    <t>系统运维工程师</t>
  </si>
  <si>
    <t>问题清单</t>
  </si>
  <si>
    <t>问题处理记录</t>
  </si>
  <si>
    <t>上线确认单</t>
  </si>
  <si>
    <t>1+3系统销售</t>
  </si>
  <si>
    <t>1+3系统实施</t>
  </si>
  <si>
    <t>1+3系统运维</t>
  </si>
  <si>
    <t>差旅费（调研系统需求）</t>
    <phoneticPr fontId="44" type="noConversion"/>
  </si>
  <si>
    <t>差旅费（和研发团队进行对接的费用）</t>
    <phoneticPr fontId="44" type="noConversion"/>
  </si>
  <si>
    <t>差旅费（需求设计签字确认）</t>
    <phoneticPr fontId="44" type="noConversion"/>
  </si>
  <si>
    <t>预估300000</t>
    <phoneticPr fontId="44" type="noConversion"/>
  </si>
  <si>
    <t>研发费用（与erp实行对接接口的费用）</t>
    <phoneticPr fontId="44" type="noConversion"/>
  </si>
  <si>
    <t>培训费（培训各部门使用系统）</t>
    <phoneticPr fontId="44" type="noConversion"/>
  </si>
  <si>
    <t>差旅费（问题处理）</t>
    <phoneticPr fontId="44" type="noConversion"/>
  </si>
  <si>
    <t>差旅费、招待费（调研市场）</t>
    <phoneticPr fontId="44" type="noConversion"/>
  </si>
  <si>
    <t>差旅费、招待费（软件推广）</t>
    <phoneticPr fontId="44" type="noConversion"/>
  </si>
  <si>
    <t>连铸连轧</t>
  </si>
  <si>
    <t>计划</t>
  </si>
  <si>
    <t>数量</t>
  </si>
  <si>
    <t>成本</t>
  </si>
  <si>
    <t>质量</t>
  </si>
  <si>
    <t>能耗</t>
  </si>
  <si>
    <t>7S</t>
  </si>
  <si>
    <t>ECP订单号</t>
  </si>
  <si>
    <t>国网ECP平台</t>
  </si>
  <si>
    <t>计划采购数量</t>
  </si>
  <si>
    <t>BOM运算</t>
  </si>
  <si>
    <t>计划到厂时间</t>
  </si>
  <si>
    <t>采购计划</t>
    <phoneticPr fontId="44" type="noConversion"/>
  </si>
  <si>
    <t>质量标准计划</t>
  </si>
  <si>
    <t>不合格数量</t>
  </si>
  <si>
    <t>验收合格数量</t>
  </si>
  <si>
    <t>采购成本</t>
  </si>
  <si>
    <t>铝杆直径</t>
  </si>
  <si>
    <t>铝杆不圆度</t>
  </si>
  <si>
    <t>电阻</t>
  </si>
  <si>
    <t>钢丝直径</t>
  </si>
  <si>
    <t>钢丝镀锌层质量</t>
  </si>
  <si>
    <t>钢线外径</t>
  </si>
  <si>
    <t>钢丝截面积</t>
  </si>
  <si>
    <t>单位长度质量</t>
  </si>
  <si>
    <t>钢丝股数</t>
  </si>
  <si>
    <t>摆放定址管理</t>
  </si>
  <si>
    <t>与客户要求供应商一致性检查</t>
  </si>
  <si>
    <t>计划生产长度（单盘）</t>
  </si>
  <si>
    <t>合同长度</t>
  </si>
  <si>
    <t>计划生产重量（总重）</t>
  </si>
  <si>
    <t>合同重量</t>
  </si>
  <si>
    <t>计划生产时间</t>
  </si>
  <si>
    <t>交货提前期</t>
  </si>
  <si>
    <t>计划生产设备</t>
  </si>
  <si>
    <t>剩余产能</t>
  </si>
  <si>
    <t>铝杆投入定额</t>
  </si>
  <si>
    <t>铝（合金）单丝产出长度（单盘）</t>
  </si>
  <si>
    <t>不合格品重量</t>
  </si>
  <si>
    <t>投入工时</t>
  </si>
  <si>
    <t>机物料消耗</t>
  </si>
  <si>
    <t>设备折旧费</t>
  </si>
  <si>
    <t>工人直接工资</t>
  </si>
  <si>
    <t>直接电费</t>
  </si>
  <si>
    <t>原材料总成本</t>
  </si>
  <si>
    <t>拉丝油费用</t>
  </si>
  <si>
    <t>即时总成本</t>
  </si>
  <si>
    <t>实际总成本</t>
  </si>
  <si>
    <t>实验室温湿度</t>
  </si>
  <si>
    <t>截面积</t>
  </si>
  <si>
    <t>单丝直径</t>
  </si>
  <si>
    <t>单丝电阻</t>
  </si>
  <si>
    <t>表面光洁度</t>
  </si>
  <si>
    <t xml:space="preserve">   其中—不合格品重量</t>
  </si>
  <si>
    <t xml:space="preserve">   其中—合格品重量</t>
  </si>
  <si>
    <t>时效工艺-时长</t>
  </si>
  <si>
    <t>时效工艺-温度</t>
  </si>
  <si>
    <t>铝合金杆直径</t>
  </si>
  <si>
    <t>铝合金杆抗拉强度</t>
  </si>
  <si>
    <t>铝合金杆电阻</t>
  </si>
  <si>
    <t>铝合金单丝直径</t>
  </si>
  <si>
    <t>铝合金单丝电阻</t>
  </si>
  <si>
    <t>单位长度重量</t>
  </si>
  <si>
    <t>计划生产重量（单盘）</t>
  </si>
  <si>
    <t>铝丝投入定额</t>
  </si>
  <si>
    <t>导体产出长度（单盘）</t>
  </si>
  <si>
    <t>节径比-钢芯6根层</t>
  </si>
  <si>
    <t>节径比-铝线内层</t>
  </si>
  <si>
    <t>节径比-铝线邻外层</t>
  </si>
  <si>
    <t>节径比-铝线外层</t>
  </si>
  <si>
    <t>节径比-其他层</t>
  </si>
  <si>
    <t>绞向-外层</t>
  </si>
  <si>
    <t>绞向-其他层</t>
  </si>
  <si>
    <t>导体外径</t>
  </si>
  <si>
    <t>导体股数</t>
  </si>
  <si>
    <t>单丝绞后直径</t>
  </si>
  <si>
    <t>单丝绞后电阻</t>
  </si>
  <si>
    <t>单丝绞后卷绕</t>
  </si>
  <si>
    <t>接头个数</t>
  </si>
  <si>
    <t>导线紧密度</t>
  </si>
  <si>
    <t>导线平整度</t>
  </si>
  <si>
    <t>/</t>
    <phoneticPr fontId="44" type="noConversion"/>
  </si>
  <si>
    <t>积分科目</t>
    <phoneticPr fontId="44" type="noConversion"/>
  </si>
  <si>
    <t>曲艳梅</t>
    <phoneticPr fontId="44" type="noConversion"/>
  </si>
  <si>
    <t>王昊</t>
    <phoneticPr fontId="44" type="noConversion"/>
  </si>
  <si>
    <t>郭晶晶</t>
    <phoneticPr fontId="44" type="noConversion"/>
  </si>
  <si>
    <t>标准时长（天8小时工作制）</t>
    <phoneticPr fontId="44" type="noConversion"/>
  </si>
  <si>
    <t>本岗责任人</t>
    <phoneticPr fontId="44" type="noConversion"/>
  </si>
  <si>
    <t>验证材料</t>
    <phoneticPr fontId="44" type="noConversion"/>
  </si>
  <si>
    <t>验证人</t>
    <phoneticPr fontId="44" type="noConversion"/>
  </si>
  <si>
    <t>验证岗位</t>
    <phoneticPr fontId="44" type="noConversion"/>
  </si>
  <si>
    <t>合同签订+5</t>
    <phoneticPr fontId="44" type="noConversion"/>
  </si>
  <si>
    <t>依据国网ECP号编制采购计划，录入ERP系统</t>
    <phoneticPr fontId="44" type="noConversion"/>
  </si>
  <si>
    <t>依据MRP运算结果，结合订单实际修订采购计划，录入ERP系统</t>
    <phoneticPr fontId="44" type="noConversion"/>
  </si>
  <si>
    <t>结合实际采购计划，修订ERP系统采购计划</t>
    <phoneticPr fontId="44" type="noConversion"/>
  </si>
  <si>
    <t>依据本次采购计划测算资金需求与保障</t>
    <phoneticPr fontId="44" type="noConversion"/>
  </si>
  <si>
    <t>？</t>
    <phoneticPr fontId="44" type="noConversion"/>
  </si>
  <si>
    <t>下发国网认定的供应商目录</t>
    <phoneticPr fontId="44" type="noConversion"/>
  </si>
  <si>
    <t>同步该物资的检验规程至物资部</t>
    <phoneticPr fontId="44" type="noConversion"/>
  </si>
  <si>
    <t>计划编制+2</t>
    <phoneticPr fontId="44" type="noConversion"/>
  </si>
  <si>
    <t>固定资产（购置50T数字地秤）</t>
    <phoneticPr fontId="44" type="noConversion"/>
  </si>
  <si>
    <t>到货+0.1</t>
    <phoneticPr fontId="44" type="noConversion"/>
  </si>
  <si>
    <t>采购入库单</t>
    <phoneticPr fontId="44" type="noConversion"/>
  </si>
  <si>
    <t>通过地秤计量到货重量信息，传输至WMS或ERP系统</t>
    <phoneticPr fontId="44" type="noConversion"/>
  </si>
  <si>
    <t>对实验室判定不合格批次的进行再次称重，传输至WMS或ERP系统</t>
    <phoneticPr fontId="44" type="noConversion"/>
  </si>
  <si>
    <t>记录实验室判定合格批次部分，传输至WMS或ERP系统</t>
    <phoneticPr fontId="44" type="noConversion"/>
  </si>
  <si>
    <t>携带采购合同中的单价，带价入库</t>
    <phoneticPr fontId="44" type="noConversion"/>
  </si>
  <si>
    <t>国家/客户取样规范</t>
    <phoneticPr fontId="44" type="noConversion"/>
  </si>
  <si>
    <t>按照国标/企标标准进行取样，与订单号绑定录入至ERP系统</t>
    <phoneticPr fontId="44" type="noConversion"/>
  </si>
  <si>
    <t>质检单</t>
    <phoneticPr fontId="44" type="noConversion"/>
  </si>
  <si>
    <t>将取样检验结果与标准制比对，与订单号绑定录入至ERP系统</t>
    <phoneticPr fontId="44" type="noConversion"/>
  </si>
  <si>
    <t>检验后+0.2</t>
    <phoneticPr fontId="44" type="noConversion"/>
  </si>
  <si>
    <t xml:space="preserve">  平台研发应用部 1+6系统采集点对标应用推进 岗位积分科目明细表</t>
    <phoneticPr fontId="44" type="noConversion"/>
  </si>
  <si>
    <t>地秤安装规划（出具包含使用场景，使用方式，管理方法，安装位置的使用需求）</t>
    <phoneticPr fontId="44" type="noConversion"/>
  </si>
  <si>
    <t>固定资产（计米器）</t>
    <phoneticPr fontId="44" type="noConversion"/>
  </si>
  <si>
    <t>固定资产（计米器）</t>
    <phoneticPr fontId="44" type="noConversion"/>
  </si>
  <si>
    <t>入库后的原材料分订单号进行堆放</t>
    <phoneticPr fontId="44" type="noConversion"/>
  </si>
  <si>
    <t>入库后+1</t>
    <phoneticPr fontId="44" type="noConversion"/>
  </si>
  <si>
    <t>/</t>
    <phoneticPr fontId="44" type="noConversion"/>
  </si>
  <si>
    <t>7S检查单</t>
    <phoneticPr fontId="44" type="noConversion"/>
  </si>
  <si>
    <t>检查订单号下库存供应商与客户要求供应商一致性</t>
    <phoneticPr fontId="44" type="noConversion"/>
  </si>
  <si>
    <t>到货后+0.2</t>
    <phoneticPr fontId="44" type="noConversion"/>
  </si>
  <si>
    <t>依据国网ECP号编制生产计划，录入ERP系统</t>
    <phoneticPr fontId="44" type="noConversion"/>
  </si>
  <si>
    <t>依据MRP运算结果，结合订单实际修改生产计划，录入ERP系统</t>
    <phoneticPr fontId="44" type="noConversion"/>
  </si>
  <si>
    <t>计划编制+0.2</t>
    <phoneticPr fontId="44" type="noConversion"/>
  </si>
  <si>
    <t>ERP-采购计划</t>
    <phoneticPr fontId="44" type="noConversion"/>
  </si>
  <si>
    <t>ERP-检验方案</t>
    <phoneticPr fontId="44" type="noConversion"/>
  </si>
  <si>
    <t>ERP-采购入库单</t>
    <phoneticPr fontId="44" type="noConversion"/>
  </si>
  <si>
    <t>ERP-质检单</t>
    <phoneticPr fontId="44" type="noConversion"/>
  </si>
  <si>
    <t>ERP-生产工单</t>
    <phoneticPr fontId="44" type="noConversion"/>
  </si>
  <si>
    <t>依据编制的生产订单，将计划拆分至设备执行</t>
    <phoneticPr fontId="44" type="noConversion"/>
  </si>
  <si>
    <t>计划编制+0.1</t>
    <phoneticPr fontId="44" type="noConversion"/>
  </si>
  <si>
    <t>依据订单审核系统自动计算的出的材料消耗定额</t>
    <phoneticPr fontId="44" type="noConversion"/>
  </si>
  <si>
    <t>依据生产计划下发当前设备的能耗标准</t>
    <phoneticPr fontId="44" type="noConversion"/>
  </si>
  <si>
    <t>依据生产计划对应的设备，下发组织人员保障</t>
    <phoneticPr fontId="44" type="noConversion"/>
  </si>
  <si>
    <t>依据生产计划数量计算当班的标准成本</t>
    <phoneticPr fontId="44" type="noConversion"/>
  </si>
  <si>
    <t>依据生产订单对应的BOM定额，先进先出原则进行领料</t>
    <phoneticPr fontId="44" type="noConversion"/>
  </si>
  <si>
    <t>固定资产（购置5T数字地秤）</t>
    <phoneticPr fontId="44" type="noConversion"/>
  </si>
  <si>
    <t>生产订单开工前-0.1</t>
    <phoneticPr fontId="44" type="noConversion"/>
  </si>
  <si>
    <t>完工后+0.2</t>
    <phoneticPr fontId="44" type="noConversion"/>
  </si>
  <si>
    <t>固定资产（购置1T数字地秤）</t>
    <phoneticPr fontId="44" type="noConversion"/>
  </si>
  <si>
    <t>依据实际生产数量进行长度计量、分盘汇报录入ERP系统</t>
    <phoneticPr fontId="44" type="noConversion"/>
  </si>
  <si>
    <t>依据实际生产数量进行重量计量、分盘汇报录入ERP系统</t>
    <phoneticPr fontId="44" type="noConversion"/>
  </si>
  <si>
    <t>汇总当班产能、审核生产汇报单</t>
    <phoneticPr fontId="44" type="noConversion"/>
  </si>
  <si>
    <t>完工后+0.3</t>
    <phoneticPr fontId="44" type="noConversion"/>
  </si>
  <si>
    <t>ERP-生产领料单</t>
    <phoneticPr fontId="44" type="noConversion"/>
  </si>
  <si>
    <t>ERP-生产汇报单</t>
    <phoneticPr fontId="44" type="noConversion"/>
  </si>
  <si>
    <t xml:space="preserve"> 固定资产（购置15T数字地秤）</t>
    <phoneticPr fontId="44" type="noConversion"/>
  </si>
  <si>
    <t>地秤使用需求与安装规划（出具包含使用场景，使用方式，管理方法，安装位置的使用需求）</t>
  </si>
  <si>
    <t>计米器使用需求与安装规划（出具包含使用场景，使用方式，管理方法，安装位置的使用需求）</t>
  </si>
  <si>
    <t>确定地秤技术参数</t>
  </si>
  <si>
    <t>验收通过正式使用</t>
  </si>
  <si>
    <t>设备到货安装调试</t>
  </si>
  <si>
    <t>采购合同</t>
  </si>
  <si>
    <t>工程验收单</t>
  </si>
  <si>
    <t>机台1+6</t>
  </si>
  <si>
    <t>V1.0</t>
  </si>
  <si>
    <t>V2.0</t>
  </si>
  <si>
    <t>合计数</t>
  </si>
  <si>
    <t>厂端</t>
  </si>
  <si>
    <t>云端</t>
  </si>
  <si>
    <t>总抓取点</t>
  </si>
  <si>
    <t>--其中 可设备取数</t>
    <phoneticPr fontId="44" type="noConversion"/>
  </si>
  <si>
    <t>--其中 可运算获得</t>
    <phoneticPr fontId="44" type="noConversion"/>
  </si>
  <si>
    <t>--其中 需人工录入</t>
    <phoneticPr fontId="44" type="noConversion"/>
  </si>
  <si>
    <t>抓取工作进展</t>
    <phoneticPr fontId="44" type="noConversion"/>
  </si>
  <si>
    <t>--其中 已实现抓取</t>
    <phoneticPr fontId="44" type="noConversion"/>
  </si>
  <si>
    <t>--其中 已制定方案</t>
    <phoneticPr fontId="44" type="noConversion"/>
  </si>
  <si>
    <t>--其中 ERP系统记录</t>
    <phoneticPr fontId="44" type="noConversion"/>
  </si>
  <si>
    <t>固定资产（RFID、条码系统）</t>
    <phoneticPr fontId="44" type="noConversion"/>
  </si>
  <si>
    <t>固定资产（激光测径仪）</t>
    <phoneticPr fontId="44" type="noConversion"/>
  </si>
  <si>
    <t>无形资产（数采中间件）</t>
    <phoneticPr fontId="44" type="noConversion"/>
  </si>
  <si>
    <t>固定资产（数字电桥）</t>
    <phoneticPr fontId="44" type="noConversion"/>
  </si>
  <si>
    <t>固定资产（智能卡尺）</t>
    <phoneticPr fontId="44" type="noConversion"/>
  </si>
  <si>
    <t>固定资产（数字卷绕机）</t>
    <phoneticPr fontId="44" type="noConversion"/>
  </si>
  <si>
    <t>调研报告</t>
  </si>
  <si>
    <t>制造部经理、品管部经理</t>
  </si>
  <si>
    <t>对已试验通过厂家进行RFID设备选型</t>
  </si>
  <si>
    <t>联合进行供应商询价比价</t>
  </si>
  <si>
    <t>比价结果上报领导审批</t>
  </si>
  <si>
    <t>条码系统进行集成开发</t>
    <phoneticPr fontId="44" type="noConversion"/>
  </si>
  <si>
    <t>与地秤、ERP、WMS等系统关联集成</t>
  </si>
  <si>
    <t>询价记录</t>
  </si>
  <si>
    <t>完成使用</t>
  </si>
  <si>
    <t>采购申请审批</t>
  </si>
  <si>
    <t>标准（目标）数据采集现状</t>
  </si>
  <si>
    <t>实际数据采集现状</t>
  </si>
  <si>
    <t>监造平台</t>
  </si>
  <si>
    <t>差额</t>
  </si>
  <si>
    <t>成果转化率</t>
  </si>
  <si>
    <t>计件工资</t>
  </si>
  <si>
    <t>数据管理岗位</t>
  </si>
  <si>
    <t>采集点是否设备输出</t>
  </si>
  <si>
    <t>采集点是否需要改进</t>
  </si>
  <si>
    <t>实现方案</t>
  </si>
  <si>
    <t>预计完成时间</t>
  </si>
  <si>
    <t>管理目的</t>
  </si>
  <si>
    <t>可设备取数</t>
    <phoneticPr fontId="44" type="noConversion"/>
  </si>
  <si>
    <t>系统记录</t>
  </si>
  <si>
    <t>表单记录</t>
  </si>
  <si>
    <t>生产设备/PLC</t>
  </si>
  <si>
    <t>ERP/其它信息系统</t>
  </si>
  <si>
    <t>人工录入/导入</t>
  </si>
  <si>
    <t>录入岗位</t>
  </si>
  <si>
    <t>审核岗位</t>
  </si>
  <si>
    <t>问题及管理现状</t>
  </si>
  <si>
    <t>改进建议或计划</t>
  </si>
  <si>
    <t>量</t>
    <phoneticPr fontId="44" type="noConversion"/>
  </si>
  <si>
    <t>质</t>
    <phoneticPr fontId="44" type="noConversion"/>
  </si>
  <si>
    <t>价</t>
    <phoneticPr fontId="44" type="noConversion"/>
  </si>
  <si>
    <t>能</t>
    <phoneticPr fontId="44" type="noConversion"/>
  </si>
  <si>
    <t>计</t>
    <phoneticPr fontId="44" type="noConversion"/>
  </si>
  <si>
    <t>环</t>
    <phoneticPr fontId="44" type="noConversion"/>
  </si>
  <si>
    <t/>
  </si>
  <si>
    <t>人工</t>
    <phoneticPr fontId="44" type="noConversion"/>
  </si>
  <si>
    <t>√</t>
  </si>
  <si>
    <t>销售合同</t>
    <phoneticPr fontId="44" type="noConversion"/>
  </si>
  <si>
    <t>ROE专员</t>
  </si>
  <si>
    <t>经营部经理</t>
    <phoneticPr fontId="44" type="noConversion"/>
  </si>
  <si>
    <t>增效</t>
  </si>
  <si>
    <t>运算</t>
    <phoneticPr fontId="44" type="noConversion"/>
  </si>
  <si>
    <t>EXCEL</t>
    <phoneticPr fontId="44" type="noConversion"/>
  </si>
  <si>
    <t>经营部副总</t>
    <phoneticPr fontId="44" type="noConversion"/>
  </si>
  <si>
    <t>线下管理</t>
    <phoneticPr fontId="44" type="noConversion"/>
  </si>
  <si>
    <t>检验方案</t>
    <phoneticPr fontId="44" type="noConversion"/>
  </si>
  <si>
    <t>品管部经理</t>
    <phoneticPr fontId="44" type="noConversion"/>
  </si>
  <si>
    <t>采购收货单</t>
    <phoneticPr fontId="44" type="noConversion"/>
  </si>
  <si>
    <t>采购员</t>
  </si>
  <si>
    <t>仓管员</t>
    <phoneticPr fontId="44" type="noConversion"/>
  </si>
  <si>
    <t>Y</t>
  </si>
  <si>
    <t>购买</t>
  </si>
  <si>
    <t>购置地秤</t>
  </si>
  <si>
    <t>设备</t>
    <phoneticPr fontId="44" type="noConversion"/>
  </si>
  <si>
    <t>质检员</t>
  </si>
  <si>
    <t>品管经理</t>
  </si>
  <si>
    <t>提质</t>
  </si>
  <si>
    <t>应付单/采购发票</t>
    <phoneticPr fontId="44" type="noConversion"/>
  </si>
  <si>
    <t>成本会计</t>
    <phoneticPr fontId="44" type="noConversion"/>
  </si>
  <si>
    <t>会计经理</t>
    <phoneticPr fontId="44" type="noConversion"/>
  </si>
  <si>
    <t>降本</t>
  </si>
  <si>
    <t>购置相应设备</t>
  </si>
  <si>
    <t>数字电桥</t>
    <phoneticPr fontId="44" type="noConversion"/>
  </si>
  <si>
    <t>数字电桥</t>
  </si>
  <si>
    <t>7S打分表</t>
    <phoneticPr fontId="44" type="noConversion"/>
  </si>
  <si>
    <t>车间调度</t>
    <phoneticPr fontId="44" type="noConversion"/>
  </si>
  <si>
    <t>制造经理</t>
  </si>
  <si>
    <t>增效，环境</t>
  </si>
  <si>
    <t>销售订单</t>
    <phoneticPr fontId="44" type="noConversion"/>
  </si>
  <si>
    <t>生产订单</t>
    <phoneticPr fontId="44" type="noConversion"/>
  </si>
  <si>
    <t>生产用料清单BOM</t>
    <phoneticPr fontId="44" type="noConversion"/>
  </si>
  <si>
    <t>工艺员</t>
    <phoneticPr fontId="44" type="noConversion"/>
  </si>
  <si>
    <t>研发</t>
  </si>
  <si>
    <t>纳入研发需求</t>
  </si>
  <si>
    <t>生产领料单</t>
    <phoneticPr fontId="44" type="noConversion"/>
  </si>
  <si>
    <t>计米器</t>
    <phoneticPr fontId="44" type="noConversion"/>
  </si>
  <si>
    <t>生产入库单</t>
    <phoneticPr fontId="44" type="noConversion"/>
  </si>
  <si>
    <t>计米与生产系统关联</t>
  </si>
  <si>
    <t>计米器</t>
  </si>
  <si>
    <t>购置地秤与生产系统关联</t>
  </si>
  <si>
    <t>检验单</t>
    <phoneticPr fontId="44" type="noConversion"/>
  </si>
  <si>
    <t>生产汇报单</t>
    <phoneticPr fontId="44" type="noConversion"/>
  </si>
  <si>
    <t>提质、降本</t>
  </si>
  <si>
    <t>月末费用分摊</t>
    <phoneticPr fontId="44" type="noConversion"/>
  </si>
  <si>
    <t>成本会计</t>
  </si>
  <si>
    <t>财务经理</t>
  </si>
  <si>
    <t>温度传感器</t>
    <phoneticPr fontId="44" type="noConversion"/>
  </si>
  <si>
    <t>温度传感器</t>
  </si>
  <si>
    <t>电子天平</t>
    <phoneticPr fontId="44" type="noConversion"/>
  </si>
  <si>
    <t>电子天平</t>
  </si>
  <si>
    <t>激光测径仪</t>
    <phoneticPr fontId="44" type="noConversion"/>
  </si>
  <si>
    <t>激光测径仪</t>
  </si>
  <si>
    <t>用电量采集并与生产系统关联</t>
  </si>
  <si>
    <t>研发、购买</t>
  </si>
  <si>
    <t>用水量采集并与生产系统关联</t>
  </si>
  <si>
    <t>环境</t>
  </si>
  <si>
    <t>机修工</t>
    <phoneticPr fontId="44" type="noConversion"/>
  </si>
  <si>
    <t>经营副总</t>
    <phoneticPr fontId="44" type="noConversion"/>
  </si>
  <si>
    <t>PLC</t>
    <phoneticPr fontId="44" type="noConversion"/>
  </si>
  <si>
    <t>PLC</t>
  </si>
  <si>
    <t>√计划模块</t>
  </si>
  <si>
    <t>√BOM模块</t>
  </si>
  <si>
    <t>生产用料清单</t>
    <phoneticPr fontId="44" type="noConversion"/>
  </si>
  <si>
    <t>√生产模块</t>
  </si>
  <si>
    <t>当班工人</t>
  </si>
  <si>
    <t>因计米失误或管理问题造成的每盘线长超误差问题频发</t>
  </si>
  <si>
    <t>硬件部分：现有计米由质检联合设备部进行校准，另绞线处新增一台相互验证。软件部分：由制造部针对计米的管理需求进行梳理1+6梳理。</t>
  </si>
  <si>
    <t>部分产品缺少统计</t>
  </si>
  <si>
    <t>缺少当班的有效统计</t>
  </si>
  <si>
    <t>硬件部分：由制造部梳理衡器的使用场景，使用模式，及使用参数进行购买，软件部分：由制造部针对盘底线制定有效的管理手段，进行信息化</t>
  </si>
  <si>
    <t>√库存模块</t>
  </si>
  <si>
    <t>√固资模块</t>
  </si>
  <si>
    <t>√核算模块</t>
  </si>
  <si>
    <t>缺少该部分管理</t>
  </si>
  <si>
    <t>由制造部针对管理需求进行梳理1+6梳理。</t>
  </si>
  <si>
    <t>√QC质量模块</t>
  </si>
  <si>
    <t>已取数</t>
    <phoneticPr fontId="44" type="noConversion"/>
  </si>
  <si>
    <t>待改造</t>
    <phoneticPr fontId="44" type="noConversion"/>
  </si>
  <si>
    <t>ERP记录</t>
    <phoneticPr fontId="44" type="noConversion"/>
  </si>
  <si>
    <t>是</t>
  </si>
  <si>
    <t>已经实现抓取，数据已经入库（历史上与郑大合作）</t>
    <phoneticPr fontId="44" type="noConversion"/>
  </si>
  <si>
    <t>本次计划采集的46个点，分别与上海普奥、郑州源控、大河智信分对接，详见设备清单</t>
    <phoneticPr fontId="44" type="noConversion"/>
  </si>
  <si>
    <t>在计量质价方面完成125个点的系统应用，详见明细表</t>
    <phoneticPr fontId="44" type="noConversion"/>
  </si>
  <si>
    <t>对标管理</t>
  </si>
  <si>
    <t>纸质记录阶段</t>
  </si>
  <si>
    <t>系统记录阶段</t>
  </si>
  <si>
    <t>自动抓取阶段</t>
  </si>
  <si>
    <t>展示分析阶段</t>
  </si>
  <si>
    <t>设备记录</t>
    <phoneticPr fontId="44" type="noConversion"/>
  </si>
  <si>
    <t>设备取数</t>
    <phoneticPr fontId="44" type="noConversion"/>
  </si>
  <si>
    <t>签订商务合同/技术合同</t>
  </si>
  <si>
    <t>统一技术标准下询价比价（不少于5家）</t>
    <phoneticPr fontId="44" type="noConversion"/>
  </si>
  <si>
    <t>地秤厂家与匹配型号搜集（不少于6家）</t>
    <phoneticPr fontId="44" type="noConversion"/>
  </si>
  <si>
    <t>设备使用需求单</t>
  </si>
  <si>
    <t>技术参数表</t>
  </si>
  <si>
    <t>制造部经理</t>
  </si>
  <si>
    <t>供应商与设备清单</t>
  </si>
  <si>
    <t>询价比价表</t>
  </si>
  <si>
    <t>固定资产（购置50T、5T、1T、15T数字地秤）</t>
    <phoneticPr fontId="44" type="noConversion"/>
  </si>
  <si>
    <t>1+6采集点“量-重量”
包含编号：013-015，045，047-050，088-090，130，132-135</t>
    <phoneticPr fontId="44" type="noConversion"/>
  </si>
  <si>
    <t>计米器厂家与匹配型号搜集（不少于6家）</t>
    <phoneticPr fontId="44" type="noConversion"/>
  </si>
  <si>
    <t>与RFID、ERP系统集成</t>
    <phoneticPr fontId="44" type="noConversion"/>
  </si>
  <si>
    <t>固定资产（购置计米器）</t>
    <phoneticPr fontId="44" type="noConversion"/>
  </si>
  <si>
    <t>数据流向（会计科目）
利润表</t>
    <phoneticPr fontId="44" type="noConversion"/>
  </si>
  <si>
    <t>1+6采集点“质-采样批次号”
包含编号：017，062，102，146</t>
    <phoneticPr fontId="44" type="noConversion"/>
  </si>
  <si>
    <t>固定资产（纸质标签、RFID、条码系统）</t>
    <phoneticPr fontId="44" type="noConversion"/>
  </si>
  <si>
    <t>1+6采集点“量/质-长度”
包含编号：047，131，155</t>
    <phoneticPr fontId="44" type="noConversion"/>
  </si>
  <si>
    <t>1+6采集点“质-物理性能”
包含编号：019-020，023-024，028，032-033，064，068-069，071-072，105-106，109-110，112-113，160-161，164，167-168，170</t>
    <phoneticPr fontId="44" type="noConversion"/>
  </si>
  <si>
    <t>1+6采集点“质-节距/绞向/根数”
包含编号：148-154，157</t>
    <phoneticPr fontId="44" type="noConversion"/>
  </si>
  <si>
    <t>1+6采集点“质/能-直径/电量”
包含编号：067，156，074-075，116-117，174-176，</t>
    <phoneticPr fontId="44" type="noConversion"/>
  </si>
  <si>
    <t>1+6采集点推进积分科目</t>
    <phoneticPr fontId="44" type="noConversion"/>
  </si>
  <si>
    <t>编制改造方案与新购设备对比表</t>
    <phoneticPr fontId="44" type="noConversion"/>
  </si>
  <si>
    <t>向领导汇报对比结果</t>
    <phoneticPr fontId="44" type="noConversion"/>
  </si>
  <si>
    <t>调研电子标签、条码的使用场景，使用方式，安装位置等详细需求</t>
    <phoneticPr fontId="44" type="noConversion"/>
  </si>
  <si>
    <t>总裁</t>
    <phoneticPr fontId="44" type="noConversion"/>
  </si>
  <si>
    <t>韦总</t>
    <phoneticPr fontId="44" type="noConversion"/>
  </si>
  <si>
    <t>设备与系统联调联测，试用</t>
    <phoneticPr fontId="44" type="noConversion"/>
  </si>
  <si>
    <t>依据对比汇报结果，制定后续详细积分科目</t>
    <phoneticPr fontId="44" type="noConversion"/>
  </si>
  <si>
    <t>与现有合作商大河智信、上海普奥对接最新改造方案</t>
    <phoneticPr fontId="44" type="noConversion"/>
  </si>
  <si>
    <t>依据提供方案讨论合作模式与报价</t>
    <phoneticPr fontId="44" type="noConversion"/>
  </si>
  <si>
    <t>寻找新的设备改造服务商（不低于3家）</t>
    <phoneticPr fontId="44" type="noConversion"/>
  </si>
  <si>
    <t>依据后续供应商讨论进度编制后续5周2月积分科目</t>
    <phoneticPr fontId="44" type="noConversion"/>
  </si>
  <si>
    <t>《改造与新购对比表》</t>
    <phoneticPr fontId="44" type="noConversion"/>
  </si>
  <si>
    <t>会议纪要</t>
    <phoneticPr fontId="44" type="noConversion"/>
  </si>
  <si>
    <t>项目积分科目</t>
    <phoneticPr fontId="44" type="noConversion"/>
  </si>
  <si>
    <t>《改造方案/报价方案》</t>
    <phoneticPr fontId="44" type="noConversion"/>
  </si>
  <si>
    <t>供应商清单联系人</t>
    <phoneticPr fontId="44" type="noConversion"/>
  </si>
  <si>
    <t>与陕西航空仪表有限公司对接试验结果</t>
    <phoneticPr fontId="44" type="noConversion"/>
  </si>
  <si>
    <t>依据试验结果双方共同制定解决方案</t>
    <phoneticPr fontId="44" type="noConversion"/>
  </si>
  <si>
    <t>确认合作模式与项目报价</t>
    <phoneticPr fontId="44" type="noConversion"/>
  </si>
  <si>
    <t>依据合作方式编制后续5周2月积分科目</t>
    <phoneticPr fontId="44" type="noConversion"/>
  </si>
  <si>
    <t>寻找新的设备改造服务商（不低于2家）</t>
    <phoneticPr fontId="44" type="noConversion"/>
  </si>
  <si>
    <t>沟通结果向领导汇报，制定合作方向</t>
    <phoneticPr fontId="44" type="noConversion"/>
  </si>
  <si>
    <t>激光测径仪/智能电表等设备采集点的供应商方案对接</t>
    <phoneticPr fontId="44" type="noConversion"/>
  </si>
  <si>
    <t>与北京亚控科技对接详细需求，制定解决方案</t>
    <phoneticPr fontId="44" type="noConversion"/>
  </si>
  <si>
    <t>制定郑州源控/大河智信/亚控等供应商的技术方案、报价对比表</t>
    <phoneticPr fontId="44" type="noConversion"/>
  </si>
  <si>
    <t>向领导汇报对比方案，制定合作模式与方向</t>
    <phoneticPr fontId="44" type="noConversion"/>
  </si>
  <si>
    <t>供应商解决方案</t>
    <phoneticPr fontId="44" type="noConversion"/>
  </si>
  <si>
    <t>方案/报价对比表</t>
    <phoneticPr fontId="44" type="noConversion"/>
  </si>
  <si>
    <t>魏士康、王忍</t>
    <phoneticPr fontId="44" type="noConversion"/>
  </si>
  <si>
    <t>对接聊天截图</t>
    <phoneticPr fontId="44" type="noConversion"/>
  </si>
  <si>
    <t>解决方案</t>
    <phoneticPr fontId="44" type="noConversion"/>
  </si>
  <si>
    <t>项目报价</t>
    <phoneticPr fontId="44" type="noConversion"/>
  </si>
  <si>
    <t>积分科目</t>
    <phoneticPr fontId="44" type="noConversion"/>
  </si>
  <si>
    <t>编号</t>
    <phoneticPr fontId="44" type="noConversion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</si>
  <si>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</si>
  <si>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</si>
  <si>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</si>
  <si>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</si>
  <si>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</si>
  <si>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</si>
  <si>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</si>
  <si>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</si>
  <si>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</si>
  <si>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</si>
  <si>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</si>
  <si>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</si>
  <si>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</si>
  <si>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</si>
  <si>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</si>
  <si>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</si>
  <si>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</si>
  <si>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</si>
  <si>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</si>
  <si>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</si>
  <si>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</si>
  <si>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</si>
  <si>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</si>
  <si>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</si>
  <si>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</si>
  <si>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</si>
  <si>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</si>
  <si>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</si>
  <si>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</si>
  <si>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</si>
  <si>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</si>
  <si>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</si>
  <si>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</si>
  <si>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</si>
  <si>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</si>
  <si>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</si>
  <si>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</si>
  <si>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</si>
  <si>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</si>
  <si>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</si>
  <si>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</si>
  <si>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</si>
  <si>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</si>
  <si>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</si>
  <si>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</si>
  <si>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</si>
  <si>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</si>
  <si>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</si>
  <si>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</si>
  <si>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</si>
  <si>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</si>
  <si>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</si>
  <si>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</si>
  <si>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</si>
  <si>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</si>
  <si>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</si>
  <si>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</si>
  <si>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</si>
  <si>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</si>
  <si>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</si>
  <si>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</si>
  <si>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</si>
  <si>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</si>
  <si>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</si>
  <si>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</si>
  <si>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</si>
  <si>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</si>
  <si>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</si>
  <si>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</si>
  <si>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</si>
  <si>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</si>
  <si>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</si>
  <si>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</si>
  <si>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</si>
  <si>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</si>
  <si>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</si>
  <si>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</si>
  <si>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</si>
  <si>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</si>
  <si>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</si>
  <si>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</si>
  <si>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</si>
  <si>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</si>
  <si>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</si>
  <si>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</si>
  <si>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</si>
  <si>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</si>
  <si>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</si>
  <si>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</si>
  <si>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091</t>
  </si>
  <si>
    <t>093</t>
  </si>
  <si>
    <t>094</t>
  </si>
  <si>
    <t>095</t>
  </si>
  <si>
    <t>096</t>
  </si>
  <si>
    <t>097</t>
  </si>
  <si>
    <t>098</t>
  </si>
  <si>
    <t>099</t>
  </si>
  <si>
    <t>向欧阳总、智能设备部调研设备管理需求</t>
    <phoneticPr fontId="44" type="noConversion"/>
  </si>
  <si>
    <t>调研报告</t>
    <phoneticPr fontId="44" type="noConversion"/>
  </si>
  <si>
    <t>设备部</t>
    <phoneticPr fontId="44" type="noConversion"/>
  </si>
  <si>
    <t>固定资产（工业摄像头与图像处理系统）</t>
    <phoneticPr fontId="44" type="noConversion"/>
  </si>
  <si>
    <t>编制设备需求方案</t>
    <phoneticPr fontId="44" type="noConversion"/>
  </si>
  <si>
    <t>设备管理点传感器供应商搜集（不低于5家）</t>
    <phoneticPr fontId="44" type="noConversion"/>
  </si>
  <si>
    <t>设备管理需求方案</t>
    <phoneticPr fontId="44" type="noConversion"/>
  </si>
  <si>
    <t>审核流程/会议纪要</t>
    <phoneticPr fontId="44" type="noConversion"/>
  </si>
  <si>
    <t>总体工作量</t>
    <phoneticPr fontId="44" type="noConversion"/>
  </si>
  <si>
    <t>返回积分科目</t>
    <phoneticPr fontId="44" type="noConversion"/>
  </si>
  <si>
    <t>1+6采集点“环/设备参数”
包含编号：080-081，180-181</t>
    <phoneticPr fontId="44" type="noConversion"/>
  </si>
  <si>
    <t>013</t>
    <phoneticPr fontId="44" type="noConversion"/>
  </si>
  <si>
    <t>014</t>
    <phoneticPr fontId="44" type="noConversion"/>
  </si>
  <si>
    <t>015</t>
    <phoneticPr fontId="44" type="noConversion"/>
  </si>
  <si>
    <t>045</t>
    <phoneticPr fontId="44" type="noConversion"/>
  </si>
  <si>
    <t>047</t>
    <phoneticPr fontId="44" type="noConversion"/>
  </si>
  <si>
    <t>050</t>
    <phoneticPr fontId="44" type="noConversion"/>
  </si>
  <si>
    <t>048</t>
    <phoneticPr fontId="44" type="noConversion"/>
  </si>
  <si>
    <t>049</t>
    <phoneticPr fontId="44" type="noConversion"/>
  </si>
  <si>
    <t>088</t>
    <phoneticPr fontId="44" type="noConversion"/>
  </si>
  <si>
    <t>089</t>
    <phoneticPr fontId="44" type="noConversion"/>
  </si>
  <si>
    <t>090</t>
    <phoneticPr fontId="44" type="noConversion"/>
  </si>
  <si>
    <t>130</t>
    <phoneticPr fontId="44" type="noConversion"/>
  </si>
  <si>
    <t>132</t>
    <phoneticPr fontId="44" type="noConversion"/>
  </si>
  <si>
    <t>133</t>
    <phoneticPr fontId="44" type="noConversion"/>
  </si>
  <si>
    <t>134</t>
    <phoneticPr fontId="44" type="noConversion"/>
  </si>
  <si>
    <t>135</t>
    <phoneticPr fontId="44" type="noConversion"/>
  </si>
  <si>
    <t>131</t>
    <phoneticPr fontId="44" type="noConversion"/>
  </si>
  <si>
    <t>155</t>
    <phoneticPr fontId="44" type="noConversion"/>
  </si>
  <si>
    <t>046</t>
    <phoneticPr fontId="44" type="noConversion"/>
  </si>
  <si>
    <t>017</t>
    <phoneticPr fontId="44" type="noConversion"/>
  </si>
  <si>
    <t>062</t>
    <phoneticPr fontId="44" type="noConversion"/>
  </si>
  <si>
    <t>102</t>
    <phoneticPr fontId="44" type="noConversion"/>
  </si>
  <si>
    <t>146</t>
    <phoneticPr fontId="44" type="noConversion"/>
  </si>
  <si>
    <t>019</t>
    <phoneticPr fontId="44" type="noConversion"/>
  </si>
  <si>
    <t>020</t>
    <phoneticPr fontId="44" type="noConversion"/>
  </si>
  <si>
    <t>023</t>
    <phoneticPr fontId="44" type="noConversion"/>
  </si>
  <si>
    <t>024</t>
    <phoneticPr fontId="44" type="noConversion"/>
  </si>
  <si>
    <t>028</t>
    <phoneticPr fontId="44" type="noConversion"/>
  </si>
  <si>
    <t>032</t>
    <phoneticPr fontId="44" type="noConversion"/>
  </si>
  <si>
    <t>033</t>
    <phoneticPr fontId="44" type="noConversion"/>
  </si>
  <si>
    <t>064</t>
    <phoneticPr fontId="44" type="noConversion"/>
  </si>
  <si>
    <t>068</t>
    <phoneticPr fontId="44" type="noConversion"/>
  </si>
  <si>
    <t>069</t>
    <phoneticPr fontId="44" type="noConversion"/>
  </si>
  <si>
    <t>071</t>
    <phoneticPr fontId="44" type="noConversion"/>
  </si>
  <si>
    <t>072</t>
    <phoneticPr fontId="44" type="noConversion"/>
  </si>
  <si>
    <t>105</t>
    <phoneticPr fontId="44" type="noConversion"/>
  </si>
  <si>
    <t>106</t>
    <phoneticPr fontId="44" type="noConversion"/>
  </si>
  <si>
    <t>109</t>
    <phoneticPr fontId="44" type="noConversion"/>
  </si>
  <si>
    <t>110</t>
    <phoneticPr fontId="44" type="noConversion"/>
  </si>
  <si>
    <t>112</t>
    <phoneticPr fontId="44" type="noConversion"/>
  </si>
  <si>
    <t>113</t>
    <phoneticPr fontId="44" type="noConversion"/>
  </si>
  <si>
    <t>160</t>
    <phoneticPr fontId="44" type="noConversion"/>
  </si>
  <si>
    <t>161</t>
    <phoneticPr fontId="44" type="noConversion"/>
  </si>
  <si>
    <t>164</t>
    <phoneticPr fontId="44" type="noConversion"/>
  </si>
  <si>
    <t>167</t>
    <phoneticPr fontId="44" type="noConversion"/>
  </si>
  <si>
    <t>168</t>
    <phoneticPr fontId="44" type="noConversion"/>
  </si>
  <si>
    <t>170</t>
    <phoneticPr fontId="44" type="noConversion"/>
  </si>
  <si>
    <t>148</t>
    <phoneticPr fontId="44" type="noConversion"/>
  </si>
  <si>
    <t>154</t>
    <phoneticPr fontId="44" type="noConversion"/>
  </si>
  <si>
    <t>157</t>
    <phoneticPr fontId="44" type="noConversion"/>
  </si>
  <si>
    <t>067</t>
    <phoneticPr fontId="44" type="noConversion"/>
  </si>
  <si>
    <t>156</t>
    <phoneticPr fontId="44" type="noConversion"/>
  </si>
  <si>
    <t>074</t>
    <phoneticPr fontId="44" type="noConversion"/>
  </si>
  <si>
    <t>075</t>
    <phoneticPr fontId="44" type="noConversion"/>
  </si>
  <si>
    <t>116</t>
    <phoneticPr fontId="44" type="noConversion"/>
  </si>
  <si>
    <t>117</t>
    <phoneticPr fontId="44" type="noConversion"/>
  </si>
  <si>
    <t>174</t>
    <phoneticPr fontId="44" type="noConversion"/>
  </si>
  <si>
    <t>175</t>
    <phoneticPr fontId="44" type="noConversion"/>
  </si>
  <si>
    <t>176</t>
    <phoneticPr fontId="44" type="noConversion"/>
  </si>
  <si>
    <t>080</t>
    <phoneticPr fontId="44" type="noConversion"/>
  </si>
  <si>
    <t>081</t>
    <phoneticPr fontId="44" type="noConversion"/>
  </si>
  <si>
    <t>180</t>
    <phoneticPr fontId="44" type="noConversion"/>
  </si>
  <si>
    <t>181</t>
    <phoneticPr fontId="44" type="noConversion"/>
  </si>
  <si>
    <t>092</t>
    <phoneticPr fontId="44" type="noConversion"/>
  </si>
  <si>
    <t>090</t>
    <phoneticPr fontId="44" type="noConversion"/>
  </si>
  <si>
    <t>130</t>
    <phoneticPr fontId="44" type="noConversion"/>
  </si>
  <si>
    <t>132</t>
    <phoneticPr fontId="44" type="noConversion"/>
  </si>
  <si>
    <t>131</t>
    <phoneticPr fontId="44" type="noConversion"/>
  </si>
  <si>
    <t>133</t>
    <phoneticPr fontId="44" type="noConversion"/>
  </si>
  <si>
    <t>134</t>
    <phoneticPr fontId="44" type="noConversion"/>
  </si>
  <si>
    <t>135</t>
    <phoneticPr fontId="44" type="noConversion"/>
  </si>
  <si>
    <t>136</t>
    <phoneticPr fontId="44" type="noConversion"/>
  </si>
  <si>
    <t>137</t>
    <phoneticPr fontId="44" type="noConversion"/>
  </si>
  <si>
    <t>138</t>
    <phoneticPr fontId="44" type="noConversion"/>
  </si>
  <si>
    <t>139</t>
    <phoneticPr fontId="44" type="noConversion"/>
  </si>
  <si>
    <t>140</t>
    <phoneticPr fontId="44" type="noConversion"/>
  </si>
  <si>
    <t>141</t>
    <phoneticPr fontId="44" type="noConversion"/>
  </si>
  <si>
    <t>142</t>
    <phoneticPr fontId="44" type="noConversion"/>
  </si>
  <si>
    <t>143</t>
    <phoneticPr fontId="44" type="noConversion"/>
  </si>
  <si>
    <t>144</t>
    <phoneticPr fontId="44" type="noConversion"/>
  </si>
  <si>
    <t>145</t>
    <phoneticPr fontId="44" type="noConversion"/>
  </si>
  <si>
    <t>146</t>
    <phoneticPr fontId="44" type="noConversion"/>
  </si>
  <si>
    <t>147</t>
    <phoneticPr fontId="44" type="noConversion"/>
  </si>
  <si>
    <t>148</t>
    <phoneticPr fontId="44" type="noConversion"/>
  </si>
  <si>
    <t>149</t>
    <phoneticPr fontId="44" type="noConversion"/>
  </si>
  <si>
    <t>150</t>
    <phoneticPr fontId="44" type="noConversion"/>
  </si>
  <si>
    <t>151</t>
    <phoneticPr fontId="44" type="noConversion"/>
  </si>
  <si>
    <t>152</t>
    <phoneticPr fontId="44" type="noConversion"/>
  </si>
  <si>
    <t>153</t>
    <phoneticPr fontId="44" type="noConversion"/>
  </si>
  <si>
    <t>100</t>
    <phoneticPr fontId="44" type="noConversion"/>
  </si>
  <si>
    <t>155</t>
    <phoneticPr fontId="44" type="noConversion"/>
  </si>
  <si>
    <t>154</t>
    <phoneticPr fontId="44" type="noConversion"/>
  </si>
  <si>
    <t>102</t>
    <phoneticPr fontId="44" type="noConversion"/>
  </si>
  <si>
    <t>105</t>
    <phoneticPr fontId="44" type="noConversion"/>
  </si>
  <si>
    <t>104</t>
    <phoneticPr fontId="44" type="noConversion"/>
  </si>
  <si>
    <t>103</t>
    <phoneticPr fontId="44" type="noConversion"/>
  </si>
  <si>
    <t>101</t>
    <phoneticPr fontId="44" type="noConversion"/>
  </si>
  <si>
    <t>106</t>
    <phoneticPr fontId="44" type="noConversion"/>
  </si>
  <si>
    <t>107</t>
    <phoneticPr fontId="44" type="noConversion"/>
  </si>
  <si>
    <t>108</t>
    <phoneticPr fontId="44" type="noConversion"/>
  </si>
  <si>
    <t>109</t>
    <phoneticPr fontId="44" type="noConversion"/>
  </si>
  <si>
    <t>110</t>
    <phoneticPr fontId="44" type="noConversion"/>
  </si>
  <si>
    <t>111</t>
    <phoneticPr fontId="44" type="noConversion"/>
  </si>
  <si>
    <t>112</t>
    <phoneticPr fontId="44" type="noConversion"/>
  </si>
  <si>
    <t>113</t>
    <phoneticPr fontId="44" type="noConversion"/>
  </si>
  <si>
    <t>114</t>
    <phoneticPr fontId="44" type="noConversion"/>
  </si>
  <si>
    <t>115</t>
    <phoneticPr fontId="44" type="noConversion"/>
  </si>
  <si>
    <t>116</t>
    <phoneticPr fontId="44" type="noConversion"/>
  </si>
  <si>
    <t>117</t>
    <phoneticPr fontId="44" type="noConversion"/>
  </si>
  <si>
    <t>118</t>
    <phoneticPr fontId="44" type="noConversion"/>
  </si>
  <si>
    <t>119</t>
    <phoneticPr fontId="44" type="noConversion"/>
  </si>
  <si>
    <t>120</t>
    <phoneticPr fontId="44" type="noConversion"/>
  </si>
  <si>
    <t>121</t>
    <phoneticPr fontId="44" type="noConversion"/>
  </si>
  <si>
    <t>122</t>
    <phoneticPr fontId="44" type="noConversion"/>
  </si>
  <si>
    <t>123</t>
    <phoneticPr fontId="44" type="noConversion"/>
  </si>
  <si>
    <t>124</t>
    <phoneticPr fontId="44" type="noConversion"/>
  </si>
  <si>
    <t>125</t>
    <phoneticPr fontId="44" type="noConversion"/>
  </si>
  <si>
    <t>126</t>
    <phoneticPr fontId="44" type="noConversion"/>
  </si>
  <si>
    <t>127</t>
    <phoneticPr fontId="44" type="noConversion"/>
  </si>
  <si>
    <t>156</t>
    <phoneticPr fontId="44" type="noConversion"/>
  </si>
  <si>
    <t>157</t>
    <phoneticPr fontId="44" type="noConversion"/>
  </si>
  <si>
    <t>158</t>
    <phoneticPr fontId="44" type="noConversion"/>
  </si>
  <si>
    <t>159</t>
    <phoneticPr fontId="44" type="noConversion"/>
  </si>
  <si>
    <t>181</t>
    <phoneticPr fontId="44" type="noConversion"/>
  </si>
  <si>
    <t>180</t>
    <phoneticPr fontId="44" type="noConversion"/>
  </si>
  <si>
    <t>179</t>
    <phoneticPr fontId="44" type="noConversion"/>
  </si>
  <si>
    <t>178</t>
    <phoneticPr fontId="44" type="noConversion"/>
  </si>
  <si>
    <t>177</t>
    <phoneticPr fontId="44" type="noConversion"/>
  </si>
  <si>
    <t>176</t>
    <phoneticPr fontId="44" type="noConversion"/>
  </si>
  <si>
    <t>175</t>
    <phoneticPr fontId="44" type="noConversion"/>
  </si>
  <si>
    <t>174</t>
    <phoneticPr fontId="44" type="noConversion"/>
  </si>
  <si>
    <t>173</t>
    <phoneticPr fontId="44" type="noConversion"/>
  </si>
  <si>
    <t>172</t>
    <phoneticPr fontId="44" type="noConversion"/>
  </si>
  <si>
    <t>160</t>
    <phoneticPr fontId="44" type="noConversion"/>
  </si>
  <si>
    <t>161</t>
    <phoneticPr fontId="44" type="noConversion"/>
  </si>
  <si>
    <t>162</t>
    <phoneticPr fontId="44" type="noConversion"/>
  </si>
  <si>
    <t>163</t>
    <phoneticPr fontId="44" type="noConversion"/>
  </si>
  <si>
    <t>164</t>
    <phoneticPr fontId="44" type="noConversion"/>
  </si>
  <si>
    <t>165</t>
    <phoneticPr fontId="44" type="noConversion"/>
  </si>
  <si>
    <t>166</t>
    <phoneticPr fontId="44" type="noConversion"/>
  </si>
  <si>
    <t>167</t>
    <phoneticPr fontId="44" type="noConversion"/>
  </si>
  <si>
    <t>168</t>
    <phoneticPr fontId="44" type="noConversion"/>
  </si>
  <si>
    <t>169</t>
    <phoneticPr fontId="44" type="noConversion"/>
  </si>
  <si>
    <t>171</t>
    <phoneticPr fontId="44" type="noConversion"/>
  </si>
  <si>
    <t>170</t>
    <phoneticPr fontId="44" type="noConversion"/>
  </si>
  <si>
    <t>013:材料采购-量-到货数量</t>
  </si>
  <si>
    <t>014:材料采购-量-不合格数量</t>
  </si>
  <si>
    <t>015:材料采购-量-验收合格数量</t>
  </si>
  <si>
    <t>045:拉丝-量-拉丝铝杆生产领用重量</t>
  </si>
  <si>
    <t>047:拉丝-量-铝（合金）单丝产出重量（单盘）</t>
  </si>
  <si>
    <t>048:拉丝-量-铝（合金）单丝产出重量（总计）</t>
  </si>
  <si>
    <t>049:拉丝-量-不合格品重量</t>
  </si>
  <si>
    <t>050:拉丝-量-废铝（合金）边角料产出重量</t>
  </si>
  <si>
    <t>088:时效-量-铝合金单丝产出重量</t>
  </si>
  <si>
    <t>089:时效-量-   其中—不合格品重量</t>
  </si>
  <si>
    <t>090:时效-量-   其中—合格品重量</t>
  </si>
  <si>
    <t>130:绞线-量-单丝领用重量</t>
  </si>
  <si>
    <t>132:绞线-量-导体产出重量（单盘）</t>
  </si>
  <si>
    <t>133:绞线-量-盘底线结余重量</t>
  </si>
  <si>
    <t>134:绞线-量-   其中—不合格品重量</t>
  </si>
  <si>
    <t>135:绞线-量-   其中—合格品重量</t>
  </si>
  <si>
    <t>046:拉丝-量-铝（合金）单丝产出长度（单盘）</t>
  </si>
  <si>
    <t>131:绞线-量-导体产出长度（单盘）</t>
  </si>
  <si>
    <t>155:绞线-质-线长偏差</t>
  </si>
  <si>
    <t>017:材料采购-质-采样批次号</t>
  </si>
  <si>
    <t>062:拉丝-质-采样批次号</t>
  </si>
  <si>
    <t>102:时效-质-采样批次号</t>
  </si>
  <si>
    <t>146:-质-采样批次号</t>
  </si>
  <si>
    <t>019:材料采购-质-铝杆抗拉强度</t>
  </si>
  <si>
    <t>020:材料采购-质-铝杆断后伸长率</t>
  </si>
  <si>
    <t>023:材料采购-质-钢丝抗拉强度</t>
  </si>
  <si>
    <t>024:材料采购-质-钢丝断后伸长率</t>
  </si>
  <si>
    <t>028:材料采购-质-钢线1％伸长应力</t>
  </si>
  <si>
    <t>032:材料采购-质-钢丝卷绕</t>
  </si>
  <si>
    <t>033:材料采购-质-钢丝扭转</t>
  </si>
  <si>
    <t>064:拉丝-质-接头抗拉强度（冷压焊）</t>
  </si>
  <si>
    <t>068:拉丝-质-单丝抗拉强度</t>
  </si>
  <si>
    <t>069:拉丝-质-单丝断后伸长率</t>
  </si>
  <si>
    <t>071:拉丝-质-卷绕</t>
  </si>
  <si>
    <t>072:拉丝-质-单丝扭转</t>
  </si>
  <si>
    <t>105:时效-质-铝合金杆抗拉强度</t>
  </si>
  <si>
    <t>106:时效-质-铝合金杆断后伸长率</t>
  </si>
  <si>
    <t>109:时效-质-单丝抗拉强度</t>
  </si>
  <si>
    <t>110:时效-质-铝合金单丝断后伸长率</t>
  </si>
  <si>
    <t>112:时效-质-卷绕</t>
  </si>
  <si>
    <t>113:时效-质-单丝扭转</t>
  </si>
  <si>
    <t>160:绞线-质-单丝绞后抗拉强度</t>
  </si>
  <si>
    <t>161:绞线-质-单丝抗拉强度极差</t>
  </si>
  <si>
    <t>164:绞线-质-单丝绞后卷绕</t>
  </si>
  <si>
    <t>167:绞线-质-钢丝抗拉强度</t>
  </si>
  <si>
    <t>168:绞线-质-钢丝断后伸长率</t>
  </si>
  <si>
    <t>170:绞线-质-钢丝扭转</t>
  </si>
  <si>
    <t>148:绞线-质-节径比-钢芯6根层</t>
  </si>
  <si>
    <t>154:绞线-质-绞向-其他层</t>
  </si>
  <si>
    <t>157:绞线-质-导体股数</t>
  </si>
  <si>
    <t>067:拉丝-质-单丝直径</t>
  </si>
  <si>
    <t>156:绞线-质-导体外径</t>
  </si>
  <si>
    <t>074:拉丝-能-设备生产用电量</t>
  </si>
  <si>
    <t>075:拉丝-能-设备总耗电量</t>
  </si>
  <si>
    <t>116:时效-能-设备生产用电量</t>
  </si>
  <si>
    <t>117:时效-能-设备总耗电量</t>
  </si>
  <si>
    <t>174:绞线-能-设备待机用电量</t>
  </si>
  <si>
    <t>175:绞线-能-设备生产用电量</t>
  </si>
  <si>
    <t>176:绞线-能-设备总耗电量</t>
  </si>
  <si>
    <t>080:拉丝-环-生产设备油位</t>
  </si>
  <si>
    <t>081:拉丝-环-生产设备油温</t>
  </si>
  <si>
    <t>180:绞线-环-生产设备油位</t>
  </si>
  <si>
    <t>181:绞线-环-生产设备油温</t>
  </si>
  <si>
    <t>013:材料采购-量-到货数量014:材料采购-量-不合格数量015:材料采购-量-验收合格数量045:拉丝-量-拉丝铝杆生产领用重量047:拉丝-量-铝（合金）单丝产出重量（单盘）048:拉丝-量-铝（合金）单丝产出重量（总计）049:拉丝-量-不合格品重量050:拉丝-量-废铝（合金）边角料产出重量088:时效-量-铝合金单丝产出重量089:时效-量-   其中—不合格品重量090:时效-量-   其中—合格品重量130:绞线-量-单丝领用重量132:绞线-量-导体产出重量（单盘）133:绞线-量-盘底线结余重量134:绞线-量-   其中—不合格品重量135:绞线-量-   其中—合格品重量</t>
    <phoneticPr fontId="44" type="noConversion"/>
  </si>
  <si>
    <t>046:拉丝-量-铝（合金）单丝产出长度（单盘）131:绞线-量-导体产出长度（单盘）155:绞线-质-线长偏差</t>
    <phoneticPr fontId="44" type="noConversion"/>
  </si>
  <si>
    <t>017:材料采购-质-采样批次号062:拉丝-质-采样批次号102:时效-质-采样批次号146:-质-采样批次号</t>
    <phoneticPr fontId="44" type="noConversion"/>
  </si>
  <si>
    <t>019:材料采购-质-铝杆抗拉强度020:材料采购-质-铝杆断后伸长率023:材料采购-质-钢丝抗拉强度024:材料采购-质-钢丝断后伸长率028:材料采购-质-钢线1％伸长应力032:材料采购-质-钢丝卷绕033:材料采购-质-钢丝扭转064:拉丝-质-接头抗拉强度（冷压焊）068:拉丝-质-单丝抗拉强度069:拉丝-质-单丝断后伸长率071:拉丝-质-卷绕072:拉丝-质-单丝扭转105:时效-质-铝合金杆抗拉强度106:时效-质-铝合金杆断后伸长率109:时效-质-单丝抗拉强度110:时效-质-铝合金单丝断后伸长率112:时效-质-卷绕113:时效-质-单丝扭转160:绞线-质-单丝绞后抗拉强度161:绞线-质-单丝抗拉强度极差164:绞线-质-单丝绞后卷绕167:绞线-质-钢丝抗拉强度168:绞线-质-钢丝断后伸长率170:绞线-质-钢丝扭转</t>
    <phoneticPr fontId="44" type="noConversion"/>
  </si>
  <si>
    <t>105:时效-质-铝合金杆抗拉强度106:时效-质-铝合金杆断后伸长率109:时效-质-单丝抗拉强度110:时效-质-铝合金单丝断后伸长率112:时效-质-卷绕113:时效-质-单丝扭转</t>
    <phoneticPr fontId="44" type="noConversion"/>
  </si>
  <si>
    <t>067:拉丝-质-单丝直径156:绞线-质-导体外径074:拉丝-能-设备生产用电量075:拉丝-能-设备总耗电量116:时效-能-设备生产用电量117:时效-能-设备总耗电量174:绞线-能-设备待机用电量175:绞线-能-设备生产用电量176:绞线-能-设备总耗电量</t>
    <phoneticPr fontId="44" type="noConversion"/>
  </si>
  <si>
    <t>080:拉丝-环-生产设备油位081:拉丝-环-生产设备油温180:绞线-环-生产设备油位181:绞线-环-生产设备油温</t>
    <phoneticPr fontId="44" type="noConversion"/>
  </si>
  <si>
    <t>差旅费</t>
    <phoneticPr fontId="44" type="noConversion"/>
  </si>
  <si>
    <t>招待费</t>
    <phoneticPr fontId="44" type="noConversion"/>
  </si>
  <si>
    <t>研发费用（系统集成）</t>
    <phoneticPr fontId="44" type="noConversion"/>
  </si>
  <si>
    <t>常莽莽/陈艳伟</t>
  </si>
  <si>
    <t>常莽莽/陈艳伟/郝文芳/张会云</t>
  </si>
  <si>
    <r>
      <t xml:space="preserve">1+6采集点“量-重量”
包含编号：013-015，045，047-050，088-090，130，132-135
</t>
    </r>
    <r>
      <rPr>
        <b/>
        <sz val="9"/>
        <rFont val="宋体"/>
        <family val="3"/>
        <charset val="134"/>
      </rPr>
      <t>013:材料采购-量-到货数量014:材料采购-量-不合格数量015:材料采购-量-验收合格数量045:拉丝-量-拉丝铝杆生产领用重量047:拉丝-量-铝（合金）单丝产出重量（单盘）048:拉丝-量-铝（合金）单丝产出重量（总计）049:拉丝-量-不合格品重量050:拉丝-量-废铝（合金）边角料产出重量088:时效-量-铝合金单丝产出重量089:时效-量-   其中—不合格品重量090:时效-量-   其中—合格品重量130:绞线-量-单丝领用重量132:绞线-量-导体产出重量（单盘）133:绞线-量-盘底线结余重量134:绞线-量-   其中—不合格品重量135:绞线-量-   其中—合格品重量</t>
    </r>
    <phoneticPr fontId="44" type="noConversion"/>
  </si>
  <si>
    <r>
      <t xml:space="preserve">1+6采集点“量/质-长度”
包含编号：046，131，155
</t>
    </r>
    <r>
      <rPr>
        <b/>
        <sz val="9"/>
        <rFont val="宋体"/>
        <family val="3"/>
        <charset val="134"/>
      </rPr>
      <t>046:拉丝-量-铝（合金）单丝产出长度（单盘）131:绞线-量-导体产出长度（单盘）155:绞线-质-线长偏差</t>
    </r>
    <phoneticPr fontId="44" type="noConversion"/>
  </si>
  <si>
    <r>
      <t xml:space="preserve">1+6采集点“质-采样批次号”
包含编号：017，062，102，146
</t>
    </r>
    <r>
      <rPr>
        <b/>
        <sz val="9"/>
        <rFont val="宋体"/>
        <family val="3"/>
        <charset val="134"/>
      </rPr>
      <t>017:材料采购-质-采样批次号062:拉丝-质-采样批次号102:时效-质-采样批次号146:-质-采样批次号</t>
    </r>
    <phoneticPr fontId="44" type="noConversion"/>
  </si>
  <si>
    <r>
      <t xml:space="preserve">1+6采集点“质-物理性能”
包含编号：019-020，023-024，028，032-033，064，068-069，071-072，105-106，109-110，112-113，160-161，164，167-168，170
</t>
    </r>
    <r>
      <rPr>
        <b/>
        <sz val="9"/>
        <rFont val="宋体"/>
        <family val="3"/>
        <charset val="134"/>
      </rPr>
      <t>019:材料采购-质-铝杆抗拉强度020:材料采购-质-铝杆断后伸长率023:材料采购-质-钢丝抗拉强度024:材料采购-质-钢丝断后伸长率028:材料采购-质-钢线1％伸长应力032:材料采购-质-钢丝卷绕033:材料采购-质-钢丝扭转064:拉丝-质-接头抗拉强度（冷压焊）068:拉丝-质-单丝抗拉强度069:拉丝-质-单丝断后伸长率071:拉丝-质-卷绕072:拉丝-质-单丝扭转105:时效-质-铝合金杆抗拉强度106:时效-质-铝合金杆断后伸长率109:时效-质-单丝抗拉强度110:时效-质-铝合金单丝断后伸长率112:时效-质-卷绕113:时效-质-单丝扭转160:绞线-质-单丝绞后抗拉强度161:绞线-质-单丝抗拉强度极差164:绞线-质-单丝绞后卷绕167:绞线-质-钢丝抗拉强度168:绞线-质-钢丝断后伸长率170:绞线-质-钢丝扭转</t>
    </r>
    <phoneticPr fontId="44" type="noConversion"/>
  </si>
  <si>
    <r>
      <t xml:space="preserve">1+6采集点“质-节距/绞向/根数”
包含编号：148-154，157
</t>
    </r>
    <r>
      <rPr>
        <b/>
        <sz val="9"/>
        <rFont val="宋体"/>
        <family val="3"/>
        <charset val="134"/>
      </rPr>
      <t>105:时效-质-铝合金杆抗拉强度106:时效-质-铝合金杆断后伸长率109:时效-质-单丝抗拉强度110:时效-质-铝合金单丝断后伸长率112:时效-质-卷绕113:时效-质-单丝扭转</t>
    </r>
    <phoneticPr fontId="44" type="noConversion"/>
  </si>
  <si>
    <r>
      <t xml:space="preserve">1+6采集点“质/能-直径/电量”
包含编号：067，156，074-075，116-117，174-176
</t>
    </r>
    <r>
      <rPr>
        <b/>
        <sz val="9"/>
        <rFont val="宋体"/>
        <family val="3"/>
        <charset val="134"/>
      </rPr>
      <t>067:拉丝-质-单丝直径156:绞线-质-导体外径074:拉丝-能-设备生产用电量075:拉丝-能-设备总耗电量116:时效-能-设备生产用电量117:时效-能-设备总耗电量174:绞线-能-设备待机用电量175:绞线-能-设备生产用电量176:绞线-能-设备总耗电量</t>
    </r>
    <phoneticPr fontId="44" type="noConversion"/>
  </si>
  <si>
    <r>
      <t xml:space="preserve">1+6采集点“环/设备参数”
包含编号：080-081，180-181
</t>
    </r>
    <r>
      <rPr>
        <b/>
        <sz val="9"/>
        <rFont val="宋体"/>
        <family val="3"/>
        <charset val="134"/>
      </rPr>
      <t>080:拉丝-环-生产设备油位081:拉丝-环-生产设备油温180:绞线-环-生产设备油位181:绞线-环-生产设备油温</t>
    </r>
    <phoneticPr fontId="44" type="noConversion"/>
  </si>
  <si>
    <t>匹配条码管理系统选型</t>
    <phoneticPr fontId="44" type="noConversion"/>
  </si>
  <si>
    <t>条码管理系统供应商信息搜集（不少于5家）</t>
    <phoneticPr fontId="44" type="noConversion"/>
  </si>
  <si>
    <t>RFID/直至标签到货现场安装调试</t>
    <phoneticPr fontId="44" type="noConversion"/>
  </si>
  <si>
    <t>依据需求与郑州源控再次确认详细方案与报价</t>
    <phoneticPr fontId="44" type="noConversion"/>
  </si>
  <si>
    <t>电气工程师（王忍）</t>
  </si>
  <si>
    <t>电气工程师（王忍）</t>
    <phoneticPr fontId="44" type="noConversion"/>
  </si>
  <si>
    <t>制造部经理</t>
    <phoneticPr fontId="44" type="noConversion"/>
  </si>
  <si>
    <t>制造部经理（陈艳伟/常莽莽）</t>
  </si>
  <si>
    <t>制造部经理（陈艳伟/常莽莽）</t>
    <phoneticPr fontId="44" type="noConversion"/>
  </si>
  <si>
    <t>平台事业部总经理</t>
  </si>
  <si>
    <t>平台事业部分管副总（王昊）</t>
  </si>
  <si>
    <t>平台事业部分管副总（王昊）</t>
    <phoneticPr fontId="44" type="noConversion"/>
  </si>
  <si>
    <t>平台事业部总经理（刘红玉）</t>
  </si>
  <si>
    <t>总裁（韦总）</t>
  </si>
  <si>
    <t>总工程师（欧阳总）</t>
  </si>
  <si>
    <t>系统架构师（杨军）</t>
    <phoneticPr fontId="44" type="noConversion"/>
  </si>
  <si>
    <t>运维工程师（魏士康）</t>
    <phoneticPr fontId="44" type="noConversion"/>
  </si>
  <si>
    <t>开发经理</t>
    <phoneticPr fontId="44" type="noConversion"/>
  </si>
  <si>
    <t>技术品管部/制造部</t>
    <phoneticPr fontId="44" type="noConversion"/>
  </si>
  <si>
    <t>设备部</t>
    <phoneticPr fontId="44" type="noConversion"/>
  </si>
  <si>
    <t>7S与设备管理需求方案报欧阳总审核</t>
    <phoneticPr fontId="44" type="noConversion"/>
  </si>
  <si>
    <t>序号</t>
    <phoneticPr fontId="44" type="noConversion"/>
  </si>
  <si>
    <t>目标分类</t>
    <phoneticPr fontId="44" type="noConversion"/>
  </si>
  <si>
    <t>具体目标</t>
    <phoneticPr fontId="44" type="noConversion"/>
  </si>
  <si>
    <t>计划开始时间</t>
    <phoneticPr fontId="44" type="noConversion"/>
  </si>
  <si>
    <t>计划结束时间</t>
    <phoneticPr fontId="44" type="noConversion"/>
  </si>
  <si>
    <t>核心里程碑事件</t>
    <phoneticPr fontId="44" type="noConversion"/>
  </si>
  <si>
    <t>里程碑节点时间</t>
    <phoneticPr fontId="44" type="noConversion"/>
  </si>
  <si>
    <t>备注</t>
    <phoneticPr fontId="44" type="noConversion"/>
  </si>
  <si>
    <t>平台事业部2020年目标里程碑汇总</t>
    <phoneticPr fontId="44" type="noConversion"/>
  </si>
  <si>
    <t>1+6采集点推进</t>
    <phoneticPr fontId="44" type="noConversion"/>
  </si>
  <si>
    <t>1+6采集点“量-重量”地秤采购/改造</t>
    <phoneticPr fontId="44" type="noConversion"/>
  </si>
  <si>
    <t>确定适用场景与地秤技术参数</t>
    <phoneticPr fontId="44" type="noConversion"/>
  </si>
  <si>
    <t>比价结果报领导审批</t>
    <phoneticPr fontId="44" type="noConversion"/>
  </si>
  <si>
    <t>比价结果报领导审批</t>
    <phoneticPr fontId="44" type="noConversion"/>
  </si>
  <si>
    <t>验收通过正式使用</t>
    <phoneticPr fontId="44" type="noConversion"/>
  </si>
  <si>
    <t>验收通过正式使用</t>
    <phoneticPr fontId="44" type="noConversion"/>
  </si>
  <si>
    <t>1+6采集点“量/质-长度”计米器采购施工</t>
    <phoneticPr fontId="44" type="noConversion"/>
  </si>
  <si>
    <t>确定计米器技术参数</t>
    <phoneticPr fontId="44" type="noConversion"/>
  </si>
  <si>
    <t>确定计米器技术参数</t>
    <phoneticPr fontId="44" type="noConversion"/>
  </si>
  <si>
    <t>签订商务合同/技术合同</t>
    <phoneticPr fontId="44" type="noConversion"/>
  </si>
  <si>
    <t>签订商务合同/技术合同</t>
    <phoneticPr fontId="44" type="noConversion"/>
  </si>
  <si>
    <t>计米器施工完毕，验收通过正式使用</t>
    <phoneticPr fontId="44" type="noConversion"/>
  </si>
  <si>
    <t>1+6采集点“质-采样批次号”对应RFID与条码系统研发与实现</t>
    <phoneticPr fontId="44" type="noConversion"/>
  </si>
  <si>
    <t>电子标签、条码的使用场景，使用方式等需求确认</t>
    <phoneticPr fontId="44" type="noConversion"/>
  </si>
  <si>
    <t>运维工程师（魏士康）</t>
  </si>
  <si>
    <t>技术品管部/制造部</t>
  </si>
  <si>
    <t>电子标签、条码比价结果上报领导审批</t>
    <phoneticPr fontId="44" type="noConversion"/>
  </si>
  <si>
    <t>系统架构师（杨军）</t>
  </si>
  <si>
    <t>编制改造方案与新购设备对比表，向领导汇报对比结果</t>
    <phoneticPr fontId="44" type="noConversion"/>
  </si>
  <si>
    <t>依据各供应商提供方案讨论合作模式与报价</t>
    <phoneticPr fontId="44" type="noConversion"/>
  </si>
  <si>
    <t>1+6采集点“环/设备参数”与设备管理的系统管理与采集点</t>
    <phoneticPr fontId="44" type="noConversion"/>
  </si>
  <si>
    <t>1+6采集点“质-物理性能”（抗拉强度/拉伸率等）设备采集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</si>
</sst>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0.00_ "/>
    <numFmt numFmtId="177" formatCode="yyyy/m/d;@"/>
  </numFmts>
  <fonts count="6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</font>
    <font>
      <u/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b/>
      <sz val="12"/>
      <color rgb="FF7030A0"/>
      <name val="黑体"/>
      <family val="3"/>
      <charset val="134"/>
    </font>
    <font>
      <b/>
      <sz val="11"/>
      <color rgb="FF7030A0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rgb="FFFF0000"/>
      <name val="宋体"/>
      <family val="3"/>
      <charset val="134"/>
    </font>
    <font>
      <sz val="10"/>
      <color rgb="FFFF0000"/>
      <name val="黑体"/>
      <family val="3"/>
      <charset val="134"/>
    </font>
    <font>
      <sz val="9"/>
      <name val="宋体"/>
      <family val="3"/>
      <charset val="134"/>
    </font>
    <font>
      <sz val="10"/>
      <name val="黑体"/>
      <family val="3"/>
      <charset val="134"/>
    </font>
    <font>
      <sz val="9"/>
      <color theme="1"/>
      <name val="黑体"/>
      <family val="3"/>
      <charset val="134"/>
    </font>
    <font>
      <sz val="9"/>
      <color rgb="FFFF0000"/>
      <name val="黑体"/>
      <family val="3"/>
      <charset val="134"/>
    </font>
    <font>
      <sz val="14"/>
      <name val="宋体"/>
      <family val="3"/>
      <charset val="134"/>
    </font>
    <font>
      <b/>
      <sz val="9"/>
      <color rgb="FF7030A0"/>
      <name val="黑体"/>
      <family val="3"/>
      <charset val="134"/>
    </font>
    <font>
      <sz val="9"/>
      <name val="黑体"/>
      <family val="3"/>
      <charset val="134"/>
    </font>
    <font>
      <u/>
      <sz val="9"/>
      <name val="黑体"/>
      <family val="3"/>
      <charset val="134"/>
    </font>
    <font>
      <sz val="9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黑体"/>
      <family val="3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20"/>
      <name val="宋体"/>
      <family val="3"/>
      <charset val="134"/>
    </font>
    <font>
      <u/>
      <sz val="18"/>
      <name val="宋体"/>
      <family val="3"/>
      <charset val="134"/>
    </font>
    <font>
      <b/>
      <sz val="16"/>
      <name val="宋体"/>
      <family val="3"/>
      <charset val="134"/>
    </font>
    <font>
      <b/>
      <sz val="14"/>
      <name val="宋体"/>
      <family val="3"/>
      <charset val="134"/>
    </font>
    <font>
      <b/>
      <u/>
      <sz val="18"/>
      <name val="宋体"/>
      <family val="3"/>
      <charset val="134"/>
    </font>
    <font>
      <b/>
      <sz val="11"/>
      <name val="宋体"/>
      <family val="3"/>
      <charset val="134"/>
    </font>
    <font>
      <sz val="18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黑体"/>
      <family val="3"/>
      <charset val="134"/>
    </font>
    <font>
      <u/>
      <sz val="2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1"/>
      <name val="宋体"/>
      <family val="3"/>
      <charset val="134"/>
    </font>
    <font>
      <u/>
      <sz val="16"/>
      <name val="宋体"/>
      <family val="3"/>
      <charset val="134"/>
    </font>
    <font>
      <b/>
      <sz val="11"/>
      <color rgb="FF7030A0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4"/>
      <color theme="1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41" fontId="4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3" fillId="0" borderId="0">
      <alignment vertical="center"/>
    </xf>
    <xf numFmtId="0" fontId="43" fillId="0" borderId="0"/>
    <xf numFmtId="0" fontId="51" fillId="0" borderId="0"/>
    <xf numFmtId="0" fontId="51" fillId="0" borderId="0"/>
    <xf numFmtId="9" fontId="51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/>
  </cellStyleXfs>
  <cellXfs count="451">
    <xf numFmtId="0" fontId="0" fillId="0" borderId="0" xfId="0"/>
    <xf numFmtId="0" fontId="1" fillId="0" borderId="0" xfId="3" applyFont="1" applyAlignment="1">
      <alignment horizontal="left" vertical="center"/>
    </xf>
    <xf numFmtId="0" fontId="1" fillId="2" borderId="0" xfId="3" applyFont="1" applyFill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43" fillId="0" borderId="0" xfId="3">
      <alignment vertical="center"/>
    </xf>
    <xf numFmtId="0" fontId="1" fillId="3" borderId="0" xfId="3" applyFont="1" applyFill="1" applyAlignment="1">
      <alignment horizontal="left" vertical="center"/>
    </xf>
    <xf numFmtId="0" fontId="1" fillId="0" borderId="0" xfId="3" applyFont="1" applyAlignment="1">
      <alignment horizontal="center" vertical="center"/>
    </xf>
    <xf numFmtId="0" fontId="1" fillId="0" borderId="0" xfId="3" applyFont="1" applyAlignment="1">
      <alignment horizontal="left" vertical="center" wrapText="1"/>
    </xf>
    <xf numFmtId="0" fontId="1" fillId="2" borderId="0" xfId="3" applyFont="1" applyFill="1" applyAlignment="1">
      <alignment horizontal="left" vertical="center" wrapText="1"/>
    </xf>
    <xf numFmtId="0" fontId="1" fillId="0" borderId="0" xfId="3" applyFont="1" applyAlignment="1">
      <alignment horizontal="center" vertical="center" wrapText="1"/>
    </xf>
    <xf numFmtId="0" fontId="3" fillId="0" borderId="0" xfId="3" applyFont="1">
      <alignment vertical="center"/>
    </xf>
    <xf numFmtId="0" fontId="5" fillId="0" borderId="1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horizontal="left" vertical="center" wrapText="1"/>
    </xf>
    <xf numFmtId="0" fontId="7" fillId="2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left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" fillId="0" borderId="1" xfId="3" applyFont="1" applyBorder="1" applyAlignment="1">
      <alignment horizontal="center" vertical="center"/>
    </xf>
    <xf numFmtId="0" fontId="1" fillId="0" borderId="1" xfId="3" applyFont="1" applyFill="1" applyBorder="1" applyAlignment="1">
      <alignment horizontal="left" vertical="center" wrapText="1"/>
    </xf>
    <xf numFmtId="58" fontId="5" fillId="0" borderId="1" xfId="1" applyNumberFormat="1" applyFont="1" applyFill="1" applyBorder="1" applyAlignment="1" applyProtection="1">
      <alignment horizontal="center" vertical="center"/>
      <protection hidden="1"/>
    </xf>
    <xf numFmtId="0" fontId="13" fillId="0" borderId="1" xfId="3" applyFont="1" applyBorder="1" applyAlignment="1">
      <alignment horizontal="center" vertical="center" wrapText="1"/>
    </xf>
    <xf numFmtId="176" fontId="10" fillId="2" borderId="1" xfId="2" applyNumberFormat="1" applyFont="1" applyFill="1" applyBorder="1" applyAlignment="1">
      <alignment horizontal="left" vertical="center" wrapText="1"/>
    </xf>
    <xf numFmtId="14" fontId="14" fillId="0" borderId="1" xfId="2" applyNumberFormat="1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10" fillId="0" borderId="1" xfId="2" applyFont="1" applyBorder="1" applyAlignment="1">
      <alignment vertical="center" wrapText="1"/>
    </xf>
    <xf numFmtId="0" fontId="10" fillId="0" borderId="1" xfId="2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/>
    </xf>
    <xf numFmtId="14" fontId="14" fillId="2" borderId="1" xfId="2" applyNumberFormat="1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5" fillId="2" borderId="1" xfId="3" applyFont="1" applyFill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4" fontId="14" fillId="0" borderId="2" xfId="2" applyNumberFormat="1" applyFont="1" applyBorder="1" applyAlignment="1">
      <alignment horizontal="center" vertical="center" wrapText="1"/>
    </xf>
    <xf numFmtId="0" fontId="15" fillId="0" borderId="2" xfId="3" applyFont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1" fillId="0" borderId="1" xfId="3" applyFont="1" applyBorder="1" applyAlignment="1">
      <alignment horizontal="left" vertical="center" wrapText="1"/>
    </xf>
    <xf numFmtId="176" fontId="1" fillId="2" borderId="0" xfId="3" applyNumberFormat="1" applyFont="1" applyFill="1" applyAlignment="1">
      <alignment horizontal="left" vertical="center" wrapText="1"/>
    </xf>
    <xf numFmtId="58" fontId="5" fillId="0" borderId="5" xfId="1" applyNumberFormat="1" applyFont="1" applyFill="1" applyBorder="1" applyAlignment="1" applyProtection="1">
      <alignment horizontal="center" vertical="center"/>
      <protection hidden="1"/>
    </xf>
    <xf numFmtId="0" fontId="1" fillId="0" borderId="1" xfId="3" applyFont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0" fontId="43" fillId="0" borderId="1" xfId="3" applyBorder="1">
      <alignment vertical="center"/>
    </xf>
    <xf numFmtId="0" fontId="1" fillId="3" borderId="1" xfId="3" applyFont="1" applyFill="1" applyBorder="1" applyAlignment="1">
      <alignment horizontal="left" vertical="center"/>
    </xf>
    <xf numFmtId="0" fontId="1" fillId="0" borderId="2" xfId="3" applyFont="1" applyBorder="1" applyAlignment="1">
      <alignment horizontal="left" vertical="center"/>
    </xf>
    <xf numFmtId="0" fontId="1" fillId="0" borderId="0" xfId="3" applyFont="1" applyFill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15" fillId="0" borderId="1" xfId="2" applyFont="1" applyBorder="1" applyAlignment="1">
      <alignment horizontal="left" vertical="center" wrapText="1"/>
    </xf>
    <xf numFmtId="0" fontId="15" fillId="2" borderId="1" xfId="2" applyFont="1" applyFill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 wrapText="1"/>
    </xf>
    <xf numFmtId="0" fontId="19" fillId="0" borderId="1" xfId="2" applyFont="1" applyBorder="1" applyAlignment="1">
      <alignment horizontal="left" vertical="center" wrapText="1"/>
    </xf>
    <xf numFmtId="0" fontId="15" fillId="0" borderId="1" xfId="3" applyFont="1" applyBorder="1" applyAlignment="1">
      <alignment horizontal="left" vertical="center" wrapText="1"/>
    </xf>
    <xf numFmtId="0" fontId="16" fillId="0" borderId="1" xfId="3" applyFont="1" applyBorder="1" applyAlignment="1">
      <alignment horizontal="left" vertical="center" wrapText="1"/>
    </xf>
    <xf numFmtId="0" fontId="15" fillId="0" borderId="1" xfId="3" applyFont="1" applyBorder="1" applyAlignment="1">
      <alignment horizontal="center" vertical="center"/>
    </xf>
    <xf numFmtId="14" fontId="19" fillId="0" borderId="1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vertical="center" wrapText="1"/>
    </xf>
    <xf numFmtId="0" fontId="15" fillId="0" borderId="1" xfId="2" applyFont="1" applyBorder="1" applyAlignment="1">
      <alignment horizontal="center" vertical="center" wrapText="1"/>
    </xf>
    <xf numFmtId="14" fontId="16" fillId="0" borderId="1" xfId="2" applyNumberFormat="1" applyFont="1" applyBorder="1" applyAlignment="1">
      <alignment horizontal="center" vertical="center" wrapText="1"/>
    </xf>
    <xf numFmtId="0" fontId="16" fillId="0" borderId="1" xfId="2" applyFont="1" applyBorder="1" applyAlignment="1">
      <alignment vertical="center" wrapText="1"/>
    </xf>
    <xf numFmtId="0" fontId="16" fillId="0" borderId="1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43" fillId="0" borderId="1" xfId="3" applyBorder="1" applyAlignment="1">
      <alignment horizontal="center" vertical="center"/>
    </xf>
    <xf numFmtId="0" fontId="15" fillId="0" borderId="1" xfId="3" applyFont="1" applyBorder="1">
      <alignment vertical="center"/>
    </xf>
    <xf numFmtId="0" fontId="21" fillId="0" borderId="1" xfId="3" applyFont="1" applyBorder="1" applyAlignment="1">
      <alignment horizontal="center" vertical="center"/>
    </xf>
    <xf numFmtId="0" fontId="21" fillId="0" borderId="0" xfId="3" applyFont="1">
      <alignment vertical="center"/>
    </xf>
    <xf numFmtId="0" fontId="15" fillId="0" borderId="1" xfId="3" applyFont="1" applyBorder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16" fillId="0" borderId="1" xfId="3" applyFont="1" applyBorder="1" applyAlignment="1">
      <alignment horizontal="left" vertical="center"/>
    </xf>
    <xf numFmtId="0" fontId="15" fillId="0" borderId="0" xfId="3" applyFont="1" applyAlignment="1">
      <alignment horizontal="center" vertical="center"/>
    </xf>
    <xf numFmtId="0" fontId="22" fillId="0" borderId="0" xfId="3" applyFont="1">
      <alignment vertical="center"/>
    </xf>
    <xf numFmtId="0" fontId="0" fillId="0" borderId="0" xfId="3" applyFont="1">
      <alignment vertical="center"/>
    </xf>
    <xf numFmtId="0" fontId="23" fillId="0" borderId="1" xfId="3" applyFont="1" applyBorder="1" applyAlignment="1">
      <alignment horizontal="center" vertical="center" wrapText="1"/>
    </xf>
    <xf numFmtId="0" fontId="15" fillId="2" borderId="6" xfId="2" applyFont="1" applyFill="1" applyBorder="1" applyAlignment="1">
      <alignment horizontal="left" vertical="center" wrapText="1"/>
    </xf>
    <xf numFmtId="0" fontId="16" fillId="2" borderId="6" xfId="2" applyFont="1" applyFill="1" applyBorder="1" applyAlignment="1">
      <alignment horizontal="left" vertical="center" wrapText="1"/>
    </xf>
    <xf numFmtId="0" fontId="24" fillId="4" borderId="6" xfId="3" applyFont="1" applyFill="1" applyBorder="1" applyAlignment="1">
      <alignment horizontal="left" vertical="center" wrapText="1"/>
    </xf>
    <xf numFmtId="0" fontId="24" fillId="2" borderId="6" xfId="3" applyFont="1" applyFill="1" applyBorder="1" applyAlignment="1">
      <alignment horizontal="left" vertical="center" wrapText="1"/>
    </xf>
    <xf numFmtId="0" fontId="24" fillId="4" borderId="9" xfId="3" applyFont="1" applyFill="1" applyBorder="1" applyAlignment="1">
      <alignment horizontal="left" vertical="center" wrapText="1"/>
    </xf>
    <xf numFmtId="0" fontId="24" fillId="2" borderId="9" xfId="3" applyFont="1" applyFill="1" applyBorder="1" applyAlignment="1">
      <alignment horizontal="left" vertical="center" wrapText="1"/>
    </xf>
    <xf numFmtId="58" fontId="23" fillId="0" borderId="1" xfId="1" applyNumberFormat="1" applyFont="1" applyFill="1" applyBorder="1" applyAlignment="1" applyProtection="1">
      <alignment horizontal="center" vertical="center"/>
      <protection hidden="1"/>
    </xf>
    <xf numFmtId="0" fontId="25" fillId="0" borderId="1" xfId="3" applyFont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/>
    </xf>
    <xf numFmtId="0" fontId="24" fillId="4" borderId="6" xfId="3" applyFont="1" applyFill="1" applyBorder="1" applyAlignment="1">
      <alignment horizontal="center" vertical="center"/>
    </xf>
    <xf numFmtId="14" fontId="24" fillId="4" borderId="6" xfId="3" applyNumberFormat="1" applyFont="1" applyFill="1" applyBorder="1" applyAlignment="1">
      <alignment horizontal="center" vertical="center" wrapText="1"/>
    </xf>
    <xf numFmtId="177" fontId="24" fillId="4" borderId="6" xfId="3" applyNumberFormat="1" applyFont="1" applyFill="1" applyBorder="1" applyAlignment="1">
      <alignment horizontal="center" vertical="center" wrapText="1"/>
    </xf>
    <xf numFmtId="0" fontId="24" fillId="4" borderId="6" xfId="3" applyFont="1" applyFill="1" applyBorder="1" applyAlignment="1">
      <alignment horizontal="center" vertical="center" wrapText="1"/>
    </xf>
    <xf numFmtId="0" fontId="24" fillId="4" borderId="9" xfId="3" applyFont="1" applyFill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/>
    </xf>
    <xf numFmtId="0" fontId="26" fillId="0" borderId="1" xfId="3" applyFont="1" applyBorder="1">
      <alignment vertical="center"/>
    </xf>
    <xf numFmtId="0" fontId="26" fillId="0" borderId="0" xfId="3" applyFont="1">
      <alignment vertical="center"/>
    </xf>
    <xf numFmtId="0" fontId="7" fillId="0" borderId="1" xfId="3" applyFont="1" applyBorder="1" applyAlignment="1">
      <alignment horizontal="left" vertical="center"/>
    </xf>
    <xf numFmtId="0" fontId="27" fillId="0" borderId="1" xfId="3" applyFont="1" applyBorder="1" applyAlignment="1">
      <alignment horizontal="left" vertical="center"/>
    </xf>
    <xf numFmtId="0" fontId="6" fillId="0" borderId="2" xfId="3" applyFont="1" applyBorder="1" applyAlignment="1">
      <alignment horizontal="center" vertical="center" wrapText="1"/>
    </xf>
    <xf numFmtId="0" fontId="28" fillId="0" borderId="1" xfId="3" applyFont="1" applyBorder="1" applyAlignment="1">
      <alignment horizontal="left" vertical="center" wrapText="1" indent="1"/>
    </xf>
    <xf numFmtId="0" fontId="1" fillId="0" borderId="3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43" fillId="0" borderId="0" xfId="3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 wrapText="1"/>
    </xf>
    <xf numFmtId="0" fontId="31" fillId="0" borderId="0" xfId="3" applyFont="1" applyFill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31" fillId="0" borderId="1" xfId="3" applyFont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43" fillId="0" borderId="1" xfId="3" applyFill="1" applyBorder="1" applyAlignment="1">
      <alignment vertical="center" wrapText="1"/>
    </xf>
    <xf numFmtId="0" fontId="30" fillId="0" borderId="1" xfId="3" applyFont="1" applyBorder="1" applyAlignment="1">
      <alignment horizontal="center" vertical="center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Font="1" applyBorder="1" applyAlignment="1">
      <alignment horizontal="left" vertical="center" wrapText="1"/>
    </xf>
    <xf numFmtId="0" fontId="2" fillId="6" borderId="1" xfId="2" applyFont="1" applyFill="1" applyBorder="1" applyAlignment="1">
      <alignment horizontal="left" vertical="center" wrapText="1"/>
    </xf>
    <xf numFmtId="0" fontId="28" fillId="0" borderId="1" xfId="3" applyFont="1" applyFill="1" applyBorder="1" applyAlignment="1">
      <alignment horizontal="left" vertical="center" wrapText="1" indent="1"/>
    </xf>
    <xf numFmtId="0" fontId="1" fillId="0" borderId="1" xfId="3" applyFont="1" applyFill="1" applyBorder="1" applyAlignment="1">
      <alignment horizontal="left" vertical="center"/>
    </xf>
    <xf numFmtId="0" fontId="28" fillId="0" borderId="1" xfId="3" applyFont="1" applyFill="1" applyBorder="1" applyAlignment="1">
      <alignment horizontal="center" vertical="center" wrapText="1"/>
    </xf>
    <xf numFmtId="14" fontId="5" fillId="0" borderId="1" xfId="2" applyNumberFormat="1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14" fontId="2" fillId="6" borderId="1" xfId="2" applyNumberFormat="1" applyFont="1" applyFill="1" applyBorder="1" applyAlignment="1">
      <alignment horizontal="center" vertical="center" wrapText="1"/>
    </xf>
    <xf numFmtId="0" fontId="2" fillId="6" borderId="3" xfId="3" applyFont="1" applyFill="1" applyBorder="1" applyAlignment="1">
      <alignment horizontal="center" vertical="center" wrapText="1"/>
    </xf>
    <xf numFmtId="0" fontId="2" fillId="6" borderId="3" xfId="2" applyFont="1" applyFill="1" applyBorder="1" applyAlignment="1">
      <alignment horizontal="center" vertical="center" wrapText="1"/>
    </xf>
    <xf numFmtId="0" fontId="2" fillId="6" borderId="1" xfId="2" applyFont="1" applyFill="1" applyBorder="1" applyAlignment="1">
      <alignment horizontal="center" vertical="center" wrapText="1"/>
    </xf>
    <xf numFmtId="0" fontId="2" fillId="6" borderId="1" xfId="3" applyFont="1" applyFill="1" applyBorder="1" applyAlignment="1">
      <alignment horizontal="center" vertical="center" wrapText="1"/>
    </xf>
    <xf numFmtId="14" fontId="5" fillId="0" borderId="1" xfId="3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vertical="center" wrapText="1"/>
    </xf>
    <xf numFmtId="0" fontId="1" fillId="7" borderId="0" xfId="3" applyFont="1" applyFill="1" applyAlignment="1">
      <alignment horizontal="left" vertical="center" wrapText="1"/>
    </xf>
    <xf numFmtId="0" fontId="3" fillId="0" borderId="0" xfId="3" applyFont="1" applyAlignment="1">
      <alignment vertical="center" wrapText="1"/>
    </xf>
    <xf numFmtId="0" fontId="35" fillId="0" borderId="7" xfId="3" applyFont="1" applyBorder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7" fillId="7" borderId="1" xfId="3" applyFont="1" applyFill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1" fillId="0" borderId="1" xfId="4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58" fontId="37" fillId="7" borderId="1" xfId="1" applyNumberFormat="1" applyFont="1" applyFill="1" applyBorder="1" applyAlignment="1" applyProtection="1">
      <alignment horizontal="center" vertical="center" wrapText="1"/>
      <protection hidden="1"/>
    </xf>
    <xf numFmtId="177" fontId="13" fillId="0" borderId="1" xfId="4" applyNumberFormat="1" applyFont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177" fontId="11" fillId="0" borderId="1" xfId="4" applyNumberFormat="1" applyFont="1" applyBorder="1" applyAlignment="1">
      <alignment horizontal="center" vertical="center" wrapText="1"/>
    </xf>
    <xf numFmtId="0" fontId="41" fillId="0" borderId="1" xfId="2" applyFont="1" applyBorder="1" applyAlignment="1">
      <alignment horizontal="center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horizontal="center" vertical="center" wrapText="1"/>
    </xf>
    <xf numFmtId="0" fontId="34" fillId="0" borderId="0" xfId="3" applyFont="1" applyAlignment="1">
      <alignment vertical="center" wrapText="1"/>
    </xf>
    <xf numFmtId="0" fontId="7" fillId="0" borderId="1" xfId="3" applyFont="1" applyBorder="1" applyAlignment="1">
      <alignment horizontal="left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6" fillId="0" borderId="1" xfId="3" applyNumberFormat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45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47" fillId="0" borderId="0" xfId="3" applyFont="1" applyAlignment="1">
      <alignment horizontal="center" vertical="center"/>
    </xf>
    <xf numFmtId="0" fontId="48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 wrapText="1"/>
    </xf>
    <xf numFmtId="0" fontId="49" fillId="0" borderId="0" xfId="3" applyFont="1" applyAlignment="1">
      <alignment horizontal="center" vertical="center"/>
    </xf>
    <xf numFmtId="0" fontId="49" fillId="0" borderId="0" xfId="3" applyFont="1" applyAlignment="1">
      <alignment horizontal="center" vertical="center" wrapText="1"/>
    </xf>
    <xf numFmtId="0" fontId="49" fillId="0" borderId="0" xfId="3" applyFont="1" applyFill="1" applyAlignment="1">
      <alignment horizontal="center" vertical="center" wrapText="1"/>
    </xf>
    <xf numFmtId="0" fontId="48" fillId="0" borderId="1" xfId="0" applyFont="1" applyBorder="1" applyAlignment="1">
      <alignment horizontal="left" vertical="center" wrapText="1"/>
    </xf>
    <xf numFmtId="0" fontId="49" fillId="0" borderId="1" xfId="3" applyFont="1" applyBorder="1" applyAlignment="1">
      <alignment horizontal="center" vertical="center"/>
    </xf>
    <xf numFmtId="0" fontId="49" fillId="0" borderId="1" xfId="3" applyFont="1" applyBorder="1" applyAlignment="1">
      <alignment horizontal="center" vertical="center" wrapText="1"/>
    </xf>
    <xf numFmtId="0" fontId="49" fillId="0" borderId="1" xfId="3" applyFont="1" applyFill="1" applyBorder="1" applyAlignment="1">
      <alignment horizontal="center" vertical="center" wrapText="1"/>
    </xf>
    <xf numFmtId="14" fontId="49" fillId="0" borderId="1" xfId="3" applyNumberFormat="1" applyFont="1" applyBorder="1" applyAlignment="1">
      <alignment horizontal="center" vertical="center" wrapText="1"/>
    </xf>
    <xf numFmtId="0" fontId="47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14" fontId="6" fillId="0" borderId="1" xfId="3" applyNumberFormat="1" applyFont="1" applyBorder="1" applyAlignment="1">
      <alignment horizontal="center" vertical="center" wrapText="1"/>
    </xf>
    <xf numFmtId="0" fontId="6" fillId="0" borderId="1" xfId="3" applyNumberFormat="1" applyFont="1" applyBorder="1" applyAlignment="1">
      <alignment horizontal="center" vertical="center" wrapText="1"/>
    </xf>
    <xf numFmtId="0" fontId="49" fillId="5" borderId="1" xfId="2" applyFont="1" applyFill="1" applyBorder="1" applyAlignment="1">
      <alignment horizontal="center" vertical="center" wrapText="1"/>
    </xf>
    <xf numFmtId="0" fontId="47" fillId="11" borderId="0" xfId="3" applyFont="1" applyFill="1" applyAlignment="1">
      <alignment horizontal="center" vertical="center"/>
    </xf>
    <xf numFmtId="0" fontId="49" fillId="11" borderId="0" xfId="3" applyFont="1" applyFill="1" applyAlignment="1">
      <alignment horizontal="center" vertical="center"/>
    </xf>
    <xf numFmtId="0" fontId="49" fillId="11" borderId="0" xfId="3" applyFont="1" applyFill="1" applyAlignment="1">
      <alignment horizontal="center" vertical="center" wrapText="1"/>
    </xf>
    <xf numFmtId="0" fontId="52" fillId="0" borderId="0" xfId="6" applyFont="1" applyAlignment="1">
      <alignment horizontal="center" vertical="center"/>
    </xf>
    <xf numFmtId="0" fontId="58" fillId="0" borderId="0" xfId="6" applyFont="1"/>
    <xf numFmtId="0" fontId="53" fillId="0" borderId="1" xfId="6" applyFont="1" applyBorder="1" applyAlignment="1">
      <alignment horizontal="center" vertical="center"/>
    </xf>
    <xf numFmtId="0" fontId="53" fillId="10" borderId="1" xfId="6" applyFont="1" applyFill="1" applyBorder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4" fillId="0" borderId="1" xfId="6" quotePrefix="1" applyFont="1" applyBorder="1" applyAlignment="1">
      <alignment horizontal="center" vertical="center" wrapText="1"/>
    </xf>
    <xf numFmtId="0" fontId="54" fillId="0" borderId="1" xfId="6" applyFont="1" applyBorder="1" applyAlignment="1">
      <alignment horizontal="center" vertical="center"/>
    </xf>
    <xf numFmtId="9" fontId="58" fillId="0" borderId="0" xfId="7" applyFont="1" applyAlignment="1"/>
    <xf numFmtId="0" fontId="55" fillId="6" borderId="1" xfId="6" applyFont="1" applyFill="1" applyBorder="1" applyAlignment="1">
      <alignment horizontal="center" vertical="center"/>
    </xf>
    <xf numFmtId="0" fontId="53" fillId="0" borderId="0" xfId="6" applyFont="1" applyAlignment="1">
      <alignment horizontal="left" vertical="center"/>
    </xf>
    <xf numFmtId="0" fontId="59" fillId="0" borderId="0" xfId="6" applyFont="1"/>
    <xf numFmtId="0" fontId="56" fillId="0" borderId="1" xfId="6" quotePrefix="1" applyFont="1" applyBorder="1" applyAlignment="1">
      <alignment horizontal="center" vertical="center"/>
    </xf>
    <xf numFmtId="0" fontId="56" fillId="0" borderId="1" xfId="6" applyFont="1" applyBorder="1" applyAlignment="1">
      <alignment horizontal="center" vertical="center"/>
    </xf>
    <xf numFmtId="0" fontId="58" fillId="0" borderId="0" xfId="6" applyFont="1" applyAlignment="1">
      <alignment horizontal="center" vertical="center"/>
    </xf>
    <xf numFmtId="0" fontId="53" fillId="14" borderId="1" xfId="6" applyFont="1" applyFill="1" applyBorder="1" applyAlignment="1">
      <alignment horizontal="center" vertical="center"/>
    </xf>
    <xf numFmtId="0" fontId="53" fillId="14" borderId="0" xfId="6" applyFont="1" applyFill="1" applyAlignment="1">
      <alignment horizontal="center" vertical="center"/>
    </xf>
    <xf numFmtId="0" fontId="53" fillId="10" borderId="0" xfId="6" applyFont="1" applyFill="1" applyAlignment="1">
      <alignment horizontal="left" vertical="center"/>
    </xf>
    <xf numFmtId="0" fontId="58" fillId="0" borderId="0" xfId="6" applyFont="1" applyAlignment="1">
      <alignment horizontal="center"/>
    </xf>
    <xf numFmtId="0" fontId="58" fillId="0" borderId="1" xfId="6" applyFont="1" applyBorder="1" applyAlignment="1">
      <alignment wrapText="1"/>
    </xf>
    <xf numFmtId="0" fontId="53" fillId="6" borderId="1" xfId="6" applyFont="1" applyFill="1" applyBorder="1" applyAlignment="1">
      <alignment horizontal="center" vertical="center"/>
    </xf>
    <xf numFmtId="0" fontId="53" fillId="6" borderId="0" xfId="6" applyFont="1" applyFill="1" applyAlignment="1">
      <alignment horizontal="left" vertical="center"/>
    </xf>
    <xf numFmtId="0" fontId="58" fillId="0" borderId="5" xfId="6" applyFont="1" applyBorder="1"/>
    <xf numFmtId="0" fontId="57" fillId="0" borderId="0" xfId="6" applyFont="1" applyAlignment="1">
      <alignment horizontal="center" vertical="center"/>
    </xf>
    <xf numFmtId="0" fontId="57" fillId="0" borderId="1" xfId="6" applyFont="1" applyBorder="1" applyAlignment="1">
      <alignment horizontal="center" vertical="center" wrapText="1"/>
    </xf>
    <xf numFmtId="0" fontId="57" fillId="0" borderId="1" xfId="6" applyFont="1" applyBorder="1" applyAlignment="1">
      <alignment vertical="center"/>
    </xf>
    <xf numFmtId="0" fontId="57" fillId="0" borderId="0" xfId="6" applyFont="1" applyAlignment="1">
      <alignment horizontal="center" vertical="center" wrapText="1"/>
    </xf>
    <xf numFmtId="0" fontId="57" fillId="0" borderId="1" xfId="6" applyFont="1" applyBorder="1" applyAlignment="1">
      <alignment vertical="center" wrapText="1"/>
    </xf>
    <xf numFmtId="0" fontId="57" fillId="0" borderId="1" xfId="6" applyFont="1" applyBorder="1" applyAlignment="1">
      <alignment horizontal="center" vertical="center"/>
    </xf>
    <xf numFmtId="0" fontId="57" fillId="0" borderId="1" xfId="6" applyFont="1" applyBorder="1" applyAlignment="1">
      <alignment horizontal="left" vertical="center"/>
    </xf>
    <xf numFmtId="0" fontId="57" fillId="0" borderId="5" xfId="6" applyFont="1" applyBorder="1" applyAlignment="1">
      <alignment vertical="center"/>
    </xf>
    <xf numFmtId="0" fontId="57" fillId="0" borderId="6" xfId="6" applyFont="1" applyBorder="1" applyAlignment="1">
      <alignment vertical="center"/>
    </xf>
    <xf numFmtId="0" fontId="57" fillId="0" borderId="0" xfId="6" applyFont="1" applyAlignment="1">
      <alignment vertical="center"/>
    </xf>
    <xf numFmtId="0" fontId="57" fillId="13" borderId="1" xfId="6" applyFont="1" applyFill="1" applyBorder="1" applyAlignment="1">
      <alignment horizontal="center" vertical="center"/>
    </xf>
    <xf numFmtId="0" fontId="57" fillId="0" borderId="1" xfId="6" applyFont="1" applyBorder="1" applyAlignment="1">
      <alignment horizontal="left" vertical="center" wrapText="1"/>
    </xf>
    <xf numFmtId="0" fontId="57" fillId="0" borderId="0" xfId="6" applyFont="1" applyAlignment="1">
      <alignment vertical="center" wrapText="1"/>
    </xf>
    <xf numFmtId="0" fontId="57" fillId="0" borderId="0" xfId="6" applyFont="1" applyAlignment="1">
      <alignment horizontal="left" vertical="center"/>
    </xf>
    <xf numFmtId="0" fontId="57" fillId="13" borderId="0" xfId="6" applyFont="1" applyFill="1" applyAlignment="1">
      <alignment horizontal="center" vertical="center"/>
    </xf>
    <xf numFmtId="0" fontId="57" fillId="12" borderId="0" xfId="6" applyFont="1" applyFill="1" applyAlignment="1">
      <alignment horizontal="center" vertical="center"/>
    </xf>
    <xf numFmtId="0" fontId="57" fillId="12" borderId="0" xfId="6" applyFont="1" applyFill="1" applyAlignment="1">
      <alignment horizontal="left" vertical="center"/>
    </xf>
    <xf numFmtId="0" fontId="57" fillId="9" borderId="1" xfId="6" applyFont="1" applyFill="1" applyBorder="1" applyAlignment="1">
      <alignment vertical="center" wrapText="1"/>
    </xf>
    <xf numFmtId="0" fontId="57" fillId="0" borderId="1" xfId="6" applyFont="1" applyFill="1" applyBorder="1" applyAlignment="1">
      <alignment vertical="center" wrapText="1"/>
    </xf>
    <xf numFmtId="0" fontId="60" fillId="0" borderId="0" xfId="3" applyFont="1" applyAlignment="1">
      <alignment horizontal="center" vertical="center"/>
    </xf>
    <xf numFmtId="0" fontId="57" fillId="15" borderId="1" xfId="6" applyFont="1" applyFill="1" applyBorder="1" applyAlignment="1">
      <alignment vertical="center" wrapText="1"/>
    </xf>
    <xf numFmtId="0" fontId="57" fillId="15" borderId="1" xfId="6" applyFont="1" applyFill="1" applyBorder="1" applyAlignment="1">
      <alignment horizontal="left" vertical="center" wrapText="1"/>
    </xf>
    <xf numFmtId="0" fontId="57" fillId="16" borderId="1" xfId="6" applyFont="1" applyFill="1" applyBorder="1" applyAlignment="1">
      <alignment vertical="center" wrapText="1"/>
    </xf>
    <xf numFmtId="0" fontId="57" fillId="16" borderId="1" xfId="6" applyFont="1" applyFill="1" applyBorder="1" applyAlignment="1">
      <alignment horizontal="left" vertical="center" wrapText="1"/>
    </xf>
    <xf numFmtId="0" fontId="57" fillId="17" borderId="1" xfId="6" applyFont="1" applyFill="1" applyBorder="1" applyAlignment="1">
      <alignment vertical="center" wrapText="1"/>
    </xf>
    <xf numFmtId="0" fontId="57" fillId="18" borderId="1" xfId="6" applyFont="1" applyFill="1" applyBorder="1" applyAlignment="1">
      <alignment vertical="center" wrapText="1"/>
    </xf>
    <xf numFmtId="0" fontId="64" fillId="0" borderId="0" xfId="8" applyAlignment="1">
      <alignment horizontal="center" vertical="center"/>
    </xf>
    <xf numFmtId="49" fontId="0" fillId="0" borderId="0" xfId="0" applyNumberFormat="1"/>
    <xf numFmtId="49" fontId="43" fillId="0" borderId="0" xfId="0" applyNumberFormat="1" applyFont="1"/>
    <xf numFmtId="49" fontId="43" fillId="19" borderId="0" xfId="0" applyNumberFormat="1" applyFont="1" applyFill="1"/>
    <xf numFmtId="49" fontId="57" fillId="0" borderId="1" xfId="6" applyNumberFormat="1" applyFont="1" applyBorder="1" applyAlignment="1">
      <alignment vertical="center"/>
    </xf>
    <xf numFmtId="49" fontId="57" fillId="0" borderId="0" xfId="6" applyNumberFormat="1" applyFont="1" applyAlignment="1">
      <alignment vertical="center"/>
    </xf>
    <xf numFmtId="0" fontId="0" fillId="0" borderId="0" xfId="0" applyAlignment="1">
      <alignment wrapText="1"/>
    </xf>
    <xf numFmtId="0" fontId="43" fillId="0" borderId="0" xfId="0" applyFont="1"/>
    <xf numFmtId="0" fontId="43" fillId="0" borderId="0" xfId="0" applyFont="1" applyAlignment="1">
      <alignment horizontal="left" vertical="center"/>
    </xf>
    <xf numFmtId="0" fontId="2" fillId="0" borderId="1" xfId="2" applyFont="1" applyBorder="1" applyAlignment="1" applyProtection="1">
      <alignment horizontal="left" vertical="center" wrapText="1"/>
      <protection locked="0"/>
    </xf>
    <xf numFmtId="14" fontId="2" fillId="0" borderId="1" xfId="3" applyNumberFormat="1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1" xfId="2" applyFont="1" applyBorder="1" applyAlignment="1">
      <alignment vertical="center" wrapText="1"/>
    </xf>
    <xf numFmtId="0" fontId="2" fillId="0" borderId="2" xfId="2" applyFont="1" applyBorder="1" applyAlignment="1" applyProtection="1">
      <alignment horizontal="left" vertical="center" wrapText="1"/>
      <protection locked="0"/>
    </xf>
    <xf numFmtId="0" fontId="2" fillId="0" borderId="1" xfId="2" applyFont="1" applyBorder="1" applyAlignment="1" applyProtection="1">
      <alignment horizontal="center" vertical="center" wrapText="1"/>
      <protection locked="0"/>
    </xf>
    <xf numFmtId="0" fontId="2" fillId="0" borderId="3" xfId="2" applyFont="1" applyBorder="1" applyAlignment="1" applyProtection="1">
      <alignment horizontal="left" vertical="center" wrapText="1"/>
      <protection locked="0"/>
    </xf>
    <xf numFmtId="0" fontId="2" fillId="0" borderId="1" xfId="2" applyFont="1" applyBorder="1" applyAlignment="1">
      <alignment horizontal="left" vertical="center" wrapText="1"/>
    </xf>
    <xf numFmtId="0" fontId="2" fillId="0" borderId="12" xfId="3" applyFont="1" applyBorder="1" applyAlignment="1" applyProtection="1">
      <alignment horizontal="left" vertical="center" wrapText="1"/>
      <protection locked="0"/>
    </xf>
    <xf numFmtId="0" fontId="5" fillId="0" borderId="1" xfId="3" applyFont="1" applyBorder="1" applyAlignment="1">
      <alignment horizontal="center" vertical="center" wrapText="1"/>
    </xf>
    <xf numFmtId="58" fontId="5" fillId="0" borderId="1" xfId="1" applyNumberFormat="1" applyFont="1" applyFill="1" applyBorder="1" applyAlignment="1" applyProtection="1">
      <alignment horizontal="center" vertical="center"/>
      <protection hidden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 applyProtection="1">
      <alignment horizontal="left" vertical="center" wrapText="1"/>
      <protection locked="0"/>
    </xf>
    <xf numFmtId="14" fontId="5" fillId="0" borderId="1" xfId="3" applyNumberFormat="1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65" fillId="0" borderId="0" xfId="8" applyFont="1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5" fillId="0" borderId="1" xfId="2" applyFont="1" applyBorder="1" applyAlignment="1">
      <alignment vertical="center" wrapText="1"/>
    </xf>
    <xf numFmtId="0" fontId="5" fillId="0" borderId="0" xfId="3" applyFont="1" applyBorder="1" applyAlignment="1">
      <alignment horizontal="left" vertical="center"/>
    </xf>
    <xf numFmtId="0" fontId="5" fillId="0" borderId="0" xfId="3" applyFont="1">
      <alignment vertical="center"/>
    </xf>
    <xf numFmtId="0" fontId="5" fillId="0" borderId="2" xfId="2" applyFont="1" applyBorder="1" applyAlignment="1" applyProtection="1">
      <alignment horizontal="left" vertical="center" wrapText="1"/>
      <protection locked="0"/>
    </xf>
    <xf numFmtId="0" fontId="5" fillId="0" borderId="1" xfId="2" applyFont="1" applyBorder="1" applyAlignment="1" applyProtection="1">
      <alignment horizontal="center" vertical="center" wrapText="1"/>
      <protection locked="0"/>
    </xf>
    <xf numFmtId="0" fontId="5" fillId="0" borderId="1" xfId="3" applyFont="1" applyBorder="1" applyAlignment="1">
      <alignment horizontal="left" vertical="center" wrapText="1" indent="1"/>
    </xf>
    <xf numFmtId="0" fontId="5" fillId="0" borderId="3" xfId="2" applyFont="1" applyBorder="1" applyAlignment="1" applyProtection="1">
      <alignment horizontal="left" vertical="center" wrapText="1"/>
      <protection locked="0"/>
    </xf>
    <xf numFmtId="0" fontId="5" fillId="0" borderId="1" xfId="2" applyFont="1" applyBorder="1" applyAlignment="1">
      <alignment horizontal="left" vertical="center" wrapText="1"/>
    </xf>
    <xf numFmtId="0" fontId="5" fillId="0" borderId="1" xfId="3" applyFont="1" applyBorder="1" applyAlignment="1" applyProtection="1">
      <alignment horizontal="left" vertical="center" wrapText="1"/>
      <protection locked="0"/>
    </xf>
    <xf numFmtId="0" fontId="5" fillId="0" borderId="12" xfId="3" applyFont="1" applyBorder="1" applyAlignment="1" applyProtection="1">
      <alignment horizontal="left" vertical="center" wrapText="1"/>
      <protection locked="0"/>
    </xf>
    <xf numFmtId="0" fontId="5" fillId="0" borderId="10" xfId="3" applyFont="1" applyBorder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 wrapText="1"/>
    </xf>
    <xf numFmtId="14" fontId="5" fillId="0" borderId="0" xfId="3" applyNumberFormat="1" applyFont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2" fillId="0" borderId="0" xfId="3" applyFont="1" applyBorder="1" applyAlignment="1">
      <alignment horizontal="left" vertical="center"/>
    </xf>
    <xf numFmtId="0" fontId="2" fillId="0" borderId="0" xfId="3" applyFont="1">
      <alignment vertical="center"/>
    </xf>
    <xf numFmtId="0" fontId="2" fillId="0" borderId="1" xfId="3" applyFont="1" applyBorder="1" applyAlignment="1">
      <alignment horizontal="left" vertical="center" wrapText="1" indent="1"/>
    </xf>
    <xf numFmtId="0" fontId="2" fillId="0" borderId="1" xfId="2" applyFont="1" applyBorder="1" applyAlignment="1">
      <alignment horizontal="center" vertical="center" wrapText="1"/>
    </xf>
    <xf numFmtId="0" fontId="43" fillId="0" borderId="0" xfId="4"/>
    <xf numFmtId="0" fontId="43" fillId="20" borderId="1" xfId="4" applyFill="1" applyBorder="1" applyAlignment="1">
      <alignment horizontal="center" vertical="center"/>
    </xf>
    <xf numFmtId="0" fontId="43" fillId="0" borderId="1" xfId="4" applyBorder="1" applyAlignment="1">
      <alignment vertical="center"/>
    </xf>
    <xf numFmtId="0" fontId="43" fillId="0" borderId="1" xfId="4" applyBorder="1"/>
    <xf numFmtId="0" fontId="43" fillId="0" borderId="1" xfId="4" applyBorder="1" applyAlignment="1">
      <alignment vertical="center" wrapText="1"/>
    </xf>
    <xf numFmtId="14" fontId="43" fillId="0" borderId="1" xfId="4" applyNumberFormat="1" applyBorder="1" applyAlignment="1">
      <alignment vertical="center" wrapText="1"/>
    </xf>
    <xf numFmtId="0" fontId="34" fillId="0" borderId="7" xfId="3" applyFont="1" applyBorder="1" applyAlignment="1">
      <alignment horizontal="center" vertical="center" wrapText="1"/>
    </xf>
    <xf numFmtId="0" fontId="34" fillId="0" borderId="0" xfId="3" applyFont="1" applyAlignment="1">
      <alignment horizontal="center" vertical="center" wrapText="1"/>
    </xf>
    <xf numFmtId="0" fontId="36" fillId="0" borderId="0" xfId="3" applyFont="1" applyAlignment="1">
      <alignment horizontal="center" vertical="center" wrapText="1"/>
    </xf>
    <xf numFmtId="0" fontId="37" fillId="7" borderId="1" xfId="3" applyFont="1" applyFill="1" applyBorder="1" applyAlignment="1">
      <alignment horizontal="center" vertical="center" wrapText="1"/>
    </xf>
    <xf numFmtId="58" fontId="37" fillId="7" borderId="1" xfId="1" applyNumberFormat="1" applyFont="1" applyFill="1" applyBorder="1" applyAlignment="1" applyProtection="1">
      <alignment horizontal="center" vertical="center" wrapText="1"/>
      <protection hidden="1"/>
    </xf>
    <xf numFmtId="0" fontId="37" fillId="8" borderId="1" xfId="3" applyFont="1" applyFill="1" applyBorder="1" applyAlignment="1">
      <alignment horizontal="center" vertical="center" wrapText="1"/>
    </xf>
    <xf numFmtId="0" fontId="38" fillId="0" borderId="1" xfId="3" applyFont="1" applyBorder="1" applyAlignment="1">
      <alignment horizontal="center" vertical="center" wrapText="1"/>
    </xf>
    <xf numFmtId="0" fontId="39" fillId="5" borderId="1" xfId="4" applyFont="1" applyFill="1" applyBorder="1" applyAlignment="1">
      <alignment horizontal="center" vertical="center" wrapText="1"/>
    </xf>
    <xf numFmtId="0" fontId="42" fillId="5" borderId="1" xfId="4" applyFont="1" applyFill="1" applyBorder="1" applyAlignment="1">
      <alignment horizontal="center" vertical="center" wrapText="1"/>
    </xf>
    <xf numFmtId="0" fontId="1" fillId="7" borderId="1" xfId="3" applyFont="1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33" fillId="0" borderId="0" xfId="3" applyFont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58" fontId="5" fillId="0" borderId="1" xfId="1" applyNumberFormat="1" applyFont="1" applyFill="1" applyBorder="1" applyAlignment="1" applyProtection="1">
      <alignment horizontal="center" vertical="center"/>
      <protection hidden="1"/>
    </xf>
    <xf numFmtId="0" fontId="5" fillId="0" borderId="2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50" fillId="0" borderId="2" xfId="3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horizontal="center" vertical="center" wrapText="1"/>
    </xf>
    <xf numFmtId="0" fontId="28" fillId="0" borderId="1" xfId="3" applyFont="1" applyFill="1" applyBorder="1" applyAlignment="1">
      <alignment horizontal="left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1" fillId="0" borderId="3" xfId="2" applyFont="1" applyFill="1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28" fillId="0" borderId="2" xfId="3" applyFont="1" applyBorder="1" applyAlignment="1">
      <alignment horizontal="center" vertical="center" wrapText="1"/>
    </xf>
    <xf numFmtId="0" fontId="28" fillId="0" borderId="4" xfId="3" applyFont="1" applyBorder="1" applyAlignment="1">
      <alignment horizontal="center" vertical="center" wrapText="1"/>
    </xf>
    <xf numFmtId="0" fontId="28" fillId="0" borderId="3" xfId="3" applyFont="1" applyBorder="1" applyAlignment="1">
      <alignment horizontal="center" vertical="center" wrapText="1"/>
    </xf>
    <xf numFmtId="0" fontId="52" fillId="0" borderId="1" xfId="6" applyFont="1" applyBorder="1" applyAlignment="1">
      <alignment horizontal="center" vertical="center"/>
    </xf>
    <xf numFmtId="0" fontId="52" fillId="0" borderId="2" xfId="6" applyFont="1" applyBorder="1" applyAlignment="1">
      <alignment horizontal="center" vertical="center"/>
    </xf>
    <xf numFmtId="0" fontId="52" fillId="0" borderId="4" xfId="6" applyFont="1" applyBorder="1" applyAlignment="1">
      <alignment horizontal="center" vertical="center"/>
    </xf>
    <xf numFmtId="0" fontId="52" fillId="0" borderId="3" xfId="6" applyFont="1" applyBorder="1" applyAlignment="1">
      <alignment horizontal="center" vertical="center"/>
    </xf>
    <xf numFmtId="0" fontId="52" fillId="0" borderId="1" xfId="6" applyFont="1" applyBorder="1" applyAlignment="1">
      <alignment horizontal="center" vertical="center" wrapText="1"/>
    </xf>
    <xf numFmtId="0" fontId="57" fillId="0" borderId="0" xfId="6" applyFont="1" applyAlignment="1">
      <alignment horizontal="center" vertical="center" wrapText="1"/>
    </xf>
    <xf numFmtId="0" fontId="57" fillId="0" borderId="2" xfId="6" applyFont="1" applyBorder="1" applyAlignment="1">
      <alignment horizontal="center" vertical="center" wrapText="1"/>
    </xf>
    <xf numFmtId="0" fontId="57" fillId="0" borderId="3" xfId="6" applyFont="1" applyBorder="1" applyAlignment="1">
      <alignment horizontal="center" vertical="center" wrapText="1"/>
    </xf>
    <xf numFmtId="0" fontId="57" fillId="0" borderId="6" xfId="6" applyFont="1" applyBorder="1" applyAlignment="1">
      <alignment horizontal="center" vertical="center" wrapText="1"/>
    </xf>
    <xf numFmtId="0" fontId="57" fillId="0" borderId="1" xfId="6" applyFont="1" applyBorder="1" applyAlignment="1">
      <alignment horizontal="center" vertical="center" wrapText="1"/>
    </xf>
    <xf numFmtId="0" fontId="57" fillId="0" borderId="1" xfId="6" applyFont="1" applyBorder="1" applyAlignment="1">
      <alignment horizontal="center" vertical="center"/>
    </xf>
    <xf numFmtId="49" fontId="57" fillId="0" borderId="2" xfId="6" applyNumberFormat="1" applyFont="1" applyBorder="1" applyAlignment="1">
      <alignment horizontal="center" vertical="center"/>
    </xf>
    <xf numFmtId="49" fontId="57" fillId="0" borderId="3" xfId="6" applyNumberFormat="1" applyFont="1" applyBorder="1" applyAlignment="1">
      <alignment horizontal="center" vertical="center"/>
    </xf>
    <xf numFmtId="0" fontId="57" fillId="0" borderId="2" xfId="6" applyFont="1" applyBorder="1" applyAlignment="1">
      <alignment horizontal="center" vertical="center"/>
    </xf>
    <xf numFmtId="0" fontId="57" fillId="0" borderId="3" xfId="6" applyFont="1" applyBorder="1" applyAlignment="1">
      <alignment horizontal="center" vertical="center"/>
    </xf>
    <xf numFmtId="0" fontId="57" fillId="0" borderId="5" xfId="6" applyFont="1" applyBorder="1" applyAlignment="1">
      <alignment horizontal="center" vertical="center"/>
    </xf>
    <xf numFmtId="0" fontId="57" fillId="0" borderId="11" xfId="6" applyFont="1" applyBorder="1" applyAlignment="1">
      <alignment horizontal="center" vertical="center"/>
    </xf>
    <xf numFmtId="0" fontId="57" fillId="0" borderId="6" xfId="6" applyFont="1" applyBorder="1" applyAlignment="1">
      <alignment horizontal="center" vertical="center"/>
    </xf>
    <xf numFmtId="14" fontId="43" fillId="0" borderId="2" xfId="4" applyNumberFormat="1" applyBorder="1" applyAlignment="1">
      <alignment horizontal="center" vertical="center" wrapText="1"/>
    </xf>
    <xf numFmtId="14" fontId="43" fillId="0" borderId="3" xfId="4" applyNumberFormat="1" applyBorder="1" applyAlignment="1">
      <alignment horizontal="center" vertical="center" wrapText="1"/>
    </xf>
    <xf numFmtId="0" fontId="43" fillId="0" borderId="2" xfId="4" applyBorder="1" applyAlignment="1">
      <alignment horizontal="center" vertical="center" wrapText="1"/>
    </xf>
    <xf numFmtId="0" fontId="43" fillId="0" borderId="3" xfId="4" applyBorder="1" applyAlignment="1">
      <alignment horizontal="center" vertical="center" wrapText="1"/>
    </xf>
    <xf numFmtId="0" fontId="67" fillId="0" borderId="0" xfId="4" applyFont="1" applyAlignment="1">
      <alignment horizontal="center"/>
    </xf>
    <xf numFmtId="0" fontId="43" fillId="0" borderId="4" xfId="4" applyBorder="1" applyAlignment="1">
      <alignment horizontal="center" vertical="center" wrapText="1"/>
    </xf>
    <xf numFmtId="14" fontId="43" fillId="0" borderId="4" xfId="4" applyNumberFormat="1" applyBorder="1" applyAlignment="1">
      <alignment horizontal="center" vertical="center" wrapText="1"/>
    </xf>
    <xf numFmtId="0" fontId="61" fillId="0" borderId="0" xfId="3" applyFont="1" applyAlignment="1">
      <alignment horizontal="center" vertical="center"/>
    </xf>
    <xf numFmtId="0" fontId="63" fillId="0" borderId="2" xfId="3" applyFont="1" applyBorder="1" applyAlignment="1">
      <alignment horizontal="center" wrapText="1"/>
    </xf>
    <xf numFmtId="0" fontId="63" fillId="0" borderId="3" xfId="3" applyFont="1" applyBorder="1" applyAlignment="1">
      <alignment horizontal="center" wrapText="1"/>
    </xf>
    <xf numFmtId="14" fontId="5" fillId="0" borderId="1" xfId="3" applyNumberFormat="1" applyFont="1" applyBorder="1" applyAlignment="1">
      <alignment horizontal="center" vertical="center" wrapText="1"/>
    </xf>
    <xf numFmtId="0" fontId="37" fillId="0" borderId="2" xfId="2" applyFont="1" applyBorder="1" applyAlignment="1" applyProtection="1">
      <alignment horizontal="left" vertical="top" wrapText="1"/>
      <protection locked="0"/>
    </xf>
    <xf numFmtId="0" fontId="37" fillId="0" borderId="4" xfId="2" applyFont="1" applyBorder="1" applyAlignment="1" applyProtection="1">
      <alignment horizontal="left" vertical="top" wrapText="1"/>
      <protection locked="0"/>
    </xf>
    <xf numFmtId="0" fontId="37" fillId="0" borderId="3" xfId="2" applyFont="1" applyBorder="1" applyAlignment="1" applyProtection="1">
      <alignment horizontal="left" vertical="top" wrapText="1"/>
      <protection locked="0"/>
    </xf>
    <xf numFmtId="0" fontId="5" fillId="0" borderId="2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37" fillId="0" borderId="1" xfId="2" applyFont="1" applyBorder="1" applyAlignment="1" applyProtection="1">
      <alignment horizontal="center" vertical="top" wrapText="1"/>
      <protection locked="0"/>
    </xf>
    <xf numFmtId="0" fontId="37" fillId="0" borderId="2" xfId="2" applyFont="1" applyBorder="1" applyAlignment="1" applyProtection="1">
      <alignment vertical="top" wrapText="1"/>
      <protection locked="0"/>
    </xf>
    <xf numFmtId="0" fontId="37" fillId="0" borderId="4" xfId="2" applyFont="1" applyBorder="1" applyAlignment="1" applyProtection="1">
      <alignment vertical="top" wrapText="1"/>
      <protection locked="0"/>
    </xf>
    <xf numFmtId="0" fontId="37" fillId="0" borderId="3" xfId="2" applyFont="1" applyBorder="1" applyAlignment="1" applyProtection="1">
      <alignment vertical="top" wrapText="1"/>
      <protection locked="0"/>
    </xf>
    <xf numFmtId="0" fontId="37" fillId="0" borderId="4" xfId="2" applyFont="1" applyBorder="1" applyAlignment="1" applyProtection="1">
      <alignment horizontal="left" vertical="center" wrapText="1"/>
      <protection locked="0"/>
    </xf>
    <xf numFmtId="0" fontId="37" fillId="0" borderId="2" xfId="2" applyFont="1" applyBorder="1" applyAlignment="1">
      <alignment horizontal="left" vertical="top" wrapText="1"/>
    </xf>
    <xf numFmtId="0" fontId="37" fillId="0" borderId="4" xfId="2" applyFont="1" applyBorder="1" applyAlignment="1">
      <alignment horizontal="left" vertical="top" wrapText="1"/>
    </xf>
    <xf numFmtId="0" fontId="37" fillId="0" borderId="3" xfId="2" applyFont="1" applyBorder="1" applyAlignment="1">
      <alignment horizontal="left" vertical="top" wrapText="1"/>
    </xf>
    <xf numFmtId="0" fontId="46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1" fillId="0" borderId="2" xfId="3" applyFont="1" applyBorder="1" applyAlignment="1">
      <alignment horizontal="center" vertical="center" wrapText="1"/>
    </xf>
    <xf numFmtId="0" fontId="31" fillId="0" borderId="4" xfId="3" applyFont="1" applyBorder="1" applyAlignment="1">
      <alignment horizontal="center" vertical="center" wrapText="1"/>
    </xf>
    <xf numFmtId="0" fontId="31" fillId="0" borderId="3" xfId="3" applyFont="1" applyBorder="1" applyAlignment="1">
      <alignment horizontal="center" vertical="center" wrapText="1"/>
    </xf>
    <xf numFmtId="0" fontId="30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43" fillId="0" borderId="1" xfId="3" applyFill="1" applyBorder="1" applyAlignment="1">
      <alignment horizontal="center" vertical="center" wrapText="1"/>
    </xf>
    <xf numFmtId="14" fontId="6" fillId="0" borderId="2" xfId="3" applyNumberFormat="1" applyFont="1" applyBorder="1" applyAlignment="1">
      <alignment horizontal="center" vertical="center" wrapText="1"/>
    </xf>
    <xf numFmtId="14" fontId="6" fillId="0" borderId="4" xfId="3" applyNumberFormat="1" applyFont="1" applyBorder="1" applyAlignment="1">
      <alignment horizontal="center" vertical="center" wrapText="1"/>
    </xf>
    <xf numFmtId="14" fontId="6" fillId="0" borderId="3" xfId="3" applyNumberFormat="1" applyFont="1" applyBorder="1" applyAlignment="1">
      <alignment horizontal="center" vertical="center" wrapText="1"/>
    </xf>
    <xf numFmtId="14" fontId="6" fillId="0" borderId="1" xfId="3" applyNumberFormat="1" applyFont="1" applyBorder="1" applyAlignment="1">
      <alignment horizontal="center" vertical="center" wrapText="1"/>
    </xf>
    <xf numFmtId="0" fontId="6" fillId="0" borderId="1" xfId="3" applyNumberFormat="1" applyFont="1" applyBorder="1" applyAlignment="1">
      <alignment horizontal="center" vertical="center" wrapText="1"/>
    </xf>
    <xf numFmtId="0" fontId="29" fillId="0" borderId="1" xfId="3" applyFont="1" applyBorder="1" applyAlignment="1">
      <alignment horizontal="center" vertical="center" wrapText="1"/>
    </xf>
    <xf numFmtId="0" fontId="43" fillId="0" borderId="1" xfId="3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2" fillId="0" borderId="1" xfId="2" applyFont="1" applyBorder="1" applyAlignment="1" applyProtection="1">
      <alignment horizontal="center" vertical="center" wrapText="1"/>
      <protection locked="0"/>
    </xf>
    <xf numFmtId="0" fontId="62" fillId="19" borderId="1" xfId="2" applyFont="1" applyFill="1" applyBorder="1" applyAlignment="1" applyProtection="1">
      <alignment horizontal="center" vertical="center" wrapText="1"/>
      <protection locked="0"/>
    </xf>
    <xf numFmtId="0" fontId="50" fillId="0" borderId="1" xfId="3" applyFont="1" applyBorder="1" applyAlignment="1">
      <alignment horizontal="center" vertical="center" wrapText="1"/>
    </xf>
    <xf numFmtId="0" fontId="62" fillId="19" borderId="2" xfId="2" applyFont="1" applyFill="1" applyBorder="1" applyAlignment="1" applyProtection="1">
      <alignment vertical="center" wrapText="1"/>
      <protection locked="0"/>
    </xf>
    <xf numFmtId="0" fontId="62" fillId="19" borderId="4" xfId="2" applyFont="1" applyFill="1" applyBorder="1" applyAlignment="1" applyProtection="1">
      <alignment vertical="center" wrapText="1"/>
      <protection locked="0"/>
    </xf>
    <xf numFmtId="0" fontId="62" fillId="0" borderId="2" xfId="2" applyFont="1" applyBorder="1" applyAlignment="1" applyProtection="1">
      <alignment vertical="center" wrapText="1"/>
      <protection locked="0"/>
    </xf>
    <xf numFmtId="0" fontId="62" fillId="0" borderId="4" xfId="2" applyFont="1" applyBorder="1" applyAlignment="1" applyProtection="1">
      <alignment vertical="center" wrapText="1"/>
      <protection locked="0"/>
    </xf>
    <xf numFmtId="0" fontId="62" fillId="0" borderId="3" xfId="2" applyFont="1" applyBorder="1" applyAlignment="1" applyProtection="1">
      <alignment vertical="center" wrapText="1"/>
      <protection locked="0"/>
    </xf>
    <xf numFmtId="0" fontId="62" fillId="19" borderId="2" xfId="2" applyFont="1" applyFill="1" applyBorder="1" applyAlignment="1" applyProtection="1">
      <alignment horizontal="left" vertical="center" wrapText="1"/>
      <protection locked="0"/>
    </xf>
    <xf numFmtId="0" fontId="62" fillId="19" borderId="4" xfId="2" applyFont="1" applyFill="1" applyBorder="1" applyAlignment="1" applyProtection="1">
      <alignment horizontal="left" vertical="center" wrapText="1"/>
      <protection locked="0"/>
    </xf>
    <xf numFmtId="0" fontId="62" fillId="19" borderId="3" xfId="2" applyFont="1" applyFill="1" applyBorder="1" applyAlignment="1" applyProtection="1">
      <alignment horizontal="left" vertical="center" wrapText="1"/>
      <protection locked="0"/>
    </xf>
    <xf numFmtId="0" fontId="62" fillId="0" borderId="4" xfId="2" applyFont="1" applyBorder="1" applyAlignment="1" applyProtection="1">
      <alignment horizontal="left" vertical="center" wrapText="1"/>
      <protection locked="0"/>
    </xf>
    <xf numFmtId="0" fontId="62" fillId="19" borderId="2" xfId="2" applyFont="1" applyFill="1" applyBorder="1" applyAlignment="1">
      <alignment horizontal="left" vertical="center" wrapText="1"/>
    </xf>
    <xf numFmtId="0" fontId="62" fillId="19" borderId="4" xfId="2" applyFont="1" applyFill="1" applyBorder="1" applyAlignment="1">
      <alignment horizontal="left" vertical="center" wrapText="1"/>
    </xf>
    <xf numFmtId="0" fontId="62" fillId="19" borderId="3" xfId="2" applyFont="1" applyFill="1" applyBorder="1" applyAlignment="1">
      <alignment horizontal="left" vertical="center" wrapText="1"/>
    </xf>
    <xf numFmtId="0" fontId="17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3" fillId="0" borderId="1" xfId="3" applyFont="1" applyBorder="1" applyAlignment="1">
      <alignment horizontal="center" vertical="center" wrapText="1"/>
    </xf>
    <xf numFmtId="58" fontId="23" fillId="0" borderId="1" xfId="1" applyNumberFormat="1" applyFont="1" applyFill="1" applyBorder="1" applyAlignment="1" applyProtection="1">
      <alignment horizontal="center" vertical="center"/>
      <protection hidden="1"/>
    </xf>
    <xf numFmtId="0" fontId="23" fillId="0" borderId="2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24" fillId="4" borderId="8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1" fillId="0" borderId="2" xfId="3" applyFont="1" applyBorder="1" applyAlignment="1">
      <alignment horizontal="center" vertical="center"/>
    </xf>
    <xf numFmtId="0" fontId="1" fillId="0" borderId="4" xfId="3" applyFont="1" applyBorder="1" applyAlignment="1">
      <alignment horizontal="center" vertical="center"/>
    </xf>
    <xf numFmtId="0" fontId="1" fillId="0" borderId="3" xfId="3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58" fontId="5" fillId="0" borderId="5" xfId="1" applyNumberFormat="1" applyFont="1" applyFill="1" applyBorder="1" applyAlignment="1" applyProtection="1">
      <alignment horizontal="center" vertical="center"/>
      <protection hidden="1"/>
    </xf>
    <xf numFmtId="0" fontId="1" fillId="0" borderId="1" xfId="3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</cellXfs>
  <cellStyles count="9">
    <cellStyle name="百分比 2" xfId="7" xr:uid="{00000000-0005-0000-0000-000000000000}"/>
    <cellStyle name="常规" xfId="0" builtinId="0"/>
    <cellStyle name="常规 2" xfId="3" xr:uid="{00000000-0005-0000-0000-000002000000}"/>
    <cellStyle name="常规 2 2" xfId="2" xr:uid="{00000000-0005-0000-0000-000003000000}"/>
    <cellStyle name="常规 2 3" xfId="6" xr:uid="{00000000-0005-0000-0000-000004000000}"/>
    <cellStyle name="常规 3" xfId="4" xr:uid="{00000000-0005-0000-0000-000005000000}"/>
    <cellStyle name="常规 4" xfId="5" xr:uid="{00000000-0005-0000-0000-000006000000}"/>
    <cellStyle name="超链接" xfId="8" builtinId="8"/>
    <cellStyle name="千位分隔[0]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%20Hao\Desktop\3&#20010;1&#26631;&#20934;&#21270;&#20307;&#31995;&#24314;&#35774;\1+6&#37096;&#20998;\1+6&#37319;&#38598;&#28857;&#24037;&#20316;&#24635;&#32467;\1+6&#37319;&#38598;&#28857;-HZV3.5.3%20%20&#36827;&#24230;&#26356;&#26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业务流程总表"/>
      <sheetName val="1+6汇总表"/>
      <sheetName val="★1+6总表汇总"/>
      <sheetName val="★1+6信息明细汇总表"/>
      <sheetName val="1+6采集点工序汇总"/>
      <sheetName val="1+6采集点完成情况分析"/>
      <sheetName val="永城采集点设备情况"/>
      <sheetName val="1+6产品"/>
      <sheetName val="采集点分析"/>
      <sheetName val="计件工资核算方案"/>
      <sheetName val="拉丝工段信息统计表old"/>
      <sheetName val="拉丝new"/>
      <sheetName val="拉丝new1"/>
      <sheetName val="绞线new"/>
      <sheetName val="时效工段信息统计表 "/>
      <sheetName val="绞线工段信息统计表 "/>
      <sheetName val="挤塑工段信息统计表"/>
      <sheetName val="周口设备清单"/>
      <sheetName val="各工段设备详细参数"/>
      <sheetName val="监造大纲"/>
      <sheetName val="0424调研结果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分类</v>
          </cell>
        </row>
        <row r="3">
          <cell r="C3" t="str">
            <v>计</v>
          </cell>
        </row>
        <row r="4">
          <cell r="C4" t="str">
            <v>量</v>
          </cell>
        </row>
        <row r="5">
          <cell r="C5" t="str">
            <v>价</v>
          </cell>
        </row>
        <row r="6">
          <cell r="C6" t="str">
            <v>质</v>
          </cell>
        </row>
        <row r="7">
          <cell r="C7" t="str">
            <v>能</v>
          </cell>
        </row>
        <row r="8">
          <cell r="C8" t="str">
            <v>环</v>
          </cell>
        </row>
        <row r="9">
          <cell r="C9" t="str">
            <v>计</v>
          </cell>
        </row>
        <row r="10">
          <cell r="C10" t="str">
            <v>计</v>
          </cell>
        </row>
        <row r="11">
          <cell r="C11" t="str">
            <v>计</v>
          </cell>
        </row>
        <row r="12">
          <cell r="C12" t="str">
            <v>计</v>
          </cell>
        </row>
        <row r="13">
          <cell r="C13" t="str">
            <v>计</v>
          </cell>
        </row>
        <row r="14">
          <cell r="C14" t="str">
            <v>计</v>
          </cell>
        </row>
        <row r="15">
          <cell r="C15" t="str">
            <v>量</v>
          </cell>
        </row>
        <row r="16">
          <cell r="C16" t="str">
            <v>量</v>
          </cell>
        </row>
        <row r="17">
          <cell r="C17" t="str">
            <v>量</v>
          </cell>
        </row>
        <row r="18">
          <cell r="C18" t="str">
            <v>价</v>
          </cell>
        </row>
        <row r="19">
          <cell r="C19" t="str">
            <v>质</v>
          </cell>
        </row>
        <row r="20">
          <cell r="C20" t="str">
            <v>质</v>
          </cell>
        </row>
        <row r="21">
          <cell r="C21" t="str">
            <v>质</v>
          </cell>
        </row>
        <row r="22">
          <cell r="C22" t="str">
            <v>质</v>
          </cell>
        </row>
        <row r="23">
          <cell r="C23" t="str">
            <v>质</v>
          </cell>
        </row>
        <row r="24">
          <cell r="C24" t="str">
            <v>质</v>
          </cell>
        </row>
        <row r="25">
          <cell r="C25" t="str">
            <v>质</v>
          </cell>
        </row>
        <row r="26">
          <cell r="C26" t="str">
            <v>质</v>
          </cell>
        </row>
        <row r="27">
          <cell r="C27" t="str">
            <v>质</v>
          </cell>
        </row>
        <row r="28">
          <cell r="C28" t="str">
            <v>质</v>
          </cell>
        </row>
        <row r="29">
          <cell r="C29" t="str">
            <v>质</v>
          </cell>
        </row>
        <row r="30">
          <cell r="C30" t="str">
            <v>质</v>
          </cell>
        </row>
        <row r="31">
          <cell r="C31" t="str">
            <v>质</v>
          </cell>
        </row>
        <row r="32">
          <cell r="C32" t="str">
            <v>质</v>
          </cell>
        </row>
        <row r="33">
          <cell r="C33" t="str">
            <v>质</v>
          </cell>
        </row>
        <row r="34">
          <cell r="C34" t="str">
            <v>质</v>
          </cell>
        </row>
        <row r="35">
          <cell r="C35" t="str">
            <v>质</v>
          </cell>
        </row>
        <row r="36">
          <cell r="C36" t="str">
            <v>环</v>
          </cell>
        </row>
        <row r="37">
          <cell r="C37" t="str">
            <v>环</v>
          </cell>
        </row>
        <row r="38">
          <cell r="C38" t="str">
            <v>计</v>
          </cell>
        </row>
        <row r="39">
          <cell r="C39" t="str">
            <v>计</v>
          </cell>
        </row>
        <row r="40">
          <cell r="C40" t="str">
            <v>计</v>
          </cell>
        </row>
        <row r="41">
          <cell r="C41" t="str">
            <v>计</v>
          </cell>
        </row>
        <row r="42">
          <cell r="C42" t="str">
            <v>计</v>
          </cell>
        </row>
        <row r="43">
          <cell r="C43" t="str">
            <v>计</v>
          </cell>
        </row>
        <row r="44">
          <cell r="C44" t="str">
            <v>计</v>
          </cell>
        </row>
        <row r="45">
          <cell r="C45" t="str">
            <v>计</v>
          </cell>
        </row>
        <row r="46">
          <cell r="C46" t="str">
            <v>计</v>
          </cell>
        </row>
        <row r="47">
          <cell r="C47" t="str">
            <v>量</v>
          </cell>
        </row>
        <row r="48">
          <cell r="C48" t="str">
            <v>量</v>
          </cell>
        </row>
        <row r="49">
          <cell r="C49" t="str">
            <v>量</v>
          </cell>
        </row>
        <row r="50">
          <cell r="C50" t="str">
            <v>量</v>
          </cell>
        </row>
        <row r="51">
          <cell r="C51" t="str">
            <v>量</v>
          </cell>
        </row>
        <row r="52">
          <cell r="C52" t="str">
            <v>量</v>
          </cell>
        </row>
        <row r="53">
          <cell r="C53" t="str">
            <v>量</v>
          </cell>
        </row>
        <row r="54">
          <cell r="C54" t="str">
            <v>价</v>
          </cell>
        </row>
        <row r="55">
          <cell r="C55" t="str">
            <v>价</v>
          </cell>
        </row>
        <row r="56">
          <cell r="C56" t="str">
            <v>价</v>
          </cell>
        </row>
        <row r="57">
          <cell r="C57" t="str">
            <v>价</v>
          </cell>
        </row>
        <row r="58">
          <cell r="C58" t="str">
            <v>价</v>
          </cell>
        </row>
        <row r="59">
          <cell r="C59" t="str">
            <v>价</v>
          </cell>
        </row>
        <row r="60">
          <cell r="C60" t="str">
            <v>价</v>
          </cell>
        </row>
        <row r="61">
          <cell r="C61" t="str">
            <v>价</v>
          </cell>
        </row>
        <row r="62">
          <cell r="C62" t="str">
            <v>价</v>
          </cell>
        </row>
        <row r="63">
          <cell r="C63" t="str">
            <v>价</v>
          </cell>
        </row>
        <row r="64">
          <cell r="C64" t="str">
            <v>质</v>
          </cell>
        </row>
        <row r="65">
          <cell r="C65" t="str">
            <v>质</v>
          </cell>
        </row>
        <row r="66">
          <cell r="C66" t="str">
            <v>质</v>
          </cell>
        </row>
        <row r="67">
          <cell r="C67" t="str">
            <v>质</v>
          </cell>
        </row>
        <row r="68">
          <cell r="C68" t="str">
            <v>质</v>
          </cell>
        </row>
        <row r="69">
          <cell r="C69" t="str">
            <v>质</v>
          </cell>
        </row>
        <row r="70">
          <cell r="C70" t="str">
            <v>质</v>
          </cell>
        </row>
        <row r="71">
          <cell r="C71" t="str">
            <v>质</v>
          </cell>
        </row>
        <row r="72">
          <cell r="C72" t="str">
            <v>质</v>
          </cell>
        </row>
        <row r="73">
          <cell r="C73" t="str">
            <v>质</v>
          </cell>
        </row>
        <row r="74">
          <cell r="C74" t="str">
            <v>质</v>
          </cell>
        </row>
        <row r="75">
          <cell r="C75" t="str">
            <v>质</v>
          </cell>
        </row>
        <row r="76">
          <cell r="C76" t="str">
            <v>能</v>
          </cell>
        </row>
        <row r="77">
          <cell r="C77" t="str">
            <v>能</v>
          </cell>
        </row>
        <row r="78">
          <cell r="C78" t="str">
            <v>环</v>
          </cell>
        </row>
        <row r="79">
          <cell r="C79" t="str">
            <v>环</v>
          </cell>
        </row>
        <row r="80">
          <cell r="C80" t="str">
            <v>环</v>
          </cell>
        </row>
        <row r="81">
          <cell r="C81" t="str">
            <v>环</v>
          </cell>
        </row>
        <row r="82">
          <cell r="C82" t="str">
            <v>环</v>
          </cell>
        </row>
        <row r="83">
          <cell r="C83" t="str">
            <v>环</v>
          </cell>
        </row>
        <row r="84">
          <cell r="C84" t="str">
            <v>计</v>
          </cell>
        </row>
        <row r="85">
          <cell r="C85" t="str">
            <v>计</v>
          </cell>
        </row>
        <row r="86">
          <cell r="C86" t="str">
            <v>计</v>
          </cell>
        </row>
        <row r="87">
          <cell r="C87" t="str">
            <v>计</v>
          </cell>
        </row>
        <row r="88">
          <cell r="C88" t="str">
            <v>计</v>
          </cell>
        </row>
        <row r="89">
          <cell r="C89" t="str">
            <v>计</v>
          </cell>
        </row>
        <row r="90">
          <cell r="C90" t="str">
            <v>量</v>
          </cell>
        </row>
        <row r="91">
          <cell r="C91" t="str">
            <v>量</v>
          </cell>
        </row>
        <row r="92">
          <cell r="C92" t="str">
            <v>量</v>
          </cell>
        </row>
        <row r="93">
          <cell r="C93" t="str">
            <v>量</v>
          </cell>
        </row>
        <row r="94">
          <cell r="C94" t="str">
            <v>价</v>
          </cell>
        </row>
        <row r="95">
          <cell r="C95" t="str">
            <v>价</v>
          </cell>
        </row>
        <row r="96">
          <cell r="C96" t="str">
            <v>价</v>
          </cell>
        </row>
        <row r="97">
          <cell r="C97" t="str">
            <v>价</v>
          </cell>
        </row>
        <row r="98">
          <cell r="C98" t="str">
            <v>价</v>
          </cell>
        </row>
        <row r="99">
          <cell r="C99" t="str">
            <v>价</v>
          </cell>
        </row>
        <row r="100">
          <cell r="C100" t="str">
            <v>价</v>
          </cell>
        </row>
        <row r="101">
          <cell r="C101" t="str">
            <v>价</v>
          </cell>
        </row>
        <row r="102">
          <cell r="C102" t="str">
            <v>质</v>
          </cell>
        </row>
        <row r="103">
          <cell r="C103" t="str">
            <v>质</v>
          </cell>
        </row>
        <row r="104">
          <cell r="C104" t="str">
            <v>质</v>
          </cell>
        </row>
        <row r="105">
          <cell r="C105" t="str">
            <v>质</v>
          </cell>
        </row>
        <row r="106">
          <cell r="C106" t="str">
            <v>质</v>
          </cell>
        </row>
        <row r="107">
          <cell r="C107" t="str">
            <v>质</v>
          </cell>
        </row>
        <row r="108">
          <cell r="C108" t="str">
            <v>质</v>
          </cell>
        </row>
        <row r="109">
          <cell r="C109" t="str">
            <v>质</v>
          </cell>
        </row>
        <row r="110">
          <cell r="C110" t="str">
            <v>质</v>
          </cell>
        </row>
        <row r="111">
          <cell r="C111" t="str">
            <v>质</v>
          </cell>
        </row>
        <row r="112">
          <cell r="C112" t="str">
            <v>质</v>
          </cell>
        </row>
        <row r="113">
          <cell r="C113" t="str">
            <v>质</v>
          </cell>
        </row>
        <row r="114">
          <cell r="C114" t="str">
            <v>质</v>
          </cell>
        </row>
        <row r="115">
          <cell r="C115" t="str">
            <v>质</v>
          </cell>
        </row>
        <row r="116">
          <cell r="C116" t="str">
            <v>质</v>
          </cell>
        </row>
        <row r="117">
          <cell r="C117" t="str">
            <v>质</v>
          </cell>
        </row>
        <row r="118">
          <cell r="C118" t="str">
            <v>能</v>
          </cell>
        </row>
        <row r="119">
          <cell r="C119" t="str">
            <v>能</v>
          </cell>
        </row>
        <row r="120">
          <cell r="C120" t="str">
            <v>环</v>
          </cell>
        </row>
        <row r="121">
          <cell r="C121" t="str">
            <v>环</v>
          </cell>
        </row>
        <row r="122">
          <cell r="C122" t="str">
            <v>环</v>
          </cell>
        </row>
        <row r="123">
          <cell r="C123" t="str">
            <v>计</v>
          </cell>
        </row>
        <row r="124">
          <cell r="C124" t="str">
            <v>计</v>
          </cell>
        </row>
        <row r="125">
          <cell r="C125" t="str">
            <v>计</v>
          </cell>
        </row>
        <row r="126">
          <cell r="C126" t="str">
            <v>计</v>
          </cell>
        </row>
        <row r="127">
          <cell r="C127" t="str">
            <v>计</v>
          </cell>
        </row>
        <row r="128">
          <cell r="C128" t="str">
            <v>计</v>
          </cell>
        </row>
        <row r="129">
          <cell r="C129" t="str">
            <v>计</v>
          </cell>
        </row>
        <row r="130">
          <cell r="C130" t="str">
            <v>计</v>
          </cell>
        </row>
        <row r="131">
          <cell r="C131" t="str">
            <v>计</v>
          </cell>
        </row>
        <row r="132">
          <cell r="C132" t="str">
            <v>量</v>
          </cell>
        </row>
        <row r="133">
          <cell r="C133" t="str">
            <v>量</v>
          </cell>
        </row>
        <row r="134">
          <cell r="C134" t="str">
            <v>量</v>
          </cell>
        </row>
        <row r="135">
          <cell r="C135" t="str">
            <v>量</v>
          </cell>
        </row>
        <row r="136">
          <cell r="C136" t="str">
            <v>量</v>
          </cell>
        </row>
        <row r="137">
          <cell r="C137" t="str">
            <v>量</v>
          </cell>
        </row>
        <row r="138">
          <cell r="C138" t="str">
            <v>量</v>
          </cell>
        </row>
        <row r="139">
          <cell r="C139" t="str">
            <v>价</v>
          </cell>
        </row>
        <row r="140">
          <cell r="C140" t="str">
            <v>价</v>
          </cell>
        </row>
        <row r="141">
          <cell r="C141" t="str">
            <v>价</v>
          </cell>
        </row>
        <row r="142">
          <cell r="C142" t="str">
            <v>价</v>
          </cell>
        </row>
        <row r="143">
          <cell r="C143" t="str">
            <v>价</v>
          </cell>
        </row>
        <row r="144">
          <cell r="C144" t="str">
            <v>价</v>
          </cell>
        </row>
        <row r="145">
          <cell r="C145" t="str">
            <v>价</v>
          </cell>
        </row>
        <row r="146">
          <cell r="C146" t="str">
            <v>价</v>
          </cell>
        </row>
        <row r="147">
          <cell r="C147" t="str">
            <v>价</v>
          </cell>
        </row>
        <row r="148">
          <cell r="C148" t="str">
            <v>质</v>
          </cell>
        </row>
        <row r="149">
          <cell r="C149" t="str">
            <v>质</v>
          </cell>
        </row>
        <row r="150">
          <cell r="C150" t="str">
            <v>质</v>
          </cell>
        </row>
        <row r="151">
          <cell r="C151" t="str">
            <v>质</v>
          </cell>
        </row>
        <row r="152">
          <cell r="C152" t="str">
            <v>质</v>
          </cell>
        </row>
        <row r="153">
          <cell r="C153" t="str">
            <v>质</v>
          </cell>
        </row>
        <row r="154">
          <cell r="C154" t="str">
            <v>质</v>
          </cell>
        </row>
        <row r="155">
          <cell r="C155" t="str">
            <v>质</v>
          </cell>
        </row>
        <row r="156">
          <cell r="C156" t="str">
            <v>质</v>
          </cell>
        </row>
        <row r="157">
          <cell r="C157" t="str">
            <v>质</v>
          </cell>
        </row>
        <row r="158">
          <cell r="C158" t="str">
            <v>质</v>
          </cell>
        </row>
        <row r="159">
          <cell r="C159" t="str">
            <v>质</v>
          </cell>
        </row>
        <row r="160">
          <cell r="C160" t="str">
            <v>质</v>
          </cell>
        </row>
        <row r="161">
          <cell r="C161" t="str">
            <v>质</v>
          </cell>
        </row>
        <row r="162">
          <cell r="C162" t="str">
            <v>质</v>
          </cell>
        </row>
        <row r="163">
          <cell r="C163" t="str">
            <v>质</v>
          </cell>
        </row>
        <row r="164">
          <cell r="C164" t="str">
            <v>质</v>
          </cell>
        </row>
        <row r="165">
          <cell r="C165" t="str">
            <v>质</v>
          </cell>
        </row>
        <row r="166">
          <cell r="C166" t="str">
            <v>质</v>
          </cell>
        </row>
        <row r="167">
          <cell r="C167" t="str">
            <v>质</v>
          </cell>
        </row>
        <row r="168">
          <cell r="C168" t="str">
            <v>质</v>
          </cell>
        </row>
        <row r="169">
          <cell r="C169" t="str">
            <v>质</v>
          </cell>
        </row>
        <row r="170">
          <cell r="C170" t="str">
            <v>质</v>
          </cell>
        </row>
        <row r="171">
          <cell r="C171" t="str">
            <v>质</v>
          </cell>
        </row>
        <row r="172">
          <cell r="C172" t="str">
            <v>质</v>
          </cell>
        </row>
        <row r="173">
          <cell r="C173" t="str">
            <v>质</v>
          </cell>
        </row>
        <row r="174">
          <cell r="C174" t="str">
            <v>质</v>
          </cell>
        </row>
        <row r="175">
          <cell r="C175" t="str">
            <v>质</v>
          </cell>
        </row>
        <row r="176">
          <cell r="C176" t="str">
            <v>能</v>
          </cell>
        </row>
        <row r="177">
          <cell r="C177" t="str">
            <v>能</v>
          </cell>
        </row>
        <row r="178">
          <cell r="C178" t="str">
            <v>能</v>
          </cell>
        </row>
        <row r="179">
          <cell r="C179" t="str">
            <v>环</v>
          </cell>
        </row>
        <row r="180">
          <cell r="C180" t="str">
            <v>环</v>
          </cell>
        </row>
        <row r="181">
          <cell r="C181" t="str">
            <v>环</v>
          </cell>
        </row>
        <row r="182">
          <cell r="C182" t="str">
            <v>环</v>
          </cell>
        </row>
        <row r="183">
          <cell r="C183" t="str">
            <v>环</v>
          </cell>
        </row>
        <row r="187">
          <cell r="AJ187">
            <v>16</v>
          </cell>
          <cell r="AK187" t="str">
            <v>人工</v>
          </cell>
          <cell r="AL187">
            <v>0</v>
          </cell>
          <cell r="AM187" t="str">
            <v>人工</v>
          </cell>
          <cell r="AN187">
            <v>4</v>
          </cell>
          <cell r="AO187" t="str">
            <v>人工</v>
          </cell>
          <cell r="AP187">
            <v>0</v>
          </cell>
          <cell r="AQ187" t="str">
            <v>人工</v>
          </cell>
          <cell r="AR187">
            <v>0</v>
          </cell>
          <cell r="AS187" t="str">
            <v>人工</v>
          </cell>
          <cell r="AT187">
            <v>9</v>
          </cell>
        </row>
        <row r="188">
          <cell r="AJ188">
            <v>14</v>
          </cell>
          <cell r="AK188" t="str">
            <v>运算</v>
          </cell>
          <cell r="AL188">
            <v>3</v>
          </cell>
          <cell r="AM188" t="str">
            <v>运算</v>
          </cell>
          <cell r="AN188">
            <v>8</v>
          </cell>
          <cell r="AO188" t="str">
            <v>运算</v>
          </cell>
          <cell r="AP188">
            <v>28</v>
          </cell>
          <cell r="AQ188" t="str">
            <v>运算</v>
          </cell>
          <cell r="AR188">
            <v>0</v>
          </cell>
          <cell r="AS188" t="str">
            <v>运算</v>
          </cell>
          <cell r="AT188">
            <v>3</v>
          </cell>
        </row>
        <row r="189">
          <cell r="AJ189">
            <v>0</v>
          </cell>
          <cell r="AK189" t="str">
            <v>设备</v>
          </cell>
          <cell r="AL189">
            <v>18</v>
          </cell>
          <cell r="AM189" t="str">
            <v>设备</v>
          </cell>
          <cell r="AN189">
            <v>61</v>
          </cell>
          <cell r="AO189" t="str">
            <v>设备</v>
          </cell>
          <cell r="AP189">
            <v>0</v>
          </cell>
          <cell r="AQ189" t="str">
            <v>设备</v>
          </cell>
          <cell r="AR189">
            <v>7</v>
          </cell>
          <cell r="AS189" t="str">
            <v>设备</v>
          </cell>
          <cell r="AT189">
            <v>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73"/>
  <sheetViews>
    <sheetView workbookViewId="0">
      <pane ySplit="5" topLeftCell="A6" activePane="bottomLeft" state="frozen"/>
      <selection pane="bottomLeft" sqref="A1:U1"/>
    </sheetView>
  </sheetViews>
  <sheetFormatPr defaultColWidth="8.77734375" defaultRowHeight="15.6" x14ac:dyDescent="0.25"/>
  <cols>
    <col min="1" max="1" width="3.6640625" style="9" customWidth="1"/>
    <col min="2" max="2" width="6.6640625" style="9" customWidth="1"/>
    <col min="3" max="3" width="9.77734375" style="9" customWidth="1"/>
    <col min="4" max="4" width="6" style="9" customWidth="1"/>
    <col min="5" max="5" width="31.21875" style="7" customWidth="1"/>
    <col min="6" max="8" width="14.109375" style="7" customWidth="1"/>
    <col min="9" max="9" width="11.44140625" style="7" customWidth="1"/>
    <col min="10" max="10" width="13.44140625" style="9" customWidth="1"/>
    <col min="11" max="11" width="11.21875" style="9" customWidth="1"/>
    <col min="12" max="12" width="15.77734375" style="7" customWidth="1"/>
    <col min="13" max="13" width="10.77734375" style="9" customWidth="1"/>
    <col min="14" max="14" width="8.77734375" style="9" customWidth="1"/>
    <col min="15" max="17" width="10.77734375" style="9" customWidth="1"/>
    <col min="18" max="18" width="10.77734375" style="7" customWidth="1"/>
    <col min="19" max="19" width="9.77734375" style="7" customWidth="1"/>
    <col min="20" max="21" width="7.88671875" style="7" customWidth="1"/>
    <col min="22" max="24" width="8.109375" style="7" customWidth="1"/>
    <col min="25" max="245" width="8.77734375" style="7"/>
    <col min="246" max="16384" width="8.77734375" style="141"/>
  </cols>
  <sheetData>
    <row r="1" spans="1:245" ht="20.399999999999999" x14ac:dyDescent="0.25">
      <c r="A1" s="286" t="s">
        <v>4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</row>
    <row r="2" spans="1:245" ht="17.399999999999999" x14ac:dyDescent="0.25">
      <c r="A2" s="142" t="s">
        <v>5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  <c r="DQ2" s="141"/>
      <c r="DR2" s="141"/>
      <c r="DS2" s="141"/>
      <c r="DT2" s="141"/>
      <c r="DU2" s="141"/>
      <c r="DV2" s="141"/>
      <c r="DW2" s="141"/>
      <c r="DX2" s="141"/>
      <c r="DY2" s="141"/>
      <c r="DZ2" s="141"/>
      <c r="EA2" s="141"/>
      <c r="EB2" s="141"/>
      <c r="EC2" s="141"/>
      <c r="ED2" s="141"/>
      <c r="EE2" s="141"/>
      <c r="EF2" s="141"/>
      <c r="EG2" s="141"/>
      <c r="EH2" s="141"/>
      <c r="EI2" s="141"/>
      <c r="EJ2" s="141"/>
      <c r="EK2" s="141"/>
      <c r="EL2" s="141"/>
      <c r="EM2" s="141"/>
      <c r="EN2" s="141"/>
      <c r="EO2" s="141"/>
      <c r="EP2" s="141"/>
      <c r="EQ2" s="141"/>
      <c r="ER2" s="141"/>
      <c r="ES2" s="141"/>
      <c r="ET2" s="141"/>
      <c r="EU2" s="141"/>
      <c r="EV2" s="141"/>
      <c r="EW2" s="141"/>
      <c r="EX2" s="141"/>
      <c r="EY2" s="141"/>
      <c r="EZ2" s="141"/>
      <c r="FA2" s="141"/>
      <c r="FB2" s="141"/>
      <c r="FC2" s="141"/>
      <c r="FD2" s="141"/>
      <c r="FE2" s="141"/>
      <c r="FF2" s="141"/>
      <c r="FG2" s="141"/>
      <c r="FH2" s="141"/>
      <c r="FI2" s="141"/>
      <c r="FJ2" s="141"/>
      <c r="FK2" s="141"/>
      <c r="FL2" s="141"/>
      <c r="FM2" s="141"/>
      <c r="FN2" s="141"/>
      <c r="FO2" s="141"/>
      <c r="FP2" s="141"/>
      <c r="FQ2" s="141"/>
      <c r="FR2" s="141"/>
      <c r="FS2" s="141"/>
      <c r="FT2" s="141"/>
      <c r="FU2" s="141"/>
      <c r="FV2" s="141"/>
      <c r="FW2" s="141"/>
      <c r="FX2" s="141"/>
      <c r="FY2" s="141"/>
      <c r="FZ2" s="141"/>
      <c r="GA2" s="141"/>
      <c r="GB2" s="141"/>
      <c r="GC2" s="141"/>
      <c r="GD2" s="141"/>
      <c r="GE2" s="141"/>
      <c r="GF2" s="141"/>
      <c r="GG2" s="141"/>
      <c r="GH2" s="141"/>
      <c r="GI2" s="141"/>
      <c r="GJ2" s="141"/>
      <c r="GK2" s="141"/>
      <c r="GL2" s="141"/>
      <c r="GM2" s="141"/>
      <c r="GN2" s="141"/>
      <c r="GO2" s="141"/>
      <c r="GP2" s="141"/>
      <c r="GQ2" s="141"/>
      <c r="GR2" s="141"/>
      <c r="GS2" s="141"/>
      <c r="GT2" s="141"/>
      <c r="GU2" s="141"/>
      <c r="GV2" s="141"/>
      <c r="GW2" s="141"/>
      <c r="GX2" s="141"/>
      <c r="GY2" s="141"/>
      <c r="GZ2" s="141"/>
      <c r="HA2" s="141"/>
      <c r="HB2" s="141"/>
      <c r="HC2" s="141"/>
      <c r="HD2" s="141"/>
      <c r="HE2" s="141"/>
      <c r="HF2" s="141"/>
      <c r="HG2" s="141"/>
      <c r="HH2" s="141"/>
      <c r="HI2" s="141"/>
      <c r="HJ2" s="141"/>
      <c r="HK2" s="141"/>
      <c r="HL2" s="141"/>
      <c r="HM2" s="141"/>
      <c r="HN2" s="141"/>
      <c r="HO2" s="141"/>
      <c r="HP2" s="141"/>
      <c r="HQ2" s="141"/>
      <c r="HR2" s="141"/>
      <c r="HS2" s="141"/>
      <c r="HT2" s="141"/>
      <c r="HU2" s="141"/>
      <c r="HV2" s="141"/>
      <c r="HW2" s="141"/>
      <c r="HX2" s="141"/>
      <c r="HY2" s="141"/>
      <c r="HZ2" s="141"/>
      <c r="IA2" s="141"/>
      <c r="IB2" s="141"/>
      <c r="IC2" s="141"/>
      <c r="ID2" s="141"/>
      <c r="IE2" s="141"/>
      <c r="IF2" s="141"/>
      <c r="IG2" s="141"/>
      <c r="IH2" s="141"/>
      <c r="II2" s="141"/>
      <c r="IJ2" s="141"/>
      <c r="IK2" s="141"/>
    </row>
    <row r="3" spans="1:245" s="7" customFormat="1" ht="22.2" x14ac:dyDescent="0.25">
      <c r="A3" s="288" t="s">
        <v>6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</row>
    <row r="4" spans="1:245" s="140" customFormat="1" ht="14.4" x14ac:dyDescent="0.25">
      <c r="A4" s="289" t="s">
        <v>1</v>
      </c>
      <c r="B4" s="289" t="s">
        <v>0</v>
      </c>
      <c r="C4" s="289" t="s">
        <v>7</v>
      </c>
      <c r="D4" s="289" t="s">
        <v>8</v>
      </c>
      <c r="E4" s="289" t="s">
        <v>9</v>
      </c>
      <c r="F4" s="289" t="s">
        <v>10</v>
      </c>
      <c r="G4" s="289" t="s">
        <v>11</v>
      </c>
      <c r="H4" s="289" t="s">
        <v>12</v>
      </c>
      <c r="I4" s="289" t="s">
        <v>13</v>
      </c>
      <c r="J4" s="289" t="s">
        <v>14</v>
      </c>
      <c r="K4" s="291" t="s">
        <v>15</v>
      </c>
      <c r="L4" s="289" t="s">
        <v>16</v>
      </c>
      <c r="M4" s="289" t="s">
        <v>17</v>
      </c>
      <c r="N4" s="289"/>
      <c r="O4" s="290" t="s">
        <v>18</v>
      </c>
      <c r="P4" s="290"/>
      <c r="Q4" s="290" t="s">
        <v>19</v>
      </c>
      <c r="R4" s="290"/>
      <c r="S4" s="290" t="s">
        <v>20</v>
      </c>
      <c r="T4" s="290"/>
      <c r="U4" s="290"/>
      <c r="V4" s="295" t="s">
        <v>21</v>
      </c>
      <c r="W4" s="295" t="s">
        <v>22</v>
      </c>
      <c r="X4" s="295" t="s">
        <v>23</v>
      </c>
    </row>
    <row r="5" spans="1:245" s="140" customFormat="1" ht="28.8" x14ac:dyDescent="0.25">
      <c r="A5" s="289"/>
      <c r="B5" s="289"/>
      <c r="C5" s="289"/>
      <c r="D5" s="289"/>
      <c r="E5" s="289"/>
      <c r="F5" s="289"/>
      <c r="G5" s="289"/>
      <c r="H5" s="289"/>
      <c r="I5" s="289"/>
      <c r="J5" s="289"/>
      <c r="K5" s="291"/>
      <c r="L5" s="289"/>
      <c r="M5" s="144" t="s">
        <v>24</v>
      </c>
      <c r="N5" s="144" t="s">
        <v>25</v>
      </c>
      <c r="O5" s="148" t="s">
        <v>26</v>
      </c>
      <c r="P5" s="148" t="s">
        <v>27</v>
      </c>
      <c r="Q5" s="148" t="s">
        <v>28</v>
      </c>
      <c r="R5" s="148" t="s">
        <v>29</v>
      </c>
      <c r="S5" s="148" t="s">
        <v>30</v>
      </c>
      <c r="T5" s="148" t="s">
        <v>31</v>
      </c>
      <c r="U5" s="148" t="s">
        <v>32</v>
      </c>
      <c r="V5" s="295"/>
      <c r="W5" s="295" t="s">
        <v>22</v>
      </c>
      <c r="X5" s="295" t="s">
        <v>23</v>
      </c>
    </row>
    <row r="6" spans="1:245" s="7" customFormat="1" ht="36" x14ac:dyDescent="0.25">
      <c r="A6" s="13">
        <f t="shared" ref="A6:A69" si="0">ROW()-5</f>
        <v>1</v>
      </c>
      <c r="B6" s="292" t="s">
        <v>33</v>
      </c>
      <c r="C6" s="293" t="s">
        <v>34</v>
      </c>
      <c r="D6" s="293">
        <f>COUNTA(E6:E7)</f>
        <v>2</v>
      </c>
      <c r="E6" s="145" t="s">
        <v>35</v>
      </c>
      <c r="F6" s="145"/>
      <c r="G6" s="145"/>
      <c r="H6" s="145"/>
      <c r="I6" s="145"/>
      <c r="J6" s="149">
        <v>43956</v>
      </c>
      <c r="K6" s="145">
        <v>5</v>
      </c>
      <c r="L6" s="150" t="s">
        <v>36</v>
      </c>
      <c r="M6" s="150" t="s">
        <v>37</v>
      </c>
      <c r="N6" s="13"/>
      <c r="O6" s="150" t="s">
        <v>38</v>
      </c>
      <c r="P6" s="13" t="s">
        <v>39</v>
      </c>
      <c r="Q6" s="150" t="s">
        <v>40</v>
      </c>
      <c r="R6" s="13" t="s">
        <v>41</v>
      </c>
      <c r="S6" s="150"/>
      <c r="T6" s="150"/>
      <c r="U6" s="156"/>
      <c r="V6" s="296"/>
      <c r="W6" s="42"/>
      <c r="X6" s="42"/>
    </row>
    <row r="7" spans="1:245" s="7" customFormat="1" ht="36" x14ac:dyDescent="0.25">
      <c r="A7" s="13">
        <f t="shared" si="0"/>
        <v>2</v>
      </c>
      <c r="B7" s="292"/>
      <c r="C7" s="293"/>
      <c r="D7" s="293"/>
      <c r="E7" s="145" t="s">
        <v>42</v>
      </c>
      <c r="F7" s="145"/>
      <c r="G7" s="145"/>
      <c r="H7" s="145"/>
      <c r="I7" s="145"/>
      <c r="J7" s="149">
        <v>43963</v>
      </c>
      <c r="K7" s="145">
        <v>5</v>
      </c>
      <c r="L7" s="150" t="s">
        <v>43</v>
      </c>
      <c r="M7" s="150" t="s">
        <v>37</v>
      </c>
      <c r="N7" s="13"/>
      <c r="O7" s="150" t="s">
        <v>38</v>
      </c>
      <c r="P7" s="13" t="s">
        <v>39</v>
      </c>
      <c r="Q7" s="150" t="s">
        <v>40</v>
      </c>
      <c r="R7" s="13" t="s">
        <v>41</v>
      </c>
      <c r="S7" s="150"/>
      <c r="T7" s="150"/>
      <c r="U7" s="156"/>
      <c r="V7" s="296"/>
      <c r="W7" s="42"/>
      <c r="X7" s="42"/>
    </row>
    <row r="8" spans="1:245" s="7" customFormat="1" ht="36" x14ac:dyDescent="0.25">
      <c r="A8" s="13">
        <f t="shared" si="0"/>
        <v>3</v>
      </c>
      <c r="B8" s="292"/>
      <c r="C8" s="293" t="s">
        <v>44</v>
      </c>
      <c r="D8" s="293">
        <f>COUNTA(E8:E39)</f>
        <v>32</v>
      </c>
      <c r="E8" s="146" t="s">
        <v>45</v>
      </c>
      <c r="F8" s="146"/>
      <c r="G8" s="146"/>
      <c r="H8" s="145" t="s">
        <v>46</v>
      </c>
      <c r="I8" s="145">
        <f>1000*2</f>
        <v>2000</v>
      </c>
      <c r="J8" s="151">
        <v>43971</v>
      </c>
      <c r="K8" s="146">
        <v>1</v>
      </c>
      <c r="L8" s="152" t="s">
        <v>47</v>
      </c>
      <c r="M8" s="152" t="s">
        <v>37</v>
      </c>
      <c r="N8" s="17"/>
      <c r="O8" s="152" t="s">
        <v>40</v>
      </c>
      <c r="P8" s="17" t="s">
        <v>48</v>
      </c>
      <c r="Q8" s="152" t="s">
        <v>49</v>
      </c>
      <c r="R8" s="17" t="s">
        <v>50</v>
      </c>
      <c r="S8" s="150"/>
      <c r="T8" s="150"/>
      <c r="U8" s="156"/>
      <c r="V8" s="42"/>
      <c r="W8" s="42"/>
      <c r="X8" s="42"/>
    </row>
    <row r="9" spans="1:245" s="7" customFormat="1" ht="36" x14ac:dyDescent="0.25">
      <c r="A9" s="13">
        <f t="shared" si="0"/>
        <v>4</v>
      </c>
      <c r="B9" s="292"/>
      <c r="C9" s="293"/>
      <c r="D9" s="293"/>
      <c r="E9" s="145" t="s">
        <v>51</v>
      </c>
      <c r="F9" s="145"/>
      <c r="G9" s="145"/>
      <c r="H9" s="145"/>
      <c r="I9" s="145"/>
      <c r="J9" s="149">
        <f>J8+K8</f>
        <v>43972</v>
      </c>
      <c r="K9" s="145">
        <v>1</v>
      </c>
      <c r="L9" s="150" t="s">
        <v>52</v>
      </c>
      <c r="M9" s="150" t="s">
        <v>37</v>
      </c>
      <c r="N9" s="13"/>
      <c r="O9" s="150" t="s">
        <v>53</v>
      </c>
      <c r="P9" s="13" t="s">
        <v>54</v>
      </c>
      <c r="Q9" s="150" t="s">
        <v>40</v>
      </c>
      <c r="R9" s="13" t="s">
        <v>41</v>
      </c>
      <c r="S9" s="150"/>
      <c r="T9" s="150"/>
      <c r="U9" s="156"/>
      <c r="V9" s="42"/>
      <c r="W9" s="42"/>
      <c r="X9" s="42"/>
    </row>
    <row r="10" spans="1:245" s="7" customFormat="1" ht="36" x14ac:dyDescent="0.25">
      <c r="A10" s="13">
        <f t="shared" si="0"/>
        <v>5</v>
      </c>
      <c r="B10" s="292"/>
      <c r="C10" s="293"/>
      <c r="D10" s="293"/>
      <c r="E10" s="145" t="s">
        <v>55</v>
      </c>
      <c r="F10" s="145"/>
      <c r="G10" s="145"/>
      <c r="H10" s="145"/>
      <c r="I10" s="145"/>
      <c r="J10" s="149">
        <f t="shared" ref="J10:J73" si="1">J9+K9</f>
        <v>43973</v>
      </c>
      <c r="K10" s="145">
        <v>1</v>
      </c>
      <c r="L10" s="150" t="s">
        <v>52</v>
      </c>
      <c r="M10" s="150" t="s">
        <v>37</v>
      </c>
      <c r="N10" s="13"/>
      <c r="O10" s="150" t="s">
        <v>53</v>
      </c>
      <c r="P10" s="13" t="s">
        <v>54</v>
      </c>
      <c r="Q10" s="150" t="s">
        <v>40</v>
      </c>
      <c r="R10" s="13" t="s">
        <v>41</v>
      </c>
      <c r="S10" s="150"/>
      <c r="T10" s="150"/>
      <c r="U10" s="156"/>
      <c r="V10" s="42"/>
      <c r="W10" s="42"/>
      <c r="X10" s="42"/>
    </row>
    <row r="11" spans="1:245" s="7" customFormat="1" ht="36" x14ac:dyDescent="0.25">
      <c r="A11" s="13">
        <f t="shared" si="0"/>
        <v>6</v>
      </c>
      <c r="B11" s="292"/>
      <c r="C11" s="293"/>
      <c r="D11" s="293"/>
      <c r="E11" s="145" t="s">
        <v>56</v>
      </c>
      <c r="F11" s="145"/>
      <c r="G11" s="145"/>
      <c r="H11" s="145"/>
      <c r="I11" s="145"/>
      <c r="J11" s="149">
        <f t="shared" si="1"/>
        <v>43974</v>
      </c>
      <c r="K11" s="145">
        <v>2</v>
      </c>
      <c r="L11" s="150" t="s">
        <v>52</v>
      </c>
      <c r="M11" s="150" t="s">
        <v>37</v>
      </c>
      <c r="N11" s="13"/>
      <c r="O11" s="150" t="s">
        <v>53</v>
      </c>
      <c r="P11" s="13" t="s">
        <v>54</v>
      </c>
      <c r="Q11" s="150" t="s">
        <v>40</v>
      </c>
      <c r="R11" s="13" t="s">
        <v>41</v>
      </c>
      <c r="S11" s="150"/>
      <c r="T11" s="150"/>
      <c r="U11" s="156"/>
      <c r="V11" s="42"/>
      <c r="W11" s="42"/>
      <c r="X11" s="42"/>
    </row>
    <row r="12" spans="1:245" s="7" customFormat="1" ht="36" x14ac:dyDescent="0.25">
      <c r="A12" s="13">
        <f t="shared" si="0"/>
        <v>7</v>
      </c>
      <c r="B12" s="292"/>
      <c r="C12" s="293"/>
      <c r="D12" s="293"/>
      <c r="E12" s="145" t="s">
        <v>57</v>
      </c>
      <c r="F12" s="145"/>
      <c r="G12" s="145"/>
      <c r="H12" s="145"/>
      <c r="I12" s="145"/>
      <c r="J12" s="149">
        <f t="shared" si="1"/>
        <v>43976</v>
      </c>
      <c r="K12" s="145">
        <v>5</v>
      </c>
      <c r="L12" s="150" t="s">
        <v>58</v>
      </c>
      <c r="M12" s="150" t="s">
        <v>37</v>
      </c>
      <c r="N12" s="13"/>
      <c r="O12" s="150" t="s">
        <v>53</v>
      </c>
      <c r="P12" s="13" t="s">
        <v>54</v>
      </c>
      <c r="Q12" s="150" t="s">
        <v>40</v>
      </c>
      <c r="R12" s="13" t="s">
        <v>41</v>
      </c>
      <c r="S12" s="150"/>
      <c r="T12" s="150"/>
      <c r="U12" s="156"/>
      <c r="V12" s="42"/>
      <c r="W12" s="42"/>
      <c r="X12" s="42"/>
    </row>
    <row r="13" spans="1:245" s="7" customFormat="1" ht="36" x14ac:dyDescent="0.25">
      <c r="A13" s="13">
        <f t="shared" si="0"/>
        <v>8</v>
      </c>
      <c r="B13" s="292"/>
      <c r="C13" s="293"/>
      <c r="D13" s="293"/>
      <c r="E13" s="145" t="s">
        <v>59</v>
      </c>
      <c r="F13" s="145"/>
      <c r="G13" s="145"/>
      <c r="H13" s="145"/>
      <c r="I13" s="145"/>
      <c r="J13" s="149">
        <f t="shared" si="1"/>
        <v>43981</v>
      </c>
      <c r="K13" s="145">
        <v>2</v>
      </c>
      <c r="L13" s="150" t="s">
        <v>58</v>
      </c>
      <c r="M13" s="150" t="s">
        <v>37</v>
      </c>
      <c r="N13" s="13"/>
      <c r="O13" s="150" t="s">
        <v>53</v>
      </c>
      <c r="P13" s="13" t="s">
        <v>54</v>
      </c>
      <c r="Q13" s="150" t="s">
        <v>40</v>
      </c>
      <c r="R13" s="13" t="s">
        <v>41</v>
      </c>
      <c r="S13" s="150"/>
      <c r="T13" s="150"/>
      <c r="U13" s="156"/>
      <c r="V13" s="42"/>
      <c r="W13" s="42"/>
      <c r="X13" s="42"/>
    </row>
    <row r="14" spans="1:245" s="7" customFormat="1" ht="36" x14ac:dyDescent="0.25">
      <c r="A14" s="13">
        <f t="shared" si="0"/>
        <v>9</v>
      </c>
      <c r="B14" s="292"/>
      <c r="C14" s="293"/>
      <c r="D14" s="293"/>
      <c r="E14" s="145" t="s">
        <v>60</v>
      </c>
      <c r="F14" s="145"/>
      <c r="G14" s="145"/>
      <c r="H14" s="145"/>
      <c r="I14" s="145"/>
      <c r="J14" s="149">
        <f t="shared" si="1"/>
        <v>43983</v>
      </c>
      <c r="K14" s="145">
        <v>1</v>
      </c>
      <c r="L14" s="150" t="s">
        <v>58</v>
      </c>
      <c r="M14" s="150" t="s">
        <v>37</v>
      </c>
      <c r="N14" s="13"/>
      <c r="O14" s="150" t="s">
        <v>53</v>
      </c>
      <c r="P14" s="13" t="s">
        <v>54</v>
      </c>
      <c r="Q14" s="150" t="s">
        <v>40</v>
      </c>
      <c r="R14" s="13" t="s">
        <v>41</v>
      </c>
      <c r="S14" s="150"/>
      <c r="T14" s="150"/>
      <c r="U14" s="156"/>
      <c r="V14" s="42"/>
      <c r="W14" s="42"/>
      <c r="X14" s="42"/>
    </row>
    <row r="15" spans="1:245" s="7" customFormat="1" ht="36" x14ac:dyDescent="0.25">
      <c r="A15" s="13">
        <f t="shared" si="0"/>
        <v>10</v>
      </c>
      <c r="B15" s="292"/>
      <c r="C15" s="293"/>
      <c r="D15" s="293"/>
      <c r="E15" s="145" t="s">
        <v>61</v>
      </c>
      <c r="F15" s="145"/>
      <c r="G15" s="145"/>
      <c r="H15" s="145"/>
      <c r="I15" s="145"/>
      <c r="J15" s="149">
        <f t="shared" si="1"/>
        <v>43984</v>
      </c>
      <c r="K15" s="145">
        <v>2</v>
      </c>
      <c r="L15" s="150" t="s">
        <v>58</v>
      </c>
      <c r="M15" s="150" t="s">
        <v>37</v>
      </c>
      <c r="N15" s="13"/>
      <c r="O15" s="150" t="s">
        <v>53</v>
      </c>
      <c r="P15" s="13" t="s">
        <v>54</v>
      </c>
      <c r="Q15" s="150" t="s">
        <v>40</v>
      </c>
      <c r="R15" s="13" t="s">
        <v>41</v>
      </c>
      <c r="S15" s="150"/>
      <c r="T15" s="150"/>
      <c r="U15" s="156"/>
      <c r="V15" s="42"/>
      <c r="W15" s="42"/>
      <c r="X15" s="42"/>
    </row>
    <row r="16" spans="1:245" s="7" customFormat="1" ht="24" x14ac:dyDescent="0.25">
      <c r="A16" s="13">
        <f t="shared" si="0"/>
        <v>11</v>
      </c>
      <c r="B16" s="292"/>
      <c r="C16" s="293"/>
      <c r="D16" s="293"/>
      <c r="E16" s="145" t="s">
        <v>62</v>
      </c>
      <c r="F16" s="145"/>
      <c r="G16" s="145"/>
      <c r="H16" s="145"/>
      <c r="I16" s="145"/>
      <c r="J16" s="149">
        <f t="shared" si="1"/>
        <v>43986</v>
      </c>
      <c r="K16" s="145">
        <v>2</v>
      </c>
      <c r="L16" s="150" t="s">
        <v>58</v>
      </c>
      <c r="M16" s="150" t="s">
        <v>37</v>
      </c>
      <c r="N16" s="13"/>
      <c r="O16" s="150" t="s">
        <v>53</v>
      </c>
      <c r="P16" s="13" t="s">
        <v>54</v>
      </c>
      <c r="Q16" s="150" t="s">
        <v>49</v>
      </c>
      <c r="R16" s="13" t="s">
        <v>50</v>
      </c>
      <c r="S16" s="150"/>
      <c r="T16" s="150"/>
      <c r="U16" s="156"/>
      <c r="V16" s="42"/>
      <c r="W16" s="42"/>
      <c r="X16" s="42"/>
    </row>
    <row r="17" spans="1:24" s="7" customFormat="1" ht="32.4" x14ac:dyDescent="0.25">
      <c r="A17" s="13">
        <f t="shared" si="0"/>
        <v>12</v>
      </c>
      <c r="B17" s="292"/>
      <c r="C17" s="293"/>
      <c r="D17" s="293"/>
      <c r="E17" s="145" t="s">
        <v>63</v>
      </c>
      <c r="F17" s="145"/>
      <c r="G17" s="145"/>
      <c r="H17" s="145"/>
      <c r="I17" s="145"/>
      <c r="J17" s="149">
        <f t="shared" si="1"/>
        <v>43988</v>
      </c>
      <c r="K17" s="145">
        <v>2</v>
      </c>
      <c r="L17" s="150" t="s">
        <v>58</v>
      </c>
      <c r="M17" s="150" t="s">
        <v>37</v>
      </c>
      <c r="N17" s="13"/>
      <c r="O17" s="150" t="s">
        <v>53</v>
      </c>
      <c r="P17" s="13" t="s">
        <v>54</v>
      </c>
      <c r="Q17" s="150" t="s">
        <v>49</v>
      </c>
      <c r="R17" s="13" t="s">
        <v>50</v>
      </c>
      <c r="S17" s="150"/>
      <c r="T17" s="150"/>
      <c r="U17" s="156"/>
      <c r="V17" s="42"/>
      <c r="W17" s="42"/>
      <c r="X17" s="42"/>
    </row>
    <row r="18" spans="1:24" s="7" customFormat="1" ht="36" x14ac:dyDescent="0.25">
      <c r="A18" s="13">
        <f t="shared" si="0"/>
        <v>13</v>
      </c>
      <c r="B18" s="292"/>
      <c r="C18" s="293"/>
      <c r="D18" s="293"/>
      <c r="E18" s="145" t="s">
        <v>64</v>
      </c>
      <c r="F18" s="145"/>
      <c r="G18" s="145"/>
      <c r="H18" s="145"/>
      <c r="I18" s="145"/>
      <c r="J18" s="149">
        <f t="shared" si="1"/>
        <v>43990</v>
      </c>
      <c r="K18" s="145">
        <v>1</v>
      </c>
      <c r="L18" s="150" t="s">
        <v>58</v>
      </c>
      <c r="M18" s="150" t="s">
        <v>37</v>
      </c>
      <c r="N18" s="13"/>
      <c r="O18" s="150" t="s">
        <v>53</v>
      </c>
      <c r="P18" s="13" t="s">
        <v>54</v>
      </c>
      <c r="Q18" s="150" t="s">
        <v>40</v>
      </c>
      <c r="R18" s="13" t="s">
        <v>41</v>
      </c>
      <c r="S18" s="150"/>
      <c r="T18" s="150"/>
      <c r="U18" s="156"/>
      <c r="V18" s="42"/>
      <c r="W18" s="42"/>
      <c r="X18" s="42"/>
    </row>
    <row r="19" spans="1:24" s="7" customFormat="1" ht="36" x14ac:dyDescent="0.25">
      <c r="A19" s="13">
        <f t="shared" si="0"/>
        <v>14</v>
      </c>
      <c r="B19" s="292"/>
      <c r="C19" s="293"/>
      <c r="D19" s="293"/>
      <c r="E19" s="145" t="s">
        <v>65</v>
      </c>
      <c r="F19" s="145"/>
      <c r="G19" s="145"/>
      <c r="H19" s="145"/>
      <c r="I19" s="145"/>
      <c r="J19" s="149">
        <f t="shared" si="1"/>
        <v>43991</v>
      </c>
      <c r="K19" s="145">
        <v>1</v>
      </c>
      <c r="L19" s="150" t="s">
        <v>58</v>
      </c>
      <c r="M19" s="150" t="s">
        <v>37</v>
      </c>
      <c r="N19" s="13"/>
      <c r="O19" s="150" t="s">
        <v>53</v>
      </c>
      <c r="P19" s="13" t="s">
        <v>54</v>
      </c>
      <c r="Q19" s="150" t="s">
        <v>40</v>
      </c>
      <c r="R19" s="13" t="s">
        <v>41</v>
      </c>
      <c r="S19" s="150"/>
      <c r="T19" s="150"/>
      <c r="U19" s="156"/>
      <c r="V19" s="42"/>
      <c r="W19" s="42"/>
      <c r="X19" s="42"/>
    </row>
    <row r="20" spans="1:24" s="7" customFormat="1" ht="36" x14ac:dyDescent="0.25">
      <c r="A20" s="13">
        <f t="shared" si="0"/>
        <v>15</v>
      </c>
      <c r="B20" s="292"/>
      <c r="C20" s="293"/>
      <c r="D20" s="293"/>
      <c r="E20" s="145" t="s">
        <v>66</v>
      </c>
      <c r="F20" s="145"/>
      <c r="G20" s="145"/>
      <c r="H20" s="145"/>
      <c r="I20" s="145"/>
      <c r="J20" s="149">
        <f t="shared" si="1"/>
        <v>43992</v>
      </c>
      <c r="K20" s="145">
        <v>1</v>
      </c>
      <c r="L20" s="150" t="s">
        <v>58</v>
      </c>
      <c r="M20" s="150" t="s">
        <v>37</v>
      </c>
      <c r="N20" s="13"/>
      <c r="O20" s="150" t="s">
        <v>53</v>
      </c>
      <c r="P20" s="13" t="s">
        <v>54</v>
      </c>
      <c r="Q20" s="150" t="s">
        <v>40</v>
      </c>
      <c r="R20" s="13" t="s">
        <v>41</v>
      </c>
      <c r="S20" s="150"/>
      <c r="T20" s="150"/>
      <c r="U20" s="156"/>
      <c r="V20" s="42"/>
      <c r="W20" s="42"/>
      <c r="X20" s="42"/>
    </row>
    <row r="21" spans="1:24" s="7" customFormat="1" ht="24" x14ac:dyDescent="0.25">
      <c r="A21" s="13">
        <f t="shared" si="0"/>
        <v>16</v>
      </c>
      <c r="B21" s="292"/>
      <c r="C21" s="293"/>
      <c r="D21" s="293"/>
      <c r="E21" s="145" t="s">
        <v>67</v>
      </c>
      <c r="F21" s="145"/>
      <c r="G21" s="145"/>
      <c r="H21" s="145"/>
      <c r="I21" s="145"/>
      <c r="J21" s="149">
        <f t="shared" si="1"/>
        <v>43993</v>
      </c>
      <c r="K21" s="145">
        <v>2</v>
      </c>
      <c r="L21" s="150" t="s">
        <v>58</v>
      </c>
      <c r="M21" s="150" t="s">
        <v>37</v>
      </c>
      <c r="N21" s="13"/>
      <c r="O21" s="150" t="s">
        <v>53</v>
      </c>
      <c r="P21" s="13" t="s">
        <v>54</v>
      </c>
      <c r="Q21" s="150" t="s">
        <v>49</v>
      </c>
      <c r="R21" s="13" t="s">
        <v>50</v>
      </c>
      <c r="S21" s="150"/>
      <c r="T21" s="150"/>
      <c r="U21" s="156"/>
      <c r="V21" s="42"/>
      <c r="W21" s="42"/>
      <c r="X21" s="42"/>
    </row>
    <row r="22" spans="1:24" s="7" customFormat="1" ht="32.4" x14ac:dyDescent="0.25">
      <c r="A22" s="13">
        <f t="shared" si="0"/>
        <v>17</v>
      </c>
      <c r="B22" s="292"/>
      <c r="C22" s="293"/>
      <c r="D22" s="293"/>
      <c r="E22" s="145" t="s">
        <v>68</v>
      </c>
      <c r="F22" s="145"/>
      <c r="G22" s="145"/>
      <c r="H22" s="145"/>
      <c r="I22" s="145"/>
      <c r="J22" s="149">
        <f t="shared" si="1"/>
        <v>43995</v>
      </c>
      <c r="K22" s="145">
        <v>2</v>
      </c>
      <c r="L22" s="150" t="s">
        <v>58</v>
      </c>
      <c r="M22" s="150" t="s">
        <v>37</v>
      </c>
      <c r="N22" s="13"/>
      <c r="O22" s="150" t="s">
        <v>53</v>
      </c>
      <c r="P22" s="13" t="s">
        <v>54</v>
      </c>
      <c r="Q22" s="150" t="s">
        <v>49</v>
      </c>
      <c r="R22" s="13" t="s">
        <v>50</v>
      </c>
      <c r="S22" s="150"/>
      <c r="T22" s="150"/>
      <c r="U22" s="156"/>
      <c r="V22" s="42"/>
      <c r="W22" s="42"/>
      <c r="X22" s="42"/>
    </row>
    <row r="23" spans="1:24" s="7" customFormat="1" ht="43.2" x14ac:dyDescent="0.25">
      <c r="A23" s="13">
        <f t="shared" si="0"/>
        <v>18</v>
      </c>
      <c r="B23" s="292"/>
      <c r="C23" s="293"/>
      <c r="D23" s="293"/>
      <c r="E23" s="145" t="s">
        <v>69</v>
      </c>
      <c r="F23" s="145"/>
      <c r="G23" s="145"/>
      <c r="H23" s="145"/>
      <c r="I23" s="145"/>
      <c r="J23" s="149">
        <f t="shared" si="1"/>
        <v>43997</v>
      </c>
      <c r="K23" s="145">
        <v>1</v>
      </c>
      <c r="L23" s="150" t="s">
        <v>58</v>
      </c>
      <c r="M23" s="150" t="s">
        <v>37</v>
      </c>
      <c r="N23" s="13"/>
      <c r="O23" s="150" t="s">
        <v>53</v>
      </c>
      <c r="P23" s="13" t="s">
        <v>54</v>
      </c>
      <c r="Q23" s="150" t="s">
        <v>40</v>
      </c>
      <c r="R23" s="13" t="s">
        <v>41</v>
      </c>
      <c r="S23" s="150"/>
      <c r="T23" s="150"/>
      <c r="U23" s="156"/>
      <c r="V23" s="42"/>
      <c r="W23" s="42"/>
      <c r="X23" s="42"/>
    </row>
    <row r="24" spans="1:24" s="7" customFormat="1" ht="36" x14ac:dyDescent="0.25">
      <c r="A24" s="13">
        <f t="shared" si="0"/>
        <v>19</v>
      </c>
      <c r="B24" s="292"/>
      <c r="C24" s="293"/>
      <c r="D24" s="293"/>
      <c r="E24" s="145" t="s">
        <v>70</v>
      </c>
      <c r="F24" s="145"/>
      <c r="G24" s="145"/>
      <c r="H24" s="145"/>
      <c r="I24" s="145"/>
      <c r="J24" s="149">
        <f t="shared" si="1"/>
        <v>43998</v>
      </c>
      <c r="K24" s="145">
        <v>3</v>
      </c>
      <c r="L24" s="150" t="s">
        <v>58</v>
      </c>
      <c r="M24" s="150" t="s">
        <v>37</v>
      </c>
      <c r="N24" s="13"/>
      <c r="O24" s="150" t="s">
        <v>53</v>
      </c>
      <c r="P24" s="13" t="s">
        <v>54</v>
      </c>
      <c r="Q24" s="150" t="s">
        <v>40</v>
      </c>
      <c r="R24" s="13" t="s">
        <v>41</v>
      </c>
      <c r="S24" s="150"/>
      <c r="T24" s="150"/>
      <c r="U24" s="156"/>
      <c r="V24" s="42"/>
      <c r="W24" s="42"/>
      <c r="X24" s="42"/>
    </row>
    <row r="25" spans="1:24" s="7" customFormat="1" ht="36" x14ac:dyDescent="0.25">
      <c r="A25" s="13">
        <f t="shared" si="0"/>
        <v>20</v>
      </c>
      <c r="B25" s="292"/>
      <c r="C25" s="293"/>
      <c r="D25" s="293"/>
      <c r="E25" s="145" t="s">
        <v>71</v>
      </c>
      <c r="F25" s="145"/>
      <c r="G25" s="145"/>
      <c r="H25" s="145"/>
      <c r="I25" s="145"/>
      <c r="J25" s="149">
        <f t="shared" si="1"/>
        <v>44001</v>
      </c>
      <c r="K25" s="145">
        <v>1</v>
      </c>
      <c r="L25" s="150" t="s">
        <v>58</v>
      </c>
      <c r="M25" s="150" t="s">
        <v>37</v>
      </c>
      <c r="N25" s="13"/>
      <c r="O25" s="150" t="s">
        <v>40</v>
      </c>
      <c r="P25" s="13" t="s">
        <v>41</v>
      </c>
      <c r="Q25" s="150" t="s">
        <v>40</v>
      </c>
      <c r="R25" s="13" t="s">
        <v>48</v>
      </c>
      <c r="S25" s="150"/>
      <c r="T25" s="150"/>
      <c r="U25" s="156"/>
      <c r="V25" s="296"/>
      <c r="W25" s="42"/>
      <c r="X25" s="42"/>
    </row>
    <row r="26" spans="1:24" s="7" customFormat="1" ht="36" x14ac:dyDescent="0.25">
      <c r="A26" s="13">
        <f t="shared" si="0"/>
        <v>21</v>
      </c>
      <c r="B26" s="292"/>
      <c r="C26" s="293"/>
      <c r="D26" s="293"/>
      <c r="E26" s="145" t="s">
        <v>72</v>
      </c>
      <c r="F26" s="145"/>
      <c r="G26" s="145"/>
      <c r="H26" s="145"/>
      <c r="I26" s="145"/>
      <c r="J26" s="149">
        <f t="shared" si="1"/>
        <v>44002</v>
      </c>
      <c r="K26" s="145">
        <v>1</v>
      </c>
      <c r="L26" s="150" t="s">
        <v>58</v>
      </c>
      <c r="M26" s="150" t="s">
        <v>37</v>
      </c>
      <c r="N26" s="13"/>
      <c r="O26" s="150" t="s">
        <v>53</v>
      </c>
      <c r="P26" s="13" t="s">
        <v>54</v>
      </c>
      <c r="Q26" s="150" t="s">
        <v>40</v>
      </c>
      <c r="R26" s="13" t="s">
        <v>41</v>
      </c>
      <c r="S26" s="150"/>
      <c r="T26" s="150"/>
      <c r="U26" s="156"/>
      <c r="V26" s="296"/>
      <c r="W26" s="42"/>
      <c r="X26" s="42"/>
    </row>
    <row r="27" spans="1:24" s="7" customFormat="1" ht="36" x14ac:dyDescent="0.25">
      <c r="A27" s="13">
        <f t="shared" si="0"/>
        <v>22</v>
      </c>
      <c r="B27" s="292"/>
      <c r="C27" s="293"/>
      <c r="D27" s="293"/>
      <c r="E27" s="145" t="s">
        <v>73</v>
      </c>
      <c r="F27" s="145"/>
      <c r="G27" s="145"/>
      <c r="H27" s="145"/>
      <c r="I27" s="145"/>
      <c r="J27" s="149">
        <f t="shared" si="1"/>
        <v>44003</v>
      </c>
      <c r="K27" s="145">
        <v>1</v>
      </c>
      <c r="L27" s="150" t="s">
        <v>58</v>
      </c>
      <c r="M27" s="150" t="s">
        <v>37</v>
      </c>
      <c r="N27" s="13"/>
      <c r="O27" s="150" t="s">
        <v>53</v>
      </c>
      <c r="P27" s="13" t="s">
        <v>54</v>
      </c>
      <c r="Q27" s="150" t="s">
        <v>40</v>
      </c>
      <c r="R27" s="13" t="s">
        <v>41</v>
      </c>
      <c r="S27" s="150"/>
      <c r="T27" s="150"/>
      <c r="U27" s="156"/>
      <c r="V27" s="42"/>
      <c r="W27" s="42"/>
      <c r="X27" s="42"/>
    </row>
    <row r="28" spans="1:24" s="7" customFormat="1" ht="36" x14ac:dyDescent="0.25">
      <c r="A28" s="13">
        <f t="shared" si="0"/>
        <v>23</v>
      </c>
      <c r="B28" s="292"/>
      <c r="C28" s="293"/>
      <c r="D28" s="293"/>
      <c r="E28" s="145" t="s">
        <v>74</v>
      </c>
      <c r="F28" s="145"/>
      <c r="G28" s="145"/>
      <c r="H28" s="145"/>
      <c r="I28" s="145"/>
      <c r="J28" s="149">
        <f t="shared" si="1"/>
        <v>44004</v>
      </c>
      <c r="K28" s="145">
        <v>1</v>
      </c>
      <c r="L28" s="150" t="s">
        <v>58</v>
      </c>
      <c r="M28" s="150" t="s">
        <v>37</v>
      </c>
      <c r="N28" s="13"/>
      <c r="O28" s="150" t="s">
        <v>53</v>
      </c>
      <c r="P28" s="13" t="s">
        <v>54</v>
      </c>
      <c r="Q28" s="150" t="s">
        <v>40</v>
      </c>
      <c r="R28" s="13" t="s">
        <v>41</v>
      </c>
      <c r="S28" s="150"/>
      <c r="T28" s="150"/>
      <c r="U28" s="156"/>
      <c r="V28" s="42"/>
      <c r="W28" s="42"/>
      <c r="X28" s="42"/>
    </row>
    <row r="29" spans="1:24" s="7" customFormat="1" ht="43.2" x14ac:dyDescent="0.25">
      <c r="A29" s="13">
        <f t="shared" si="0"/>
        <v>24</v>
      </c>
      <c r="B29" s="292"/>
      <c r="C29" s="293"/>
      <c r="D29" s="293"/>
      <c r="E29" s="145" t="s">
        <v>75</v>
      </c>
      <c r="F29" s="145"/>
      <c r="G29" s="145"/>
      <c r="H29" s="145"/>
      <c r="I29" s="145"/>
      <c r="J29" s="149">
        <f t="shared" si="1"/>
        <v>44005</v>
      </c>
      <c r="K29" s="145">
        <v>1</v>
      </c>
      <c r="L29" s="150" t="s">
        <v>58</v>
      </c>
      <c r="M29" s="150" t="s">
        <v>37</v>
      </c>
      <c r="N29" s="13"/>
      <c r="O29" s="150" t="s">
        <v>53</v>
      </c>
      <c r="P29" s="13" t="s">
        <v>54</v>
      </c>
      <c r="Q29" s="150" t="s">
        <v>40</v>
      </c>
      <c r="R29" s="13" t="s">
        <v>41</v>
      </c>
      <c r="S29" s="150"/>
      <c r="T29" s="150"/>
      <c r="U29" s="156"/>
      <c r="V29" s="42"/>
      <c r="W29" s="42"/>
      <c r="X29" s="42"/>
    </row>
    <row r="30" spans="1:24" s="7" customFormat="1" ht="36" x14ac:dyDescent="0.25">
      <c r="A30" s="13">
        <f t="shared" si="0"/>
        <v>25</v>
      </c>
      <c r="B30" s="292"/>
      <c r="C30" s="293"/>
      <c r="D30" s="293"/>
      <c r="E30" s="145" t="s">
        <v>76</v>
      </c>
      <c r="F30" s="145"/>
      <c r="G30" s="145"/>
      <c r="H30" s="145"/>
      <c r="I30" s="145"/>
      <c r="J30" s="149">
        <f t="shared" si="1"/>
        <v>44006</v>
      </c>
      <c r="K30" s="145">
        <v>2</v>
      </c>
      <c r="L30" s="150" t="s">
        <v>58</v>
      </c>
      <c r="M30" s="150" t="s">
        <v>37</v>
      </c>
      <c r="N30" s="13"/>
      <c r="O30" s="150" t="s">
        <v>53</v>
      </c>
      <c r="P30" s="13" t="s">
        <v>54</v>
      </c>
      <c r="Q30" s="150" t="s">
        <v>40</v>
      </c>
      <c r="R30" s="13" t="s">
        <v>41</v>
      </c>
      <c r="S30" s="150"/>
      <c r="T30" s="150"/>
      <c r="U30" s="156"/>
      <c r="V30" s="42"/>
      <c r="W30" s="42"/>
      <c r="X30" s="42"/>
    </row>
    <row r="31" spans="1:24" s="7" customFormat="1" ht="36" x14ac:dyDescent="0.25">
      <c r="A31" s="13">
        <f t="shared" si="0"/>
        <v>26</v>
      </c>
      <c r="B31" s="292"/>
      <c r="C31" s="293"/>
      <c r="D31" s="293"/>
      <c r="E31" s="145" t="s">
        <v>77</v>
      </c>
      <c r="F31" s="145"/>
      <c r="G31" s="145"/>
      <c r="H31" s="145"/>
      <c r="I31" s="145"/>
      <c r="J31" s="149">
        <f t="shared" si="1"/>
        <v>44008</v>
      </c>
      <c r="K31" s="145">
        <v>1</v>
      </c>
      <c r="L31" s="150" t="s">
        <v>58</v>
      </c>
      <c r="M31" s="150" t="s">
        <v>37</v>
      </c>
      <c r="N31" s="13"/>
      <c r="O31" s="150" t="s">
        <v>53</v>
      </c>
      <c r="P31" s="13" t="s">
        <v>54</v>
      </c>
      <c r="Q31" s="150" t="s">
        <v>40</v>
      </c>
      <c r="R31" s="13" t="s">
        <v>41</v>
      </c>
      <c r="S31" s="150"/>
      <c r="T31" s="150"/>
      <c r="U31" s="13"/>
      <c r="V31" s="42"/>
      <c r="W31" s="42"/>
      <c r="X31" s="42"/>
    </row>
    <row r="32" spans="1:24" s="7" customFormat="1" ht="24" x14ac:dyDescent="0.25">
      <c r="A32" s="13">
        <f t="shared" si="0"/>
        <v>27</v>
      </c>
      <c r="B32" s="147"/>
      <c r="C32" s="293"/>
      <c r="D32" s="293"/>
      <c r="E32" s="145" t="s">
        <v>78</v>
      </c>
      <c r="F32" s="145"/>
      <c r="G32" s="145"/>
      <c r="H32" s="145"/>
      <c r="I32" s="145"/>
      <c r="J32" s="149">
        <f t="shared" si="1"/>
        <v>44009</v>
      </c>
      <c r="K32" s="145">
        <v>1</v>
      </c>
      <c r="L32" s="150" t="s">
        <v>58</v>
      </c>
      <c r="M32" s="150" t="s">
        <v>37</v>
      </c>
      <c r="N32" s="13"/>
      <c r="O32" s="150" t="s">
        <v>53</v>
      </c>
      <c r="P32" s="13" t="s">
        <v>54</v>
      </c>
      <c r="Q32" s="150"/>
      <c r="R32" s="13"/>
      <c r="S32" s="150"/>
      <c r="T32" s="150"/>
      <c r="U32" s="13"/>
      <c r="V32" s="42"/>
      <c r="W32" s="42"/>
      <c r="X32" s="42"/>
    </row>
    <row r="33" spans="1:24" s="7" customFormat="1" ht="43.2" x14ac:dyDescent="0.25">
      <c r="A33" s="13">
        <f t="shared" si="0"/>
        <v>28</v>
      </c>
      <c r="B33" s="147"/>
      <c r="C33" s="293"/>
      <c r="D33" s="293"/>
      <c r="E33" s="145" t="s">
        <v>79</v>
      </c>
      <c r="F33" s="145"/>
      <c r="G33" s="145"/>
      <c r="H33" s="145"/>
      <c r="I33" s="145"/>
      <c r="J33" s="149">
        <f t="shared" si="1"/>
        <v>44010</v>
      </c>
      <c r="K33" s="145">
        <v>1</v>
      </c>
      <c r="L33" s="150" t="s">
        <v>58</v>
      </c>
      <c r="M33" s="150" t="s">
        <v>37</v>
      </c>
      <c r="N33" s="13"/>
      <c r="O33" s="150"/>
      <c r="P33" s="13" t="s">
        <v>41</v>
      </c>
      <c r="Q33" s="150"/>
      <c r="R33" s="13"/>
      <c r="S33" s="150"/>
      <c r="T33" s="150"/>
      <c r="U33" s="13"/>
      <c r="V33" s="42"/>
      <c r="W33" s="42"/>
      <c r="X33" s="42"/>
    </row>
    <row r="34" spans="1:24" s="7" customFormat="1" ht="43.2" x14ac:dyDescent="0.25">
      <c r="A34" s="13">
        <f t="shared" si="0"/>
        <v>29</v>
      </c>
      <c r="B34" s="147"/>
      <c r="C34" s="293"/>
      <c r="D34" s="293"/>
      <c r="E34" s="145" t="s">
        <v>80</v>
      </c>
      <c r="F34" s="145"/>
      <c r="G34" s="145"/>
      <c r="H34" s="145"/>
      <c r="I34" s="145"/>
      <c r="J34" s="149">
        <f t="shared" si="1"/>
        <v>44011</v>
      </c>
      <c r="K34" s="145">
        <v>1</v>
      </c>
      <c r="L34" s="150" t="s">
        <v>58</v>
      </c>
      <c r="M34" s="150" t="s">
        <v>37</v>
      </c>
      <c r="N34" s="13"/>
      <c r="O34" s="150"/>
      <c r="P34" s="13" t="s">
        <v>41</v>
      </c>
      <c r="Q34" s="150"/>
      <c r="R34" s="13"/>
      <c r="S34" s="150"/>
      <c r="T34" s="150"/>
      <c r="U34" s="13"/>
      <c r="V34" s="42"/>
      <c r="W34" s="42"/>
      <c r="X34" s="42"/>
    </row>
    <row r="35" spans="1:24" s="7" customFormat="1" ht="36" x14ac:dyDescent="0.25">
      <c r="A35" s="13">
        <f t="shared" si="0"/>
        <v>30</v>
      </c>
      <c r="B35" s="147"/>
      <c r="C35" s="293"/>
      <c r="D35" s="293"/>
      <c r="E35" s="145" t="s">
        <v>81</v>
      </c>
      <c r="F35" s="145"/>
      <c r="G35" s="145"/>
      <c r="H35" s="145"/>
      <c r="I35" s="145"/>
      <c r="J35" s="149">
        <f t="shared" si="1"/>
        <v>44012</v>
      </c>
      <c r="K35" s="145">
        <v>3</v>
      </c>
      <c r="L35" s="150" t="s">
        <v>58</v>
      </c>
      <c r="M35" s="150" t="s">
        <v>37</v>
      </c>
      <c r="N35" s="13"/>
      <c r="O35" s="150" t="s">
        <v>82</v>
      </c>
      <c r="P35" s="13" t="s">
        <v>83</v>
      </c>
      <c r="Q35" s="150" t="s">
        <v>40</v>
      </c>
      <c r="R35" s="13" t="s">
        <v>48</v>
      </c>
      <c r="S35" s="150" t="s">
        <v>40</v>
      </c>
      <c r="T35" s="13" t="s">
        <v>41</v>
      </c>
      <c r="U35" s="13"/>
      <c r="V35" s="42"/>
      <c r="W35" s="42"/>
      <c r="X35" s="42"/>
    </row>
    <row r="36" spans="1:24" ht="36" x14ac:dyDescent="0.25">
      <c r="A36" s="13">
        <f t="shared" si="0"/>
        <v>31</v>
      </c>
      <c r="B36" s="41"/>
      <c r="C36" s="293"/>
      <c r="D36" s="293"/>
      <c r="E36" s="145" t="s">
        <v>84</v>
      </c>
      <c r="F36" s="145"/>
      <c r="G36" s="145"/>
      <c r="H36" s="145"/>
      <c r="I36" s="145"/>
      <c r="J36" s="149">
        <f t="shared" si="1"/>
        <v>44015</v>
      </c>
      <c r="K36" s="145">
        <v>1</v>
      </c>
      <c r="L36" s="150" t="s">
        <v>58</v>
      </c>
      <c r="M36" s="150" t="s">
        <v>37</v>
      </c>
      <c r="N36" s="13"/>
      <c r="O36" s="150" t="s">
        <v>82</v>
      </c>
      <c r="P36" s="13" t="s">
        <v>83</v>
      </c>
      <c r="Q36" s="150" t="s">
        <v>40</v>
      </c>
      <c r="R36" s="13" t="s">
        <v>48</v>
      </c>
      <c r="S36" s="150" t="s">
        <v>40</v>
      </c>
      <c r="T36" s="13" t="s">
        <v>41</v>
      </c>
      <c r="U36" s="42"/>
      <c r="V36" s="42"/>
      <c r="W36" s="42"/>
      <c r="X36" s="42"/>
    </row>
    <row r="37" spans="1:24" ht="24" x14ac:dyDescent="0.25">
      <c r="A37" s="13">
        <f t="shared" si="0"/>
        <v>32</v>
      </c>
      <c r="B37" s="41"/>
      <c r="C37" s="293"/>
      <c r="D37" s="293"/>
      <c r="E37" s="145" t="s">
        <v>85</v>
      </c>
      <c r="F37" s="145"/>
      <c r="G37" s="145"/>
      <c r="H37" s="145"/>
      <c r="I37" s="145"/>
      <c r="J37" s="149">
        <f t="shared" si="1"/>
        <v>44016</v>
      </c>
      <c r="K37" s="145">
        <v>2</v>
      </c>
      <c r="L37" s="42" t="s">
        <v>58</v>
      </c>
      <c r="M37" s="150" t="s">
        <v>37</v>
      </c>
      <c r="N37" s="41"/>
      <c r="O37" s="41"/>
      <c r="P37" s="41" t="s">
        <v>41</v>
      </c>
      <c r="Q37" s="41"/>
      <c r="R37" s="42"/>
      <c r="S37" s="42"/>
      <c r="T37" s="42"/>
      <c r="U37" s="42"/>
      <c r="V37" s="42"/>
      <c r="W37" s="42"/>
      <c r="X37" s="42"/>
    </row>
    <row r="38" spans="1:24" ht="24" x14ac:dyDescent="0.25">
      <c r="A38" s="13">
        <f t="shared" si="0"/>
        <v>33</v>
      </c>
      <c r="B38" s="41"/>
      <c r="C38" s="293"/>
      <c r="D38" s="293"/>
      <c r="E38" s="145" t="s">
        <v>86</v>
      </c>
      <c r="F38" s="145"/>
      <c r="G38" s="145"/>
      <c r="H38" s="145"/>
      <c r="I38" s="145"/>
      <c r="J38" s="149">
        <f t="shared" si="1"/>
        <v>44018</v>
      </c>
      <c r="K38" s="145">
        <v>1</v>
      </c>
      <c r="L38" s="42" t="s">
        <v>58</v>
      </c>
      <c r="M38" s="150" t="s">
        <v>37</v>
      </c>
      <c r="N38" s="41"/>
      <c r="O38" s="41"/>
      <c r="P38" s="41" t="s">
        <v>87</v>
      </c>
      <c r="Q38" s="41"/>
      <c r="R38" s="42"/>
      <c r="S38" s="42"/>
      <c r="T38" s="42"/>
      <c r="U38" s="42"/>
      <c r="V38" s="42"/>
      <c r="W38" s="42"/>
      <c r="X38" s="42"/>
    </row>
    <row r="39" spans="1:24" ht="24" x14ac:dyDescent="0.25">
      <c r="A39" s="13">
        <f t="shared" si="0"/>
        <v>34</v>
      </c>
      <c r="B39" s="41"/>
      <c r="C39" s="293"/>
      <c r="D39" s="293"/>
      <c r="E39" s="145" t="s">
        <v>88</v>
      </c>
      <c r="F39" s="145"/>
      <c r="G39" s="145"/>
      <c r="H39" s="145"/>
      <c r="I39" s="145"/>
      <c r="J39" s="149">
        <f t="shared" si="1"/>
        <v>44019</v>
      </c>
      <c r="K39" s="145">
        <v>1</v>
      </c>
      <c r="L39" s="42" t="s">
        <v>58</v>
      </c>
      <c r="M39" s="150" t="s">
        <v>37</v>
      </c>
      <c r="N39" s="41"/>
      <c r="O39" s="41"/>
      <c r="P39" s="41" t="s">
        <v>41</v>
      </c>
      <c r="Q39" s="41"/>
      <c r="R39" s="42"/>
      <c r="S39" s="42"/>
      <c r="T39" s="42"/>
      <c r="U39" s="42"/>
      <c r="V39" s="42"/>
      <c r="W39" s="42"/>
      <c r="X39" s="42"/>
    </row>
    <row r="40" spans="1:24" ht="36" x14ac:dyDescent="0.25">
      <c r="A40" s="13">
        <f t="shared" si="0"/>
        <v>35</v>
      </c>
      <c r="B40" s="41"/>
      <c r="C40" s="293" t="s">
        <v>89</v>
      </c>
      <c r="D40" s="293">
        <f>SUM(S40:S59)</f>
        <v>0</v>
      </c>
      <c r="E40" s="146" t="s">
        <v>90</v>
      </c>
      <c r="F40" s="146"/>
      <c r="G40" s="146"/>
      <c r="H40" s="145" t="s">
        <v>46</v>
      </c>
      <c r="I40" s="145">
        <f>1000*2</f>
        <v>2000</v>
      </c>
      <c r="J40" s="151">
        <f t="shared" si="1"/>
        <v>44020</v>
      </c>
      <c r="K40" s="146">
        <v>2</v>
      </c>
      <c r="L40" s="153" t="s">
        <v>91</v>
      </c>
      <c r="M40" s="152" t="s">
        <v>37</v>
      </c>
      <c r="N40" s="154"/>
      <c r="O40" s="152" t="s">
        <v>40</v>
      </c>
      <c r="P40" s="17" t="s">
        <v>48</v>
      </c>
      <c r="Q40" s="152" t="s">
        <v>49</v>
      </c>
      <c r="R40" s="17" t="s">
        <v>50</v>
      </c>
      <c r="S40" s="153"/>
      <c r="T40" s="153"/>
      <c r="U40" s="42"/>
      <c r="V40" s="42"/>
      <c r="W40" s="42"/>
      <c r="X40" s="42"/>
    </row>
    <row r="41" spans="1:24" ht="43.2" x14ac:dyDescent="0.25">
      <c r="A41" s="13">
        <f t="shared" si="0"/>
        <v>36</v>
      </c>
      <c r="B41" s="41"/>
      <c r="C41" s="293"/>
      <c r="D41" s="293"/>
      <c r="E41" s="145" t="s">
        <v>92</v>
      </c>
      <c r="F41" s="145"/>
      <c r="G41" s="145"/>
      <c r="H41" s="145"/>
      <c r="I41" s="145"/>
      <c r="J41" s="149">
        <f t="shared" si="1"/>
        <v>44022</v>
      </c>
      <c r="K41" s="145">
        <v>2</v>
      </c>
      <c r="L41" s="42" t="s">
        <v>91</v>
      </c>
      <c r="M41" s="150" t="s">
        <v>37</v>
      </c>
      <c r="N41" s="41"/>
      <c r="O41" s="41" t="s">
        <v>40</v>
      </c>
      <c r="P41" s="41" t="s">
        <v>41</v>
      </c>
      <c r="Q41" s="41" t="s">
        <v>40</v>
      </c>
      <c r="R41" s="42" t="s">
        <v>48</v>
      </c>
      <c r="S41" s="42"/>
      <c r="T41" s="42"/>
      <c r="U41" s="42"/>
      <c r="V41" s="42"/>
      <c r="W41" s="42"/>
      <c r="X41" s="42"/>
    </row>
    <row r="42" spans="1:24" ht="43.2" x14ac:dyDescent="0.25">
      <c r="A42" s="13">
        <f t="shared" si="0"/>
        <v>37</v>
      </c>
      <c r="B42" s="41"/>
      <c r="C42" s="293"/>
      <c r="D42" s="293"/>
      <c r="E42" s="145" t="s">
        <v>93</v>
      </c>
      <c r="F42" s="145"/>
      <c r="G42" s="145"/>
      <c r="H42" s="145" t="s">
        <v>94</v>
      </c>
      <c r="I42" s="145">
        <v>50</v>
      </c>
      <c r="J42" s="149">
        <f t="shared" si="1"/>
        <v>44024</v>
      </c>
      <c r="K42" s="145">
        <v>10</v>
      </c>
      <c r="L42" s="42" t="s">
        <v>91</v>
      </c>
      <c r="M42" s="150" t="s">
        <v>37</v>
      </c>
      <c r="N42" s="41"/>
      <c r="O42" s="41" t="s">
        <v>40</v>
      </c>
      <c r="P42" s="41" t="s">
        <v>41</v>
      </c>
      <c r="Q42" s="41" t="s">
        <v>40</v>
      </c>
      <c r="R42" s="42" t="s">
        <v>48</v>
      </c>
      <c r="S42" s="42"/>
      <c r="T42" s="42"/>
      <c r="U42" s="42"/>
      <c r="V42" s="42"/>
      <c r="W42" s="42"/>
      <c r="X42" s="42"/>
    </row>
    <row r="43" spans="1:24" ht="43.2" x14ac:dyDescent="0.25">
      <c r="A43" s="13">
        <f t="shared" si="0"/>
        <v>38</v>
      </c>
      <c r="B43" s="41"/>
      <c r="C43" s="293"/>
      <c r="D43" s="293"/>
      <c r="E43" s="145" t="s">
        <v>95</v>
      </c>
      <c r="F43" s="145"/>
      <c r="G43" s="145"/>
      <c r="H43" s="145" t="s">
        <v>46</v>
      </c>
      <c r="I43" s="145">
        <f>1000*2</f>
        <v>2000</v>
      </c>
      <c r="J43" s="149">
        <f t="shared" si="1"/>
        <v>44034</v>
      </c>
      <c r="K43" s="145">
        <v>1</v>
      </c>
      <c r="L43" s="42" t="s">
        <v>91</v>
      </c>
      <c r="M43" s="150" t="s">
        <v>37</v>
      </c>
      <c r="N43" s="41"/>
      <c r="O43" s="41" t="s">
        <v>96</v>
      </c>
      <c r="P43" s="41" t="s">
        <v>87</v>
      </c>
      <c r="Q43" s="41" t="s">
        <v>40</v>
      </c>
      <c r="R43" s="42" t="s">
        <v>48</v>
      </c>
      <c r="S43" s="42"/>
      <c r="T43" s="42"/>
      <c r="U43" s="42"/>
      <c r="V43" s="42"/>
      <c r="W43" s="42"/>
      <c r="X43" s="42"/>
    </row>
    <row r="44" spans="1:24" ht="43.2" x14ac:dyDescent="0.25">
      <c r="A44" s="13">
        <f t="shared" si="0"/>
        <v>39</v>
      </c>
      <c r="B44" s="41"/>
      <c r="C44" s="293"/>
      <c r="D44" s="293"/>
      <c r="E44" s="145" t="s">
        <v>97</v>
      </c>
      <c r="F44" s="145"/>
      <c r="G44" s="145"/>
      <c r="H44" s="145" t="s">
        <v>98</v>
      </c>
      <c r="I44" s="145">
        <v>1500</v>
      </c>
      <c r="J44" s="149">
        <f t="shared" si="1"/>
        <v>44035</v>
      </c>
      <c r="K44" s="145">
        <v>10</v>
      </c>
      <c r="L44" s="42" t="s">
        <v>91</v>
      </c>
      <c r="M44" s="150" t="s">
        <v>37</v>
      </c>
      <c r="N44" s="41"/>
      <c r="O44" s="41" t="s">
        <v>96</v>
      </c>
      <c r="P44" s="41" t="s">
        <v>87</v>
      </c>
      <c r="Q44" s="41" t="s">
        <v>40</v>
      </c>
      <c r="R44" s="42" t="s">
        <v>48</v>
      </c>
      <c r="S44" s="42"/>
      <c r="T44" s="42"/>
      <c r="U44" s="42"/>
      <c r="V44" s="42"/>
      <c r="W44" s="42"/>
      <c r="X44" s="42"/>
    </row>
    <row r="45" spans="1:24" ht="43.2" x14ac:dyDescent="0.25">
      <c r="A45" s="13">
        <f t="shared" si="0"/>
        <v>40</v>
      </c>
      <c r="B45" s="41"/>
      <c r="C45" s="293"/>
      <c r="D45" s="293"/>
      <c r="E45" s="145" t="s">
        <v>99</v>
      </c>
      <c r="F45" s="145"/>
      <c r="G45" s="145"/>
      <c r="H45" s="145"/>
      <c r="I45" s="145"/>
      <c r="J45" s="149">
        <f t="shared" si="1"/>
        <v>44045</v>
      </c>
      <c r="K45" s="145">
        <v>1</v>
      </c>
      <c r="L45" s="42" t="s">
        <v>91</v>
      </c>
      <c r="M45" s="150" t="s">
        <v>37</v>
      </c>
      <c r="N45" s="41"/>
      <c r="O45" s="41" t="s">
        <v>96</v>
      </c>
      <c r="P45" s="41" t="s">
        <v>87</v>
      </c>
      <c r="Q45" s="41" t="s">
        <v>40</v>
      </c>
      <c r="R45" s="42" t="s">
        <v>48</v>
      </c>
      <c r="S45" s="42"/>
      <c r="T45" s="42"/>
      <c r="U45" s="42"/>
      <c r="V45" s="42"/>
      <c r="W45" s="42"/>
      <c r="X45" s="42"/>
    </row>
    <row r="46" spans="1:24" ht="43.2" x14ac:dyDescent="0.25">
      <c r="A46" s="13">
        <f t="shared" si="0"/>
        <v>41</v>
      </c>
      <c r="B46" s="41"/>
      <c r="C46" s="293"/>
      <c r="D46" s="293"/>
      <c r="E46" s="145" t="s">
        <v>100</v>
      </c>
      <c r="F46" s="145"/>
      <c r="G46" s="145"/>
      <c r="H46" s="145"/>
      <c r="I46" s="145"/>
      <c r="J46" s="149">
        <f t="shared" si="1"/>
        <v>44046</v>
      </c>
      <c r="K46" s="145">
        <v>2</v>
      </c>
      <c r="L46" s="42" t="s">
        <v>91</v>
      </c>
      <c r="M46" s="150" t="s">
        <v>37</v>
      </c>
      <c r="N46" s="41"/>
      <c r="O46" s="41" t="s">
        <v>96</v>
      </c>
      <c r="P46" s="41" t="s">
        <v>87</v>
      </c>
      <c r="Q46" s="41" t="s">
        <v>40</v>
      </c>
      <c r="R46" s="42" t="s">
        <v>48</v>
      </c>
      <c r="S46" s="42"/>
      <c r="T46" s="42"/>
      <c r="U46" s="42"/>
      <c r="V46" s="42"/>
      <c r="W46" s="42"/>
      <c r="X46" s="42"/>
    </row>
    <row r="47" spans="1:24" ht="43.2" x14ac:dyDescent="0.25">
      <c r="A47" s="13">
        <f t="shared" si="0"/>
        <v>42</v>
      </c>
      <c r="B47" s="41"/>
      <c r="C47" s="293"/>
      <c r="D47" s="293"/>
      <c r="E47" s="145" t="s">
        <v>101</v>
      </c>
      <c r="F47" s="145"/>
      <c r="G47" s="145"/>
      <c r="H47" s="145" t="s">
        <v>98</v>
      </c>
      <c r="I47" s="145">
        <v>2000</v>
      </c>
      <c r="J47" s="149">
        <f t="shared" si="1"/>
        <v>44048</v>
      </c>
      <c r="K47" s="145">
        <v>1</v>
      </c>
      <c r="L47" s="42" t="s">
        <v>91</v>
      </c>
      <c r="M47" s="150" t="s">
        <v>37</v>
      </c>
      <c r="N47" s="41"/>
      <c r="O47" s="41" t="s">
        <v>96</v>
      </c>
      <c r="P47" s="41" t="s">
        <v>87</v>
      </c>
      <c r="Q47" s="41" t="s">
        <v>40</v>
      </c>
      <c r="R47" s="42" t="s">
        <v>48</v>
      </c>
      <c r="S47" s="42"/>
      <c r="T47" s="42"/>
      <c r="U47" s="42"/>
      <c r="V47" s="42"/>
      <c r="W47" s="42"/>
      <c r="X47" s="42"/>
    </row>
    <row r="48" spans="1:24" ht="43.2" x14ac:dyDescent="0.25">
      <c r="A48" s="13">
        <f t="shared" si="0"/>
        <v>43</v>
      </c>
      <c r="B48" s="41"/>
      <c r="C48" s="293"/>
      <c r="D48" s="293"/>
      <c r="E48" s="145" t="s">
        <v>102</v>
      </c>
      <c r="F48" s="145"/>
      <c r="G48" s="145"/>
      <c r="H48" s="145" t="s">
        <v>94</v>
      </c>
      <c r="I48" s="145">
        <v>300</v>
      </c>
      <c r="J48" s="149">
        <f t="shared" si="1"/>
        <v>44049</v>
      </c>
      <c r="K48" s="145">
        <v>1</v>
      </c>
      <c r="L48" s="42" t="s">
        <v>91</v>
      </c>
      <c r="M48" s="150" t="s">
        <v>37</v>
      </c>
      <c r="N48" s="41"/>
      <c r="O48" s="41" t="s">
        <v>96</v>
      </c>
      <c r="P48" s="41" t="s">
        <v>87</v>
      </c>
      <c r="Q48" s="41" t="s">
        <v>40</v>
      </c>
      <c r="R48" s="42" t="s">
        <v>41</v>
      </c>
      <c r="S48" s="42"/>
      <c r="T48" s="42"/>
      <c r="U48" s="42"/>
      <c r="V48" s="42"/>
      <c r="W48" s="42"/>
      <c r="X48" s="42"/>
    </row>
    <row r="49" spans="1:24" ht="24" x14ac:dyDescent="0.25">
      <c r="A49" s="13">
        <f t="shared" si="0"/>
        <v>44</v>
      </c>
      <c r="B49" s="41"/>
      <c r="C49" s="293"/>
      <c r="D49" s="293"/>
      <c r="E49" s="145" t="s">
        <v>103</v>
      </c>
      <c r="F49" s="145"/>
      <c r="G49" s="145"/>
      <c r="H49" s="145"/>
      <c r="I49" s="145"/>
      <c r="J49" s="149">
        <f t="shared" si="1"/>
        <v>44050</v>
      </c>
      <c r="K49" s="145">
        <v>3</v>
      </c>
      <c r="L49" s="42" t="s">
        <v>91</v>
      </c>
      <c r="M49" s="150" t="s">
        <v>37</v>
      </c>
      <c r="N49" s="41"/>
      <c r="O49" s="41" t="s">
        <v>96</v>
      </c>
      <c r="P49" s="41" t="s">
        <v>87</v>
      </c>
      <c r="Q49" s="41" t="s">
        <v>104</v>
      </c>
      <c r="R49" s="42"/>
      <c r="S49" s="42"/>
      <c r="T49" s="42"/>
      <c r="U49" s="42"/>
      <c r="V49" s="42"/>
      <c r="W49" s="42"/>
      <c r="X49" s="42"/>
    </row>
    <row r="50" spans="1:24" ht="24" x14ac:dyDescent="0.25">
      <c r="A50" s="13">
        <f t="shared" si="0"/>
        <v>45</v>
      </c>
      <c r="B50" s="41"/>
      <c r="C50" s="293"/>
      <c r="D50" s="293"/>
      <c r="E50" s="145" t="s">
        <v>105</v>
      </c>
      <c r="F50" s="145"/>
      <c r="G50" s="145"/>
      <c r="H50" s="145"/>
      <c r="I50" s="145"/>
      <c r="J50" s="149">
        <f t="shared" si="1"/>
        <v>44053</v>
      </c>
      <c r="K50" s="145">
        <v>2</v>
      </c>
      <c r="L50" s="42" t="s">
        <v>91</v>
      </c>
      <c r="M50" s="150" t="s">
        <v>37</v>
      </c>
      <c r="N50" s="41"/>
      <c r="O50" s="41" t="s">
        <v>96</v>
      </c>
      <c r="P50" s="41" t="s">
        <v>87</v>
      </c>
      <c r="Q50" s="41" t="s">
        <v>104</v>
      </c>
      <c r="R50" s="42"/>
      <c r="S50" s="42"/>
      <c r="T50" s="42"/>
      <c r="U50" s="42"/>
      <c r="V50" s="42"/>
      <c r="W50" s="42"/>
      <c r="X50" s="42"/>
    </row>
    <row r="51" spans="1:24" ht="24" x14ac:dyDescent="0.25">
      <c r="A51" s="13">
        <f t="shared" si="0"/>
        <v>46</v>
      </c>
      <c r="B51" s="41"/>
      <c r="C51" s="293"/>
      <c r="D51" s="293"/>
      <c r="E51" s="145" t="s">
        <v>106</v>
      </c>
      <c r="F51" s="145"/>
      <c r="G51" s="145"/>
      <c r="H51" s="145" t="s">
        <v>98</v>
      </c>
      <c r="I51" s="145">
        <v>2000</v>
      </c>
      <c r="J51" s="149">
        <f t="shared" si="1"/>
        <v>44055</v>
      </c>
      <c r="K51" s="145">
        <v>2</v>
      </c>
      <c r="L51" s="42" t="s">
        <v>91</v>
      </c>
      <c r="M51" s="150" t="s">
        <v>37</v>
      </c>
      <c r="N51" s="41"/>
      <c r="O51" s="41" t="s">
        <v>96</v>
      </c>
      <c r="P51" s="41" t="s">
        <v>87</v>
      </c>
      <c r="Q51" s="41" t="s">
        <v>104</v>
      </c>
      <c r="R51" s="42"/>
      <c r="S51" s="42"/>
      <c r="T51" s="42"/>
      <c r="U51" s="42"/>
      <c r="V51" s="42"/>
      <c r="W51" s="42"/>
      <c r="X51" s="42"/>
    </row>
    <row r="52" spans="1:24" ht="24" x14ac:dyDescent="0.25">
      <c r="A52" s="13">
        <f t="shared" si="0"/>
        <v>47</v>
      </c>
      <c r="B52" s="41"/>
      <c r="C52" s="293"/>
      <c r="D52" s="293"/>
      <c r="E52" s="145" t="s">
        <v>107</v>
      </c>
      <c r="F52" s="145"/>
      <c r="G52" s="145"/>
      <c r="H52" s="145"/>
      <c r="I52" s="145"/>
      <c r="J52" s="149">
        <f t="shared" si="1"/>
        <v>44057</v>
      </c>
      <c r="K52" s="145">
        <v>2</v>
      </c>
      <c r="L52" s="42" t="s">
        <v>91</v>
      </c>
      <c r="M52" s="150" t="s">
        <v>37</v>
      </c>
      <c r="N52" s="41"/>
      <c r="O52" s="41" t="s">
        <v>96</v>
      </c>
      <c r="P52" s="41" t="s">
        <v>87</v>
      </c>
      <c r="Q52" s="41" t="s">
        <v>104</v>
      </c>
      <c r="R52" s="42"/>
      <c r="S52" s="42"/>
      <c r="T52" s="42"/>
      <c r="U52" s="42"/>
      <c r="V52" s="42"/>
      <c r="W52" s="42"/>
      <c r="X52" s="42"/>
    </row>
    <row r="53" spans="1:24" ht="24" x14ac:dyDescent="0.25">
      <c r="A53" s="13">
        <f t="shared" si="0"/>
        <v>48</v>
      </c>
      <c r="B53" s="41"/>
      <c r="C53" s="293"/>
      <c r="D53" s="293"/>
      <c r="E53" s="145" t="s">
        <v>108</v>
      </c>
      <c r="F53" s="145"/>
      <c r="G53" s="145"/>
      <c r="H53" s="145"/>
      <c r="I53" s="145"/>
      <c r="J53" s="149">
        <f t="shared" si="1"/>
        <v>44059</v>
      </c>
      <c r="K53" s="145">
        <v>2</v>
      </c>
      <c r="L53" s="42" t="s">
        <v>91</v>
      </c>
      <c r="M53" s="150" t="s">
        <v>37</v>
      </c>
      <c r="N53" s="41"/>
      <c r="O53" s="41" t="s">
        <v>96</v>
      </c>
      <c r="P53" s="41" t="s">
        <v>87</v>
      </c>
      <c r="Q53" s="41" t="s">
        <v>104</v>
      </c>
      <c r="R53" s="42"/>
      <c r="S53" s="42"/>
      <c r="T53" s="42"/>
      <c r="U53" s="42"/>
      <c r="V53" s="42"/>
      <c r="W53" s="42"/>
      <c r="X53" s="42"/>
    </row>
    <row r="54" spans="1:24" ht="24" x14ac:dyDescent="0.25">
      <c r="A54" s="13">
        <f t="shared" si="0"/>
        <v>49</v>
      </c>
      <c r="B54" s="41"/>
      <c r="C54" s="293"/>
      <c r="D54" s="293"/>
      <c r="E54" s="145" t="s">
        <v>109</v>
      </c>
      <c r="F54" s="145"/>
      <c r="G54" s="145"/>
      <c r="H54" s="145" t="s">
        <v>94</v>
      </c>
      <c r="I54" s="145">
        <v>300</v>
      </c>
      <c r="J54" s="149">
        <f t="shared" si="1"/>
        <v>44061</v>
      </c>
      <c r="K54" s="145">
        <v>2</v>
      </c>
      <c r="L54" s="42" t="s">
        <v>91</v>
      </c>
      <c r="M54" s="150" t="s">
        <v>37</v>
      </c>
      <c r="N54" s="41"/>
      <c r="O54" s="41" t="s">
        <v>96</v>
      </c>
      <c r="P54" s="41" t="s">
        <v>87</v>
      </c>
      <c r="Q54" s="41" t="s">
        <v>104</v>
      </c>
      <c r="R54" s="42"/>
      <c r="S54" s="42"/>
      <c r="T54" s="42"/>
      <c r="U54" s="42"/>
      <c r="V54" s="42"/>
      <c r="W54" s="42"/>
      <c r="X54" s="42"/>
    </row>
    <row r="55" spans="1:24" ht="24" x14ac:dyDescent="0.25">
      <c r="A55" s="13">
        <f t="shared" si="0"/>
        <v>50</v>
      </c>
      <c r="B55" s="41"/>
      <c r="C55" s="293"/>
      <c r="D55" s="293"/>
      <c r="E55" s="145" t="s">
        <v>110</v>
      </c>
      <c r="F55" s="145"/>
      <c r="G55" s="145"/>
      <c r="H55" s="145"/>
      <c r="I55" s="145"/>
      <c r="J55" s="149">
        <f t="shared" si="1"/>
        <v>44063</v>
      </c>
      <c r="K55" s="145">
        <v>2</v>
      </c>
      <c r="L55" s="42" t="s">
        <v>91</v>
      </c>
      <c r="M55" s="150" t="s">
        <v>37</v>
      </c>
      <c r="N55" s="41"/>
      <c r="O55" s="41" t="s">
        <v>96</v>
      </c>
      <c r="P55" s="41" t="s">
        <v>87</v>
      </c>
      <c r="Q55" s="41" t="s">
        <v>104</v>
      </c>
      <c r="R55" s="42"/>
      <c r="S55" s="42"/>
      <c r="T55" s="42"/>
      <c r="U55" s="42"/>
      <c r="V55" s="42"/>
      <c r="W55" s="42"/>
      <c r="X55" s="42"/>
    </row>
    <row r="56" spans="1:24" ht="24" x14ac:dyDescent="0.25">
      <c r="A56" s="13">
        <f t="shared" si="0"/>
        <v>51</v>
      </c>
      <c r="B56" s="41"/>
      <c r="C56" s="293"/>
      <c r="D56" s="293"/>
      <c r="E56" s="145" t="s">
        <v>111</v>
      </c>
      <c r="F56" s="145"/>
      <c r="G56" s="145"/>
      <c r="H56" s="145"/>
      <c r="I56" s="145"/>
      <c r="J56" s="149">
        <f t="shared" si="1"/>
        <v>44065</v>
      </c>
      <c r="K56" s="145">
        <v>10</v>
      </c>
      <c r="L56" s="42" t="s">
        <v>91</v>
      </c>
      <c r="M56" s="150" t="s">
        <v>37</v>
      </c>
      <c r="N56" s="41"/>
      <c r="O56" s="41" t="s">
        <v>96</v>
      </c>
      <c r="P56" s="41" t="s">
        <v>87</v>
      </c>
      <c r="Q56" s="41" t="s">
        <v>104</v>
      </c>
      <c r="R56" s="42"/>
      <c r="S56" s="42"/>
      <c r="T56" s="42"/>
      <c r="U56" s="42"/>
      <c r="V56" s="42"/>
      <c r="W56" s="42"/>
      <c r="X56" s="42"/>
    </row>
    <row r="57" spans="1:24" ht="24" x14ac:dyDescent="0.25">
      <c r="A57" s="13">
        <f t="shared" si="0"/>
        <v>52</v>
      </c>
      <c r="B57" s="41"/>
      <c r="C57" s="293"/>
      <c r="D57" s="293"/>
      <c r="E57" s="145" t="s">
        <v>112</v>
      </c>
      <c r="F57" s="145"/>
      <c r="G57" s="145"/>
      <c r="H57" s="145"/>
      <c r="I57" s="145"/>
      <c r="J57" s="149">
        <f t="shared" si="1"/>
        <v>44075</v>
      </c>
      <c r="K57" s="145">
        <v>10</v>
      </c>
      <c r="L57" s="42" t="s">
        <v>91</v>
      </c>
      <c r="M57" s="150" t="s">
        <v>37</v>
      </c>
      <c r="N57" s="41"/>
      <c r="O57" s="41" t="s">
        <v>96</v>
      </c>
      <c r="P57" s="41" t="s">
        <v>87</v>
      </c>
      <c r="Q57" s="41" t="s">
        <v>104</v>
      </c>
      <c r="R57" s="42"/>
      <c r="S57" s="42"/>
      <c r="T57" s="42"/>
      <c r="U57" s="42"/>
      <c r="V57" s="42"/>
      <c r="W57" s="42"/>
      <c r="X57" s="42"/>
    </row>
    <row r="58" spans="1:24" ht="28.8" x14ac:dyDescent="0.25">
      <c r="A58" s="13">
        <f t="shared" si="0"/>
        <v>53</v>
      </c>
      <c r="B58" s="41"/>
      <c r="C58" s="293"/>
      <c r="D58" s="293"/>
      <c r="E58" s="145" t="s">
        <v>113</v>
      </c>
      <c r="F58" s="145"/>
      <c r="G58" s="145"/>
      <c r="H58" s="145"/>
      <c r="I58" s="145"/>
      <c r="J58" s="149">
        <f t="shared" si="1"/>
        <v>44085</v>
      </c>
      <c r="K58" s="145">
        <v>15</v>
      </c>
      <c r="L58" s="42" t="s">
        <v>114</v>
      </c>
      <c r="M58" s="150" t="s">
        <v>37</v>
      </c>
      <c r="N58" s="41"/>
      <c r="O58" s="41" t="s">
        <v>96</v>
      </c>
      <c r="P58" s="41" t="s">
        <v>87</v>
      </c>
      <c r="Q58" s="41" t="s">
        <v>104</v>
      </c>
      <c r="R58" s="42"/>
      <c r="S58" s="42"/>
      <c r="T58" s="42"/>
      <c r="U58" s="42"/>
      <c r="V58" s="42"/>
      <c r="W58" s="42"/>
      <c r="X58" s="42"/>
    </row>
    <row r="59" spans="1:24" ht="28.8" x14ac:dyDescent="0.25">
      <c r="A59" s="13">
        <f t="shared" si="0"/>
        <v>54</v>
      </c>
      <c r="B59" s="41"/>
      <c r="C59" s="293"/>
      <c r="D59" s="293"/>
      <c r="E59" s="145" t="s">
        <v>115</v>
      </c>
      <c r="F59" s="145"/>
      <c r="G59" s="145"/>
      <c r="H59" s="145"/>
      <c r="I59" s="145"/>
      <c r="J59" s="149">
        <f t="shared" si="1"/>
        <v>44100</v>
      </c>
      <c r="K59" s="145">
        <v>10</v>
      </c>
      <c r="L59" s="42" t="s">
        <v>114</v>
      </c>
      <c r="M59" s="150" t="s">
        <v>37</v>
      </c>
      <c r="N59" s="41"/>
      <c r="O59" s="41" t="s">
        <v>96</v>
      </c>
      <c r="P59" s="41" t="s">
        <v>87</v>
      </c>
      <c r="Q59" s="41" t="s">
        <v>104</v>
      </c>
      <c r="R59" s="42"/>
      <c r="S59" s="42"/>
      <c r="T59" s="42"/>
      <c r="U59" s="42"/>
      <c r="V59" s="42"/>
      <c r="W59" s="42"/>
      <c r="X59" s="42"/>
    </row>
    <row r="60" spans="1:24" ht="24" x14ac:dyDescent="0.25">
      <c r="A60" s="13">
        <f t="shared" si="0"/>
        <v>55</v>
      </c>
      <c r="B60" s="41"/>
      <c r="C60" s="293" t="s">
        <v>116</v>
      </c>
      <c r="D60" s="293">
        <f>SUM(S60:S65)</f>
        <v>0</v>
      </c>
      <c r="E60" s="145" t="s">
        <v>117</v>
      </c>
      <c r="F60" s="145"/>
      <c r="G60" s="145"/>
      <c r="H60" s="145" t="s">
        <v>118</v>
      </c>
      <c r="I60" s="145">
        <v>2200000</v>
      </c>
      <c r="J60" s="149">
        <f t="shared" si="1"/>
        <v>44110</v>
      </c>
      <c r="K60" s="145">
        <v>1</v>
      </c>
      <c r="L60" s="42" t="s">
        <v>119</v>
      </c>
      <c r="M60" s="150" t="s">
        <v>37</v>
      </c>
      <c r="N60" s="41"/>
      <c r="O60" s="41" t="s">
        <v>96</v>
      </c>
      <c r="P60" s="41" t="s">
        <v>87</v>
      </c>
      <c r="Q60" s="41"/>
      <c r="R60" s="42"/>
      <c r="S60" s="42"/>
      <c r="T60" s="42"/>
      <c r="U60" s="42"/>
      <c r="V60" s="42"/>
      <c r="W60" s="42"/>
      <c r="X60" s="42"/>
    </row>
    <row r="61" spans="1:24" ht="24" x14ac:dyDescent="0.25">
      <c r="A61" s="13">
        <f t="shared" si="0"/>
        <v>56</v>
      </c>
      <c r="B61" s="41"/>
      <c r="C61" s="293"/>
      <c r="D61" s="293"/>
      <c r="E61" s="145" t="s">
        <v>120</v>
      </c>
      <c r="F61" s="145"/>
      <c r="G61" s="145"/>
      <c r="H61" s="145"/>
      <c r="I61" s="145"/>
      <c r="J61" s="149">
        <f t="shared" si="1"/>
        <v>44111</v>
      </c>
      <c r="K61" s="145">
        <v>2</v>
      </c>
      <c r="L61" s="42" t="s">
        <v>119</v>
      </c>
      <c r="M61" s="150" t="s">
        <v>37</v>
      </c>
      <c r="N61" s="41"/>
      <c r="O61" s="41" t="s">
        <v>96</v>
      </c>
      <c r="P61" s="41" t="s">
        <v>121</v>
      </c>
      <c r="Q61" s="41"/>
      <c r="R61" s="42"/>
      <c r="S61" s="42"/>
      <c r="T61" s="42"/>
      <c r="U61" s="42"/>
      <c r="V61" s="42"/>
      <c r="W61" s="42"/>
      <c r="X61" s="42"/>
    </row>
    <row r="62" spans="1:24" ht="24" x14ac:dyDescent="0.25">
      <c r="A62" s="13">
        <f t="shared" si="0"/>
        <v>57</v>
      </c>
      <c r="B62" s="41"/>
      <c r="C62" s="293"/>
      <c r="D62" s="293"/>
      <c r="E62" s="145" t="s">
        <v>122</v>
      </c>
      <c r="F62" s="145"/>
      <c r="G62" s="145"/>
      <c r="H62" s="145"/>
      <c r="I62" s="145"/>
      <c r="J62" s="149">
        <f t="shared" si="1"/>
        <v>44113</v>
      </c>
      <c r="K62" s="145">
        <v>1</v>
      </c>
      <c r="L62" s="42" t="s">
        <v>119</v>
      </c>
      <c r="M62" s="150" t="s">
        <v>37</v>
      </c>
      <c r="N62" s="41"/>
      <c r="O62" s="41" t="s">
        <v>96</v>
      </c>
      <c r="P62" s="41" t="s">
        <v>121</v>
      </c>
      <c r="Q62" s="41"/>
      <c r="R62" s="42"/>
      <c r="S62" s="42"/>
      <c r="T62" s="42"/>
      <c r="U62" s="42"/>
      <c r="V62" s="42"/>
      <c r="W62" s="42"/>
      <c r="X62" s="42"/>
    </row>
    <row r="63" spans="1:24" ht="24" x14ac:dyDescent="0.25">
      <c r="A63" s="13">
        <f t="shared" si="0"/>
        <v>58</v>
      </c>
      <c r="B63" s="41"/>
      <c r="C63" s="293"/>
      <c r="D63" s="293"/>
      <c r="E63" s="145" t="s">
        <v>123</v>
      </c>
      <c r="F63" s="145"/>
      <c r="G63" s="145"/>
      <c r="H63" s="145"/>
      <c r="I63" s="145"/>
      <c r="J63" s="149">
        <f t="shared" si="1"/>
        <v>44114</v>
      </c>
      <c r="K63" s="145">
        <v>0.25</v>
      </c>
      <c r="L63" s="42" t="s">
        <v>119</v>
      </c>
      <c r="M63" s="150" t="s">
        <v>37</v>
      </c>
      <c r="N63" s="41"/>
      <c r="O63" s="41" t="s">
        <v>96</v>
      </c>
      <c r="P63" s="41" t="s">
        <v>121</v>
      </c>
      <c r="Q63" s="41"/>
      <c r="R63" s="42"/>
      <c r="S63" s="42"/>
      <c r="T63" s="42"/>
      <c r="U63" s="42"/>
      <c r="V63" s="42"/>
      <c r="W63" s="42"/>
      <c r="X63" s="42"/>
    </row>
    <row r="64" spans="1:24" ht="24" x14ac:dyDescent="0.25">
      <c r="A64" s="13">
        <f t="shared" si="0"/>
        <v>59</v>
      </c>
      <c r="B64" s="41"/>
      <c r="C64" s="293"/>
      <c r="D64" s="293"/>
      <c r="E64" s="145" t="s">
        <v>124</v>
      </c>
      <c r="F64" s="145"/>
      <c r="G64" s="145"/>
      <c r="H64" s="145"/>
      <c r="I64" s="145"/>
      <c r="J64" s="149">
        <f t="shared" si="1"/>
        <v>44114.25</v>
      </c>
      <c r="K64" s="145">
        <v>1</v>
      </c>
      <c r="L64" s="42" t="s">
        <v>125</v>
      </c>
      <c r="M64" s="150" t="s">
        <v>37</v>
      </c>
      <c r="N64" s="41"/>
      <c r="O64" s="41" t="s">
        <v>96</v>
      </c>
      <c r="P64" s="41" t="s">
        <v>121</v>
      </c>
      <c r="Q64" s="41"/>
      <c r="R64" s="42"/>
      <c r="S64" s="42"/>
      <c r="T64" s="42"/>
      <c r="U64" s="42"/>
      <c r="V64" s="42"/>
      <c r="W64" s="42"/>
      <c r="X64" s="42"/>
    </row>
    <row r="65" spans="1:24" ht="24" x14ac:dyDescent="0.25">
      <c r="A65" s="13">
        <f t="shared" si="0"/>
        <v>60</v>
      </c>
      <c r="B65" s="41"/>
      <c r="C65" s="293"/>
      <c r="D65" s="293"/>
      <c r="E65" s="145" t="s">
        <v>126</v>
      </c>
      <c r="F65" s="145"/>
      <c r="G65" s="145"/>
      <c r="H65" s="145"/>
      <c r="I65" s="145"/>
      <c r="J65" s="149">
        <f t="shared" si="1"/>
        <v>44115.25</v>
      </c>
      <c r="K65" s="145">
        <v>1.25</v>
      </c>
      <c r="L65" s="42" t="s">
        <v>125</v>
      </c>
      <c r="M65" s="150" t="s">
        <v>37</v>
      </c>
      <c r="N65" s="41"/>
      <c r="O65" s="41" t="s">
        <v>96</v>
      </c>
      <c r="P65" s="41" t="s">
        <v>87</v>
      </c>
      <c r="Q65" s="41"/>
      <c r="R65" s="42"/>
      <c r="S65" s="42"/>
      <c r="T65" s="42"/>
      <c r="U65" s="42"/>
      <c r="V65" s="42"/>
      <c r="W65" s="42"/>
      <c r="X65" s="42"/>
    </row>
    <row r="66" spans="1:24" ht="24" x14ac:dyDescent="0.25">
      <c r="A66" s="13">
        <f t="shared" si="0"/>
        <v>61</v>
      </c>
      <c r="B66" s="41"/>
      <c r="C66" s="294" t="s">
        <v>127</v>
      </c>
      <c r="D66" s="293">
        <f>SUM(S67:S73)</f>
        <v>0</v>
      </c>
      <c r="E66" s="145" t="s">
        <v>128</v>
      </c>
      <c r="F66" s="145"/>
      <c r="G66" s="145"/>
      <c r="H66" s="145"/>
      <c r="I66" s="145"/>
      <c r="J66" s="149">
        <f t="shared" si="1"/>
        <v>44116.5</v>
      </c>
      <c r="K66" s="145">
        <v>1</v>
      </c>
      <c r="L66" s="42" t="s">
        <v>129</v>
      </c>
      <c r="M66" s="150" t="s">
        <v>37</v>
      </c>
      <c r="N66" s="41"/>
      <c r="O66" s="41" t="s">
        <v>96</v>
      </c>
      <c r="P66" s="41" t="s">
        <v>87</v>
      </c>
      <c r="Q66" s="41"/>
      <c r="R66" s="42"/>
      <c r="S66" s="42"/>
      <c r="T66" s="42"/>
      <c r="U66" s="42"/>
      <c r="V66" s="42"/>
      <c r="W66" s="42"/>
      <c r="X66" s="42"/>
    </row>
    <row r="67" spans="1:24" ht="28.8" x14ac:dyDescent="0.25">
      <c r="A67" s="13">
        <f t="shared" si="0"/>
        <v>62</v>
      </c>
      <c r="B67" s="41"/>
      <c r="C67" s="294"/>
      <c r="D67" s="293"/>
      <c r="E67" s="145" t="s">
        <v>130</v>
      </c>
      <c r="F67" s="145"/>
      <c r="G67" s="145"/>
      <c r="H67" s="145"/>
      <c r="I67" s="145"/>
      <c r="J67" s="149">
        <f t="shared" si="1"/>
        <v>44117.5</v>
      </c>
      <c r="K67" s="149" t="s">
        <v>131</v>
      </c>
      <c r="L67" s="42" t="s">
        <v>132</v>
      </c>
      <c r="M67" s="150" t="s">
        <v>37</v>
      </c>
      <c r="N67" s="41"/>
      <c r="O67" s="41" t="s">
        <v>96</v>
      </c>
      <c r="P67" s="41" t="s">
        <v>87</v>
      </c>
      <c r="Q67" s="41"/>
      <c r="R67" s="42"/>
      <c r="S67" s="42"/>
      <c r="T67" s="42"/>
      <c r="U67" s="42"/>
      <c r="V67" s="42"/>
      <c r="W67" s="42"/>
      <c r="X67" s="42"/>
    </row>
    <row r="68" spans="1:24" ht="28.8" x14ac:dyDescent="0.25">
      <c r="A68" s="13">
        <f t="shared" si="0"/>
        <v>63</v>
      </c>
      <c r="B68" s="41"/>
      <c r="C68" s="294"/>
      <c r="D68" s="293"/>
      <c r="E68" s="145" t="s">
        <v>133</v>
      </c>
      <c r="F68" s="145"/>
      <c r="G68" s="145"/>
      <c r="H68" s="145"/>
      <c r="I68" s="145"/>
      <c r="J68" s="149" t="e">
        <f t="shared" si="1"/>
        <v>#VALUE!</v>
      </c>
      <c r="K68" s="149" t="s">
        <v>131</v>
      </c>
      <c r="L68" s="42" t="s">
        <v>134</v>
      </c>
      <c r="M68" s="150" t="s">
        <v>37</v>
      </c>
      <c r="N68" s="41"/>
      <c r="O68" s="41" t="s">
        <v>96</v>
      </c>
      <c r="P68" s="41" t="s">
        <v>87</v>
      </c>
      <c r="Q68" s="41"/>
      <c r="R68" s="42"/>
      <c r="S68" s="42"/>
      <c r="T68" s="42"/>
      <c r="U68" s="42"/>
      <c r="V68" s="42"/>
      <c r="W68" s="42"/>
      <c r="X68" s="42"/>
    </row>
    <row r="69" spans="1:24" ht="28.8" x14ac:dyDescent="0.25">
      <c r="A69" s="13">
        <f t="shared" si="0"/>
        <v>64</v>
      </c>
      <c r="B69" s="41"/>
      <c r="C69" s="294"/>
      <c r="D69" s="293"/>
      <c r="E69" s="145" t="s">
        <v>135</v>
      </c>
      <c r="F69" s="145"/>
      <c r="G69" s="145"/>
      <c r="H69" s="145"/>
      <c r="I69" s="145"/>
      <c r="J69" s="149" t="e">
        <f t="shared" si="1"/>
        <v>#VALUE!</v>
      </c>
      <c r="K69" s="149" t="s">
        <v>131</v>
      </c>
      <c r="L69" s="42" t="s">
        <v>136</v>
      </c>
      <c r="M69" s="150" t="s">
        <v>37</v>
      </c>
      <c r="N69" s="41"/>
      <c r="O69" s="41" t="s">
        <v>96</v>
      </c>
      <c r="P69" s="41" t="s">
        <v>87</v>
      </c>
      <c r="Q69" s="41"/>
      <c r="R69" s="42"/>
      <c r="S69" s="42"/>
      <c r="T69" s="42"/>
      <c r="U69" s="42"/>
      <c r="V69" s="42"/>
      <c r="W69" s="42"/>
      <c r="X69" s="42"/>
    </row>
    <row r="70" spans="1:24" ht="28.8" x14ac:dyDescent="0.25">
      <c r="A70" s="13">
        <f t="shared" ref="A70:A73" si="2">ROW()-5</f>
        <v>65</v>
      </c>
      <c r="B70" s="41"/>
      <c r="C70" s="294"/>
      <c r="D70" s="293"/>
      <c r="E70" s="145" t="s">
        <v>137</v>
      </c>
      <c r="F70" s="145"/>
      <c r="G70" s="145"/>
      <c r="H70" s="145"/>
      <c r="I70" s="145"/>
      <c r="J70" s="149" t="e">
        <f t="shared" si="1"/>
        <v>#VALUE!</v>
      </c>
      <c r="K70" s="149" t="s">
        <v>131</v>
      </c>
      <c r="L70" s="42" t="s">
        <v>138</v>
      </c>
      <c r="M70" s="150" t="s">
        <v>37</v>
      </c>
      <c r="N70" s="41"/>
      <c r="O70" s="41" t="s">
        <v>96</v>
      </c>
      <c r="P70" s="41" t="s">
        <v>87</v>
      </c>
      <c r="Q70" s="41"/>
      <c r="R70" s="42"/>
      <c r="S70" s="42"/>
      <c r="T70" s="42"/>
      <c r="U70" s="42"/>
      <c r="V70" s="42"/>
      <c r="W70" s="42"/>
      <c r="X70" s="42"/>
    </row>
    <row r="71" spans="1:24" ht="28.8" x14ac:dyDescent="0.25">
      <c r="A71" s="13">
        <f t="shared" si="2"/>
        <v>66</v>
      </c>
      <c r="B71" s="41"/>
      <c r="C71" s="294"/>
      <c r="D71" s="293"/>
      <c r="E71" s="145" t="s">
        <v>139</v>
      </c>
      <c r="F71" s="145"/>
      <c r="G71" s="145"/>
      <c r="H71" s="145"/>
      <c r="I71" s="145"/>
      <c r="J71" s="149" t="e">
        <f t="shared" si="1"/>
        <v>#VALUE!</v>
      </c>
      <c r="K71" s="149" t="s">
        <v>131</v>
      </c>
      <c r="L71" s="42" t="s">
        <v>140</v>
      </c>
      <c r="M71" s="150" t="s">
        <v>37</v>
      </c>
      <c r="N71" s="41"/>
      <c r="O71" s="41" t="s">
        <v>96</v>
      </c>
      <c r="P71" s="41" t="s">
        <v>87</v>
      </c>
      <c r="Q71" s="41"/>
      <c r="R71" s="42"/>
      <c r="S71" s="42"/>
      <c r="T71" s="42"/>
      <c r="U71" s="42"/>
      <c r="V71" s="42"/>
      <c r="W71" s="42"/>
      <c r="X71" s="42"/>
    </row>
    <row r="72" spans="1:24" ht="28.8" x14ac:dyDescent="0.25">
      <c r="A72" s="13">
        <f t="shared" si="2"/>
        <v>67</v>
      </c>
      <c r="B72" s="41"/>
      <c r="C72" s="294"/>
      <c r="D72" s="293"/>
      <c r="E72" s="145" t="s">
        <v>141</v>
      </c>
      <c r="F72" s="145"/>
      <c r="G72" s="145"/>
      <c r="H72" s="145"/>
      <c r="I72" s="145"/>
      <c r="J72" s="149" t="e">
        <f t="shared" si="1"/>
        <v>#VALUE!</v>
      </c>
      <c r="K72" s="149" t="s">
        <v>131</v>
      </c>
      <c r="L72" s="42" t="s">
        <v>142</v>
      </c>
      <c r="M72" s="150" t="s">
        <v>37</v>
      </c>
      <c r="N72" s="41"/>
      <c r="O72" s="41" t="s">
        <v>96</v>
      </c>
      <c r="P72" s="41" t="s">
        <v>87</v>
      </c>
      <c r="Q72" s="41"/>
      <c r="R72" s="42"/>
      <c r="S72" s="42"/>
      <c r="T72" s="42"/>
      <c r="U72" s="42"/>
      <c r="V72" s="42"/>
      <c r="W72" s="42"/>
      <c r="X72" s="42"/>
    </row>
    <row r="73" spans="1:24" ht="43.2" x14ac:dyDescent="0.25">
      <c r="A73" s="13">
        <f t="shared" si="2"/>
        <v>68</v>
      </c>
      <c r="B73" s="41"/>
      <c r="C73" s="294"/>
      <c r="D73" s="293"/>
      <c r="E73" s="145" t="s">
        <v>143</v>
      </c>
      <c r="F73" s="145"/>
      <c r="G73" s="145"/>
      <c r="H73" s="145"/>
      <c r="I73" s="145"/>
      <c r="J73" s="149" t="e">
        <f t="shared" si="1"/>
        <v>#VALUE!</v>
      </c>
      <c r="K73" s="149" t="s">
        <v>131</v>
      </c>
      <c r="L73" s="42" t="s">
        <v>144</v>
      </c>
      <c r="M73" s="150" t="s">
        <v>37</v>
      </c>
      <c r="N73" s="41"/>
      <c r="O73" s="41" t="s">
        <v>96</v>
      </c>
      <c r="P73" s="41" t="s">
        <v>87</v>
      </c>
      <c r="Q73" s="41"/>
      <c r="R73" s="42"/>
      <c r="S73" s="42"/>
      <c r="T73" s="42"/>
      <c r="U73" s="42"/>
      <c r="V73" s="42"/>
      <c r="W73" s="42"/>
      <c r="X73" s="42"/>
    </row>
  </sheetData>
  <mergeCells count="34">
    <mergeCell ref="V4:V5"/>
    <mergeCell ref="V6:V7"/>
    <mergeCell ref="V25:V26"/>
    <mergeCell ref="W4:W5"/>
    <mergeCell ref="X4:X5"/>
    <mergeCell ref="C60:C65"/>
    <mergeCell ref="C66:C73"/>
    <mergeCell ref="D4:D5"/>
    <mergeCell ref="D6:D7"/>
    <mergeCell ref="D8:D39"/>
    <mergeCell ref="D40:D59"/>
    <mergeCell ref="D60:D65"/>
    <mergeCell ref="D66:D73"/>
    <mergeCell ref="B6:B31"/>
    <mergeCell ref="C4:C5"/>
    <mergeCell ref="C6:C7"/>
    <mergeCell ref="C8:C39"/>
    <mergeCell ref="C40:C59"/>
    <mergeCell ref="A1:U1"/>
    <mergeCell ref="A3:U3"/>
    <mergeCell ref="M4:N4"/>
    <mergeCell ref="O4:P4"/>
    <mergeCell ref="Q4:R4"/>
    <mergeCell ref="S4:U4"/>
    <mergeCell ref="A4:A5"/>
    <mergeCell ref="B4:B5"/>
    <mergeCell ref="E4:E5"/>
    <mergeCell ref="F4:F5"/>
    <mergeCell ref="G4:G5"/>
    <mergeCell ref="H4:H5"/>
    <mergeCell ref="I4:I5"/>
    <mergeCell ref="J4:J5"/>
    <mergeCell ref="K4:K5"/>
    <mergeCell ref="L4:L5"/>
  </mergeCells>
  <phoneticPr fontId="4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1:P64"/>
  <sheetViews>
    <sheetView topLeftCell="C29" workbookViewId="0">
      <selection activeCell="O65" sqref="O65"/>
    </sheetView>
  </sheetViews>
  <sheetFormatPr defaultRowHeight="14.4" x14ac:dyDescent="0.25"/>
  <cols>
    <col min="5" max="5" width="16.44140625" style="228" customWidth="1"/>
    <col min="7" max="7" width="8.88671875" style="236"/>
    <col min="11" max="11" width="9.109375" bestFit="1" customWidth="1"/>
    <col min="15" max="15" width="8.88671875" customWidth="1"/>
    <col min="16" max="16" width="70.21875" customWidth="1"/>
  </cols>
  <sheetData>
    <row r="1" spans="5:16" ht="13.8" x14ac:dyDescent="0.25">
      <c r="E1"/>
    </row>
    <row r="2" spans="5:16" ht="60" customHeight="1" x14ac:dyDescent="0.25">
      <c r="E2" s="397" t="s">
        <v>147</v>
      </c>
      <c r="I2" s="238" t="s">
        <v>1173</v>
      </c>
      <c r="J2" t="s">
        <v>1318</v>
      </c>
      <c r="O2" s="243"/>
      <c r="P2" s="241" t="str">
        <f>J2&amp;J3&amp;J4&amp;J5&amp;J6&amp;J7&amp;J8&amp;J9&amp;J10&amp;J11&amp;J12&amp;J13&amp;J14&amp;J15&amp;J16&amp;J17</f>
        <v>013:材料采购-量-到货数量014:材料采购-量-不合格数量015:材料采购-量-验收合格数量045:拉丝-量-拉丝铝杆生产领用重量047:拉丝-量-铝（合金）单丝产出重量（单盘）048:拉丝-量-铝（合金）单丝产出重量（总计）049:拉丝-量-不合格品重量050:拉丝-量-废铝（合金）边角料产出重量088:时效-量-铝合金单丝产出重量089:时效-量-   其中—不合格品重量090:时效-量-   其中—合格品重量130:绞线-量-单丝领用重量132:绞线-量-导体产出重量（单盘）133:绞线-量-盘底线结余重量134:绞线-量-   其中—不合格品重量135:绞线-量-   其中—合格品重量</v>
      </c>
    </row>
    <row r="3" spans="5:16" ht="13.8" x14ac:dyDescent="0.25">
      <c r="E3" s="397"/>
      <c r="I3" s="238" t="s">
        <v>1174</v>
      </c>
      <c r="J3" t="s">
        <v>1319</v>
      </c>
    </row>
    <row r="4" spans="5:16" ht="13.8" x14ac:dyDescent="0.25">
      <c r="E4" s="398" t="s">
        <v>1019</v>
      </c>
      <c r="I4" s="238" t="s">
        <v>1175</v>
      </c>
      <c r="J4" t="s">
        <v>1320</v>
      </c>
      <c r="P4" s="242" t="s">
        <v>1381</v>
      </c>
    </row>
    <row r="5" spans="5:16" ht="13.8" x14ac:dyDescent="0.25">
      <c r="E5" s="399"/>
      <c r="I5" s="238" t="s">
        <v>1176</v>
      </c>
      <c r="J5" t="s">
        <v>1321</v>
      </c>
    </row>
    <row r="6" spans="5:16" ht="13.8" x14ac:dyDescent="0.25">
      <c r="E6" s="399"/>
      <c r="I6" s="238" t="s">
        <v>1177</v>
      </c>
      <c r="J6" t="s">
        <v>1322</v>
      </c>
    </row>
    <row r="7" spans="5:16" ht="13.8" x14ac:dyDescent="0.25">
      <c r="E7" s="399"/>
      <c r="I7" s="238" t="s">
        <v>1179</v>
      </c>
      <c r="J7" t="s">
        <v>1323</v>
      </c>
    </row>
    <row r="8" spans="5:16" ht="13.8" x14ac:dyDescent="0.25">
      <c r="E8" s="399"/>
      <c r="I8" s="238" t="s">
        <v>1180</v>
      </c>
      <c r="J8" t="s">
        <v>1324</v>
      </c>
    </row>
    <row r="9" spans="5:16" ht="13.8" x14ac:dyDescent="0.25">
      <c r="E9" s="399"/>
      <c r="I9" s="238" t="s">
        <v>1178</v>
      </c>
      <c r="J9" t="s">
        <v>1325</v>
      </c>
    </row>
    <row r="10" spans="5:16" ht="13.8" x14ac:dyDescent="0.25">
      <c r="E10" s="399"/>
      <c r="I10" s="238" t="s">
        <v>1181</v>
      </c>
      <c r="J10" t="s">
        <v>1326</v>
      </c>
    </row>
    <row r="11" spans="5:16" ht="13.8" x14ac:dyDescent="0.25">
      <c r="E11" s="399"/>
      <c r="I11" s="238" t="s">
        <v>1182</v>
      </c>
      <c r="J11" t="s">
        <v>1327</v>
      </c>
    </row>
    <row r="12" spans="5:16" ht="13.8" x14ac:dyDescent="0.25">
      <c r="E12" s="399"/>
      <c r="I12" s="238" t="s">
        <v>1183</v>
      </c>
      <c r="J12" t="s">
        <v>1328</v>
      </c>
    </row>
    <row r="13" spans="5:16" ht="13.8" x14ac:dyDescent="0.25">
      <c r="E13" s="400" t="s">
        <v>1026</v>
      </c>
      <c r="I13" s="238" t="s">
        <v>1184</v>
      </c>
      <c r="J13" t="s">
        <v>1329</v>
      </c>
    </row>
    <row r="14" spans="5:16" ht="13.8" x14ac:dyDescent="0.25">
      <c r="E14" s="401"/>
      <c r="I14" s="238" t="s">
        <v>1185</v>
      </c>
      <c r="J14" t="s">
        <v>1330</v>
      </c>
    </row>
    <row r="15" spans="5:16" ht="13.8" x14ac:dyDescent="0.25">
      <c r="E15" s="401"/>
      <c r="I15" s="238" t="s">
        <v>1186</v>
      </c>
      <c r="J15" t="s">
        <v>1331</v>
      </c>
    </row>
    <row r="16" spans="5:16" ht="13.8" x14ac:dyDescent="0.25">
      <c r="E16" s="401"/>
      <c r="I16" s="238" t="s">
        <v>1187</v>
      </c>
      <c r="J16" t="s">
        <v>1332</v>
      </c>
    </row>
    <row r="17" spans="5:16" ht="13.8" x14ac:dyDescent="0.25">
      <c r="E17" s="401"/>
      <c r="I17" s="238" t="s">
        <v>1188</v>
      </c>
      <c r="J17" t="s">
        <v>1333</v>
      </c>
      <c r="P17" t="str">
        <f>J18&amp;J19&amp;J20</f>
        <v>046:拉丝-量-铝（合金）单丝产出长度（单盘）131:绞线-量-导体产出长度（单盘）155:绞线-质-线长偏差</v>
      </c>
    </row>
    <row r="18" spans="5:16" ht="13.8" x14ac:dyDescent="0.25">
      <c r="E18" s="401"/>
      <c r="I18" s="237" t="s">
        <v>1191</v>
      </c>
      <c r="J18" t="s">
        <v>1334</v>
      </c>
      <c r="P18" s="242" t="s">
        <v>1382</v>
      </c>
    </row>
    <row r="19" spans="5:16" ht="13.8" x14ac:dyDescent="0.25">
      <c r="E19" s="402"/>
      <c r="I19" s="237" t="s">
        <v>1189</v>
      </c>
      <c r="J19" t="s">
        <v>1335</v>
      </c>
    </row>
    <row r="20" spans="5:16" ht="13.8" x14ac:dyDescent="0.25">
      <c r="E20" s="403" t="s">
        <v>1024</v>
      </c>
      <c r="I20" s="237" t="s">
        <v>1190</v>
      </c>
      <c r="J20" t="s">
        <v>1336</v>
      </c>
    </row>
    <row r="21" spans="5:16" ht="13.8" x14ac:dyDescent="0.25">
      <c r="E21" s="404"/>
      <c r="I21" s="238" t="s">
        <v>1192</v>
      </c>
      <c r="J21" t="s">
        <v>1337</v>
      </c>
      <c r="P21" t="str">
        <f>J21&amp;J22&amp;J23&amp;J24</f>
        <v>017:材料采购-质-采样批次号062:拉丝-质-采样批次号102:时效-质-采样批次号146:-质-采样批次号</v>
      </c>
    </row>
    <row r="22" spans="5:16" ht="13.8" x14ac:dyDescent="0.25">
      <c r="E22" s="404"/>
      <c r="I22" s="238" t="s">
        <v>1193</v>
      </c>
      <c r="J22" t="s">
        <v>1338</v>
      </c>
    </row>
    <row r="23" spans="5:16" ht="13.8" x14ac:dyDescent="0.25">
      <c r="E23" s="404"/>
      <c r="I23" s="238" t="s">
        <v>1194</v>
      </c>
      <c r="J23" t="s">
        <v>1339</v>
      </c>
      <c r="P23" s="242" t="s">
        <v>1383</v>
      </c>
    </row>
    <row r="24" spans="5:16" ht="13.8" x14ac:dyDescent="0.25">
      <c r="E24" s="404"/>
      <c r="I24" s="238" t="s">
        <v>1195</v>
      </c>
      <c r="J24" t="s">
        <v>1340</v>
      </c>
    </row>
    <row r="25" spans="5:16" ht="13.8" x14ac:dyDescent="0.25">
      <c r="E25" s="404"/>
      <c r="I25" s="237" t="s">
        <v>1196</v>
      </c>
      <c r="J25" t="s">
        <v>1341</v>
      </c>
      <c r="P25" t="str">
        <f>J25&amp;J26&amp;J27&amp;J28&amp;J29&amp;J30&amp;J31&amp;J32&amp;J33&amp;J34&amp;J35&amp;J36&amp;J37&amp;J38&amp;J39&amp;J40&amp;J41&amp;J42&amp;J43&amp;J44&amp;J45&amp;J46&amp;J47&amp;J48</f>
        <v>019:材料采购-质-铝杆抗拉强度020:材料采购-质-铝杆断后伸长率023:材料采购-质-钢丝抗拉强度024:材料采购-质-钢丝断后伸长率028:材料采购-质-钢线1％伸长应力032:材料采购-质-钢丝卷绕033:材料采购-质-钢丝扭转064:拉丝-质-接头抗拉强度（冷压焊）068:拉丝-质-单丝抗拉强度069:拉丝-质-单丝断后伸长率071:拉丝-质-卷绕072:拉丝-质-单丝扭转105:时效-质-铝合金杆抗拉强度106:时效-质-铝合金杆断后伸长率109:时效-质-单丝抗拉强度110:时效-质-铝合金单丝断后伸长率112:时效-质-卷绕113:时效-质-单丝扭转160:绞线-质-单丝绞后抗拉强度161:绞线-质-单丝抗拉强度极差164:绞线-质-单丝绞后卷绕167:绞线-质-钢丝抗拉强度168:绞线-质-钢丝断后伸长率170:绞线-质-钢丝扭转</v>
      </c>
    </row>
    <row r="26" spans="5:16" ht="13.8" x14ac:dyDescent="0.25">
      <c r="E26" s="404"/>
      <c r="I26" s="237" t="s">
        <v>1197</v>
      </c>
      <c r="J26" t="s">
        <v>1342</v>
      </c>
    </row>
    <row r="27" spans="5:16" ht="13.8" x14ac:dyDescent="0.25">
      <c r="E27" s="404"/>
      <c r="I27" s="237" t="s">
        <v>1198</v>
      </c>
      <c r="J27" t="s">
        <v>1343</v>
      </c>
    </row>
    <row r="28" spans="5:16" ht="13.8" x14ac:dyDescent="0.25">
      <c r="E28" s="404"/>
      <c r="I28" s="237" t="s">
        <v>1199</v>
      </c>
      <c r="J28" t="s">
        <v>1344</v>
      </c>
    </row>
    <row r="29" spans="5:16" ht="13.8" x14ac:dyDescent="0.25">
      <c r="E29" s="405"/>
      <c r="I29" s="237" t="s">
        <v>1200</v>
      </c>
      <c r="J29" t="s">
        <v>1345</v>
      </c>
    </row>
    <row r="30" spans="5:16" ht="13.8" x14ac:dyDescent="0.25">
      <c r="E30" s="406" t="s">
        <v>1027</v>
      </c>
      <c r="I30" s="237" t="s">
        <v>1201</v>
      </c>
      <c r="J30" t="s">
        <v>1346</v>
      </c>
    </row>
    <row r="31" spans="5:16" ht="13.8" x14ac:dyDescent="0.25">
      <c r="E31" s="406"/>
      <c r="I31" s="237" t="s">
        <v>1202</v>
      </c>
      <c r="J31" t="s">
        <v>1347</v>
      </c>
    </row>
    <row r="32" spans="5:16" ht="13.8" x14ac:dyDescent="0.25">
      <c r="E32" s="406"/>
      <c r="I32" s="237" t="s">
        <v>1203</v>
      </c>
      <c r="J32" t="s">
        <v>1348</v>
      </c>
    </row>
    <row r="33" spans="5:16" ht="13.8" x14ac:dyDescent="0.25">
      <c r="E33" s="406"/>
      <c r="I33" s="237" t="s">
        <v>1204</v>
      </c>
      <c r="J33" t="s">
        <v>1349</v>
      </c>
    </row>
    <row r="34" spans="5:16" ht="13.8" x14ac:dyDescent="0.25">
      <c r="E34" s="406"/>
      <c r="I34" s="237" t="s">
        <v>1205</v>
      </c>
      <c r="J34" t="s">
        <v>1350</v>
      </c>
    </row>
    <row r="35" spans="5:16" ht="13.8" x14ac:dyDescent="0.25">
      <c r="E35" s="406"/>
      <c r="I35" s="237" t="s">
        <v>1206</v>
      </c>
      <c r="J35" t="s">
        <v>1351</v>
      </c>
    </row>
    <row r="36" spans="5:16" ht="79.2" customHeight="1" x14ac:dyDescent="0.25">
      <c r="E36" s="406"/>
      <c r="I36" s="237" t="s">
        <v>1207</v>
      </c>
      <c r="J36" t="s">
        <v>1352</v>
      </c>
      <c r="P36" s="242" t="s">
        <v>1384</v>
      </c>
    </row>
    <row r="37" spans="5:16" ht="13.8" x14ac:dyDescent="0.25">
      <c r="E37" s="407" t="s">
        <v>1028</v>
      </c>
      <c r="I37" s="237" t="s">
        <v>1208</v>
      </c>
      <c r="J37" t="s">
        <v>1353</v>
      </c>
    </row>
    <row r="38" spans="5:16" ht="13.8" x14ac:dyDescent="0.25">
      <c r="E38" s="408"/>
      <c r="I38" s="237" t="s">
        <v>1209</v>
      </c>
      <c r="J38" t="s">
        <v>1354</v>
      </c>
      <c r="P38" t="str">
        <f>J37&amp;J38&amp;J39&amp;J40&amp;J41&amp;J42</f>
        <v>105:时效-质-铝合金杆抗拉强度106:时效-质-铝合金杆断后伸长率109:时效-质-单丝抗拉强度110:时效-质-铝合金单丝断后伸长率112:时效-质-卷绕113:时效-质-单丝扭转</v>
      </c>
    </row>
    <row r="39" spans="5:16" ht="13.8" x14ac:dyDescent="0.25">
      <c r="E39" s="408"/>
      <c r="I39" s="237" t="s">
        <v>1210</v>
      </c>
      <c r="J39" t="s">
        <v>1355</v>
      </c>
    </row>
    <row r="40" spans="5:16" ht="13.8" x14ac:dyDescent="0.25">
      <c r="E40" s="408"/>
      <c r="I40" s="237" t="s">
        <v>1211</v>
      </c>
      <c r="J40" t="s">
        <v>1356</v>
      </c>
      <c r="P40" s="242" t="s">
        <v>1385</v>
      </c>
    </row>
    <row r="41" spans="5:16" ht="13.8" x14ac:dyDescent="0.25">
      <c r="E41" s="408"/>
      <c r="I41" s="237" t="s">
        <v>1212</v>
      </c>
      <c r="J41" t="s">
        <v>1357</v>
      </c>
    </row>
    <row r="42" spans="5:16" ht="13.8" x14ac:dyDescent="0.25">
      <c r="E42" s="409"/>
      <c r="I42" s="237" t="s">
        <v>1213</v>
      </c>
      <c r="J42" t="s">
        <v>1358</v>
      </c>
    </row>
    <row r="43" spans="5:16" ht="13.8" x14ac:dyDescent="0.25">
      <c r="E43" s="395" t="s">
        <v>1029</v>
      </c>
      <c r="I43" s="237" t="s">
        <v>1214</v>
      </c>
      <c r="J43" t="s">
        <v>1359</v>
      </c>
    </row>
    <row r="44" spans="5:16" ht="13.8" x14ac:dyDescent="0.25">
      <c r="E44" s="395"/>
      <c r="I44" s="237" t="s">
        <v>1215</v>
      </c>
      <c r="J44" t="s">
        <v>1360</v>
      </c>
    </row>
    <row r="45" spans="5:16" ht="13.8" x14ac:dyDescent="0.25">
      <c r="E45" s="395"/>
      <c r="I45" s="237" t="s">
        <v>1216</v>
      </c>
      <c r="J45" t="s">
        <v>1361</v>
      </c>
    </row>
    <row r="46" spans="5:16" ht="13.8" x14ac:dyDescent="0.25">
      <c r="E46" s="395"/>
      <c r="I46" s="237" t="s">
        <v>1217</v>
      </c>
      <c r="J46" t="s">
        <v>1362</v>
      </c>
    </row>
    <row r="47" spans="5:16" ht="13.8" x14ac:dyDescent="0.25">
      <c r="E47" s="395"/>
      <c r="I47" s="237" t="s">
        <v>1218</v>
      </c>
      <c r="J47" t="s">
        <v>1363</v>
      </c>
    </row>
    <row r="48" spans="5:16" ht="13.8" x14ac:dyDescent="0.25">
      <c r="E48" s="395"/>
      <c r="I48" s="237" t="s">
        <v>1219</v>
      </c>
      <c r="J48" t="s">
        <v>1364</v>
      </c>
    </row>
    <row r="49" spans="5:16" ht="13.8" x14ac:dyDescent="0.25">
      <c r="E49" s="396" t="s">
        <v>1172</v>
      </c>
      <c r="I49" s="238" t="s">
        <v>1220</v>
      </c>
      <c r="J49" t="s">
        <v>1365</v>
      </c>
    </row>
    <row r="50" spans="5:16" ht="13.8" x14ac:dyDescent="0.25">
      <c r="E50" s="396"/>
      <c r="I50" s="238" t="s">
        <v>1221</v>
      </c>
      <c r="J50" t="s">
        <v>1366</v>
      </c>
    </row>
    <row r="51" spans="5:16" ht="13.8" x14ac:dyDescent="0.25">
      <c r="E51" s="396"/>
      <c r="I51" s="238" t="s">
        <v>1222</v>
      </c>
      <c r="J51" t="s">
        <v>1367</v>
      </c>
    </row>
    <row r="52" spans="5:16" ht="13.8" x14ac:dyDescent="0.25">
      <c r="E52" s="396"/>
      <c r="I52" s="237" t="s">
        <v>1223</v>
      </c>
      <c r="J52" t="s">
        <v>1368</v>
      </c>
      <c r="P52" t="str">
        <f>J52&amp;J53&amp;J54&amp;J55&amp;J56&amp;J57&amp;J58&amp;J59&amp;J60</f>
        <v>067:拉丝-质-单丝直径156:绞线-质-导体外径074:拉丝-能-设备生产用电量075:拉丝-能-设备总耗电量116:时效-能-设备生产用电量117:时效-能-设备总耗电量174:绞线-能-设备待机用电量175:绞线-能-设备生产用电量176:绞线-能-设备总耗电量</v>
      </c>
    </row>
    <row r="53" spans="5:16" ht="13.8" x14ac:dyDescent="0.25">
      <c r="E53" s="396"/>
      <c r="I53" s="237" t="s">
        <v>1224</v>
      </c>
      <c r="J53" t="s">
        <v>1369</v>
      </c>
    </row>
    <row r="54" spans="5:16" ht="13.8" x14ac:dyDescent="0.25">
      <c r="E54" s="396"/>
      <c r="I54" s="237" t="s">
        <v>1225</v>
      </c>
      <c r="J54" t="s">
        <v>1370</v>
      </c>
    </row>
    <row r="55" spans="5:16" x14ac:dyDescent="0.25">
      <c r="I55" s="237" t="s">
        <v>1226</v>
      </c>
      <c r="J55" t="s">
        <v>1371</v>
      </c>
    </row>
    <row r="56" spans="5:16" x14ac:dyDescent="0.25">
      <c r="I56" s="237" t="s">
        <v>1227</v>
      </c>
      <c r="J56" t="s">
        <v>1372</v>
      </c>
      <c r="P56" s="242" t="s">
        <v>1386</v>
      </c>
    </row>
    <row r="57" spans="5:16" x14ac:dyDescent="0.25">
      <c r="I57" s="237" t="s">
        <v>1228</v>
      </c>
      <c r="J57" t="s">
        <v>1373</v>
      </c>
    </row>
    <row r="58" spans="5:16" x14ac:dyDescent="0.25">
      <c r="I58" s="237" t="s">
        <v>1229</v>
      </c>
      <c r="J58" t="s">
        <v>1374</v>
      </c>
    </row>
    <row r="59" spans="5:16" x14ac:dyDescent="0.25">
      <c r="I59" s="237" t="s">
        <v>1230</v>
      </c>
      <c r="J59" t="s">
        <v>1375</v>
      </c>
    </row>
    <row r="60" spans="5:16" x14ac:dyDescent="0.25">
      <c r="I60" s="237" t="s">
        <v>1231</v>
      </c>
      <c r="J60" t="s">
        <v>1376</v>
      </c>
    </row>
    <row r="61" spans="5:16" x14ac:dyDescent="0.25">
      <c r="I61" s="238" t="s">
        <v>1232</v>
      </c>
      <c r="J61" t="s">
        <v>1377</v>
      </c>
      <c r="P61" t="str">
        <f>J61&amp;J62&amp;J63&amp;J64</f>
        <v>080:拉丝-环-生产设备油位081:拉丝-环-生产设备油温180:绞线-环-生产设备油位181:绞线-环-生产设备油温</v>
      </c>
    </row>
    <row r="62" spans="5:16" x14ac:dyDescent="0.25">
      <c r="I62" s="238" t="s">
        <v>1233</v>
      </c>
      <c r="J62" t="s">
        <v>1378</v>
      </c>
    </row>
    <row r="63" spans="5:16" x14ac:dyDescent="0.25">
      <c r="I63" s="238" t="s">
        <v>1234</v>
      </c>
      <c r="J63" t="s">
        <v>1379</v>
      </c>
      <c r="P63" s="242" t="s">
        <v>1387</v>
      </c>
    </row>
    <row r="64" spans="5:16" x14ac:dyDescent="0.25">
      <c r="I64" s="238" t="s">
        <v>1235</v>
      </c>
      <c r="J64" t="s">
        <v>1380</v>
      </c>
    </row>
  </sheetData>
  <mergeCells count="8">
    <mergeCell ref="E43:E48"/>
    <mergeCell ref="E49:E54"/>
    <mergeCell ref="E2:E3"/>
    <mergeCell ref="E4:E12"/>
    <mergeCell ref="E13:E19"/>
    <mergeCell ref="E20:E29"/>
    <mergeCell ref="E30:E36"/>
    <mergeCell ref="E37:E42"/>
  </mergeCells>
  <phoneticPr fontId="4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G63"/>
  <sheetViews>
    <sheetView topLeftCell="A7" workbookViewId="0">
      <selection sqref="A1:Q1"/>
    </sheetView>
  </sheetViews>
  <sheetFormatPr defaultColWidth="9.6640625" defaultRowHeight="22.2" customHeight="1" x14ac:dyDescent="0.25"/>
  <cols>
    <col min="1" max="1" width="9.109375" style="6" customWidth="1"/>
    <col min="2" max="2" width="10.88671875" style="6" customWidth="1"/>
    <col min="3" max="3" width="5.109375" style="6" customWidth="1"/>
    <col min="4" max="4" width="27.33203125" style="7" customWidth="1"/>
    <col min="5" max="6" width="15.77734375" style="51" customWidth="1"/>
    <col min="7" max="8" width="13.6640625" style="51" customWidth="1"/>
    <col min="9" max="9" width="9.33203125" style="9" customWidth="1"/>
    <col min="10" max="10" width="17.88671875" style="9" customWidth="1"/>
    <col min="11" max="11" width="13.88671875" style="7" customWidth="1"/>
    <col min="12" max="12" width="12" style="6" customWidth="1"/>
    <col min="13" max="13" width="9.77734375" style="6" customWidth="1"/>
    <col min="14" max="14" width="13.44140625" style="6" customWidth="1"/>
    <col min="15" max="15" width="18" style="1" customWidth="1"/>
    <col min="16" max="16" width="15.21875" style="1" customWidth="1"/>
    <col min="17" max="17" width="16.21875" style="52" customWidth="1"/>
    <col min="18" max="18" width="9.6640625" style="53"/>
    <col min="19" max="19" width="24.21875" style="53" customWidth="1"/>
    <col min="20" max="241" width="9.6640625" style="1"/>
    <col min="242" max="16384" width="9.6640625" style="10"/>
  </cols>
  <sheetData>
    <row r="1" spans="1:20" s="1" customFormat="1" ht="28.95" customHeight="1" x14ac:dyDescent="0.25">
      <c r="A1" s="410" t="s">
        <v>388</v>
      </c>
      <c r="B1" s="411"/>
      <c r="C1" s="411"/>
      <c r="D1" s="411"/>
      <c r="E1" s="412"/>
      <c r="F1" s="412"/>
      <c r="G1" s="412"/>
      <c r="H1" s="412"/>
      <c r="I1" s="411"/>
      <c r="J1" s="411"/>
      <c r="K1" s="411"/>
      <c r="L1" s="411"/>
      <c r="M1" s="411"/>
      <c r="N1" s="411"/>
      <c r="O1" s="411"/>
      <c r="P1" s="411"/>
      <c r="Q1" s="413"/>
      <c r="R1" s="53"/>
      <c r="S1" s="53"/>
    </row>
    <row r="2" spans="1:20" s="76" customFormat="1" ht="37.950000000000003" customHeight="1" x14ac:dyDescent="0.25">
      <c r="A2" s="416" t="s">
        <v>146</v>
      </c>
      <c r="B2" s="414" t="s">
        <v>147</v>
      </c>
      <c r="C2" s="416" t="s">
        <v>8</v>
      </c>
      <c r="D2" s="414" t="s">
        <v>9</v>
      </c>
      <c r="E2" s="429" t="s">
        <v>10</v>
      </c>
      <c r="F2" s="429" t="s">
        <v>11</v>
      </c>
      <c r="G2" s="429"/>
      <c r="H2" s="429" t="s">
        <v>13</v>
      </c>
      <c r="I2" s="414" t="s">
        <v>14</v>
      </c>
      <c r="J2" s="416" t="s">
        <v>148</v>
      </c>
      <c r="K2" s="414" t="s">
        <v>16</v>
      </c>
      <c r="L2" s="414" t="s">
        <v>25</v>
      </c>
      <c r="M2" s="414"/>
      <c r="N2" s="415" t="s">
        <v>27</v>
      </c>
      <c r="O2" s="415"/>
      <c r="P2" s="415"/>
      <c r="Q2" s="93" t="s">
        <v>21</v>
      </c>
      <c r="R2" s="93" t="s">
        <v>22</v>
      </c>
      <c r="S2" s="93" t="s">
        <v>23</v>
      </c>
    </row>
    <row r="3" spans="1:20" s="76" customFormat="1" ht="37.950000000000003" customHeight="1" x14ac:dyDescent="0.25">
      <c r="A3" s="417"/>
      <c r="B3" s="414"/>
      <c r="C3" s="417"/>
      <c r="D3" s="414"/>
      <c r="E3" s="430"/>
      <c r="F3" s="430"/>
      <c r="G3" s="430"/>
      <c r="H3" s="430"/>
      <c r="I3" s="414"/>
      <c r="J3" s="417"/>
      <c r="K3" s="414"/>
      <c r="L3" s="78" t="s">
        <v>149</v>
      </c>
      <c r="M3" s="86" t="s">
        <v>25</v>
      </c>
      <c r="N3" s="85" t="s">
        <v>150</v>
      </c>
      <c r="O3" s="85" t="s">
        <v>151</v>
      </c>
      <c r="P3" s="87" t="s">
        <v>152</v>
      </c>
      <c r="Q3" s="94"/>
      <c r="R3" s="87"/>
      <c r="S3" s="87"/>
      <c r="T3" s="95"/>
    </row>
    <row r="4" spans="1:20" s="77" customFormat="1" ht="25.2" customHeight="1" x14ac:dyDescent="0.25">
      <c r="A4" s="418" t="s">
        <v>389</v>
      </c>
      <c r="B4" s="422" t="s">
        <v>390</v>
      </c>
      <c r="C4" s="426">
        <v>7</v>
      </c>
      <c r="D4" s="54" t="s">
        <v>391</v>
      </c>
      <c r="E4" s="55"/>
      <c r="F4" s="55"/>
      <c r="G4" s="55"/>
      <c r="H4" s="55"/>
      <c r="I4" s="61" t="s">
        <v>392</v>
      </c>
      <c r="J4" s="29">
        <v>0.6</v>
      </c>
      <c r="K4" s="434" t="s">
        <v>393</v>
      </c>
      <c r="L4" s="63" t="s">
        <v>394</v>
      </c>
      <c r="M4" s="29" t="s">
        <v>264</v>
      </c>
      <c r="N4" s="63" t="s">
        <v>395</v>
      </c>
      <c r="O4" s="60" t="s">
        <v>54</v>
      </c>
      <c r="P4" s="60" t="s">
        <v>41</v>
      </c>
      <c r="Q4" s="45"/>
      <c r="R4" s="45"/>
      <c r="S4" s="60"/>
      <c r="T4" s="71"/>
    </row>
    <row r="5" spans="1:20" s="77" customFormat="1" ht="25.2" customHeight="1" x14ac:dyDescent="0.25">
      <c r="A5" s="419"/>
      <c r="B5" s="423"/>
      <c r="C5" s="426"/>
      <c r="D5" s="54" t="s">
        <v>396</v>
      </c>
      <c r="E5" s="55"/>
      <c r="F5" s="55"/>
      <c r="G5" s="55"/>
      <c r="H5" s="55"/>
      <c r="I5" s="61" t="s">
        <v>392</v>
      </c>
      <c r="J5" s="29">
        <v>0.6</v>
      </c>
      <c r="K5" s="435"/>
      <c r="L5" s="63" t="s">
        <v>397</v>
      </c>
      <c r="M5" s="29" t="s">
        <v>398</v>
      </c>
      <c r="N5" s="63" t="s">
        <v>395</v>
      </c>
      <c r="O5" s="60" t="s">
        <v>54</v>
      </c>
      <c r="P5" s="60" t="s">
        <v>41</v>
      </c>
      <c r="Q5" s="45"/>
      <c r="R5" s="45"/>
      <c r="S5" s="60"/>
      <c r="T5" s="71"/>
    </row>
    <row r="6" spans="1:20" s="77" customFormat="1" ht="25.2" customHeight="1" x14ac:dyDescent="0.25">
      <c r="A6" s="419"/>
      <c r="B6" s="423"/>
      <c r="C6" s="426"/>
      <c r="D6" s="54" t="s">
        <v>399</v>
      </c>
      <c r="E6" s="55"/>
      <c r="F6" s="55"/>
      <c r="G6" s="55"/>
      <c r="H6" s="55"/>
      <c r="I6" s="61" t="s">
        <v>392</v>
      </c>
      <c r="J6" s="29">
        <v>0.6</v>
      </c>
      <c r="K6" s="435"/>
      <c r="L6" s="63" t="s">
        <v>400</v>
      </c>
      <c r="M6" s="29" t="s">
        <v>401</v>
      </c>
      <c r="N6" s="63" t="s">
        <v>395</v>
      </c>
      <c r="O6" s="60" t="s">
        <v>54</v>
      </c>
      <c r="P6" s="60" t="s">
        <v>41</v>
      </c>
      <c r="Q6" s="45"/>
      <c r="R6" s="45"/>
      <c r="S6" s="60"/>
      <c r="T6" s="71"/>
    </row>
    <row r="7" spans="1:20" s="77" customFormat="1" ht="25.2" customHeight="1" x14ac:dyDescent="0.25">
      <c r="A7" s="419"/>
      <c r="B7" s="423"/>
      <c r="C7" s="426"/>
      <c r="D7" s="54" t="s">
        <v>402</v>
      </c>
      <c r="E7" s="55"/>
      <c r="F7" s="55"/>
      <c r="G7" s="55"/>
      <c r="H7" s="55"/>
      <c r="I7" s="61" t="s">
        <v>392</v>
      </c>
      <c r="J7" s="29">
        <v>0.6</v>
      </c>
      <c r="K7" s="435"/>
      <c r="L7" s="63" t="s">
        <v>380</v>
      </c>
      <c r="M7" s="29" t="s">
        <v>403</v>
      </c>
      <c r="N7" s="63" t="s">
        <v>395</v>
      </c>
      <c r="O7" s="60" t="s">
        <v>54</v>
      </c>
      <c r="P7" s="60" t="s">
        <v>41</v>
      </c>
      <c r="Q7" s="45"/>
      <c r="R7" s="45"/>
      <c r="S7" s="60"/>
      <c r="T7" s="71"/>
    </row>
    <row r="8" spans="1:20" s="77" customFormat="1" ht="25.2" customHeight="1" x14ac:dyDescent="0.25">
      <c r="A8" s="419"/>
      <c r="B8" s="423"/>
      <c r="C8" s="426"/>
      <c r="D8" s="54" t="s">
        <v>404</v>
      </c>
      <c r="E8" s="55"/>
      <c r="F8" s="55"/>
      <c r="G8" s="55"/>
      <c r="H8" s="55"/>
      <c r="I8" s="61" t="s">
        <v>392</v>
      </c>
      <c r="J8" s="29">
        <v>0.6</v>
      </c>
      <c r="K8" s="435"/>
      <c r="L8" s="88" t="s">
        <v>405</v>
      </c>
      <c r="M8" s="88" t="s">
        <v>406</v>
      </c>
      <c r="N8" s="63" t="s">
        <v>395</v>
      </c>
      <c r="O8" s="60" t="s">
        <v>54</v>
      </c>
      <c r="P8" s="60" t="s">
        <v>41</v>
      </c>
      <c r="Q8" s="45"/>
      <c r="R8" s="45"/>
      <c r="S8" s="60"/>
      <c r="T8" s="71"/>
    </row>
    <row r="9" spans="1:20" s="77" customFormat="1" ht="25.2" customHeight="1" x14ac:dyDescent="0.25">
      <c r="A9" s="419"/>
      <c r="B9" s="423"/>
      <c r="C9" s="426"/>
      <c r="D9" s="54" t="s">
        <v>407</v>
      </c>
      <c r="E9" s="55"/>
      <c r="F9" s="55"/>
      <c r="G9" s="55"/>
      <c r="H9" s="55"/>
      <c r="I9" s="61" t="s">
        <v>392</v>
      </c>
      <c r="J9" s="29">
        <v>0.6</v>
      </c>
      <c r="K9" s="436"/>
      <c r="L9" s="63" t="s">
        <v>408</v>
      </c>
      <c r="M9" s="29" t="s">
        <v>409</v>
      </c>
      <c r="N9" s="63" t="s">
        <v>395</v>
      </c>
      <c r="O9" s="60" t="s">
        <v>54</v>
      </c>
      <c r="P9" s="60" t="s">
        <v>41</v>
      </c>
      <c r="Q9" s="45"/>
      <c r="R9" s="45"/>
      <c r="S9" s="60"/>
      <c r="T9" s="71"/>
    </row>
    <row r="10" spans="1:20" s="77" customFormat="1" ht="25.2" customHeight="1" x14ac:dyDescent="0.25">
      <c r="A10" s="419"/>
      <c r="B10" s="424"/>
      <c r="C10" s="426"/>
      <c r="D10" s="54" t="s">
        <v>410</v>
      </c>
      <c r="E10" s="55"/>
      <c r="F10" s="55"/>
      <c r="G10" s="55"/>
      <c r="H10" s="55"/>
      <c r="I10" s="61" t="s">
        <v>392</v>
      </c>
      <c r="J10" s="29">
        <v>0.6</v>
      </c>
      <c r="K10" s="63" t="s">
        <v>411</v>
      </c>
      <c r="L10" s="63" t="s">
        <v>53</v>
      </c>
      <c r="M10" s="13" t="s">
        <v>54</v>
      </c>
      <c r="N10" s="63" t="s">
        <v>395</v>
      </c>
      <c r="O10" s="60" t="s">
        <v>54</v>
      </c>
      <c r="P10" s="60" t="s">
        <v>41</v>
      </c>
      <c r="Q10" s="45"/>
      <c r="R10" s="45"/>
      <c r="S10" s="60"/>
      <c r="T10" s="71"/>
    </row>
    <row r="11" spans="1:20" s="77" customFormat="1" ht="25.2" customHeight="1" x14ac:dyDescent="0.25">
      <c r="A11" s="419"/>
      <c r="B11" s="422" t="s">
        <v>412</v>
      </c>
      <c r="C11" s="431">
        <v>5</v>
      </c>
      <c r="D11" s="54" t="s">
        <v>413</v>
      </c>
      <c r="E11" s="79"/>
      <c r="F11" s="79"/>
      <c r="G11" s="79"/>
      <c r="H11" s="79"/>
      <c r="I11" s="89">
        <v>43891</v>
      </c>
      <c r="J11" s="20">
        <v>5</v>
      </c>
      <c r="K11" s="63" t="s">
        <v>414</v>
      </c>
      <c r="L11" s="63" t="s">
        <v>53</v>
      </c>
      <c r="M11" s="13" t="s">
        <v>54</v>
      </c>
      <c r="N11" s="63" t="s">
        <v>39</v>
      </c>
      <c r="O11" s="60" t="s">
        <v>54</v>
      </c>
      <c r="P11" s="60" t="s">
        <v>41</v>
      </c>
      <c r="Q11" s="45"/>
      <c r="R11" s="96"/>
      <c r="S11" s="60"/>
      <c r="T11" s="71"/>
    </row>
    <row r="12" spans="1:20" s="1" customFormat="1" ht="25.2" customHeight="1" x14ac:dyDescent="0.25">
      <c r="A12" s="419"/>
      <c r="B12" s="423"/>
      <c r="C12" s="431"/>
      <c r="D12" s="54" t="s">
        <v>415</v>
      </c>
      <c r="E12" s="79"/>
      <c r="F12" s="79"/>
      <c r="G12" s="79"/>
      <c r="H12" s="79"/>
      <c r="I12" s="89">
        <f>I11+J11</f>
        <v>43896</v>
      </c>
      <c r="J12" s="20">
        <v>5</v>
      </c>
      <c r="K12" s="63" t="s">
        <v>416</v>
      </c>
      <c r="L12" s="63" t="s">
        <v>53</v>
      </c>
      <c r="M12" s="13" t="s">
        <v>54</v>
      </c>
      <c r="N12" s="63" t="s">
        <v>39</v>
      </c>
      <c r="O12" s="60" t="s">
        <v>54</v>
      </c>
      <c r="P12" s="60" t="s">
        <v>41</v>
      </c>
      <c r="Q12" s="45"/>
      <c r="R12" s="96"/>
      <c r="S12" s="60"/>
      <c r="T12" s="73"/>
    </row>
    <row r="13" spans="1:20" s="1" customFormat="1" ht="25.2" customHeight="1" x14ac:dyDescent="0.25">
      <c r="A13" s="419"/>
      <c r="B13" s="423"/>
      <c r="C13" s="431"/>
      <c r="D13" s="54" t="s">
        <v>417</v>
      </c>
      <c r="E13" s="79" t="s">
        <v>418</v>
      </c>
      <c r="F13" s="79" t="s">
        <v>419</v>
      </c>
      <c r="G13" s="79"/>
      <c r="H13" s="79" t="s">
        <v>420</v>
      </c>
      <c r="I13" s="89">
        <f>I12+J12</f>
        <v>43901</v>
      </c>
      <c r="J13" s="20">
        <v>3</v>
      </c>
      <c r="K13" s="63" t="s">
        <v>421</v>
      </c>
      <c r="L13" s="63" t="s">
        <v>53</v>
      </c>
      <c r="M13" s="13" t="s">
        <v>54</v>
      </c>
      <c r="N13" s="63" t="s">
        <v>39</v>
      </c>
      <c r="O13" s="60" t="s">
        <v>54</v>
      </c>
      <c r="P13" s="60" t="s">
        <v>41</v>
      </c>
      <c r="Q13" s="63" t="s">
        <v>422</v>
      </c>
      <c r="R13" s="60">
        <v>30000</v>
      </c>
      <c r="S13" s="63" t="s">
        <v>423</v>
      </c>
      <c r="T13" s="73"/>
    </row>
    <row r="14" spans="1:20" s="1" customFormat="1" ht="25.2" customHeight="1" x14ac:dyDescent="0.25">
      <c r="A14" s="419"/>
      <c r="B14" s="423"/>
      <c r="C14" s="431"/>
      <c r="D14" s="54" t="s">
        <v>424</v>
      </c>
      <c r="E14" s="79"/>
      <c r="F14" s="79"/>
      <c r="G14" s="79"/>
      <c r="H14" s="79"/>
      <c r="I14" s="89">
        <f>I13+J13</f>
        <v>43904</v>
      </c>
      <c r="J14" s="20">
        <v>5</v>
      </c>
      <c r="K14" s="63" t="s">
        <v>425</v>
      </c>
      <c r="L14" s="63" t="s">
        <v>53</v>
      </c>
      <c r="M14" s="13" t="s">
        <v>54</v>
      </c>
      <c r="N14" s="63" t="s">
        <v>39</v>
      </c>
      <c r="O14" s="60" t="s">
        <v>54</v>
      </c>
      <c r="P14" s="60" t="s">
        <v>41</v>
      </c>
      <c r="Q14" s="45"/>
      <c r="R14" s="96"/>
      <c r="S14" s="60"/>
      <c r="T14" s="73"/>
    </row>
    <row r="15" spans="1:20" s="1" customFormat="1" ht="25.2" customHeight="1" x14ac:dyDescent="0.25">
      <c r="A15" s="419"/>
      <c r="B15" s="423"/>
      <c r="C15" s="431"/>
      <c r="D15" s="54" t="s">
        <v>426</v>
      </c>
      <c r="E15" s="79"/>
      <c r="F15" s="79"/>
      <c r="G15" s="79"/>
      <c r="H15" s="79"/>
      <c r="I15" s="89">
        <f>I14+J14</f>
        <v>43909</v>
      </c>
      <c r="J15" s="20">
        <v>5</v>
      </c>
      <c r="K15" s="63" t="s">
        <v>427</v>
      </c>
      <c r="L15" s="63" t="s">
        <v>53</v>
      </c>
      <c r="M15" s="13" t="s">
        <v>54</v>
      </c>
      <c r="N15" s="63" t="s">
        <v>39</v>
      </c>
      <c r="O15" s="60" t="s">
        <v>54</v>
      </c>
      <c r="P15" s="60" t="s">
        <v>41</v>
      </c>
      <c r="Q15" s="45"/>
      <c r="R15" s="96"/>
      <c r="S15" s="60"/>
      <c r="T15" s="73"/>
    </row>
    <row r="16" spans="1:20" s="1" customFormat="1" ht="44.4" customHeight="1" x14ac:dyDescent="0.25">
      <c r="A16" s="420"/>
      <c r="B16" s="425" t="s">
        <v>428</v>
      </c>
      <c r="C16" s="425">
        <v>8</v>
      </c>
      <c r="D16" s="54" t="s">
        <v>429</v>
      </c>
      <c r="E16" s="79"/>
      <c r="F16" s="79"/>
      <c r="G16" s="79"/>
      <c r="H16" s="79"/>
      <c r="I16" s="89">
        <f t="shared" ref="I16:I44" si="0">I15+J15</f>
        <v>43914</v>
      </c>
      <c r="J16" s="13">
        <v>5</v>
      </c>
      <c r="K16" s="63" t="s">
        <v>430</v>
      </c>
      <c r="L16" s="63" t="s">
        <v>53</v>
      </c>
      <c r="M16" s="13" t="s">
        <v>54</v>
      </c>
      <c r="N16" s="63" t="s">
        <v>39</v>
      </c>
      <c r="O16" s="60" t="s">
        <v>54</v>
      </c>
      <c r="P16" s="60" t="s">
        <v>41</v>
      </c>
      <c r="Q16" s="45"/>
      <c r="R16" s="96"/>
      <c r="S16" s="60"/>
      <c r="T16" s="73"/>
    </row>
    <row r="17" spans="1:20" s="1" customFormat="1" ht="25.2" customHeight="1" x14ac:dyDescent="0.25">
      <c r="A17" s="420"/>
      <c r="B17" s="425"/>
      <c r="C17" s="425"/>
      <c r="D17" s="54" t="s">
        <v>431</v>
      </c>
      <c r="E17" s="79"/>
      <c r="F17" s="79"/>
      <c r="G17" s="79"/>
      <c r="H17" s="79"/>
      <c r="I17" s="89">
        <f t="shared" si="0"/>
        <v>43919</v>
      </c>
      <c r="J17" s="13">
        <v>3</v>
      </c>
      <c r="K17" s="63" t="s">
        <v>432</v>
      </c>
      <c r="L17" s="63" t="s">
        <v>53</v>
      </c>
      <c r="M17" s="13" t="s">
        <v>54</v>
      </c>
      <c r="N17" s="63" t="s">
        <v>39</v>
      </c>
      <c r="O17" s="60" t="s">
        <v>54</v>
      </c>
      <c r="P17" s="60" t="s">
        <v>41</v>
      </c>
      <c r="Q17" s="45"/>
      <c r="R17" s="96"/>
      <c r="S17" s="60"/>
      <c r="T17" s="73"/>
    </row>
    <row r="18" spans="1:20" s="1" customFormat="1" ht="25.2" customHeight="1" x14ac:dyDescent="0.25">
      <c r="A18" s="420"/>
      <c r="B18" s="425"/>
      <c r="C18" s="425"/>
      <c r="D18" s="54" t="s">
        <v>433</v>
      </c>
      <c r="E18" s="79"/>
      <c r="F18" s="79"/>
      <c r="G18" s="79"/>
      <c r="H18" s="79"/>
      <c r="I18" s="89">
        <f t="shared" si="0"/>
        <v>43922</v>
      </c>
      <c r="J18" s="13">
        <v>5</v>
      </c>
      <c r="K18" s="63" t="s">
        <v>434</v>
      </c>
      <c r="L18" s="63" t="s">
        <v>53</v>
      </c>
      <c r="M18" s="13" t="s">
        <v>54</v>
      </c>
      <c r="N18" s="63" t="s">
        <v>39</v>
      </c>
      <c r="O18" s="60" t="s">
        <v>54</v>
      </c>
      <c r="P18" s="60" t="s">
        <v>41</v>
      </c>
      <c r="Q18" s="45"/>
      <c r="R18" s="96"/>
      <c r="S18" s="60"/>
      <c r="T18" s="73"/>
    </row>
    <row r="19" spans="1:20" s="1" customFormat="1" ht="25.2" customHeight="1" x14ac:dyDescent="0.25">
      <c r="A19" s="420"/>
      <c r="B19" s="425"/>
      <c r="C19" s="425"/>
      <c r="D19" s="54" t="s">
        <v>435</v>
      </c>
      <c r="E19" s="79"/>
      <c r="F19" s="79"/>
      <c r="G19" s="79"/>
      <c r="H19" s="79"/>
      <c r="I19" s="89">
        <f t="shared" si="0"/>
        <v>43927</v>
      </c>
      <c r="J19" s="13">
        <v>5</v>
      </c>
      <c r="K19" s="63" t="s">
        <v>436</v>
      </c>
      <c r="L19" s="63" t="s">
        <v>53</v>
      </c>
      <c r="M19" s="13" t="s">
        <v>54</v>
      </c>
      <c r="N19" s="63" t="s">
        <v>39</v>
      </c>
      <c r="O19" s="60" t="s">
        <v>54</v>
      </c>
      <c r="P19" s="60" t="s">
        <v>41</v>
      </c>
      <c r="Q19" s="45"/>
      <c r="R19" s="96"/>
      <c r="S19" s="60"/>
      <c r="T19" s="73"/>
    </row>
    <row r="20" spans="1:20" s="1" customFormat="1" ht="25.2" customHeight="1" x14ac:dyDescent="0.25">
      <c r="A20" s="420"/>
      <c r="B20" s="425"/>
      <c r="C20" s="425"/>
      <c r="D20" s="54" t="s">
        <v>437</v>
      </c>
      <c r="E20" s="79"/>
      <c r="F20" s="79"/>
      <c r="G20" s="79"/>
      <c r="H20" s="79"/>
      <c r="I20" s="89">
        <f t="shared" si="0"/>
        <v>43932</v>
      </c>
      <c r="J20" s="13">
        <v>2</v>
      </c>
      <c r="K20" s="63" t="s">
        <v>421</v>
      </c>
      <c r="L20" s="63" t="s">
        <v>53</v>
      </c>
      <c r="M20" s="13" t="s">
        <v>54</v>
      </c>
      <c r="N20" s="63" t="s">
        <v>39</v>
      </c>
      <c r="O20" s="60" t="s">
        <v>54</v>
      </c>
      <c r="P20" s="60" t="s">
        <v>41</v>
      </c>
      <c r="Q20" s="45"/>
      <c r="R20" s="96"/>
      <c r="S20" s="60"/>
      <c r="T20" s="73"/>
    </row>
    <row r="21" spans="1:20" s="1" customFormat="1" ht="25.2" customHeight="1" x14ac:dyDescent="0.25">
      <c r="A21" s="420"/>
      <c r="B21" s="425"/>
      <c r="C21" s="425"/>
      <c r="D21" s="54" t="s">
        <v>438</v>
      </c>
      <c r="E21" s="79" t="s">
        <v>439</v>
      </c>
      <c r="F21" s="79"/>
      <c r="G21" s="79"/>
      <c r="H21" s="79">
        <v>50000</v>
      </c>
      <c r="I21" s="89">
        <f t="shared" si="0"/>
        <v>43934</v>
      </c>
      <c r="J21" s="13">
        <v>1</v>
      </c>
      <c r="K21" s="63" t="s">
        <v>440</v>
      </c>
      <c r="L21" s="63" t="s">
        <v>53</v>
      </c>
      <c r="M21" s="13" t="s">
        <v>54</v>
      </c>
      <c r="N21" s="63" t="s">
        <v>39</v>
      </c>
      <c r="O21" s="60" t="s">
        <v>54</v>
      </c>
      <c r="P21" s="60" t="s">
        <v>41</v>
      </c>
      <c r="Q21" s="45"/>
      <c r="R21" s="96"/>
      <c r="S21" s="60"/>
      <c r="T21" s="73"/>
    </row>
    <row r="22" spans="1:20" s="1" customFormat="1" ht="25.2" customHeight="1" x14ac:dyDescent="0.25">
      <c r="A22" s="420"/>
      <c r="B22" s="425"/>
      <c r="C22" s="425"/>
      <c r="D22" s="54" t="s">
        <v>441</v>
      </c>
      <c r="E22" s="79"/>
      <c r="F22" s="79"/>
      <c r="G22" s="79"/>
      <c r="H22" s="79"/>
      <c r="I22" s="89">
        <f t="shared" si="0"/>
        <v>43935</v>
      </c>
      <c r="J22" s="13">
        <v>20</v>
      </c>
      <c r="K22" s="63" t="s">
        <v>442</v>
      </c>
      <c r="L22" s="63" t="s">
        <v>53</v>
      </c>
      <c r="M22" s="13" t="s">
        <v>54</v>
      </c>
      <c r="N22" s="63" t="s">
        <v>39</v>
      </c>
      <c r="O22" s="60" t="s">
        <v>54</v>
      </c>
      <c r="P22" s="60" t="s">
        <v>41</v>
      </c>
      <c r="Q22" s="45"/>
      <c r="R22" s="96"/>
      <c r="S22" s="60"/>
      <c r="T22" s="73"/>
    </row>
    <row r="23" spans="1:20" s="1" customFormat="1" ht="25.2" customHeight="1" x14ac:dyDescent="0.25">
      <c r="A23" s="420"/>
      <c r="B23" s="425"/>
      <c r="C23" s="425"/>
      <c r="D23" s="54" t="s">
        <v>443</v>
      </c>
      <c r="E23" s="79"/>
      <c r="F23" s="79"/>
      <c r="G23" s="79"/>
      <c r="H23" s="79"/>
      <c r="I23" s="89">
        <f t="shared" si="0"/>
        <v>43955</v>
      </c>
      <c r="J23" s="13">
        <v>5</v>
      </c>
      <c r="K23" s="63" t="s">
        <v>427</v>
      </c>
      <c r="L23" s="63" t="s">
        <v>53</v>
      </c>
      <c r="M23" s="13" t="s">
        <v>54</v>
      </c>
      <c r="N23" s="63" t="s">
        <v>39</v>
      </c>
      <c r="O23" s="60" t="s">
        <v>54</v>
      </c>
      <c r="P23" s="60" t="s">
        <v>41</v>
      </c>
      <c r="Q23" s="45"/>
      <c r="R23" s="96"/>
      <c r="S23" s="60"/>
      <c r="T23" s="73"/>
    </row>
    <row r="24" spans="1:20" s="1" customFormat="1" ht="25.2" customHeight="1" x14ac:dyDescent="0.25">
      <c r="A24" s="420"/>
      <c r="B24" s="422" t="s">
        <v>444</v>
      </c>
      <c r="C24" s="422">
        <v>8</v>
      </c>
      <c r="D24" s="54" t="s">
        <v>445</v>
      </c>
      <c r="E24" s="79"/>
      <c r="F24" s="79"/>
      <c r="G24" s="79"/>
      <c r="H24" s="79"/>
      <c r="I24" s="89">
        <f t="shared" si="0"/>
        <v>43960</v>
      </c>
      <c r="J24" s="13">
        <v>15</v>
      </c>
      <c r="K24" s="63" t="s">
        <v>446</v>
      </c>
      <c r="L24" s="63" t="s">
        <v>53</v>
      </c>
      <c r="M24" s="13" t="s">
        <v>54</v>
      </c>
      <c r="N24" s="63" t="s">
        <v>395</v>
      </c>
      <c r="O24" s="60" t="s">
        <v>54</v>
      </c>
      <c r="P24" s="60" t="s">
        <v>41</v>
      </c>
      <c r="Q24" s="45"/>
      <c r="R24" s="96"/>
      <c r="S24" s="60"/>
      <c r="T24" s="73"/>
    </row>
    <row r="25" spans="1:20" s="1" customFormat="1" ht="25.2" customHeight="1" x14ac:dyDescent="0.25">
      <c r="A25" s="420"/>
      <c r="B25" s="423"/>
      <c r="C25" s="423"/>
      <c r="D25" s="54" t="s">
        <v>431</v>
      </c>
      <c r="E25" s="79"/>
      <c r="F25" s="79"/>
      <c r="G25" s="79"/>
      <c r="H25" s="79"/>
      <c r="I25" s="89">
        <f t="shared" si="0"/>
        <v>43975</v>
      </c>
      <c r="J25" s="13">
        <v>7</v>
      </c>
      <c r="K25" s="63" t="s">
        <v>447</v>
      </c>
      <c r="L25" s="63" t="s">
        <v>53</v>
      </c>
      <c r="M25" s="13" t="s">
        <v>54</v>
      </c>
      <c r="N25" s="63" t="s">
        <v>395</v>
      </c>
      <c r="O25" s="60" t="s">
        <v>54</v>
      </c>
      <c r="P25" s="60" t="s">
        <v>41</v>
      </c>
      <c r="Q25" s="45"/>
      <c r="R25" s="96"/>
      <c r="S25" s="60"/>
      <c r="T25" s="73"/>
    </row>
    <row r="26" spans="1:20" s="1" customFormat="1" ht="25.2" customHeight="1" x14ac:dyDescent="0.25">
      <c r="A26" s="420"/>
      <c r="B26" s="423"/>
      <c r="C26" s="423"/>
      <c r="D26" s="54" t="s">
        <v>433</v>
      </c>
      <c r="E26" s="79"/>
      <c r="F26" s="79"/>
      <c r="G26" s="79"/>
      <c r="H26" s="79"/>
      <c r="I26" s="89">
        <f t="shared" si="0"/>
        <v>43982</v>
      </c>
      <c r="J26" s="13">
        <v>20</v>
      </c>
      <c r="K26" s="63" t="s">
        <v>448</v>
      </c>
      <c r="L26" s="63" t="s">
        <v>53</v>
      </c>
      <c r="M26" s="13" t="s">
        <v>54</v>
      </c>
      <c r="N26" s="63" t="s">
        <v>395</v>
      </c>
      <c r="O26" s="60" t="s">
        <v>54</v>
      </c>
      <c r="P26" s="60" t="s">
        <v>41</v>
      </c>
      <c r="Q26" s="45"/>
      <c r="R26" s="96"/>
      <c r="S26" s="60"/>
      <c r="T26" s="73"/>
    </row>
    <row r="27" spans="1:20" s="1" customFormat="1" ht="25.2" customHeight="1" x14ac:dyDescent="0.25">
      <c r="A27" s="420"/>
      <c r="B27" s="423"/>
      <c r="C27" s="423"/>
      <c r="D27" s="54" t="s">
        <v>435</v>
      </c>
      <c r="E27" s="79"/>
      <c r="F27" s="79"/>
      <c r="G27" s="79"/>
      <c r="H27" s="79"/>
      <c r="I27" s="89">
        <f t="shared" si="0"/>
        <v>44002</v>
      </c>
      <c r="J27" s="13">
        <v>7</v>
      </c>
      <c r="K27" s="63" t="s">
        <v>421</v>
      </c>
      <c r="L27" s="63" t="s">
        <v>53</v>
      </c>
      <c r="M27" s="13" t="s">
        <v>54</v>
      </c>
      <c r="N27" s="63" t="s">
        <v>395</v>
      </c>
      <c r="O27" s="60" t="s">
        <v>54</v>
      </c>
      <c r="P27" s="60" t="s">
        <v>41</v>
      </c>
      <c r="Q27" s="45"/>
      <c r="R27" s="96"/>
      <c r="S27" s="60"/>
      <c r="T27" s="73"/>
    </row>
    <row r="28" spans="1:20" s="1" customFormat="1" ht="25.2" customHeight="1" x14ac:dyDescent="0.25">
      <c r="A28" s="420"/>
      <c r="B28" s="423"/>
      <c r="C28" s="423"/>
      <c r="D28" s="54" t="s">
        <v>437</v>
      </c>
      <c r="E28" s="79"/>
      <c r="F28" s="79"/>
      <c r="G28" s="79"/>
      <c r="H28" s="79"/>
      <c r="I28" s="89">
        <f t="shared" si="0"/>
        <v>44009</v>
      </c>
      <c r="J28" s="13">
        <v>3</v>
      </c>
      <c r="K28" s="63" t="s">
        <v>440</v>
      </c>
      <c r="L28" s="63" t="s">
        <v>53</v>
      </c>
      <c r="M28" s="13" t="s">
        <v>54</v>
      </c>
      <c r="N28" s="63" t="s">
        <v>395</v>
      </c>
      <c r="O28" s="60" t="s">
        <v>54</v>
      </c>
      <c r="P28" s="60" t="s">
        <v>41</v>
      </c>
      <c r="Q28" s="45"/>
      <c r="R28" s="96"/>
      <c r="S28" s="60"/>
      <c r="T28" s="73"/>
    </row>
    <row r="29" spans="1:20" s="1" customFormat="1" ht="25.2" customHeight="1" x14ac:dyDescent="0.25">
      <c r="A29" s="420"/>
      <c r="B29" s="423"/>
      <c r="C29" s="423"/>
      <c r="D29" s="54" t="s">
        <v>438</v>
      </c>
      <c r="E29" s="79" t="s">
        <v>449</v>
      </c>
      <c r="F29" s="79"/>
      <c r="G29" s="79"/>
      <c r="H29" s="79">
        <v>50000</v>
      </c>
      <c r="I29" s="89">
        <f t="shared" si="0"/>
        <v>44012</v>
      </c>
      <c r="J29" s="13">
        <v>2</v>
      </c>
      <c r="K29" s="63" t="s">
        <v>442</v>
      </c>
      <c r="L29" s="63" t="s">
        <v>53</v>
      </c>
      <c r="M29" s="13" t="s">
        <v>54</v>
      </c>
      <c r="N29" s="63" t="s">
        <v>395</v>
      </c>
      <c r="O29" s="60" t="s">
        <v>54</v>
      </c>
      <c r="P29" s="60" t="s">
        <v>41</v>
      </c>
      <c r="Q29" s="45"/>
      <c r="R29" s="96"/>
      <c r="S29" s="60"/>
      <c r="T29" s="73"/>
    </row>
    <row r="30" spans="1:20" s="1" customFormat="1" ht="25.2" customHeight="1" x14ac:dyDescent="0.25">
      <c r="A30" s="420"/>
      <c r="B30" s="423"/>
      <c r="C30" s="423"/>
      <c r="D30" s="54" t="s">
        <v>441</v>
      </c>
      <c r="E30" s="79"/>
      <c r="F30" s="79"/>
      <c r="G30" s="79"/>
      <c r="H30" s="79"/>
      <c r="I30" s="89">
        <f t="shared" si="0"/>
        <v>44014</v>
      </c>
      <c r="J30" s="13">
        <v>30</v>
      </c>
      <c r="K30" s="63" t="s">
        <v>427</v>
      </c>
      <c r="L30" s="63" t="s">
        <v>53</v>
      </c>
      <c r="M30" s="13" t="s">
        <v>54</v>
      </c>
      <c r="N30" s="63" t="s">
        <v>395</v>
      </c>
      <c r="O30" s="60" t="s">
        <v>54</v>
      </c>
      <c r="P30" s="60" t="s">
        <v>41</v>
      </c>
      <c r="Q30" s="45"/>
      <c r="R30" s="96"/>
      <c r="S30" s="60"/>
      <c r="T30" s="73"/>
    </row>
    <row r="31" spans="1:20" s="1" customFormat="1" ht="25.2" customHeight="1" x14ac:dyDescent="0.25">
      <c r="A31" s="420"/>
      <c r="B31" s="423"/>
      <c r="C31" s="423"/>
      <c r="D31" s="54" t="s">
        <v>443</v>
      </c>
      <c r="E31" s="79"/>
      <c r="F31" s="79"/>
      <c r="G31" s="79"/>
      <c r="H31" s="79"/>
      <c r="I31" s="89">
        <f t="shared" si="0"/>
        <v>44044</v>
      </c>
      <c r="J31" s="13">
        <v>5</v>
      </c>
      <c r="K31" s="63" t="s">
        <v>427</v>
      </c>
      <c r="L31" s="63" t="s">
        <v>53</v>
      </c>
      <c r="M31" s="13" t="s">
        <v>54</v>
      </c>
      <c r="N31" s="63" t="s">
        <v>395</v>
      </c>
      <c r="O31" s="60" t="s">
        <v>54</v>
      </c>
      <c r="P31" s="60" t="s">
        <v>41</v>
      </c>
      <c r="Q31" s="45"/>
      <c r="R31" s="96"/>
      <c r="S31" s="60"/>
      <c r="T31" s="73"/>
    </row>
    <row r="32" spans="1:20" s="1" customFormat="1" ht="25.2" customHeight="1" x14ac:dyDescent="0.25">
      <c r="A32" s="420"/>
      <c r="B32" s="425" t="s">
        <v>450</v>
      </c>
      <c r="C32" s="425">
        <v>8</v>
      </c>
      <c r="D32" s="54" t="s">
        <v>451</v>
      </c>
      <c r="E32" s="79"/>
      <c r="F32" s="79"/>
      <c r="G32" s="79"/>
      <c r="H32" s="79"/>
      <c r="I32" s="89">
        <f t="shared" si="0"/>
        <v>44049</v>
      </c>
      <c r="J32" s="13">
        <v>5</v>
      </c>
      <c r="K32" s="63" t="s">
        <v>430</v>
      </c>
      <c r="L32" s="63" t="s">
        <v>53</v>
      </c>
      <c r="M32" s="13" t="s">
        <v>54</v>
      </c>
      <c r="N32" s="63" t="s">
        <v>39</v>
      </c>
      <c r="O32" s="60" t="s">
        <v>54</v>
      </c>
      <c r="P32" s="60" t="s">
        <v>41</v>
      </c>
      <c r="Q32" s="45"/>
      <c r="R32" s="96"/>
      <c r="S32" s="60"/>
      <c r="T32" s="73"/>
    </row>
    <row r="33" spans="1:20" s="1" customFormat="1" ht="25.2" customHeight="1" x14ac:dyDescent="0.25">
      <c r="A33" s="420"/>
      <c r="B33" s="425"/>
      <c r="C33" s="425"/>
      <c r="D33" s="54" t="s">
        <v>431</v>
      </c>
      <c r="E33" s="79"/>
      <c r="F33" s="79"/>
      <c r="G33" s="79"/>
      <c r="H33" s="79"/>
      <c r="I33" s="89">
        <f t="shared" si="0"/>
        <v>44054</v>
      </c>
      <c r="J33" s="13">
        <v>3</v>
      </c>
      <c r="K33" s="63" t="s">
        <v>452</v>
      </c>
      <c r="L33" s="63" t="s">
        <v>53</v>
      </c>
      <c r="M33" s="13" t="s">
        <v>54</v>
      </c>
      <c r="N33" s="63" t="s">
        <v>39</v>
      </c>
      <c r="O33" s="60" t="s">
        <v>54</v>
      </c>
      <c r="P33" s="60" t="s">
        <v>41</v>
      </c>
      <c r="Q33" s="45"/>
      <c r="R33" s="96"/>
      <c r="S33" s="60"/>
      <c r="T33" s="73"/>
    </row>
    <row r="34" spans="1:20" s="1" customFormat="1" ht="25.2" customHeight="1" x14ac:dyDescent="0.25">
      <c r="A34" s="420"/>
      <c r="B34" s="425"/>
      <c r="C34" s="425"/>
      <c r="D34" s="54" t="s">
        <v>433</v>
      </c>
      <c r="E34" s="79"/>
      <c r="F34" s="79"/>
      <c r="G34" s="79"/>
      <c r="H34" s="79"/>
      <c r="I34" s="89">
        <f t="shared" si="0"/>
        <v>44057</v>
      </c>
      <c r="J34" s="13">
        <v>5</v>
      </c>
      <c r="K34" s="63" t="s">
        <v>453</v>
      </c>
      <c r="L34" s="63" t="s">
        <v>53</v>
      </c>
      <c r="M34" s="13" t="s">
        <v>54</v>
      </c>
      <c r="N34" s="63" t="s">
        <v>39</v>
      </c>
      <c r="O34" s="60" t="s">
        <v>54</v>
      </c>
      <c r="P34" s="60" t="s">
        <v>41</v>
      </c>
      <c r="Q34" s="45"/>
      <c r="R34" s="96"/>
      <c r="S34" s="60"/>
      <c r="T34" s="73"/>
    </row>
    <row r="35" spans="1:20" s="1" customFormat="1" ht="25.2" customHeight="1" x14ac:dyDescent="0.25">
      <c r="A35" s="420"/>
      <c r="B35" s="425"/>
      <c r="C35" s="425"/>
      <c r="D35" s="54" t="s">
        <v>435</v>
      </c>
      <c r="E35" s="79"/>
      <c r="F35" s="79"/>
      <c r="G35" s="79"/>
      <c r="H35" s="79"/>
      <c r="I35" s="89">
        <f t="shared" si="0"/>
        <v>44062</v>
      </c>
      <c r="J35" s="13">
        <v>5</v>
      </c>
      <c r="K35" s="63" t="s">
        <v>454</v>
      </c>
      <c r="L35" s="63" t="s">
        <v>53</v>
      </c>
      <c r="M35" s="13" t="s">
        <v>54</v>
      </c>
      <c r="N35" s="63" t="s">
        <v>39</v>
      </c>
      <c r="O35" s="60" t="s">
        <v>54</v>
      </c>
      <c r="P35" s="60" t="s">
        <v>41</v>
      </c>
      <c r="Q35" s="45"/>
      <c r="R35" s="96"/>
      <c r="S35" s="60"/>
      <c r="T35" s="73"/>
    </row>
    <row r="36" spans="1:20" s="1" customFormat="1" ht="25.2" customHeight="1" x14ac:dyDescent="0.25">
      <c r="A36" s="420"/>
      <c r="B36" s="425"/>
      <c r="C36" s="425"/>
      <c r="D36" s="54" t="s">
        <v>437</v>
      </c>
      <c r="E36" s="79"/>
      <c r="F36" s="79"/>
      <c r="G36" s="79"/>
      <c r="H36" s="79"/>
      <c r="I36" s="89">
        <f t="shared" si="0"/>
        <v>44067</v>
      </c>
      <c r="J36" s="13">
        <v>2</v>
      </c>
      <c r="K36" s="63" t="s">
        <v>421</v>
      </c>
      <c r="L36" s="63" t="s">
        <v>53</v>
      </c>
      <c r="M36" s="13" t="s">
        <v>54</v>
      </c>
      <c r="N36" s="63" t="s">
        <v>39</v>
      </c>
      <c r="O36" s="60" t="s">
        <v>54</v>
      </c>
      <c r="P36" s="60" t="s">
        <v>41</v>
      </c>
      <c r="Q36" s="45"/>
      <c r="R36" s="96"/>
      <c r="S36" s="60"/>
      <c r="T36" s="73"/>
    </row>
    <row r="37" spans="1:20" s="1" customFormat="1" ht="25.2" customHeight="1" x14ac:dyDescent="0.25">
      <c r="A37" s="420"/>
      <c r="B37" s="425"/>
      <c r="C37" s="425"/>
      <c r="D37" s="54" t="s">
        <v>438</v>
      </c>
      <c r="E37" s="79" t="s">
        <v>439</v>
      </c>
      <c r="F37" s="79"/>
      <c r="G37" s="79"/>
      <c r="H37" s="79">
        <v>50000</v>
      </c>
      <c r="I37" s="89">
        <f t="shared" si="0"/>
        <v>44069</v>
      </c>
      <c r="J37" s="13">
        <v>1</v>
      </c>
      <c r="K37" s="63" t="s">
        <v>440</v>
      </c>
      <c r="L37" s="63" t="s">
        <v>53</v>
      </c>
      <c r="M37" s="13" t="s">
        <v>54</v>
      </c>
      <c r="N37" s="63" t="s">
        <v>39</v>
      </c>
      <c r="O37" s="60" t="s">
        <v>54</v>
      </c>
      <c r="P37" s="60" t="s">
        <v>41</v>
      </c>
      <c r="Q37" s="45"/>
      <c r="R37" s="96"/>
      <c r="S37" s="60"/>
      <c r="T37" s="73"/>
    </row>
    <row r="38" spans="1:20" s="1" customFormat="1" ht="25.2" customHeight="1" x14ac:dyDescent="0.25">
      <c r="A38" s="420"/>
      <c r="B38" s="425"/>
      <c r="C38" s="425"/>
      <c r="D38" s="54" t="s">
        <v>441</v>
      </c>
      <c r="E38" s="79"/>
      <c r="F38" s="79"/>
      <c r="G38" s="79"/>
      <c r="H38" s="79"/>
      <c r="I38" s="89">
        <f t="shared" si="0"/>
        <v>44070</v>
      </c>
      <c r="J38" s="13">
        <v>15</v>
      </c>
      <c r="K38" s="63" t="s">
        <v>442</v>
      </c>
      <c r="L38" s="63" t="s">
        <v>53</v>
      </c>
      <c r="M38" s="13" t="s">
        <v>54</v>
      </c>
      <c r="N38" s="63" t="s">
        <v>39</v>
      </c>
      <c r="O38" s="60" t="s">
        <v>54</v>
      </c>
      <c r="P38" s="60" t="s">
        <v>41</v>
      </c>
      <c r="Q38" s="45"/>
      <c r="R38" s="96"/>
      <c r="S38" s="60"/>
      <c r="T38" s="73"/>
    </row>
    <row r="39" spans="1:20" s="1" customFormat="1" ht="25.2" customHeight="1" x14ac:dyDescent="0.25">
      <c r="A39" s="419"/>
      <c r="B39" s="425"/>
      <c r="C39" s="425"/>
      <c r="D39" s="54" t="s">
        <v>443</v>
      </c>
      <c r="E39" s="79"/>
      <c r="F39" s="79"/>
      <c r="G39" s="79"/>
      <c r="H39" s="79"/>
      <c r="I39" s="89">
        <f t="shared" si="0"/>
        <v>44085</v>
      </c>
      <c r="J39" s="13">
        <v>5</v>
      </c>
      <c r="K39" s="63" t="s">
        <v>427</v>
      </c>
      <c r="L39" s="63" t="s">
        <v>53</v>
      </c>
      <c r="M39" s="13" t="s">
        <v>54</v>
      </c>
      <c r="N39" s="63" t="s">
        <v>39</v>
      </c>
      <c r="O39" s="60" t="s">
        <v>54</v>
      </c>
      <c r="P39" s="60" t="s">
        <v>41</v>
      </c>
      <c r="Q39" s="45"/>
      <c r="R39" s="96"/>
      <c r="S39" s="60"/>
      <c r="T39" s="73"/>
    </row>
    <row r="40" spans="1:20" s="1" customFormat="1" ht="25.2" customHeight="1" x14ac:dyDescent="0.25">
      <c r="A40" s="419"/>
      <c r="B40" s="423" t="s">
        <v>455</v>
      </c>
      <c r="C40" s="432">
        <v>5</v>
      </c>
      <c r="D40" s="54" t="s">
        <v>456</v>
      </c>
      <c r="E40" s="79"/>
      <c r="F40" s="79"/>
      <c r="G40" s="79"/>
      <c r="H40" s="79"/>
      <c r="I40" s="89">
        <f t="shared" si="0"/>
        <v>44090</v>
      </c>
      <c r="J40" s="13">
        <v>2</v>
      </c>
      <c r="K40" s="63" t="s">
        <v>457</v>
      </c>
      <c r="L40" s="63" t="s">
        <v>53</v>
      </c>
      <c r="M40" s="13" t="s">
        <v>54</v>
      </c>
      <c r="N40" s="60" t="s">
        <v>54</v>
      </c>
      <c r="O40" s="60" t="s">
        <v>41</v>
      </c>
      <c r="P40" s="60" t="s">
        <v>83</v>
      </c>
      <c r="Q40" s="45"/>
      <c r="R40" s="45"/>
      <c r="S40" s="60"/>
      <c r="T40" s="73"/>
    </row>
    <row r="41" spans="1:20" s="1" customFormat="1" ht="25.2" customHeight="1" x14ac:dyDescent="0.25">
      <c r="A41" s="419"/>
      <c r="B41" s="423"/>
      <c r="C41" s="426"/>
      <c r="D41" s="54" t="s">
        <v>458</v>
      </c>
      <c r="E41" s="79"/>
      <c r="F41" s="79"/>
      <c r="G41" s="79"/>
      <c r="H41" s="79"/>
      <c r="I41" s="89">
        <f t="shared" si="0"/>
        <v>44092</v>
      </c>
      <c r="J41" s="13">
        <v>5</v>
      </c>
      <c r="K41" s="63" t="s">
        <v>459</v>
      </c>
      <c r="L41" s="63" t="s">
        <v>53</v>
      </c>
      <c r="M41" s="13" t="s">
        <v>54</v>
      </c>
      <c r="N41" s="60" t="s">
        <v>54</v>
      </c>
      <c r="O41" s="60" t="s">
        <v>41</v>
      </c>
      <c r="P41" s="60" t="s">
        <v>83</v>
      </c>
      <c r="Q41" s="45"/>
      <c r="R41" s="45"/>
      <c r="S41" s="60"/>
      <c r="T41" s="73"/>
    </row>
    <row r="42" spans="1:20" s="1" customFormat="1" ht="25.2" customHeight="1" x14ac:dyDescent="0.25">
      <c r="A42" s="419"/>
      <c r="B42" s="423"/>
      <c r="C42" s="426"/>
      <c r="D42" s="54" t="s">
        <v>460</v>
      </c>
      <c r="E42" s="79" t="s">
        <v>461</v>
      </c>
      <c r="F42" s="79"/>
      <c r="G42" s="79"/>
      <c r="H42" s="79">
        <v>50000</v>
      </c>
      <c r="I42" s="89">
        <f t="shared" si="0"/>
        <v>44097</v>
      </c>
      <c r="J42" s="13">
        <v>10</v>
      </c>
      <c r="K42" s="63" t="s">
        <v>462</v>
      </c>
      <c r="L42" s="63" t="s">
        <v>53</v>
      </c>
      <c r="M42" s="13" t="s">
        <v>54</v>
      </c>
      <c r="N42" s="60" t="s">
        <v>54</v>
      </c>
      <c r="O42" s="60" t="s">
        <v>41</v>
      </c>
      <c r="P42" s="60" t="s">
        <v>83</v>
      </c>
      <c r="Q42" s="63" t="s">
        <v>422</v>
      </c>
      <c r="R42" s="60">
        <v>50000</v>
      </c>
      <c r="S42" s="63" t="s">
        <v>423</v>
      </c>
      <c r="T42" s="73"/>
    </row>
    <row r="43" spans="1:20" s="1" customFormat="1" ht="25.2" customHeight="1" x14ac:dyDescent="0.25">
      <c r="A43" s="419"/>
      <c r="B43" s="423"/>
      <c r="C43" s="426"/>
      <c r="D43" s="54" t="s">
        <v>463</v>
      </c>
      <c r="E43" s="79"/>
      <c r="F43" s="79"/>
      <c r="G43" s="79"/>
      <c r="H43" s="79"/>
      <c r="I43" s="89">
        <f t="shared" si="0"/>
        <v>44107</v>
      </c>
      <c r="J43" s="13">
        <v>10</v>
      </c>
      <c r="K43" s="63" t="s">
        <v>464</v>
      </c>
      <c r="L43" s="63" t="s">
        <v>53</v>
      </c>
      <c r="M43" s="13" t="s">
        <v>54</v>
      </c>
      <c r="N43" s="60" t="s">
        <v>54</v>
      </c>
      <c r="O43" s="60" t="s">
        <v>41</v>
      </c>
      <c r="P43" s="60" t="s">
        <v>83</v>
      </c>
      <c r="Q43" s="45"/>
      <c r="R43" s="96"/>
      <c r="S43" s="60"/>
      <c r="T43" s="73"/>
    </row>
    <row r="44" spans="1:20" s="1" customFormat="1" ht="25.2" customHeight="1" x14ac:dyDescent="0.25">
      <c r="A44" s="419"/>
      <c r="B44" s="423"/>
      <c r="C44" s="433"/>
      <c r="D44" s="54" t="s">
        <v>465</v>
      </c>
      <c r="E44" s="79"/>
      <c r="F44" s="79"/>
      <c r="G44" s="79"/>
      <c r="H44" s="79"/>
      <c r="I44" s="89">
        <f t="shared" si="0"/>
        <v>44117</v>
      </c>
      <c r="J44" s="13">
        <v>5</v>
      </c>
      <c r="K44" s="63" t="s">
        <v>466</v>
      </c>
      <c r="L44" s="63" t="s">
        <v>53</v>
      </c>
      <c r="M44" s="13" t="s">
        <v>54</v>
      </c>
      <c r="N44" s="60" t="s">
        <v>54</v>
      </c>
      <c r="O44" s="60" t="s">
        <v>41</v>
      </c>
      <c r="P44" s="60" t="s">
        <v>83</v>
      </c>
      <c r="Q44" s="45"/>
      <c r="R44" s="96"/>
      <c r="S44" s="60"/>
      <c r="T44" s="73"/>
    </row>
    <row r="45" spans="1:20" s="1" customFormat="1" ht="44.4" customHeight="1" x14ac:dyDescent="0.25">
      <c r="A45" s="419"/>
      <c r="B45" s="425" t="s">
        <v>467</v>
      </c>
      <c r="C45" s="427">
        <v>4</v>
      </c>
      <c r="D45" s="56" t="s">
        <v>468</v>
      </c>
      <c r="E45" s="80"/>
      <c r="F45" s="80"/>
      <c r="G45" s="80"/>
      <c r="H45" s="80"/>
      <c r="I45" s="90">
        <v>43833</v>
      </c>
      <c r="J45" s="13">
        <v>15</v>
      </c>
      <c r="K45" s="63" t="s">
        <v>469</v>
      </c>
      <c r="L45" s="63" t="s">
        <v>53</v>
      </c>
      <c r="M45" s="13" t="s">
        <v>54</v>
      </c>
      <c r="N45" s="63" t="s">
        <v>395</v>
      </c>
      <c r="O45" s="60" t="s">
        <v>54</v>
      </c>
      <c r="P45" s="60" t="s">
        <v>41</v>
      </c>
      <c r="Q45" s="45"/>
      <c r="R45" s="96"/>
      <c r="S45" s="60"/>
      <c r="T45" s="73"/>
    </row>
    <row r="46" spans="1:20" s="1" customFormat="1" ht="25.2" customHeight="1" x14ac:dyDescent="0.25">
      <c r="A46" s="419"/>
      <c r="B46" s="425"/>
      <c r="C46" s="427"/>
      <c r="D46" s="54" t="s">
        <v>470</v>
      </c>
      <c r="E46" s="79"/>
      <c r="F46" s="79"/>
      <c r="G46" s="79"/>
      <c r="H46" s="79"/>
      <c r="I46" s="90">
        <v>43946</v>
      </c>
      <c r="J46" s="13">
        <v>5</v>
      </c>
      <c r="K46" s="63" t="s">
        <v>47</v>
      </c>
      <c r="L46" s="63" t="s">
        <v>53</v>
      </c>
      <c r="M46" s="13" t="s">
        <v>54</v>
      </c>
      <c r="N46" s="63" t="s">
        <v>395</v>
      </c>
      <c r="O46" s="60" t="s">
        <v>54</v>
      </c>
      <c r="P46" s="60" t="s">
        <v>41</v>
      </c>
      <c r="Q46" s="45"/>
      <c r="R46" s="96"/>
      <c r="S46" s="60"/>
      <c r="T46" s="73"/>
    </row>
    <row r="47" spans="1:20" s="1" customFormat="1" ht="25.2" customHeight="1" x14ac:dyDescent="0.25">
      <c r="A47" s="419"/>
      <c r="B47" s="425"/>
      <c r="C47" s="427"/>
      <c r="D47" s="54" t="s">
        <v>471</v>
      </c>
      <c r="E47" s="79"/>
      <c r="F47" s="79"/>
      <c r="G47" s="79"/>
      <c r="H47" s="79"/>
      <c r="I47" s="90">
        <f>I46+J46</f>
        <v>43951</v>
      </c>
      <c r="J47" s="13">
        <v>5</v>
      </c>
      <c r="K47" s="63" t="s">
        <v>472</v>
      </c>
      <c r="L47" s="63" t="s">
        <v>53</v>
      </c>
      <c r="M47" s="13" t="s">
        <v>54</v>
      </c>
      <c r="N47" s="63" t="s">
        <v>395</v>
      </c>
      <c r="O47" s="60" t="s">
        <v>54</v>
      </c>
      <c r="P47" s="60" t="s">
        <v>41</v>
      </c>
      <c r="Q47" s="45"/>
      <c r="R47" s="96"/>
      <c r="S47" s="60"/>
      <c r="T47" s="73"/>
    </row>
    <row r="48" spans="1:20" s="1" customFormat="1" ht="25.2" customHeight="1" x14ac:dyDescent="0.25">
      <c r="A48" s="419"/>
      <c r="B48" s="425"/>
      <c r="C48" s="427"/>
      <c r="D48" s="54" t="s">
        <v>473</v>
      </c>
      <c r="E48" s="79" t="s">
        <v>474</v>
      </c>
      <c r="F48" s="79"/>
      <c r="G48" s="79"/>
      <c r="H48" s="79">
        <v>90000</v>
      </c>
      <c r="I48" s="90">
        <f>I47+J47</f>
        <v>43956</v>
      </c>
      <c r="J48" s="13">
        <v>5</v>
      </c>
      <c r="K48" s="63" t="s">
        <v>427</v>
      </c>
      <c r="L48" s="63" t="s">
        <v>53</v>
      </c>
      <c r="M48" s="13" t="s">
        <v>54</v>
      </c>
      <c r="N48" s="63" t="s">
        <v>395</v>
      </c>
      <c r="O48" s="60" t="s">
        <v>54</v>
      </c>
      <c r="P48" s="60" t="s">
        <v>41</v>
      </c>
      <c r="Q48" s="60" t="s">
        <v>422</v>
      </c>
      <c r="R48" s="60">
        <v>90000</v>
      </c>
      <c r="S48" s="63" t="s">
        <v>475</v>
      </c>
      <c r="T48" s="73"/>
    </row>
    <row r="49" spans="1:20" s="1" customFormat="1" ht="25.2" customHeight="1" x14ac:dyDescent="0.25">
      <c r="A49" s="419"/>
      <c r="B49" s="425" t="s">
        <v>476</v>
      </c>
      <c r="C49" s="428">
        <v>14</v>
      </c>
      <c r="D49" s="81" t="s">
        <v>477</v>
      </c>
      <c r="E49" s="82"/>
      <c r="F49" s="82"/>
      <c r="G49" s="82"/>
      <c r="H49" s="82"/>
      <c r="I49" s="90" t="s">
        <v>478</v>
      </c>
      <c r="J49" s="91">
        <v>0.1</v>
      </c>
      <c r="K49" s="81" t="s">
        <v>479</v>
      </c>
      <c r="L49" s="88" t="s">
        <v>405</v>
      </c>
      <c r="M49" s="88" t="s">
        <v>406</v>
      </c>
      <c r="N49" s="63" t="s">
        <v>395</v>
      </c>
      <c r="O49" s="60" t="s">
        <v>54</v>
      </c>
      <c r="P49" s="60" t="s">
        <v>41</v>
      </c>
      <c r="Q49" s="97"/>
      <c r="R49" s="20"/>
      <c r="S49" s="60"/>
      <c r="T49" s="73"/>
    </row>
    <row r="50" spans="1:20" s="1" customFormat="1" ht="25.2" customHeight="1" x14ac:dyDescent="0.25">
      <c r="A50" s="419"/>
      <c r="B50" s="425"/>
      <c r="C50" s="428"/>
      <c r="D50" s="83" t="s">
        <v>480</v>
      </c>
      <c r="E50" s="84"/>
      <c r="F50" s="84"/>
      <c r="G50" s="84"/>
      <c r="H50" s="84"/>
      <c r="I50" s="90" t="s">
        <v>478</v>
      </c>
      <c r="J50" s="92">
        <v>0.1</v>
      </c>
      <c r="K50" s="83" t="s">
        <v>481</v>
      </c>
      <c r="L50" s="88" t="s">
        <v>405</v>
      </c>
      <c r="M50" s="88" t="s">
        <v>406</v>
      </c>
      <c r="N50" s="63" t="s">
        <v>395</v>
      </c>
      <c r="O50" s="60" t="s">
        <v>54</v>
      </c>
      <c r="P50" s="60" t="s">
        <v>41</v>
      </c>
      <c r="Q50" s="97"/>
      <c r="R50" s="45"/>
      <c r="S50" s="60"/>
      <c r="T50" s="73"/>
    </row>
    <row r="51" spans="1:20" s="1" customFormat="1" ht="25.2" customHeight="1" x14ac:dyDescent="0.25">
      <c r="A51" s="419"/>
      <c r="B51" s="425"/>
      <c r="C51" s="428"/>
      <c r="D51" s="83" t="s">
        <v>482</v>
      </c>
      <c r="E51" s="84" t="s">
        <v>483</v>
      </c>
      <c r="F51" s="84"/>
      <c r="G51" s="84"/>
      <c r="H51" s="84" t="s">
        <v>484</v>
      </c>
      <c r="I51" s="90" t="s">
        <v>478</v>
      </c>
      <c r="J51" s="92">
        <v>0.1</v>
      </c>
      <c r="K51" s="83" t="s">
        <v>481</v>
      </c>
      <c r="L51" s="88" t="s">
        <v>405</v>
      </c>
      <c r="M51" s="88" t="s">
        <v>406</v>
      </c>
      <c r="N51" s="63" t="s">
        <v>395</v>
      </c>
      <c r="O51" s="60" t="s">
        <v>54</v>
      </c>
      <c r="P51" s="60" t="s">
        <v>41</v>
      </c>
      <c r="Q51" s="97" t="s">
        <v>485</v>
      </c>
      <c r="R51" s="45">
        <v>10000</v>
      </c>
      <c r="S51" s="60" t="s">
        <v>486</v>
      </c>
      <c r="T51" s="73"/>
    </row>
    <row r="52" spans="1:20" s="1" customFormat="1" ht="25.2" customHeight="1" x14ac:dyDescent="0.25">
      <c r="A52" s="419"/>
      <c r="B52" s="425"/>
      <c r="C52" s="428"/>
      <c r="D52" s="83" t="s">
        <v>487</v>
      </c>
      <c r="E52" s="84"/>
      <c r="F52" s="84"/>
      <c r="G52" s="84"/>
      <c r="H52" s="84"/>
      <c r="I52" s="90" t="s">
        <v>478</v>
      </c>
      <c r="J52" s="92">
        <v>0.1</v>
      </c>
      <c r="K52" s="83" t="s">
        <v>488</v>
      </c>
      <c r="L52" s="88" t="s">
        <v>405</v>
      </c>
      <c r="M52" s="88" t="s">
        <v>406</v>
      </c>
      <c r="N52" s="63" t="s">
        <v>395</v>
      </c>
      <c r="O52" s="60" t="s">
        <v>54</v>
      </c>
      <c r="P52" s="60" t="s">
        <v>41</v>
      </c>
      <c r="Q52" s="97"/>
      <c r="R52" s="45"/>
      <c r="S52" s="60"/>
      <c r="T52" s="73"/>
    </row>
    <row r="53" spans="1:20" s="1" customFormat="1" ht="25.2" customHeight="1" x14ac:dyDescent="0.25">
      <c r="A53" s="419"/>
      <c r="B53" s="425"/>
      <c r="C53" s="428"/>
      <c r="D53" s="83" t="s">
        <v>489</v>
      </c>
      <c r="E53" s="84"/>
      <c r="F53" s="84"/>
      <c r="G53" s="84"/>
      <c r="H53" s="84"/>
      <c r="I53" s="90" t="s">
        <v>478</v>
      </c>
      <c r="J53" s="92">
        <v>0.2</v>
      </c>
      <c r="K53" s="83" t="s">
        <v>488</v>
      </c>
      <c r="L53" s="88" t="s">
        <v>405</v>
      </c>
      <c r="M53" s="88" t="s">
        <v>406</v>
      </c>
      <c r="N53" s="63" t="s">
        <v>395</v>
      </c>
      <c r="O53" s="60" t="s">
        <v>54</v>
      </c>
      <c r="P53" s="60" t="s">
        <v>41</v>
      </c>
      <c r="Q53" s="97"/>
      <c r="R53" s="45"/>
      <c r="S53" s="60"/>
      <c r="T53" s="73"/>
    </row>
    <row r="54" spans="1:20" s="1" customFormat="1" ht="25.2" customHeight="1" x14ac:dyDescent="0.25">
      <c r="A54" s="419"/>
      <c r="B54" s="425"/>
      <c r="C54" s="428"/>
      <c r="D54" s="83" t="s">
        <v>490</v>
      </c>
      <c r="E54" s="84"/>
      <c r="F54" s="84"/>
      <c r="G54" s="84"/>
      <c r="H54" s="84"/>
      <c r="I54" s="90" t="s">
        <v>478</v>
      </c>
      <c r="J54" s="92">
        <v>0.1</v>
      </c>
      <c r="K54" s="83" t="s">
        <v>488</v>
      </c>
      <c r="L54" s="88" t="s">
        <v>405</v>
      </c>
      <c r="M54" s="88" t="s">
        <v>406</v>
      </c>
      <c r="N54" s="63" t="s">
        <v>395</v>
      </c>
      <c r="O54" s="60" t="s">
        <v>54</v>
      </c>
      <c r="P54" s="60" t="s">
        <v>41</v>
      </c>
      <c r="Q54" s="97"/>
      <c r="R54" s="45"/>
      <c r="S54" s="60"/>
      <c r="T54" s="73"/>
    </row>
    <row r="55" spans="1:20" ht="25.2" customHeight="1" x14ac:dyDescent="0.25">
      <c r="A55" s="419"/>
      <c r="B55" s="425"/>
      <c r="C55" s="428"/>
      <c r="D55" s="83" t="s">
        <v>491</v>
      </c>
      <c r="E55" s="84"/>
      <c r="F55" s="84"/>
      <c r="G55" s="84"/>
      <c r="H55" s="84"/>
      <c r="I55" s="90" t="s">
        <v>478</v>
      </c>
      <c r="J55" s="92">
        <v>0.1</v>
      </c>
      <c r="K55" s="83" t="s">
        <v>488</v>
      </c>
      <c r="L55" s="88" t="s">
        <v>405</v>
      </c>
      <c r="M55" s="88" t="s">
        <v>406</v>
      </c>
      <c r="N55" s="63" t="s">
        <v>395</v>
      </c>
      <c r="O55" s="60" t="s">
        <v>54</v>
      </c>
      <c r="P55" s="60" t="s">
        <v>41</v>
      </c>
      <c r="Q55" s="97"/>
      <c r="R55" s="45"/>
      <c r="S55" s="60"/>
      <c r="T55" s="73"/>
    </row>
    <row r="56" spans="1:20" ht="25.2" customHeight="1" x14ac:dyDescent="0.25">
      <c r="A56" s="419"/>
      <c r="B56" s="425"/>
      <c r="C56" s="428"/>
      <c r="D56" s="83" t="s">
        <v>492</v>
      </c>
      <c r="E56" s="84"/>
      <c r="F56" s="84"/>
      <c r="G56" s="84"/>
      <c r="H56" s="84"/>
      <c r="I56" s="90" t="s">
        <v>478</v>
      </c>
      <c r="J56" s="92">
        <v>0.1</v>
      </c>
      <c r="K56" s="83" t="s">
        <v>488</v>
      </c>
      <c r="L56" s="88" t="s">
        <v>405</v>
      </c>
      <c r="M56" s="88" t="s">
        <v>406</v>
      </c>
      <c r="N56" s="63" t="s">
        <v>395</v>
      </c>
      <c r="O56" s="60" t="s">
        <v>54</v>
      </c>
      <c r="P56" s="60" t="s">
        <v>41</v>
      </c>
      <c r="Q56" s="97"/>
      <c r="R56" s="45"/>
      <c r="S56" s="60"/>
      <c r="T56" s="73"/>
    </row>
    <row r="57" spans="1:20" ht="25.2" customHeight="1" x14ac:dyDescent="0.25">
      <c r="A57" s="419"/>
      <c r="B57" s="425"/>
      <c r="C57" s="428"/>
      <c r="D57" s="83" t="s">
        <v>493</v>
      </c>
      <c r="E57" s="84"/>
      <c r="F57" s="84"/>
      <c r="G57" s="84"/>
      <c r="H57" s="84"/>
      <c r="I57" s="90" t="s">
        <v>478</v>
      </c>
      <c r="J57" s="92">
        <v>0.1</v>
      </c>
      <c r="K57" s="83" t="s">
        <v>488</v>
      </c>
      <c r="L57" s="88" t="s">
        <v>405</v>
      </c>
      <c r="M57" s="88" t="s">
        <v>406</v>
      </c>
      <c r="N57" s="63" t="s">
        <v>395</v>
      </c>
      <c r="O57" s="60" t="s">
        <v>54</v>
      </c>
      <c r="P57" s="60" t="s">
        <v>41</v>
      </c>
      <c r="Q57" s="97"/>
      <c r="R57" s="45"/>
      <c r="S57" s="60"/>
      <c r="T57" s="73"/>
    </row>
    <row r="58" spans="1:20" ht="25.2" customHeight="1" x14ac:dyDescent="0.25">
      <c r="A58" s="419"/>
      <c r="B58" s="425"/>
      <c r="C58" s="428"/>
      <c r="D58" s="83" t="s">
        <v>494</v>
      </c>
      <c r="E58" s="84"/>
      <c r="F58" s="84"/>
      <c r="G58" s="84"/>
      <c r="H58" s="84"/>
      <c r="I58" s="90" t="s">
        <v>478</v>
      </c>
      <c r="J58" s="92">
        <v>0.1</v>
      </c>
      <c r="K58" s="83" t="s">
        <v>488</v>
      </c>
      <c r="L58" s="88" t="s">
        <v>405</v>
      </c>
      <c r="M58" s="88" t="s">
        <v>406</v>
      </c>
      <c r="N58" s="63" t="s">
        <v>395</v>
      </c>
      <c r="O58" s="60" t="s">
        <v>54</v>
      </c>
      <c r="P58" s="60" t="s">
        <v>41</v>
      </c>
      <c r="Q58" s="97"/>
      <c r="R58" s="45"/>
      <c r="S58" s="60"/>
      <c r="T58" s="73"/>
    </row>
    <row r="59" spans="1:20" ht="25.2" customHeight="1" x14ac:dyDescent="0.25">
      <c r="A59" s="419"/>
      <c r="B59" s="425"/>
      <c r="C59" s="428"/>
      <c r="D59" s="83" t="s">
        <v>495</v>
      </c>
      <c r="E59" s="84"/>
      <c r="F59" s="84"/>
      <c r="G59" s="84"/>
      <c r="H59" s="84"/>
      <c r="I59" s="90" t="s">
        <v>478</v>
      </c>
      <c r="J59" s="92">
        <v>0.1</v>
      </c>
      <c r="K59" s="83" t="s">
        <v>488</v>
      </c>
      <c r="L59" s="88" t="s">
        <v>405</v>
      </c>
      <c r="M59" s="88" t="s">
        <v>406</v>
      </c>
      <c r="N59" s="63" t="s">
        <v>395</v>
      </c>
      <c r="O59" s="60" t="s">
        <v>54</v>
      </c>
      <c r="P59" s="60" t="s">
        <v>41</v>
      </c>
      <c r="Q59" s="97"/>
      <c r="R59" s="45"/>
      <c r="S59" s="60"/>
      <c r="T59" s="73"/>
    </row>
    <row r="60" spans="1:20" ht="25.2" customHeight="1" x14ac:dyDescent="0.25">
      <c r="A60" s="419"/>
      <c r="B60" s="425"/>
      <c r="C60" s="428"/>
      <c r="D60" s="83" t="s">
        <v>496</v>
      </c>
      <c r="E60" s="84"/>
      <c r="F60" s="84"/>
      <c r="G60" s="84"/>
      <c r="H60" s="84"/>
      <c r="I60" s="90" t="s">
        <v>478</v>
      </c>
      <c r="J60" s="92">
        <v>0.1</v>
      </c>
      <c r="K60" s="83" t="s">
        <v>488</v>
      </c>
      <c r="L60" s="88" t="s">
        <v>405</v>
      </c>
      <c r="M60" s="88" t="s">
        <v>406</v>
      </c>
      <c r="N60" s="63" t="s">
        <v>395</v>
      </c>
      <c r="O60" s="60" t="s">
        <v>54</v>
      </c>
      <c r="P60" s="60" t="s">
        <v>41</v>
      </c>
      <c r="Q60" s="97"/>
      <c r="R60" s="45"/>
      <c r="S60" s="60"/>
      <c r="T60" s="73"/>
    </row>
    <row r="61" spans="1:20" ht="25.2" customHeight="1" x14ac:dyDescent="0.25">
      <c r="A61" s="419"/>
      <c r="B61" s="425"/>
      <c r="C61" s="428"/>
      <c r="D61" s="83" t="s">
        <v>497</v>
      </c>
      <c r="E61" s="84"/>
      <c r="F61" s="84"/>
      <c r="G61" s="84"/>
      <c r="H61" s="84"/>
      <c r="I61" s="90" t="s">
        <v>478</v>
      </c>
      <c r="J61" s="92">
        <v>0.1</v>
      </c>
      <c r="K61" s="83" t="s">
        <v>488</v>
      </c>
      <c r="L61" s="88" t="s">
        <v>405</v>
      </c>
      <c r="M61" s="88" t="s">
        <v>406</v>
      </c>
      <c r="N61" s="63" t="s">
        <v>395</v>
      </c>
      <c r="O61" s="60" t="s">
        <v>54</v>
      </c>
      <c r="P61" s="60" t="s">
        <v>41</v>
      </c>
      <c r="Q61" s="97"/>
      <c r="R61" s="45"/>
      <c r="S61" s="60"/>
      <c r="T61" s="73"/>
    </row>
    <row r="62" spans="1:20" ht="25.2" customHeight="1" x14ac:dyDescent="0.25">
      <c r="A62" s="419"/>
      <c r="B62" s="425"/>
      <c r="C62" s="428"/>
      <c r="D62" s="83" t="s">
        <v>498</v>
      </c>
      <c r="E62" s="84"/>
      <c r="F62" s="84"/>
      <c r="G62" s="84"/>
      <c r="H62" s="84"/>
      <c r="I62" s="90" t="s">
        <v>478</v>
      </c>
      <c r="J62" s="92">
        <v>0.1</v>
      </c>
      <c r="K62" s="83" t="s">
        <v>488</v>
      </c>
      <c r="L62" s="88" t="s">
        <v>405</v>
      </c>
      <c r="M62" s="88" t="s">
        <v>406</v>
      </c>
      <c r="N62" s="63" t="s">
        <v>395</v>
      </c>
      <c r="O62" s="60" t="s">
        <v>54</v>
      </c>
      <c r="P62" s="60" t="s">
        <v>41</v>
      </c>
      <c r="Q62" s="97"/>
      <c r="R62" s="45"/>
      <c r="S62" s="60"/>
      <c r="T62" s="73"/>
    </row>
    <row r="63" spans="1:20" ht="25.2" customHeight="1" x14ac:dyDescent="0.25">
      <c r="A63" s="421"/>
      <c r="B63" s="425"/>
      <c r="C63" s="428"/>
      <c r="D63" s="83" t="s">
        <v>499</v>
      </c>
      <c r="E63" s="84"/>
      <c r="F63" s="84"/>
      <c r="G63" s="84"/>
      <c r="H63" s="84"/>
      <c r="I63" s="90" t="s">
        <v>478</v>
      </c>
      <c r="J63" s="92">
        <v>0.1</v>
      </c>
      <c r="K63" s="83" t="s">
        <v>488</v>
      </c>
      <c r="L63" s="88" t="s">
        <v>405</v>
      </c>
      <c r="M63" s="88" t="s">
        <v>406</v>
      </c>
      <c r="N63" s="63" t="s">
        <v>395</v>
      </c>
      <c r="O63" s="60" t="s">
        <v>54</v>
      </c>
      <c r="P63" s="60" t="s">
        <v>41</v>
      </c>
      <c r="Q63" s="97"/>
      <c r="R63" s="45"/>
      <c r="S63" s="60"/>
      <c r="T63" s="73"/>
    </row>
  </sheetData>
  <mergeCells count="32">
    <mergeCell ref="K4:K9"/>
    <mergeCell ref="G2:G3"/>
    <mergeCell ref="H2:H3"/>
    <mergeCell ref="I2:I3"/>
    <mergeCell ref="J2:J3"/>
    <mergeCell ref="K2:K3"/>
    <mergeCell ref="C45:C48"/>
    <mergeCell ref="C49:C63"/>
    <mergeCell ref="D2:D3"/>
    <mergeCell ref="E2:E3"/>
    <mergeCell ref="F2:F3"/>
    <mergeCell ref="C11:C15"/>
    <mergeCell ref="C16:C23"/>
    <mergeCell ref="C24:C31"/>
    <mergeCell ref="C32:C39"/>
    <mergeCell ref="C40:C44"/>
    <mergeCell ref="A1:Q1"/>
    <mergeCell ref="L2:M2"/>
    <mergeCell ref="N2:P2"/>
    <mergeCell ref="A2:A3"/>
    <mergeCell ref="A4:A63"/>
    <mergeCell ref="B2:B3"/>
    <mergeCell ref="B4:B10"/>
    <mergeCell ref="B11:B15"/>
    <mergeCell ref="B16:B23"/>
    <mergeCell ref="B24:B31"/>
    <mergeCell ref="B32:B39"/>
    <mergeCell ref="B40:B44"/>
    <mergeCell ref="B45:B48"/>
    <mergeCell ref="B49:B63"/>
    <mergeCell ref="C2:C3"/>
    <mergeCell ref="C4:C10"/>
  </mergeCells>
  <phoneticPr fontId="44" type="noConversion"/>
  <pageMargins left="0.31388888888888899" right="0.31388888888888899" top="0.196527777777778" bottom="0.196527777777778" header="0.5" footer="0.5"/>
  <pageSetup paperSize="9" orientation="portrait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G69"/>
  <sheetViews>
    <sheetView topLeftCell="A58" workbookViewId="0">
      <selection activeCell="G65" sqref="G65"/>
    </sheetView>
  </sheetViews>
  <sheetFormatPr defaultColWidth="9.6640625" defaultRowHeight="22.2" customHeight="1" x14ac:dyDescent="0.25"/>
  <cols>
    <col min="1" max="1" width="9.109375" style="6" customWidth="1"/>
    <col min="2" max="2" width="10.88671875" style="6" customWidth="1"/>
    <col min="3" max="3" width="5.109375" style="6" customWidth="1"/>
    <col min="4" max="4" width="27.33203125" style="7" customWidth="1"/>
    <col min="5" max="8" width="15.21875" style="51" customWidth="1"/>
    <col min="9" max="9" width="10.21875" style="9" customWidth="1"/>
    <col min="10" max="10" width="17.88671875" style="9" customWidth="1"/>
    <col min="11" max="11" width="13.88671875" style="7" customWidth="1"/>
    <col min="12" max="12" width="12" style="6" customWidth="1"/>
    <col min="13" max="13" width="9.77734375" style="6" customWidth="1"/>
    <col min="14" max="14" width="13.44140625" style="6" customWidth="1"/>
    <col min="15" max="15" width="18" style="1" customWidth="1"/>
    <col min="16" max="16" width="15.21875" style="1" customWidth="1"/>
    <col min="17" max="17" width="16.21875" style="52" customWidth="1"/>
    <col min="18" max="18" width="9.6640625" style="53"/>
    <col min="19" max="19" width="34.44140625" style="53" customWidth="1"/>
    <col min="20" max="241" width="9.6640625" style="1"/>
    <col min="242" max="16384" width="9.6640625" style="10"/>
  </cols>
  <sheetData>
    <row r="1" spans="1:20" s="1" customFormat="1" ht="28.95" customHeight="1" x14ac:dyDescent="0.25">
      <c r="A1" s="410" t="s">
        <v>500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3"/>
      <c r="R1" s="53"/>
      <c r="S1" s="53"/>
    </row>
    <row r="2" spans="1:20" s="4" customFormat="1" ht="37.950000000000003" customHeight="1" x14ac:dyDescent="0.25">
      <c r="A2" s="300" t="s">
        <v>146</v>
      </c>
      <c r="B2" s="298" t="s">
        <v>147</v>
      </c>
      <c r="C2" s="300" t="s">
        <v>8</v>
      </c>
      <c r="D2" s="298" t="s">
        <v>9</v>
      </c>
      <c r="E2" s="302" t="s">
        <v>10</v>
      </c>
      <c r="F2" s="302" t="s">
        <v>11</v>
      </c>
      <c r="G2" s="302" t="s">
        <v>12</v>
      </c>
      <c r="H2" s="302" t="s">
        <v>13</v>
      </c>
      <c r="I2" s="298" t="s">
        <v>14</v>
      </c>
      <c r="J2" s="300" t="s">
        <v>148</v>
      </c>
      <c r="K2" s="298" t="s">
        <v>16</v>
      </c>
      <c r="L2" s="298" t="s">
        <v>25</v>
      </c>
      <c r="M2" s="298"/>
      <c r="N2" s="299" t="s">
        <v>27</v>
      </c>
      <c r="O2" s="299"/>
      <c r="P2" s="299"/>
      <c r="Q2" s="68" t="s">
        <v>21</v>
      </c>
      <c r="R2" s="68" t="s">
        <v>22</v>
      </c>
      <c r="S2" s="68" t="s">
        <v>23</v>
      </c>
    </row>
    <row r="3" spans="1:20" s="4" customFormat="1" ht="37.950000000000003" customHeight="1" x14ac:dyDescent="0.25">
      <c r="A3" s="301"/>
      <c r="B3" s="298"/>
      <c r="C3" s="301"/>
      <c r="D3" s="298"/>
      <c r="E3" s="303"/>
      <c r="F3" s="303"/>
      <c r="G3" s="303"/>
      <c r="H3" s="303"/>
      <c r="I3" s="298"/>
      <c r="J3" s="301"/>
      <c r="K3" s="298"/>
      <c r="L3" s="11" t="s">
        <v>149</v>
      </c>
      <c r="M3" s="23" t="s">
        <v>25</v>
      </c>
      <c r="N3" s="22" t="s">
        <v>150</v>
      </c>
      <c r="O3" s="22" t="s">
        <v>151</v>
      </c>
      <c r="P3" s="60" t="s">
        <v>152</v>
      </c>
      <c r="Q3" s="69"/>
      <c r="R3" s="70"/>
      <c r="S3" s="70"/>
      <c r="T3" s="71"/>
    </row>
    <row r="4" spans="1:20" ht="25.2" customHeight="1" x14ac:dyDescent="0.25">
      <c r="A4" s="437" t="s">
        <v>501</v>
      </c>
      <c r="B4" s="423" t="s">
        <v>502</v>
      </c>
      <c r="C4" s="426">
        <v>10</v>
      </c>
      <c r="D4" s="54" t="s">
        <v>503</v>
      </c>
      <c r="E4" s="163"/>
      <c r="F4" s="163"/>
      <c r="G4" s="163" t="s">
        <v>692</v>
      </c>
      <c r="H4" s="164">
        <v>2000</v>
      </c>
      <c r="I4" s="61">
        <v>43832</v>
      </c>
      <c r="J4" s="29">
        <v>3</v>
      </c>
      <c r="K4" s="62" t="s">
        <v>506</v>
      </c>
      <c r="L4" s="63" t="s">
        <v>394</v>
      </c>
      <c r="M4" s="29" t="s">
        <v>264</v>
      </c>
      <c r="N4" s="63" t="s">
        <v>39</v>
      </c>
      <c r="O4" s="60" t="s">
        <v>41</v>
      </c>
      <c r="P4" s="60" t="s">
        <v>48</v>
      </c>
      <c r="Q4" s="72"/>
      <c r="R4" s="30"/>
      <c r="S4" s="60"/>
      <c r="T4" s="73"/>
    </row>
    <row r="5" spans="1:20" ht="25.2" customHeight="1" x14ac:dyDescent="0.25">
      <c r="A5" s="437"/>
      <c r="B5" s="423"/>
      <c r="C5" s="426"/>
      <c r="D5" s="54" t="s">
        <v>507</v>
      </c>
      <c r="E5" s="164"/>
      <c r="F5" s="164"/>
      <c r="G5" s="164"/>
      <c r="H5" s="164"/>
      <c r="I5" s="61">
        <v>43471</v>
      </c>
      <c r="J5" s="29">
        <v>2</v>
      </c>
      <c r="K5" s="62" t="s">
        <v>508</v>
      </c>
      <c r="L5" s="63" t="s">
        <v>509</v>
      </c>
      <c r="M5" s="29" t="s">
        <v>264</v>
      </c>
      <c r="N5" s="63" t="s">
        <v>39</v>
      </c>
      <c r="O5" s="60" t="s">
        <v>41</v>
      </c>
      <c r="P5" s="60" t="s">
        <v>48</v>
      </c>
      <c r="Q5" s="72"/>
      <c r="R5" s="30"/>
      <c r="S5" s="60"/>
      <c r="T5" s="73"/>
    </row>
    <row r="6" spans="1:20" ht="25.2" customHeight="1" x14ac:dyDescent="0.25">
      <c r="A6" s="437"/>
      <c r="B6" s="423"/>
      <c r="C6" s="426"/>
      <c r="D6" s="54" t="s">
        <v>510</v>
      </c>
      <c r="E6" s="164"/>
      <c r="F6" s="164"/>
      <c r="G6" s="164"/>
      <c r="H6" s="164"/>
      <c r="I6" s="61">
        <v>43473</v>
      </c>
      <c r="J6" s="29">
        <v>2</v>
      </c>
      <c r="K6" s="62" t="s">
        <v>508</v>
      </c>
      <c r="L6" s="63" t="s">
        <v>397</v>
      </c>
      <c r="M6" s="29" t="s">
        <v>398</v>
      </c>
      <c r="N6" s="63" t="s">
        <v>39</v>
      </c>
      <c r="O6" s="60" t="s">
        <v>41</v>
      </c>
      <c r="P6" s="60" t="s">
        <v>48</v>
      </c>
      <c r="Q6" s="72"/>
      <c r="R6" s="30"/>
      <c r="S6" s="60"/>
      <c r="T6" s="73"/>
    </row>
    <row r="7" spans="1:20" ht="25.2" customHeight="1" x14ac:dyDescent="0.25">
      <c r="A7" s="437"/>
      <c r="B7" s="423"/>
      <c r="C7" s="426"/>
      <c r="D7" s="54" t="s">
        <v>511</v>
      </c>
      <c r="E7" s="164"/>
      <c r="F7" s="164"/>
      <c r="G7" s="164"/>
      <c r="H7" s="164"/>
      <c r="I7" s="61">
        <v>43475</v>
      </c>
      <c r="J7" s="29">
        <v>2</v>
      </c>
      <c r="K7" s="62" t="s">
        <v>512</v>
      </c>
      <c r="L7" s="63" t="s">
        <v>513</v>
      </c>
      <c r="M7" s="29" t="s">
        <v>514</v>
      </c>
      <c r="N7" s="63" t="s">
        <v>39</v>
      </c>
      <c r="O7" s="60" t="s">
        <v>41</v>
      </c>
      <c r="P7" s="60" t="s">
        <v>48</v>
      </c>
      <c r="Q7" s="72"/>
      <c r="R7" s="30"/>
      <c r="S7" s="60"/>
      <c r="T7" s="73"/>
    </row>
    <row r="8" spans="1:20" ht="25.2" customHeight="1" x14ac:dyDescent="0.25">
      <c r="A8" s="437"/>
      <c r="B8" s="423"/>
      <c r="C8" s="426"/>
      <c r="D8" s="54" t="s">
        <v>515</v>
      </c>
      <c r="E8" s="164"/>
      <c r="F8" s="164"/>
      <c r="G8" s="164"/>
      <c r="H8" s="164"/>
      <c r="I8" s="61">
        <v>43478</v>
      </c>
      <c r="J8" s="29">
        <v>2</v>
      </c>
      <c r="K8" s="62" t="s">
        <v>516</v>
      </c>
      <c r="L8" s="63" t="s">
        <v>517</v>
      </c>
      <c r="M8" s="29" t="s">
        <v>518</v>
      </c>
      <c r="N8" s="63" t="s">
        <v>39</v>
      </c>
      <c r="O8" s="60" t="s">
        <v>41</v>
      </c>
      <c r="P8" s="60" t="s">
        <v>48</v>
      </c>
      <c r="Q8" s="72"/>
      <c r="R8" s="30"/>
      <c r="S8" s="60"/>
      <c r="T8" s="73"/>
    </row>
    <row r="9" spans="1:20" ht="25.2" customHeight="1" x14ac:dyDescent="0.25">
      <c r="A9" s="437"/>
      <c r="B9" s="423"/>
      <c r="C9" s="426"/>
      <c r="D9" s="54" t="s">
        <v>519</v>
      </c>
      <c r="E9" s="164"/>
      <c r="F9" s="164"/>
      <c r="G9" s="164"/>
      <c r="H9" s="164"/>
      <c r="I9" s="61">
        <v>43480</v>
      </c>
      <c r="J9" s="29">
        <v>2</v>
      </c>
      <c r="K9" s="62" t="s">
        <v>520</v>
      </c>
      <c r="L9" s="63" t="s">
        <v>157</v>
      </c>
      <c r="M9" s="29" t="s">
        <v>41</v>
      </c>
      <c r="N9" s="63" t="s">
        <v>39</v>
      </c>
      <c r="O9" s="60" t="s">
        <v>41</v>
      </c>
      <c r="P9" s="60" t="s">
        <v>48</v>
      </c>
      <c r="Q9" s="72"/>
      <c r="R9" s="30"/>
      <c r="S9" s="60"/>
      <c r="T9" s="73"/>
    </row>
    <row r="10" spans="1:20" ht="25.2" customHeight="1" x14ac:dyDescent="0.25">
      <c r="A10" s="437"/>
      <c r="B10" s="423"/>
      <c r="C10" s="426"/>
      <c r="D10" s="54" t="s">
        <v>521</v>
      </c>
      <c r="E10" s="164"/>
      <c r="F10" s="164"/>
      <c r="G10" s="164"/>
      <c r="H10" s="164"/>
      <c r="I10" s="61">
        <v>43482</v>
      </c>
      <c r="J10" s="29">
        <v>2</v>
      </c>
      <c r="K10" s="62" t="s">
        <v>522</v>
      </c>
      <c r="L10" s="63" t="s">
        <v>157</v>
      </c>
      <c r="M10" s="29" t="s">
        <v>41</v>
      </c>
      <c r="N10" s="63" t="s">
        <v>39</v>
      </c>
      <c r="O10" s="60" t="s">
        <v>41</v>
      </c>
      <c r="P10" s="60" t="s">
        <v>48</v>
      </c>
      <c r="Q10" s="72"/>
      <c r="R10" s="30"/>
      <c r="S10" s="60"/>
      <c r="T10" s="73"/>
    </row>
    <row r="11" spans="1:20" ht="25.2" customHeight="1" x14ac:dyDescent="0.25">
      <c r="A11" s="437"/>
      <c r="B11" s="423"/>
      <c r="C11" s="426"/>
      <c r="D11" s="56" t="s">
        <v>523</v>
      </c>
      <c r="E11" s="164"/>
      <c r="F11" s="164"/>
      <c r="G11" s="163" t="s">
        <v>692</v>
      </c>
      <c r="H11" s="164">
        <v>2000</v>
      </c>
      <c r="I11" s="64">
        <v>43485</v>
      </c>
      <c r="J11" s="36">
        <v>2</v>
      </c>
      <c r="K11" s="65" t="s">
        <v>526</v>
      </c>
      <c r="L11" s="66" t="s">
        <v>157</v>
      </c>
      <c r="M11" s="36" t="s">
        <v>48</v>
      </c>
      <c r="N11" s="66" t="s">
        <v>54</v>
      </c>
      <c r="O11" s="60" t="s">
        <v>41</v>
      </c>
      <c r="P11" s="60" t="s">
        <v>48</v>
      </c>
      <c r="Q11" s="74" t="s">
        <v>527</v>
      </c>
      <c r="R11" s="60">
        <v>2000</v>
      </c>
      <c r="S11" s="60" t="s">
        <v>528</v>
      </c>
      <c r="T11" s="73"/>
    </row>
    <row r="12" spans="1:20" ht="25.2" customHeight="1" x14ac:dyDescent="0.25">
      <c r="A12" s="437"/>
      <c r="B12" s="423"/>
      <c r="C12" s="426"/>
      <c r="D12" s="54" t="s">
        <v>529</v>
      </c>
      <c r="E12" s="164"/>
      <c r="F12" s="164"/>
      <c r="G12" s="164"/>
      <c r="H12" s="164"/>
      <c r="I12" s="61">
        <v>43493</v>
      </c>
      <c r="J12" s="29">
        <v>2</v>
      </c>
      <c r="K12" s="62" t="s">
        <v>522</v>
      </c>
      <c r="L12" s="63" t="s">
        <v>530</v>
      </c>
      <c r="M12" s="29" t="s">
        <v>531</v>
      </c>
      <c r="N12" s="66" t="s">
        <v>54</v>
      </c>
      <c r="O12" s="60" t="s">
        <v>41</v>
      </c>
      <c r="P12" s="60" t="s">
        <v>48</v>
      </c>
      <c r="Q12" s="72"/>
      <c r="R12" s="60"/>
      <c r="S12" s="60"/>
      <c r="T12" s="73"/>
    </row>
    <row r="13" spans="1:20" ht="25.2" customHeight="1" x14ac:dyDescent="0.25">
      <c r="A13" s="437"/>
      <c r="B13" s="423"/>
      <c r="C13" s="426"/>
      <c r="D13" s="56" t="s">
        <v>532</v>
      </c>
      <c r="E13" s="164"/>
      <c r="F13" s="164"/>
      <c r="G13" s="164"/>
      <c r="H13" s="164"/>
      <c r="I13" s="61">
        <v>43497</v>
      </c>
      <c r="J13" s="29">
        <v>2</v>
      </c>
      <c r="K13" s="62" t="s">
        <v>533</v>
      </c>
      <c r="L13" s="63" t="s">
        <v>157</v>
      </c>
      <c r="M13" s="29" t="s">
        <v>48</v>
      </c>
      <c r="N13" s="66" t="s">
        <v>54</v>
      </c>
      <c r="O13" s="60" t="s">
        <v>41</v>
      </c>
      <c r="P13" s="60" t="s">
        <v>48</v>
      </c>
      <c r="Q13" s="72" t="s">
        <v>527</v>
      </c>
      <c r="R13" s="60">
        <v>2000</v>
      </c>
      <c r="S13" s="60" t="s">
        <v>528</v>
      </c>
      <c r="T13" s="73"/>
    </row>
    <row r="14" spans="1:20" ht="25.2" customHeight="1" x14ac:dyDescent="0.25">
      <c r="A14" s="437"/>
      <c r="B14" s="422" t="s">
        <v>534</v>
      </c>
      <c r="C14" s="432">
        <v>8</v>
      </c>
      <c r="D14" s="54" t="s">
        <v>535</v>
      </c>
      <c r="E14" s="164"/>
      <c r="F14" s="164"/>
      <c r="G14" s="164"/>
      <c r="H14" s="164"/>
      <c r="I14" s="61">
        <v>43863</v>
      </c>
      <c r="J14" s="29">
        <v>2</v>
      </c>
      <c r="K14" s="434" t="s">
        <v>536</v>
      </c>
      <c r="L14" s="63" t="s">
        <v>157</v>
      </c>
      <c r="M14" s="29" t="s">
        <v>48</v>
      </c>
      <c r="N14" s="63" t="s">
        <v>39</v>
      </c>
      <c r="O14" s="60" t="s">
        <v>41</v>
      </c>
      <c r="P14" s="60" t="s">
        <v>48</v>
      </c>
      <c r="Q14" s="72"/>
      <c r="R14" s="60"/>
      <c r="S14" s="60"/>
      <c r="T14" s="73"/>
    </row>
    <row r="15" spans="1:20" ht="25.2" customHeight="1" x14ac:dyDescent="0.25">
      <c r="A15" s="437"/>
      <c r="B15" s="423"/>
      <c r="C15" s="426"/>
      <c r="D15" s="54" t="s">
        <v>537</v>
      </c>
      <c r="E15" s="164"/>
      <c r="F15" s="164"/>
      <c r="G15" s="164"/>
      <c r="H15" s="164"/>
      <c r="I15" s="61">
        <f>I14+J14</f>
        <v>43865</v>
      </c>
      <c r="J15" s="29">
        <v>2</v>
      </c>
      <c r="K15" s="435"/>
      <c r="L15" s="63" t="s">
        <v>157</v>
      </c>
      <c r="M15" s="29" t="s">
        <v>48</v>
      </c>
      <c r="N15" s="63" t="s">
        <v>39</v>
      </c>
      <c r="O15" s="60" t="s">
        <v>41</v>
      </c>
      <c r="P15" s="60" t="s">
        <v>48</v>
      </c>
      <c r="Q15" s="72"/>
      <c r="R15" s="60"/>
      <c r="S15" s="60"/>
      <c r="T15" s="73"/>
    </row>
    <row r="16" spans="1:20" ht="25.2" customHeight="1" x14ac:dyDescent="0.25">
      <c r="A16" s="437"/>
      <c r="B16" s="423"/>
      <c r="C16" s="426"/>
      <c r="D16" s="54" t="s">
        <v>538</v>
      </c>
      <c r="E16" s="164"/>
      <c r="F16" s="164"/>
      <c r="G16" s="164"/>
      <c r="H16" s="164"/>
      <c r="I16" s="61">
        <v>43866</v>
      </c>
      <c r="J16" s="29">
        <v>2</v>
      </c>
      <c r="K16" s="435"/>
      <c r="L16" s="63" t="s">
        <v>157</v>
      </c>
      <c r="M16" s="29" t="s">
        <v>48</v>
      </c>
      <c r="N16" s="63" t="s">
        <v>39</v>
      </c>
      <c r="O16" s="60" t="s">
        <v>41</v>
      </c>
      <c r="P16" s="60" t="s">
        <v>48</v>
      </c>
      <c r="Q16" s="72"/>
      <c r="R16" s="60"/>
      <c r="S16" s="60"/>
      <c r="T16" s="73"/>
    </row>
    <row r="17" spans="1:20" ht="25.2" customHeight="1" x14ac:dyDescent="0.25">
      <c r="A17" s="437"/>
      <c r="B17" s="423"/>
      <c r="C17" s="426"/>
      <c r="D17" s="54" t="s">
        <v>539</v>
      </c>
      <c r="E17" s="164"/>
      <c r="F17" s="164"/>
      <c r="G17" s="164"/>
      <c r="H17" s="164"/>
      <c r="I17" s="61">
        <v>43868</v>
      </c>
      <c r="J17" s="29">
        <v>2</v>
      </c>
      <c r="K17" s="435"/>
      <c r="L17" s="63" t="s">
        <v>49</v>
      </c>
      <c r="M17" s="29" t="s">
        <v>540</v>
      </c>
      <c r="N17" s="63" t="s">
        <v>39</v>
      </c>
      <c r="O17" s="60" t="s">
        <v>41</v>
      </c>
      <c r="P17" s="60" t="s">
        <v>48</v>
      </c>
      <c r="Q17" s="72"/>
      <c r="R17" s="60"/>
      <c r="S17" s="60"/>
      <c r="T17" s="73"/>
    </row>
    <row r="18" spans="1:20" ht="25.2" customHeight="1" x14ac:dyDescent="0.25">
      <c r="A18" s="437"/>
      <c r="B18" s="423"/>
      <c r="C18" s="426"/>
      <c r="D18" s="54" t="s">
        <v>537</v>
      </c>
      <c r="E18" s="164"/>
      <c r="F18" s="164"/>
      <c r="G18" s="164"/>
      <c r="H18" s="164"/>
      <c r="I18" s="61">
        <v>43871</v>
      </c>
      <c r="J18" s="29">
        <v>2</v>
      </c>
      <c r="K18" s="435"/>
      <c r="L18" s="63" t="s">
        <v>49</v>
      </c>
      <c r="M18" s="29" t="s">
        <v>540</v>
      </c>
      <c r="N18" s="63" t="s">
        <v>39</v>
      </c>
      <c r="O18" s="60" t="s">
        <v>41</v>
      </c>
      <c r="P18" s="60" t="s">
        <v>48</v>
      </c>
      <c r="Q18" s="72"/>
      <c r="R18" s="60"/>
      <c r="S18" s="60"/>
      <c r="T18" s="73"/>
    </row>
    <row r="19" spans="1:20" ht="21.6" x14ac:dyDescent="0.25">
      <c r="A19" s="437"/>
      <c r="B19" s="423"/>
      <c r="C19" s="426"/>
      <c r="D19" s="56" t="s">
        <v>541</v>
      </c>
      <c r="E19" s="164"/>
      <c r="F19" s="164"/>
      <c r="G19" s="163" t="s">
        <v>692</v>
      </c>
      <c r="H19" s="164">
        <v>2000</v>
      </c>
      <c r="I19" s="61">
        <v>43873</v>
      </c>
      <c r="J19" s="29">
        <v>6</v>
      </c>
      <c r="K19" s="436"/>
      <c r="L19" s="63" t="s">
        <v>157</v>
      </c>
      <c r="M19" s="29" t="s">
        <v>48</v>
      </c>
      <c r="N19" s="63" t="s">
        <v>39</v>
      </c>
      <c r="O19" s="60" t="s">
        <v>41</v>
      </c>
      <c r="P19" s="60" t="s">
        <v>48</v>
      </c>
      <c r="Q19" s="72" t="s">
        <v>527</v>
      </c>
      <c r="R19" s="60">
        <v>2000</v>
      </c>
      <c r="S19" s="60" t="s">
        <v>543</v>
      </c>
      <c r="T19" s="73"/>
    </row>
    <row r="20" spans="1:20" ht="25.2" customHeight="1" x14ac:dyDescent="0.25">
      <c r="A20" s="437"/>
      <c r="B20" s="423"/>
      <c r="C20" s="426"/>
      <c r="D20" s="54" t="s">
        <v>544</v>
      </c>
      <c r="E20" s="163"/>
      <c r="F20" s="164"/>
      <c r="G20" s="163" t="s">
        <v>693</v>
      </c>
      <c r="H20" s="164">
        <v>1500</v>
      </c>
      <c r="I20" s="61">
        <v>43879</v>
      </c>
      <c r="J20" s="29">
        <v>2</v>
      </c>
      <c r="K20" s="444" t="s">
        <v>547</v>
      </c>
      <c r="L20" s="63" t="s">
        <v>157</v>
      </c>
      <c r="M20" s="29" t="s">
        <v>48</v>
      </c>
      <c r="N20" s="63" t="s">
        <v>395</v>
      </c>
      <c r="O20" s="60" t="s">
        <v>41</v>
      </c>
      <c r="P20" s="60" t="s">
        <v>48</v>
      </c>
      <c r="Q20" s="72"/>
      <c r="R20" s="30"/>
      <c r="S20" s="60"/>
      <c r="T20" s="73"/>
    </row>
    <row r="21" spans="1:20" ht="25.2" customHeight="1" x14ac:dyDescent="0.25">
      <c r="A21" s="437"/>
      <c r="B21" s="423"/>
      <c r="C21" s="426"/>
      <c r="D21" s="54" t="s">
        <v>548</v>
      </c>
      <c r="E21" s="164"/>
      <c r="F21" s="164"/>
      <c r="G21" s="164"/>
      <c r="H21" s="164"/>
      <c r="I21" s="61">
        <v>43878</v>
      </c>
      <c r="J21" s="29">
        <v>2</v>
      </c>
      <c r="K21" s="444"/>
      <c r="L21" s="63" t="s">
        <v>157</v>
      </c>
      <c r="M21" s="29" t="s">
        <v>48</v>
      </c>
      <c r="N21" s="63" t="s">
        <v>395</v>
      </c>
      <c r="O21" s="60" t="s">
        <v>41</v>
      </c>
      <c r="P21" s="60" t="s">
        <v>48</v>
      </c>
      <c r="Q21" s="72"/>
      <c r="R21" s="30"/>
      <c r="S21" s="60"/>
      <c r="T21" s="73"/>
    </row>
    <row r="22" spans="1:20" ht="25.2" customHeight="1" x14ac:dyDescent="0.25">
      <c r="A22" s="437"/>
      <c r="B22" s="425" t="s">
        <v>549</v>
      </c>
      <c r="C22" s="432">
        <v>4</v>
      </c>
      <c r="D22" s="54" t="s">
        <v>550</v>
      </c>
      <c r="E22" s="164"/>
      <c r="F22" s="164"/>
      <c r="G22" s="164"/>
      <c r="H22" s="164"/>
      <c r="I22" s="61">
        <v>43881</v>
      </c>
      <c r="J22" s="29">
        <v>5</v>
      </c>
      <c r="K22" s="434" t="s">
        <v>551</v>
      </c>
      <c r="L22" s="63" t="s">
        <v>157</v>
      </c>
      <c r="M22" s="29" t="s">
        <v>48</v>
      </c>
      <c r="N22" s="63" t="s">
        <v>395</v>
      </c>
      <c r="O22" s="60" t="s">
        <v>41</v>
      </c>
      <c r="P22" s="60" t="s">
        <v>48</v>
      </c>
      <c r="Q22" s="72"/>
      <c r="R22" s="30"/>
      <c r="S22" s="60"/>
      <c r="T22" s="73"/>
    </row>
    <row r="23" spans="1:20" ht="25.2" customHeight="1" x14ac:dyDescent="0.25">
      <c r="A23" s="437"/>
      <c r="B23" s="425"/>
      <c r="C23" s="426"/>
      <c r="D23" s="54" t="s">
        <v>552</v>
      </c>
      <c r="E23" s="163"/>
      <c r="F23" s="164"/>
      <c r="G23" s="163" t="s">
        <v>694</v>
      </c>
      <c r="H23" s="164">
        <v>2000</v>
      </c>
      <c r="I23" s="61">
        <v>43886</v>
      </c>
      <c r="J23" s="29">
        <v>3</v>
      </c>
      <c r="K23" s="435"/>
      <c r="L23" s="63" t="s">
        <v>530</v>
      </c>
      <c r="M23" s="29" t="s">
        <v>554</v>
      </c>
      <c r="N23" s="63" t="s">
        <v>395</v>
      </c>
      <c r="O23" s="60" t="s">
        <v>41</v>
      </c>
      <c r="P23" s="60" t="s">
        <v>48</v>
      </c>
      <c r="Q23" s="72"/>
      <c r="R23" s="30"/>
      <c r="S23" s="60"/>
      <c r="T23" s="73"/>
    </row>
    <row r="24" spans="1:20" ht="25.2" customHeight="1" x14ac:dyDescent="0.25">
      <c r="A24" s="437"/>
      <c r="B24" s="425"/>
      <c r="C24" s="426"/>
      <c r="D24" s="54" t="s">
        <v>555</v>
      </c>
      <c r="E24" s="164"/>
      <c r="F24" s="164"/>
      <c r="G24" s="164"/>
      <c r="H24" s="164"/>
      <c r="I24" s="61">
        <v>43894</v>
      </c>
      <c r="J24" s="29">
        <v>3</v>
      </c>
      <c r="K24" s="435"/>
      <c r="L24" s="63" t="s">
        <v>157</v>
      </c>
      <c r="M24" s="29" t="s">
        <v>48</v>
      </c>
      <c r="N24" s="66" t="s">
        <v>54</v>
      </c>
      <c r="O24" s="60" t="s">
        <v>41</v>
      </c>
      <c r="P24" s="60" t="s">
        <v>48</v>
      </c>
      <c r="Q24" s="72"/>
      <c r="R24" s="30"/>
      <c r="S24" s="60"/>
      <c r="T24" s="73"/>
    </row>
    <row r="25" spans="1:20" ht="25.2" customHeight="1" x14ac:dyDescent="0.25">
      <c r="A25" s="437"/>
      <c r="B25" s="425"/>
      <c r="C25" s="426"/>
      <c r="D25" s="54" t="s">
        <v>556</v>
      </c>
      <c r="E25" s="164"/>
      <c r="F25" s="164"/>
      <c r="G25" s="164"/>
      <c r="H25" s="164"/>
      <c r="I25" s="61">
        <v>43900</v>
      </c>
      <c r="J25" s="29">
        <v>2</v>
      </c>
      <c r="K25" s="435"/>
      <c r="L25" s="63" t="s">
        <v>157</v>
      </c>
      <c r="M25" s="29" t="s">
        <v>48</v>
      </c>
      <c r="N25" s="66" t="s">
        <v>54</v>
      </c>
      <c r="O25" s="60" t="s">
        <v>41</v>
      </c>
      <c r="P25" s="60" t="s">
        <v>48</v>
      </c>
      <c r="Q25" s="72"/>
      <c r="R25" s="30"/>
      <c r="S25" s="60"/>
      <c r="T25" s="73"/>
    </row>
    <row r="26" spans="1:20" ht="25.2" customHeight="1" x14ac:dyDescent="0.25">
      <c r="A26" s="437"/>
      <c r="B26" s="422" t="s">
        <v>557</v>
      </c>
      <c r="C26" s="426">
        <v>3</v>
      </c>
      <c r="D26" s="54" t="s">
        <v>558</v>
      </c>
      <c r="E26" s="164"/>
      <c r="F26" s="164"/>
      <c r="G26" s="164"/>
      <c r="H26" s="164"/>
      <c r="I26" s="61">
        <v>43902</v>
      </c>
      <c r="J26" s="29">
        <v>8</v>
      </c>
      <c r="K26" s="444" t="s">
        <v>559</v>
      </c>
      <c r="L26" s="63" t="s">
        <v>157</v>
      </c>
      <c r="M26" s="29" t="s">
        <v>48</v>
      </c>
      <c r="N26" s="63" t="s">
        <v>560</v>
      </c>
      <c r="O26" s="60" t="s">
        <v>41</v>
      </c>
      <c r="P26" s="60" t="s">
        <v>48</v>
      </c>
      <c r="Q26" s="72"/>
      <c r="R26" s="30"/>
      <c r="S26" s="75"/>
      <c r="T26" s="73"/>
    </row>
    <row r="27" spans="1:20" ht="25.2" customHeight="1" x14ac:dyDescent="0.25">
      <c r="A27" s="437"/>
      <c r="B27" s="423"/>
      <c r="C27" s="426"/>
      <c r="D27" s="54" t="s">
        <v>561</v>
      </c>
      <c r="E27" s="164"/>
      <c r="F27" s="164"/>
      <c r="G27" s="164"/>
      <c r="H27" s="164"/>
      <c r="I27" s="61">
        <v>43913</v>
      </c>
      <c r="J27" s="29">
        <v>5</v>
      </c>
      <c r="K27" s="444"/>
      <c r="L27" s="63" t="s">
        <v>157</v>
      </c>
      <c r="M27" s="29" t="s">
        <v>48</v>
      </c>
      <c r="N27" s="63" t="s">
        <v>560</v>
      </c>
      <c r="O27" s="60" t="s">
        <v>41</v>
      </c>
      <c r="P27" s="60" t="s">
        <v>48</v>
      </c>
      <c r="Q27" s="72"/>
      <c r="R27" s="30"/>
      <c r="S27" s="60"/>
      <c r="T27" s="73"/>
    </row>
    <row r="28" spans="1:20" ht="25.2" customHeight="1" x14ac:dyDescent="0.25">
      <c r="A28" s="437"/>
      <c r="B28" s="424"/>
      <c r="C28" s="433"/>
      <c r="D28" s="56" t="s">
        <v>562</v>
      </c>
      <c r="E28" s="164"/>
      <c r="F28" s="164"/>
      <c r="G28" s="164"/>
      <c r="H28" s="164"/>
      <c r="I28" s="61">
        <v>43920</v>
      </c>
      <c r="J28" s="29">
        <v>2</v>
      </c>
      <c r="K28" s="444"/>
      <c r="L28" s="63" t="s">
        <v>157</v>
      </c>
      <c r="M28" s="29" t="s">
        <v>48</v>
      </c>
      <c r="N28" s="63" t="s">
        <v>560</v>
      </c>
      <c r="O28" s="60" t="s">
        <v>41</v>
      </c>
      <c r="P28" s="60" t="s">
        <v>48</v>
      </c>
      <c r="Q28" s="72"/>
      <c r="R28" s="30"/>
      <c r="S28" s="60"/>
      <c r="T28" s="73"/>
    </row>
    <row r="29" spans="1:20" ht="25.2" customHeight="1" x14ac:dyDescent="0.25">
      <c r="A29" s="437"/>
      <c r="B29" s="425" t="s">
        <v>563</v>
      </c>
      <c r="C29" s="427">
        <v>4</v>
      </c>
      <c r="D29" s="54" t="s">
        <v>564</v>
      </c>
      <c r="E29" s="164"/>
      <c r="F29" s="164"/>
      <c r="G29" s="164" t="s">
        <v>527</v>
      </c>
      <c r="H29" s="164">
        <v>3000</v>
      </c>
      <c r="I29" s="61">
        <v>43922</v>
      </c>
      <c r="J29" s="29">
        <v>3</v>
      </c>
      <c r="K29" s="444" t="s">
        <v>566</v>
      </c>
      <c r="L29" s="63" t="s">
        <v>157</v>
      </c>
      <c r="M29" s="29" t="s">
        <v>48</v>
      </c>
      <c r="N29" s="63" t="s">
        <v>567</v>
      </c>
      <c r="O29" s="60" t="s">
        <v>41</v>
      </c>
      <c r="P29" s="60" t="s">
        <v>48</v>
      </c>
      <c r="Q29" s="72"/>
      <c r="R29" s="30"/>
      <c r="S29" s="60"/>
      <c r="T29" s="73"/>
    </row>
    <row r="30" spans="1:20" ht="25.2" customHeight="1" x14ac:dyDescent="0.25">
      <c r="A30" s="437"/>
      <c r="B30" s="425"/>
      <c r="C30" s="427"/>
      <c r="D30" s="54" t="s">
        <v>568</v>
      </c>
      <c r="E30" s="164"/>
      <c r="F30" s="164"/>
      <c r="G30" s="164"/>
      <c r="H30" s="164"/>
      <c r="I30" s="61">
        <v>43927</v>
      </c>
      <c r="J30" s="29">
        <v>5</v>
      </c>
      <c r="K30" s="444"/>
      <c r="L30" s="63" t="s">
        <v>157</v>
      </c>
      <c r="M30" s="29" t="s">
        <v>48</v>
      </c>
      <c r="N30" s="63" t="s">
        <v>567</v>
      </c>
      <c r="O30" s="60" t="s">
        <v>41</v>
      </c>
      <c r="P30" s="60" t="s">
        <v>48</v>
      </c>
      <c r="Q30" s="72"/>
      <c r="R30" s="30"/>
      <c r="S30" s="60"/>
      <c r="T30" s="73"/>
    </row>
    <row r="31" spans="1:20" ht="25.2" customHeight="1" x14ac:dyDescent="0.25">
      <c r="A31" s="437"/>
      <c r="B31" s="425"/>
      <c r="C31" s="427"/>
      <c r="D31" s="54" t="s">
        <v>569</v>
      </c>
      <c r="E31" s="164"/>
      <c r="F31" s="164"/>
      <c r="G31" s="164"/>
      <c r="H31" s="164"/>
      <c r="I31" s="61">
        <v>43934</v>
      </c>
      <c r="J31" s="29">
        <v>5</v>
      </c>
      <c r="K31" s="444"/>
      <c r="L31" s="63" t="s">
        <v>157</v>
      </c>
      <c r="M31" s="29" t="s">
        <v>48</v>
      </c>
      <c r="N31" s="63" t="s">
        <v>567</v>
      </c>
      <c r="O31" s="60" t="s">
        <v>41</v>
      </c>
      <c r="P31" s="60" t="s">
        <v>48</v>
      </c>
      <c r="Q31" s="72"/>
      <c r="R31" s="30"/>
      <c r="S31" s="60"/>
      <c r="T31" s="73"/>
    </row>
    <row r="32" spans="1:20" ht="25.2" customHeight="1" x14ac:dyDescent="0.25">
      <c r="A32" s="437"/>
      <c r="B32" s="425"/>
      <c r="C32" s="427"/>
      <c r="D32" s="56" t="s">
        <v>570</v>
      </c>
      <c r="E32" s="164"/>
      <c r="F32" s="164"/>
      <c r="G32" s="164"/>
      <c r="H32" s="164"/>
      <c r="I32" s="61">
        <v>43941</v>
      </c>
      <c r="J32" s="29">
        <v>5</v>
      </c>
      <c r="K32" s="444"/>
      <c r="L32" s="63" t="s">
        <v>157</v>
      </c>
      <c r="M32" s="29" t="s">
        <v>48</v>
      </c>
      <c r="N32" s="63" t="s">
        <v>567</v>
      </c>
      <c r="O32" s="60" t="s">
        <v>41</v>
      </c>
      <c r="P32" s="60" t="s">
        <v>48</v>
      </c>
      <c r="Q32" s="72"/>
      <c r="R32" s="30"/>
      <c r="S32" s="60"/>
      <c r="T32" s="73"/>
    </row>
    <row r="33" spans="1:20" ht="25.2" customHeight="1" x14ac:dyDescent="0.25">
      <c r="A33" s="437" t="s">
        <v>571</v>
      </c>
      <c r="B33" s="423" t="s">
        <v>572</v>
      </c>
      <c r="C33" s="426">
        <v>12</v>
      </c>
      <c r="D33" s="54" t="s">
        <v>573</v>
      </c>
      <c r="E33" s="164"/>
      <c r="F33" s="164"/>
      <c r="G33" s="164"/>
      <c r="H33" s="164"/>
      <c r="I33" s="61">
        <v>43936</v>
      </c>
      <c r="J33" s="29">
        <v>15</v>
      </c>
      <c r="K33" s="63" t="s">
        <v>574</v>
      </c>
      <c r="L33" s="63" t="s">
        <v>575</v>
      </c>
      <c r="M33" s="29" t="s">
        <v>264</v>
      </c>
      <c r="N33" s="63" t="s">
        <v>576</v>
      </c>
      <c r="O33" s="60" t="s">
        <v>41</v>
      </c>
      <c r="P33" s="60" t="s">
        <v>48</v>
      </c>
      <c r="Q33" s="72"/>
      <c r="R33" s="30"/>
      <c r="S33" s="60"/>
      <c r="T33" s="73"/>
    </row>
    <row r="34" spans="1:20" ht="25.2" customHeight="1" x14ac:dyDescent="0.25">
      <c r="A34" s="437"/>
      <c r="B34" s="423"/>
      <c r="C34" s="426"/>
      <c r="D34" s="54" t="s">
        <v>577</v>
      </c>
      <c r="E34" s="164"/>
      <c r="F34" s="164"/>
      <c r="G34" s="164"/>
      <c r="H34" s="164"/>
      <c r="I34" s="61">
        <f t="shared" ref="I34:I43" si="0">I33+J33</f>
        <v>43951</v>
      </c>
      <c r="J34" s="29">
        <v>20</v>
      </c>
      <c r="K34" s="63" t="s">
        <v>574</v>
      </c>
      <c r="L34" s="63" t="s">
        <v>578</v>
      </c>
      <c r="M34" s="29" t="s">
        <v>579</v>
      </c>
      <c r="N34" s="63" t="s">
        <v>576</v>
      </c>
      <c r="O34" s="60" t="s">
        <v>41</v>
      </c>
      <c r="P34" s="60" t="s">
        <v>48</v>
      </c>
      <c r="Q34" s="72"/>
      <c r="R34" s="30"/>
      <c r="S34" s="60"/>
      <c r="T34" s="73"/>
    </row>
    <row r="35" spans="1:20" ht="25.2" customHeight="1" x14ac:dyDescent="0.25">
      <c r="A35" s="437"/>
      <c r="B35" s="423"/>
      <c r="C35" s="426"/>
      <c r="D35" s="54" t="s">
        <v>580</v>
      </c>
      <c r="E35" s="164"/>
      <c r="F35" s="164"/>
      <c r="G35" s="164"/>
      <c r="H35" s="164"/>
      <c r="I35" s="61">
        <f t="shared" si="0"/>
        <v>43971</v>
      </c>
      <c r="J35" s="29">
        <v>10</v>
      </c>
      <c r="K35" s="63" t="s">
        <v>574</v>
      </c>
      <c r="L35" s="63" t="s">
        <v>581</v>
      </c>
      <c r="M35" s="29" t="s">
        <v>264</v>
      </c>
      <c r="N35" s="63" t="s">
        <v>576</v>
      </c>
      <c r="O35" s="60" t="s">
        <v>41</v>
      </c>
      <c r="P35" s="60" t="s">
        <v>48</v>
      </c>
      <c r="Q35" s="72"/>
      <c r="R35" s="30"/>
      <c r="S35" s="60"/>
      <c r="T35" s="73"/>
    </row>
    <row r="36" spans="1:20" ht="25.2" customHeight="1" x14ac:dyDescent="0.25">
      <c r="A36" s="437"/>
      <c r="B36" s="423"/>
      <c r="C36" s="426"/>
      <c r="D36" s="54" t="s">
        <v>582</v>
      </c>
      <c r="E36" s="164"/>
      <c r="F36" s="164"/>
      <c r="G36" s="164"/>
      <c r="H36" s="164"/>
      <c r="I36" s="61">
        <f t="shared" si="0"/>
        <v>43981</v>
      </c>
      <c r="J36" s="29">
        <v>15</v>
      </c>
      <c r="K36" s="63" t="s">
        <v>574</v>
      </c>
      <c r="L36" s="63" t="s">
        <v>583</v>
      </c>
      <c r="M36" s="63" t="s">
        <v>583</v>
      </c>
      <c r="N36" s="63" t="s">
        <v>576</v>
      </c>
      <c r="O36" s="60" t="s">
        <v>41</v>
      </c>
      <c r="P36" s="60" t="s">
        <v>48</v>
      </c>
      <c r="Q36" s="72"/>
      <c r="R36" s="30"/>
      <c r="S36" s="60"/>
    </row>
    <row r="37" spans="1:20" ht="25.2" customHeight="1" x14ac:dyDescent="0.25">
      <c r="A37" s="437"/>
      <c r="B37" s="423"/>
      <c r="C37" s="426"/>
      <c r="D37" s="54" t="s">
        <v>584</v>
      </c>
      <c r="E37" s="164"/>
      <c r="F37" s="164"/>
      <c r="G37" s="164"/>
      <c r="H37" s="164"/>
      <c r="I37" s="61">
        <f t="shared" si="0"/>
        <v>43996</v>
      </c>
      <c r="J37" s="29">
        <v>20</v>
      </c>
      <c r="K37" s="63" t="s">
        <v>574</v>
      </c>
      <c r="L37" s="63" t="s">
        <v>585</v>
      </c>
      <c r="M37" s="29" t="s">
        <v>321</v>
      </c>
      <c r="N37" s="63" t="s">
        <v>576</v>
      </c>
      <c r="O37" s="60" t="s">
        <v>41</v>
      </c>
      <c r="P37" s="60" t="s">
        <v>48</v>
      </c>
      <c r="Q37" s="72"/>
      <c r="R37" s="30"/>
      <c r="S37" s="60"/>
    </row>
    <row r="38" spans="1:20" ht="25.2" customHeight="1" x14ac:dyDescent="0.25">
      <c r="A38" s="437"/>
      <c r="B38" s="423"/>
      <c r="C38" s="426"/>
      <c r="D38" s="54" t="s">
        <v>586</v>
      </c>
      <c r="E38" s="164"/>
      <c r="F38" s="164"/>
      <c r="G38" s="164"/>
      <c r="H38" s="164"/>
      <c r="I38" s="61">
        <f t="shared" si="0"/>
        <v>44016</v>
      </c>
      <c r="J38" s="29">
        <v>20</v>
      </c>
      <c r="K38" s="63" t="s">
        <v>574</v>
      </c>
      <c r="L38" s="63" t="s">
        <v>394</v>
      </c>
      <c r="M38" s="29" t="s">
        <v>264</v>
      </c>
      <c r="N38" s="63" t="s">
        <v>576</v>
      </c>
      <c r="O38" s="60" t="s">
        <v>41</v>
      </c>
      <c r="P38" s="60" t="s">
        <v>48</v>
      </c>
      <c r="Q38" s="72"/>
      <c r="R38" s="30"/>
      <c r="S38" s="60"/>
    </row>
    <row r="39" spans="1:20" ht="25.2" customHeight="1" x14ac:dyDescent="0.25">
      <c r="A39" s="437"/>
      <c r="B39" s="423"/>
      <c r="C39" s="426"/>
      <c r="D39" s="54" t="s">
        <v>587</v>
      </c>
      <c r="E39" s="164"/>
      <c r="F39" s="164"/>
      <c r="G39" s="164"/>
      <c r="H39" s="164"/>
      <c r="I39" s="61">
        <f t="shared" si="0"/>
        <v>44036</v>
      </c>
      <c r="J39" s="29">
        <v>15</v>
      </c>
      <c r="K39" s="63" t="s">
        <v>574</v>
      </c>
      <c r="L39" s="63" t="s">
        <v>588</v>
      </c>
      <c r="M39" s="63" t="s">
        <v>588</v>
      </c>
      <c r="N39" s="63" t="s">
        <v>576</v>
      </c>
      <c r="O39" s="60" t="s">
        <v>41</v>
      </c>
      <c r="P39" s="60" t="s">
        <v>48</v>
      </c>
      <c r="Q39" s="72"/>
      <c r="R39" s="30"/>
      <c r="S39" s="60"/>
    </row>
    <row r="40" spans="1:20" ht="25.2" customHeight="1" x14ac:dyDescent="0.25">
      <c r="A40" s="437"/>
      <c r="B40" s="423"/>
      <c r="C40" s="426"/>
      <c r="D40" s="54" t="s">
        <v>589</v>
      </c>
      <c r="E40" s="164"/>
      <c r="F40" s="164"/>
      <c r="G40" s="164"/>
      <c r="H40" s="164"/>
      <c r="I40" s="61">
        <f t="shared" si="0"/>
        <v>44051</v>
      </c>
      <c r="J40" s="29">
        <v>15</v>
      </c>
      <c r="K40" s="63" t="s">
        <v>574</v>
      </c>
      <c r="L40" s="63" t="s">
        <v>588</v>
      </c>
      <c r="M40" s="63" t="s">
        <v>588</v>
      </c>
      <c r="N40" s="63" t="s">
        <v>576</v>
      </c>
      <c r="O40" s="60" t="s">
        <v>41</v>
      </c>
      <c r="P40" s="60" t="s">
        <v>48</v>
      </c>
      <c r="Q40" s="72"/>
      <c r="R40" s="30"/>
      <c r="S40" s="60"/>
    </row>
    <row r="41" spans="1:20" ht="25.2" customHeight="1" x14ac:dyDescent="0.25">
      <c r="A41" s="437"/>
      <c r="B41" s="423"/>
      <c r="C41" s="426"/>
      <c r="D41" s="54" t="s">
        <v>590</v>
      </c>
      <c r="E41" s="164"/>
      <c r="F41" s="164"/>
      <c r="G41" s="164"/>
      <c r="H41" s="164"/>
      <c r="I41" s="61">
        <f t="shared" si="0"/>
        <v>44066</v>
      </c>
      <c r="J41" s="40">
        <v>5</v>
      </c>
      <c r="K41" s="63" t="s">
        <v>574</v>
      </c>
      <c r="L41" s="67" t="s">
        <v>591</v>
      </c>
      <c r="M41" s="67" t="s">
        <v>591</v>
      </c>
      <c r="N41" s="63" t="s">
        <v>576</v>
      </c>
      <c r="O41" s="60" t="s">
        <v>41</v>
      </c>
      <c r="P41" s="60" t="s">
        <v>48</v>
      </c>
      <c r="Q41" s="72"/>
      <c r="R41" s="30"/>
      <c r="S41" s="60"/>
    </row>
    <row r="42" spans="1:20" ht="25.2" customHeight="1" x14ac:dyDescent="0.25">
      <c r="A42" s="437"/>
      <c r="B42" s="423"/>
      <c r="C42" s="426"/>
      <c r="D42" s="54" t="s">
        <v>592</v>
      </c>
      <c r="E42" s="163"/>
      <c r="F42" s="163"/>
      <c r="G42" s="163" t="s">
        <v>696</v>
      </c>
      <c r="H42" s="163" t="s">
        <v>695</v>
      </c>
      <c r="I42" s="61">
        <f t="shared" si="0"/>
        <v>44071</v>
      </c>
      <c r="J42" s="29">
        <v>5</v>
      </c>
      <c r="K42" s="63" t="s">
        <v>574</v>
      </c>
      <c r="L42" s="67" t="s">
        <v>591</v>
      </c>
      <c r="M42" s="67" t="s">
        <v>591</v>
      </c>
      <c r="N42" s="63" t="s">
        <v>576</v>
      </c>
      <c r="O42" s="60" t="s">
        <v>41</v>
      </c>
      <c r="P42" s="60" t="s">
        <v>48</v>
      </c>
      <c r="Q42" s="72"/>
      <c r="R42" s="30"/>
      <c r="S42" s="60"/>
    </row>
    <row r="43" spans="1:20" ht="25.2" customHeight="1" x14ac:dyDescent="0.25">
      <c r="A43" s="437"/>
      <c r="B43" s="423"/>
      <c r="C43" s="426"/>
      <c r="D43" s="57" t="s">
        <v>596</v>
      </c>
      <c r="E43" s="164"/>
      <c r="F43" s="164"/>
      <c r="G43" s="164"/>
      <c r="H43" s="164"/>
      <c r="I43" s="61">
        <f t="shared" si="0"/>
        <v>44076</v>
      </c>
      <c r="J43" s="29">
        <v>10</v>
      </c>
      <c r="K43" s="63" t="s">
        <v>574</v>
      </c>
      <c r="L43" s="63" t="s">
        <v>394</v>
      </c>
      <c r="M43" s="29" t="s">
        <v>264</v>
      </c>
      <c r="N43" s="63" t="s">
        <v>576</v>
      </c>
      <c r="O43" s="60" t="s">
        <v>41</v>
      </c>
      <c r="P43" s="60" t="s">
        <v>48</v>
      </c>
      <c r="Q43" s="72"/>
      <c r="R43" s="30"/>
      <c r="S43" s="60"/>
    </row>
    <row r="44" spans="1:20" ht="25.2" customHeight="1" x14ac:dyDescent="0.25">
      <c r="A44" s="437"/>
      <c r="B44" s="423"/>
      <c r="C44" s="426"/>
      <c r="D44" s="56" t="s">
        <v>597</v>
      </c>
      <c r="E44" s="164"/>
      <c r="F44" s="164"/>
      <c r="G44" s="164"/>
      <c r="H44" s="164"/>
      <c r="I44" s="61">
        <v>44082</v>
      </c>
      <c r="J44" s="29">
        <v>2</v>
      </c>
      <c r="K44" s="63" t="s">
        <v>598</v>
      </c>
      <c r="L44" s="63" t="s">
        <v>394</v>
      </c>
      <c r="M44" s="29" t="s">
        <v>264</v>
      </c>
      <c r="N44" s="63" t="s">
        <v>576</v>
      </c>
      <c r="O44" s="60" t="s">
        <v>41</v>
      </c>
      <c r="P44" s="60" t="s">
        <v>48</v>
      </c>
      <c r="Q44" s="72"/>
      <c r="R44" s="30"/>
      <c r="S44" s="60"/>
    </row>
    <row r="45" spans="1:20" ht="25.2" customHeight="1" x14ac:dyDescent="0.25">
      <c r="A45" s="437"/>
      <c r="B45" s="425" t="s">
        <v>599</v>
      </c>
      <c r="C45" s="432">
        <v>6</v>
      </c>
      <c r="D45" s="54" t="s">
        <v>600</v>
      </c>
      <c r="E45" s="164"/>
      <c r="F45" s="164"/>
      <c r="G45" s="164"/>
      <c r="H45" s="164"/>
      <c r="I45" s="61">
        <v>44032</v>
      </c>
      <c r="J45" s="29">
        <v>5</v>
      </c>
      <c r="K45" s="63" t="s">
        <v>442</v>
      </c>
      <c r="L45" s="63" t="s">
        <v>157</v>
      </c>
      <c r="M45" s="29" t="s">
        <v>48</v>
      </c>
      <c r="N45" s="63" t="s">
        <v>601</v>
      </c>
      <c r="O45" s="60" t="s">
        <v>41</v>
      </c>
      <c r="P45" s="60" t="s">
        <v>48</v>
      </c>
      <c r="Q45" s="72"/>
      <c r="R45" s="30"/>
      <c r="S45" s="60"/>
    </row>
    <row r="46" spans="1:20" ht="25.2" customHeight="1" x14ac:dyDescent="0.25">
      <c r="A46" s="437"/>
      <c r="B46" s="425"/>
      <c r="C46" s="426"/>
      <c r="D46" s="54" t="s">
        <v>385</v>
      </c>
      <c r="E46" s="164"/>
      <c r="F46" s="164"/>
      <c r="G46" s="164"/>
      <c r="H46" s="164"/>
      <c r="I46" s="61">
        <f t="shared" ref="I46:I69" si="1">I45+J45</f>
        <v>44037</v>
      </c>
      <c r="J46" s="29">
        <v>5</v>
      </c>
      <c r="K46" s="63" t="s">
        <v>442</v>
      </c>
      <c r="L46" s="63" t="s">
        <v>157</v>
      </c>
      <c r="M46" s="29" t="s">
        <v>48</v>
      </c>
      <c r="N46" s="63" t="s">
        <v>601</v>
      </c>
      <c r="O46" s="60" t="s">
        <v>41</v>
      </c>
      <c r="P46" s="60" t="s">
        <v>48</v>
      </c>
      <c r="Q46" s="72"/>
      <c r="R46" s="30"/>
      <c r="S46" s="60"/>
    </row>
    <row r="47" spans="1:20" ht="25.2" customHeight="1" x14ac:dyDescent="0.25">
      <c r="A47" s="437"/>
      <c r="B47" s="425"/>
      <c r="C47" s="426"/>
      <c r="D47" s="54" t="s">
        <v>386</v>
      </c>
      <c r="E47" s="164"/>
      <c r="F47" s="164"/>
      <c r="G47" s="164"/>
      <c r="H47" s="164"/>
      <c r="I47" s="61">
        <f t="shared" si="1"/>
        <v>44042</v>
      </c>
      <c r="J47" s="29">
        <v>5</v>
      </c>
      <c r="K47" s="63" t="s">
        <v>442</v>
      </c>
      <c r="L47" s="63" t="s">
        <v>157</v>
      </c>
      <c r="M47" s="29" t="s">
        <v>48</v>
      </c>
      <c r="N47" s="63" t="s">
        <v>601</v>
      </c>
      <c r="O47" s="60" t="s">
        <v>41</v>
      </c>
      <c r="P47" s="60" t="s">
        <v>48</v>
      </c>
      <c r="Q47" s="72"/>
      <c r="R47" s="30"/>
      <c r="S47" s="60"/>
    </row>
    <row r="48" spans="1:20" ht="25.2" customHeight="1" x14ac:dyDescent="0.25">
      <c r="A48" s="437"/>
      <c r="B48" s="425"/>
      <c r="C48" s="426"/>
      <c r="D48" s="54" t="s">
        <v>387</v>
      </c>
      <c r="E48" s="164"/>
      <c r="F48" s="164"/>
      <c r="G48" s="164"/>
      <c r="H48" s="164"/>
      <c r="I48" s="61">
        <f t="shared" si="1"/>
        <v>44047</v>
      </c>
      <c r="J48" s="29">
        <v>5</v>
      </c>
      <c r="K48" s="63" t="s">
        <v>442</v>
      </c>
      <c r="L48" s="63" t="s">
        <v>157</v>
      </c>
      <c r="M48" s="29" t="s">
        <v>48</v>
      </c>
      <c r="N48" s="63" t="s">
        <v>601</v>
      </c>
      <c r="O48" s="60" t="s">
        <v>41</v>
      </c>
      <c r="P48" s="60" t="s">
        <v>48</v>
      </c>
      <c r="Q48" s="72"/>
      <c r="R48" s="30"/>
      <c r="S48" s="60"/>
    </row>
    <row r="49" spans="1:19" ht="25.2" customHeight="1" x14ac:dyDescent="0.25">
      <c r="A49" s="437"/>
      <c r="B49" s="425"/>
      <c r="C49" s="426"/>
      <c r="D49" s="54" t="s">
        <v>602</v>
      </c>
      <c r="E49" s="164"/>
      <c r="F49" s="164"/>
      <c r="G49" s="164"/>
      <c r="H49" s="164"/>
      <c r="I49" s="61">
        <f t="shared" si="1"/>
        <v>44052</v>
      </c>
      <c r="J49" s="29">
        <v>5</v>
      </c>
      <c r="K49" s="63" t="s">
        <v>442</v>
      </c>
      <c r="L49" s="63" t="s">
        <v>157</v>
      </c>
      <c r="M49" s="29" t="s">
        <v>48</v>
      </c>
      <c r="N49" s="63" t="s">
        <v>601</v>
      </c>
      <c r="O49" s="60" t="s">
        <v>41</v>
      </c>
      <c r="P49" s="60" t="s">
        <v>48</v>
      </c>
      <c r="Q49" s="72"/>
      <c r="R49" s="30"/>
      <c r="S49" s="60"/>
    </row>
    <row r="50" spans="1:19" ht="25.2" customHeight="1" x14ac:dyDescent="0.25">
      <c r="A50" s="437"/>
      <c r="B50" s="425"/>
      <c r="C50" s="433"/>
      <c r="D50" s="56" t="s">
        <v>603</v>
      </c>
      <c r="E50" s="164"/>
      <c r="F50" s="164"/>
      <c r="G50" s="164"/>
      <c r="H50" s="164"/>
      <c r="I50" s="61">
        <f t="shared" si="1"/>
        <v>44057</v>
      </c>
      <c r="J50" s="29">
        <v>5</v>
      </c>
      <c r="K50" s="63" t="s">
        <v>442</v>
      </c>
      <c r="L50" s="63" t="s">
        <v>157</v>
      </c>
      <c r="M50" s="29" t="s">
        <v>48</v>
      </c>
      <c r="N50" s="63" t="s">
        <v>601</v>
      </c>
      <c r="O50" s="60" t="s">
        <v>41</v>
      </c>
      <c r="P50" s="60" t="s">
        <v>48</v>
      </c>
      <c r="Q50" s="72"/>
      <c r="R50" s="30"/>
      <c r="S50" s="60"/>
    </row>
    <row r="51" spans="1:19" ht="25.2" customHeight="1" x14ac:dyDescent="0.25">
      <c r="A51" s="437"/>
      <c r="B51" s="422" t="s">
        <v>604</v>
      </c>
      <c r="C51" s="426">
        <v>7</v>
      </c>
      <c r="D51" s="54" t="s">
        <v>605</v>
      </c>
      <c r="E51" s="164"/>
      <c r="F51" s="164"/>
      <c r="G51" s="164"/>
      <c r="H51" s="164"/>
      <c r="I51" s="61">
        <f t="shared" si="1"/>
        <v>44062</v>
      </c>
      <c r="J51" s="29">
        <v>2</v>
      </c>
      <c r="K51" s="63" t="s">
        <v>442</v>
      </c>
      <c r="L51" s="63" t="s">
        <v>583</v>
      </c>
      <c r="M51" s="63" t="s">
        <v>583</v>
      </c>
      <c r="N51" s="63" t="s">
        <v>606</v>
      </c>
      <c r="O51" s="60" t="s">
        <v>41</v>
      </c>
      <c r="P51" s="60" t="s">
        <v>48</v>
      </c>
      <c r="Q51" s="72"/>
      <c r="R51" s="30"/>
      <c r="S51" s="60"/>
    </row>
    <row r="52" spans="1:19" ht="25.2" customHeight="1" x14ac:dyDescent="0.25">
      <c r="A52" s="437"/>
      <c r="B52" s="423"/>
      <c r="C52" s="426"/>
      <c r="D52" s="54" t="s">
        <v>607</v>
      </c>
      <c r="E52" s="164"/>
      <c r="F52" s="164"/>
      <c r="G52" s="164"/>
      <c r="H52" s="164"/>
      <c r="I52" s="61">
        <f t="shared" si="1"/>
        <v>44064</v>
      </c>
      <c r="J52" s="29">
        <v>2</v>
      </c>
      <c r="K52" s="63" t="s">
        <v>608</v>
      </c>
      <c r="L52" s="63" t="s">
        <v>157</v>
      </c>
      <c r="M52" s="29" t="s">
        <v>48</v>
      </c>
      <c r="N52" s="63" t="s">
        <v>606</v>
      </c>
      <c r="O52" s="60" t="s">
        <v>41</v>
      </c>
      <c r="P52" s="60" t="s">
        <v>48</v>
      </c>
      <c r="Q52" s="72"/>
      <c r="R52" s="30"/>
      <c r="S52" s="60"/>
    </row>
    <row r="53" spans="1:19" ht="25.2" customHeight="1" x14ac:dyDescent="0.25">
      <c r="A53" s="437"/>
      <c r="B53" s="423"/>
      <c r="C53" s="426"/>
      <c r="D53" s="54" t="s">
        <v>609</v>
      </c>
      <c r="E53" s="164"/>
      <c r="F53" s="164"/>
      <c r="G53" s="164"/>
      <c r="H53" s="164"/>
      <c r="I53" s="61">
        <f t="shared" si="1"/>
        <v>44066</v>
      </c>
      <c r="J53" s="29">
        <v>10</v>
      </c>
      <c r="K53" s="63" t="s">
        <v>442</v>
      </c>
      <c r="L53" s="63" t="s">
        <v>157</v>
      </c>
      <c r="M53" s="29" t="s">
        <v>48</v>
      </c>
      <c r="N53" s="63" t="s">
        <v>606</v>
      </c>
      <c r="O53" s="60" t="s">
        <v>41</v>
      </c>
      <c r="P53" s="60" t="s">
        <v>48</v>
      </c>
      <c r="Q53" s="72"/>
      <c r="R53" s="30"/>
      <c r="S53" s="60"/>
    </row>
    <row r="54" spans="1:19" ht="25.2" customHeight="1" x14ac:dyDescent="0.25">
      <c r="A54" s="437"/>
      <c r="B54" s="423"/>
      <c r="C54" s="426"/>
      <c r="D54" s="54" t="s">
        <v>610</v>
      </c>
      <c r="E54" s="163"/>
      <c r="F54" s="164"/>
      <c r="G54" s="163" t="s">
        <v>697</v>
      </c>
      <c r="H54" s="164">
        <v>2000</v>
      </c>
      <c r="I54" s="61">
        <f t="shared" si="1"/>
        <v>44076</v>
      </c>
      <c r="J54" s="29">
        <v>3</v>
      </c>
      <c r="K54" s="63" t="s">
        <v>612</v>
      </c>
      <c r="L54" s="63" t="s">
        <v>591</v>
      </c>
      <c r="M54" s="63" t="s">
        <v>591</v>
      </c>
      <c r="N54" s="63" t="s">
        <v>606</v>
      </c>
      <c r="O54" s="60" t="s">
        <v>41</v>
      </c>
      <c r="P54" s="60" t="s">
        <v>48</v>
      </c>
      <c r="Q54" s="72"/>
      <c r="R54" s="30"/>
      <c r="S54" s="60"/>
    </row>
    <row r="55" spans="1:19" ht="25.2" customHeight="1" x14ac:dyDescent="0.25">
      <c r="A55" s="437"/>
      <c r="B55" s="423"/>
      <c r="C55" s="426"/>
      <c r="D55" s="56" t="s">
        <v>613</v>
      </c>
      <c r="E55" s="164"/>
      <c r="F55" s="164"/>
      <c r="G55" s="164"/>
      <c r="H55" s="164"/>
      <c r="I55" s="61">
        <v>44080</v>
      </c>
      <c r="J55" s="29">
        <v>2</v>
      </c>
      <c r="K55" s="63" t="s">
        <v>614</v>
      </c>
      <c r="L55" s="63" t="s">
        <v>615</v>
      </c>
      <c r="M55" s="63" t="s">
        <v>615</v>
      </c>
      <c r="N55" s="63" t="s">
        <v>606</v>
      </c>
      <c r="O55" s="60" t="s">
        <v>41</v>
      </c>
      <c r="P55" s="60" t="s">
        <v>48</v>
      </c>
      <c r="Q55" s="72" t="s">
        <v>527</v>
      </c>
      <c r="R55" s="30"/>
      <c r="S55" s="29" t="s">
        <v>616</v>
      </c>
    </row>
    <row r="56" spans="1:19" ht="25.2" customHeight="1" x14ac:dyDescent="0.25">
      <c r="A56" s="437"/>
      <c r="B56" s="423"/>
      <c r="C56" s="426"/>
      <c r="D56" s="54" t="s">
        <v>617</v>
      </c>
      <c r="E56" s="164"/>
      <c r="F56" s="164"/>
      <c r="G56" s="164"/>
      <c r="H56" s="164"/>
      <c r="I56" s="61">
        <f t="shared" si="1"/>
        <v>44082</v>
      </c>
      <c r="J56" s="29">
        <v>10</v>
      </c>
      <c r="K56" s="63" t="s">
        <v>618</v>
      </c>
      <c r="L56" s="63" t="s">
        <v>157</v>
      </c>
      <c r="M56" s="63" t="s">
        <v>583</v>
      </c>
      <c r="N56" s="63" t="s">
        <v>576</v>
      </c>
      <c r="O56" s="60" t="s">
        <v>41</v>
      </c>
      <c r="P56" s="60" t="s">
        <v>48</v>
      </c>
      <c r="Q56" s="72"/>
      <c r="R56" s="30"/>
      <c r="S56" s="60"/>
    </row>
    <row r="57" spans="1:19" ht="25.2" customHeight="1" x14ac:dyDescent="0.25">
      <c r="A57" s="437"/>
      <c r="B57" s="423"/>
      <c r="C57" s="433"/>
      <c r="D57" s="54" t="s">
        <v>619</v>
      </c>
      <c r="E57" s="164"/>
      <c r="F57" s="164"/>
      <c r="G57" s="164"/>
      <c r="H57" s="164"/>
      <c r="I57" s="61">
        <f t="shared" si="1"/>
        <v>44092</v>
      </c>
      <c r="J57" s="29">
        <v>2</v>
      </c>
      <c r="K57" s="63" t="s">
        <v>620</v>
      </c>
      <c r="L57" s="63" t="s">
        <v>157</v>
      </c>
      <c r="M57" s="29" t="s">
        <v>48</v>
      </c>
      <c r="N57" s="63" t="s">
        <v>606</v>
      </c>
      <c r="O57" s="60" t="s">
        <v>41</v>
      </c>
      <c r="P57" s="60" t="s">
        <v>48</v>
      </c>
      <c r="Q57" s="72"/>
      <c r="R57" s="30"/>
      <c r="S57" s="60"/>
    </row>
    <row r="58" spans="1:19" ht="25.2" customHeight="1" x14ac:dyDescent="0.25">
      <c r="A58" s="437"/>
      <c r="B58" s="423" t="s">
        <v>621</v>
      </c>
      <c r="C58" s="432">
        <v>3</v>
      </c>
      <c r="D58" s="54" t="s">
        <v>622</v>
      </c>
      <c r="E58" s="164"/>
      <c r="F58" s="164"/>
      <c r="G58" s="164"/>
      <c r="H58" s="164"/>
      <c r="I58" s="61">
        <f t="shared" si="1"/>
        <v>44094</v>
      </c>
      <c r="J58" s="29">
        <v>3</v>
      </c>
      <c r="K58" s="63" t="s">
        <v>623</v>
      </c>
      <c r="L58" s="63" t="s">
        <v>157</v>
      </c>
      <c r="M58" s="29" t="s">
        <v>48</v>
      </c>
      <c r="N58" s="63" t="s">
        <v>606</v>
      </c>
      <c r="O58" s="60" t="s">
        <v>41</v>
      </c>
      <c r="P58" s="60" t="s">
        <v>48</v>
      </c>
      <c r="Q58" s="72"/>
      <c r="R58" s="30"/>
      <c r="S58" s="60"/>
    </row>
    <row r="59" spans="1:19" ht="25.2" customHeight="1" x14ac:dyDescent="0.25">
      <c r="A59" s="437"/>
      <c r="B59" s="423"/>
      <c r="C59" s="426"/>
      <c r="D59" s="56" t="s">
        <v>624</v>
      </c>
      <c r="E59" s="164"/>
      <c r="F59" s="164"/>
      <c r="G59" s="163" t="s">
        <v>698</v>
      </c>
      <c r="H59" s="164">
        <v>2000</v>
      </c>
      <c r="I59" s="61">
        <f t="shared" si="1"/>
        <v>44097</v>
      </c>
      <c r="J59" s="29">
        <v>3</v>
      </c>
      <c r="K59" s="63" t="s">
        <v>626</v>
      </c>
      <c r="L59" s="63" t="s">
        <v>157</v>
      </c>
      <c r="M59" s="29" t="s">
        <v>48</v>
      </c>
      <c r="N59" s="63" t="s">
        <v>606</v>
      </c>
      <c r="O59" s="60" t="s">
        <v>41</v>
      </c>
      <c r="P59" s="60" t="s">
        <v>48</v>
      </c>
      <c r="Q59" s="72" t="s">
        <v>527</v>
      </c>
      <c r="R59" s="60">
        <v>2000</v>
      </c>
      <c r="S59" s="29" t="s">
        <v>627</v>
      </c>
    </row>
    <row r="60" spans="1:19" ht="25.2" customHeight="1" x14ac:dyDescent="0.25">
      <c r="A60" s="437"/>
      <c r="B60" s="423"/>
      <c r="C60" s="433"/>
      <c r="D60" s="54" t="s">
        <v>628</v>
      </c>
      <c r="E60" s="164"/>
      <c r="F60" s="164"/>
      <c r="G60" s="164"/>
      <c r="H60" s="164"/>
      <c r="I60" s="61">
        <f t="shared" si="1"/>
        <v>44100</v>
      </c>
      <c r="J60" s="29">
        <v>1</v>
      </c>
      <c r="K60" s="63" t="s">
        <v>626</v>
      </c>
      <c r="L60" s="63" t="s">
        <v>157</v>
      </c>
      <c r="M60" s="29" t="s">
        <v>48</v>
      </c>
      <c r="N60" s="63" t="s">
        <v>606</v>
      </c>
      <c r="O60" s="60" t="s">
        <v>41</v>
      </c>
      <c r="P60" s="60" t="s">
        <v>48</v>
      </c>
      <c r="Q60" s="72"/>
      <c r="R60" s="60"/>
      <c r="S60" s="60"/>
    </row>
    <row r="61" spans="1:19" ht="25.2" customHeight="1" x14ac:dyDescent="0.25">
      <c r="A61" s="437"/>
      <c r="B61" s="422" t="s">
        <v>629</v>
      </c>
      <c r="C61" s="312">
        <v>3</v>
      </c>
      <c r="D61" s="58" t="s">
        <v>630</v>
      </c>
      <c r="E61" s="163"/>
      <c r="F61" s="164"/>
      <c r="G61" s="163" t="s">
        <v>699</v>
      </c>
      <c r="H61" s="164">
        <v>2000</v>
      </c>
      <c r="I61" s="61">
        <f t="shared" si="1"/>
        <v>44101</v>
      </c>
      <c r="J61" s="13">
        <v>2</v>
      </c>
      <c r="K61" s="29" t="s">
        <v>632</v>
      </c>
      <c r="L61" s="63" t="s">
        <v>157</v>
      </c>
      <c r="M61" s="29" t="s">
        <v>48</v>
      </c>
      <c r="N61" s="60" t="s">
        <v>633</v>
      </c>
      <c r="O61" s="60" t="s">
        <v>41</v>
      </c>
      <c r="P61" s="60" t="s">
        <v>48</v>
      </c>
      <c r="Q61" s="72" t="s">
        <v>527</v>
      </c>
      <c r="R61" s="60">
        <v>1000</v>
      </c>
      <c r="S61" s="60" t="s">
        <v>634</v>
      </c>
    </row>
    <row r="62" spans="1:19" ht="25.2" customHeight="1" x14ac:dyDescent="0.25">
      <c r="A62" s="437"/>
      <c r="B62" s="423"/>
      <c r="C62" s="313"/>
      <c r="D62" s="59" t="s">
        <v>635</v>
      </c>
      <c r="E62" s="164"/>
      <c r="F62" s="164"/>
      <c r="G62" s="164"/>
      <c r="H62" s="164"/>
      <c r="I62" s="61">
        <f t="shared" si="1"/>
        <v>44103</v>
      </c>
      <c r="J62" s="13">
        <v>10</v>
      </c>
      <c r="K62" s="62" t="s">
        <v>522</v>
      </c>
      <c r="L62" s="63" t="s">
        <v>157</v>
      </c>
      <c r="M62" s="29" t="s">
        <v>48</v>
      </c>
      <c r="N62" s="60" t="s">
        <v>633</v>
      </c>
      <c r="O62" s="60" t="s">
        <v>41</v>
      </c>
      <c r="P62" s="60" t="s">
        <v>48</v>
      </c>
      <c r="Q62" s="72" t="s">
        <v>527</v>
      </c>
      <c r="R62" s="60">
        <v>2000</v>
      </c>
      <c r="S62" s="60" t="s">
        <v>636</v>
      </c>
    </row>
    <row r="63" spans="1:19" ht="25.2" customHeight="1" x14ac:dyDescent="0.25">
      <c r="A63" s="437"/>
      <c r="B63" s="423"/>
      <c r="C63" s="314"/>
      <c r="D63" s="58" t="s">
        <v>637</v>
      </c>
      <c r="E63" s="164"/>
      <c r="F63" s="164"/>
      <c r="G63" s="163" t="s">
        <v>700</v>
      </c>
      <c r="H63" s="164">
        <v>5000</v>
      </c>
      <c r="I63" s="61">
        <f t="shared" si="1"/>
        <v>44113</v>
      </c>
      <c r="J63" s="13">
        <v>10</v>
      </c>
      <c r="K63" s="62" t="s">
        <v>522</v>
      </c>
      <c r="L63" s="63" t="s">
        <v>157</v>
      </c>
      <c r="M63" s="29" t="s">
        <v>48</v>
      </c>
      <c r="N63" s="60" t="s">
        <v>633</v>
      </c>
      <c r="O63" s="60" t="s">
        <v>41</v>
      </c>
      <c r="P63" s="60" t="s">
        <v>48</v>
      </c>
      <c r="Q63" s="72" t="s">
        <v>527</v>
      </c>
      <c r="R63" s="60">
        <v>2000</v>
      </c>
      <c r="S63" s="60" t="s">
        <v>639</v>
      </c>
    </row>
    <row r="64" spans="1:19" ht="25.2" customHeight="1" x14ac:dyDescent="0.25">
      <c r="A64" s="437"/>
      <c r="B64" s="438" t="s">
        <v>640</v>
      </c>
      <c r="C64" s="441">
        <v>3</v>
      </c>
      <c r="D64" s="58" t="s">
        <v>641</v>
      </c>
      <c r="E64" s="164"/>
      <c r="F64" s="164"/>
      <c r="G64" s="164"/>
      <c r="H64" s="164"/>
      <c r="I64" s="61">
        <f t="shared" si="1"/>
        <v>44123</v>
      </c>
      <c r="J64" s="41">
        <v>1</v>
      </c>
      <c r="K64" s="29" t="s">
        <v>642</v>
      </c>
      <c r="L64" s="63" t="s">
        <v>157</v>
      </c>
      <c r="M64" s="29" t="s">
        <v>48</v>
      </c>
      <c r="N64" s="63" t="s">
        <v>606</v>
      </c>
      <c r="O64" s="60" t="s">
        <v>41</v>
      </c>
      <c r="P64" s="60" t="s">
        <v>48</v>
      </c>
      <c r="Q64" s="72" t="s">
        <v>527</v>
      </c>
      <c r="R64" s="60">
        <v>2000</v>
      </c>
      <c r="S64" s="60" t="s">
        <v>643</v>
      </c>
    </row>
    <row r="65" spans="1:19" ht="25.2" customHeight="1" x14ac:dyDescent="0.25">
      <c r="A65" s="437"/>
      <c r="B65" s="439"/>
      <c r="C65" s="442"/>
      <c r="D65" s="58" t="s">
        <v>644</v>
      </c>
      <c r="E65" s="164"/>
      <c r="F65" s="164"/>
      <c r="G65" s="164"/>
      <c r="H65" s="164"/>
      <c r="I65" s="61">
        <f t="shared" si="1"/>
        <v>44124</v>
      </c>
      <c r="J65" s="41">
        <v>1</v>
      </c>
      <c r="K65" s="29" t="s">
        <v>645</v>
      </c>
      <c r="L65" s="63" t="s">
        <v>157</v>
      </c>
      <c r="M65" s="29" t="s">
        <v>48</v>
      </c>
      <c r="N65" s="63" t="s">
        <v>606</v>
      </c>
      <c r="O65" s="60" t="s">
        <v>41</v>
      </c>
      <c r="P65" s="60" t="s">
        <v>48</v>
      </c>
      <c r="Q65" s="72" t="s">
        <v>527</v>
      </c>
      <c r="R65" s="60">
        <v>2000</v>
      </c>
      <c r="S65" s="60" t="s">
        <v>646</v>
      </c>
    </row>
    <row r="66" spans="1:19" ht="25.2" customHeight="1" x14ac:dyDescent="0.25">
      <c r="A66" s="437"/>
      <c r="B66" s="439"/>
      <c r="C66" s="443"/>
      <c r="D66" s="59" t="s">
        <v>647</v>
      </c>
      <c r="E66" s="164"/>
      <c r="F66" s="164"/>
      <c r="G66" s="164"/>
      <c r="H66" s="164"/>
      <c r="I66" s="61">
        <f t="shared" si="1"/>
        <v>44125</v>
      </c>
      <c r="J66" s="9">
        <v>1</v>
      </c>
      <c r="K66" s="29" t="s">
        <v>648</v>
      </c>
      <c r="L66" s="63" t="s">
        <v>157</v>
      </c>
      <c r="M66" s="29" t="s">
        <v>48</v>
      </c>
      <c r="N66" s="63" t="s">
        <v>606</v>
      </c>
      <c r="O66" s="60" t="s">
        <v>41</v>
      </c>
      <c r="P66" s="60" t="s">
        <v>48</v>
      </c>
      <c r="Q66" s="72" t="s">
        <v>527</v>
      </c>
      <c r="R66" s="60">
        <v>2000</v>
      </c>
      <c r="S66" s="60" t="s">
        <v>649</v>
      </c>
    </row>
    <row r="67" spans="1:19" ht="25.2" customHeight="1" x14ac:dyDescent="0.25">
      <c r="A67" s="437"/>
      <c r="B67" s="440" t="s">
        <v>650</v>
      </c>
      <c r="C67" s="441">
        <v>3</v>
      </c>
      <c r="D67" s="54" t="s">
        <v>622</v>
      </c>
      <c r="E67" s="164"/>
      <c r="F67" s="164"/>
      <c r="G67" s="164"/>
      <c r="H67" s="164"/>
      <c r="I67" s="61">
        <f t="shared" si="1"/>
        <v>44126</v>
      </c>
      <c r="J67" s="41">
        <v>2</v>
      </c>
      <c r="K67" s="63" t="s">
        <v>623</v>
      </c>
      <c r="L67" s="63" t="s">
        <v>157</v>
      </c>
      <c r="M67" s="29" t="s">
        <v>48</v>
      </c>
      <c r="N67" s="63" t="s">
        <v>606</v>
      </c>
      <c r="O67" s="60" t="s">
        <v>41</v>
      </c>
      <c r="P67" s="60" t="s">
        <v>48</v>
      </c>
      <c r="Q67" s="72" t="s">
        <v>527</v>
      </c>
      <c r="R67" s="60">
        <v>2000</v>
      </c>
      <c r="S67" s="60" t="s">
        <v>651</v>
      </c>
    </row>
    <row r="68" spans="1:19" ht="25.2" customHeight="1" x14ac:dyDescent="0.25">
      <c r="A68" s="437"/>
      <c r="B68" s="440"/>
      <c r="C68" s="442"/>
      <c r="D68" s="54" t="s">
        <v>624</v>
      </c>
      <c r="E68" s="164"/>
      <c r="F68" s="164"/>
      <c r="G68" s="163" t="s">
        <v>698</v>
      </c>
      <c r="H68" s="164">
        <v>3000</v>
      </c>
      <c r="I68" s="61">
        <f t="shared" si="1"/>
        <v>44128</v>
      </c>
      <c r="J68" s="41">
        <v>2</v>
      </c>
      <c r="K68" s="63" t="s">
        <v>626</v>
      </c>
      <c r="L68" s="63" t="s">
        <v>157</v>
      </c>
      <c r="M68" s="29" t="s">
        <v>48</v>
      </c>
      <c r="N68" s="63" t="s">
        <v>606</v>
      </c>
      <c r="O68" s="60" t="s">
        <v>41</v>
      </c>
      <c r="P68" s="60" t="s">
        <v>48</v>
      </c>
      <c r="Q68" s="72" t="s">
        <v>527</v>
      </c>
      <c r="R68" s="60">
        <v>1000</v>
      </c>
      <c r="S68" s="60" t="s">
        <v>653</v>
      </c>
    </row>
    <row r="69" spans="1:19" ht="25.2" customHeight="1" x14ac:dyDescent="0.25">
      <c r="A69" s="437"/>
      <c r="B69" s="440"/>
      <c r="C69" s="443"/>
      <c r="D69" s="54" t="s">
        <v>628</v>
      </c>
      <c r="E69" s="164"/>
      <c r="F69" s="164"/>
      <c r="G69" s="164"/>
      <c r="H69" s="164"/>
      <c r="I69" s="61">
        <f t="shared" si="1"/>
        <v>44130</v>
      </c>
      <c r="J69" s="41">
        <v>1</v>
      </c>
      <c r="K69" s="63" t="s">
        <v>626</v>
      </c>
      <c r="L69" s="63" t="s">
        <v>157</v>
      </c>
      <c r="M69" s="29" t="s">
        <v>48</v>
      </c>
      <c r="N69" s="63" t="s">
        <v>606</v>
      </c>
      <c r="O69" s="60" t="s">
        <v>41</v>
      </c>
      <c r="P69" s="60" t="s">
        <v>48</v>
      </c>
      <c r="Q69" s="72" t="s">
        <v>527</v>
      </c>
      <c r="R69" s="60">
        <v>1000</v>
      </c>
      <c r="S69" s="60" t="s">
        <v>654</v>
      </c>
    </row>
  </sheetData>
  <mergeCells count="45">
    <mergeCell ref="K14:K19"/>
    <mergeCell ref="K20:K21"/>
    <mergeCell ref="K22:K25"/>
    <mergeCell ref="K26:K28"/>
    <mergeCell ref="K29:K32"/>
    <mergeCell ref="C64:C66"/>
    <mergeCell ref="C67:C69"/>
    <mergeCell ref="D2:D3"/>
    <mergeCell ref="E2:E3"/>
    <mergeCell ref="F2:F3"/>
    <mergeCell ref="C33:C44"/>
    <mergeCell ref="C45:C50"/>
    <mergeCell ref="C51:C57"/>
    <mergeCell ref="C58:C60"/>
    <mergeCell ref="C61:C63"/>
    <mergeCell ref="A33:A69"/>
    <mergeCell ref="B2:B3"/>
    <mergeCell ref="B4:B13"/>
    <mergeCell ref="B14:B21"/>
    <mergeCell ref="B22:B25"/>
    <mergeCell ref="B26:B28"/>
    <mergeCell ref="B29:B32"/>
    <mergeCell ref="B33:B44"/>
    <mergeCell ref="B45:B50"/>
    <mergeCell ref="B51:B57"/>
    <mergeCell ref="B58:B60"/>
    <mergeCell ref="B61:B63"/>
    <mergeCell ref="B64:B66"/>
    <mergeCell ref="B67:B69"/>
    <mergeCell ref="A1:Q1"/>
    <mergeCell ref="L2:M2"/>
    <mergeCell ref="N2:P2"/>
    <mergeCell ref="A2:A3"/>
    <mergeCell ref="A4:A32"/>
    <mergeCell ref="C2:C3"/>
    <mergeCell ref="C4:C13"/>
    <mergeCell ref="C14:C21"/>
    <mergeCell ref="C22:C25"/>
    <mergeCell ref="C26:C28"/>
    <mergeCell ref="C29:C32"/>
    <mergeCell ref="G2:G3"/>
    <mergeCell ref="H2:H3"/>
    <mergeCell ref="I2:I3"/>
    <mergeCell ref="J2:J3"/>
    <mergeCell ref="K2:K3"/>
  </mergeCells>
  <phoneticPr fontId="44" type="noConversion"/>
  <pageMargins left="0.31388888888888899" right="0.31388888888888899" top="0.196527777777778" bottom="0.196527777777778" header="0.5" footer="0.5"/>
  <pageSetup paperSize="9" orientation="portrait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IF69"/>
  <sheetViews>
    <sheetView topLeftCell="L16" zoomScale="115" zoomScaleNormal="115" workbookViewId="0">
      <selection activeCell="H49" sqref="H49"/>
    </sheetView>
  </sheetViews>
  <sheetFormatPr defaultColWidth="9.6640625" defaultRowHeight="15.6" x14ac:dyDescent="0.25"/>
  <cols>
    <col min="1" max="1" width="4" style="6" customWidth="1"/>
    <col min="2" max="2" width="9.109375" style="6" customWidth="1"/>
    <col min="3" max="3" width="10.88671875" style="6" customWidth="1"/>
    <col min="4" max="4" width="5.109375" style="6" customWidth="1"/>
    <col min="5" max="5" width="27.33203125" style="7" customWidth="1"/>
    <col min="6" max="9" width="13.21875" style="8" customWidth="1"/>
    <col min="10" max="11" width="11.21875" style="9" customWidth="1"/>
    <col min="12" max="12" width="11.21875" style="7" customWidth="1"/>
    <col min="13" max="13" width="12" style="6" customWidth="1"/>
    <col min="14" max="14" width="10.44140625" style="6" customWidth="1"/>
    <col min="15" max="15" width="8.88671875" style="6" customWidth="1"/>
    <col min="16" max="16" width="7.88671875" style="1" customWidth="1"/>
    <col min="17" max="17" width="7.44140625" style="1" customWidth="1"/>
    <col min="18" max="18" width="8.21875" style="1" customWidth="1"/>
    <col min="19" max="19" width="13" style="1" customWidth="1"/>
    <col min="20" max="240" width="9.6640625" style="1"/>
    <col min="241" max="16384" width="9.6640625" style="10"/>
  </cols>
  <sheetData>
    <row r="1" spans="1:19" s="1" customFormat="1" ht="17.399999999999999" x14ac:dyDescent="0.25">
      <c r="A1" s="411" t="s">
        <v>655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19" s="1" customFormat="1" ht="34.5" customHeight="1" x14ac:dyDescent="0.25">
      <c r="A2" s="298" t="s">
        <v>1</v>
      </c>
      <c r="B2" s="300" t="s">
        <v>146</v>
      </c>
      <c r="C2" s="298" t="s">
        <v>147</v>
      </c>
      <c r="D2" s="300" t="s">
        <v>8</v>
      </c>
      <c r="E2" s="298" t="s">
        <v>9</v>
      </c>
      <c r="F2" s="429" t="s">
        <v>10</v>
      </c>
      <c r="G2" s="429" t="s">
        <v>11</v>
      </c>
      <c r="H2" s="429" t="s">
        <v>12</v>
      </c>
      <c r="I2" s="429" t="s">
        <v>13</v>
      </c>
      <c r="J2" s="298" t="s">
        <v>14</v>
      </c>
      <c r="K2" s="300" t="s">
        <v>148</v>
      </c>
      <c r="L2" s="298" t="s">
        <v>16</v>
      </c>
      <c r="M2" s="298" t="s">
        <v>25</v>
      </c>
      <c r="N2" s="298"/>
      <c r="O2" s="299" t="s">
        <v>27</v>
      </c>
      <c r="P2" s="299"/>
      <c r="Q2" s="445"/>
      <c r="R2" s="446" t="s">
        <v>656</v>
      </c>
      <c r="S2" s="446"/>
    </row>
    <row r="3" spans="1:19" s="1" customFormat="1" ht="34.5" customHeight="1" x14ac:dyDescent="0.25">
      <c r="A3" s="298"/>
      <c r="B3" s="301"/>
      <c r="C3" s="298"/>
      <c r="D3" s="301"/>
      <c r="E3" s="298"/>
      <c r="F3" s="430"/>
      <c r="G3" s="430"/>
      <c r="H3" s="430"/>
      <c r="I3" s="430"/>
      <c r="J3" s="298"/>
      <c r="K3" s="301"/>
      <c r="L3" s="298"/>
      <c r="M3" s="11" t="s">
        <v>149</v>
      </c>
      <c r="N3" s="23" t="s">
        <v>25</v>
      </c>
      <c r="O3" s="22" t="s">
        <v>150</v>
      </c>
      <c r="P3" s="22" t="s">
        <v>151</v>
      </c>
      <c r="Q3" s="44" t="s">
        <v>152</v>
      </c>
      <c r="R3" s="45" t="s">
        <v>657</v>
      </c>
      <c r="S3" s="45" t="s">
        <v>658</v>
      </c>
    </row>
    <row r="4" spans="1:19" s="1" customFormat="1" ht="36" x14ac:dyDescent="0.25">
      <c r="A4" s="13">
        <f>ROW()-3</f>
        <v>1</v>
      </c>
      <c r="B4" s="437" t="s">
        <v>659</v>
      </c>
      <c r="C4" s="439" t="s">
        <v>660</v>
      </c>
      <c r="D4" s="426">
        <v>8</v>
      </c>
      <c r="E4" s="14" t="s">
        <v>504</v>
      </c>
      <c r="F4" s="15" t="s">
        <v>505</v>
      </c>
      <c r="G4" s="15"/>
      <c r="H4" s="15">
        <v>2000</v>
      </c>
      <c r="I4" s="24">
        <v>-800</v>
      </c>
      <c r="J4" s="25">
        <v>43815</v>
      </c>
      <c r="K4" s="26">
        <v>2</v>
      </c>
      <c r="L4" s="27" t="s">
        <v>661</v>
      </c>
      <c r="M4" s="28" t="s">
        <v>662</v>
      </c>
      <c r="N4" s="29"/>
      <c r="O4" s="30" t="s">
        <v>54</v>
      </c>
      <c r="P4" s="30" t="s">
        <v>41</v>
      </c>
      <c r="Q4" s="30" t="s">
        <v>383</v>
      </c>
      <c r="R4" s="45"/>
      <c r="S4" s="45"/>
    </row>
    <row r="5" spans="1:19" s="1" customFormat="1" ht="36" x14ac:dyDescent="0.25">
      <c r="A5" s="13">
        <f t="shared" ref="A5:A62" si="0">ROW()-3</f>
        <v>2</v>
      </c>
      <c r="B5" s="437"/>
      <c r="C5" s="439"/>
      <c r="D5" s="426"/>
      <c r="E5" s="14"/>
      <c r="F5" s="15"/>
      <c r="G5" s="15"/>
      <c r="H5" s="15"/>
      <c r="I5" s="24">
        <v>-800</v>
      </c>
      <c r="J5" s="25">
        <f>J4+K4</f>
        <v>43817</v>
      </c>
      <c r="K5" s="26">
        <v>3</v>
      </c>
      <c r="L5" s="27" t="s">
        <v>663</v>
      </c>
      <c r="M5" s="28" t="s">
        <v>394</v>
      </c>
      <c r="N5" s="29" t="s">
        <v>264</v>
      </c>
      <c r="O5" s="30" t="s">
        <v>39</v>
      </c>
      <c r="P5" s="30" t="s">
        <v>41</v>
      </c>
      <c r="Q5" s="30" t="s">
        <v>383</v>
      </c>
      <c r="R5" s="45"/>
      <c r="S5" s="45"/>
    </row>
    <row r="6" spans="1:19" s="1" customFormat="1" ht="24" x14ac:dyDescent="0.25">
      <c r="A6" s="13"/>
      <c r="B6" s="437"/>
      <c r="C6" s="439"/>
      <c r="D6" s="426"/>
      <c r="E6" s="14"/>
      <c r="F6" s="15"/>
      <c r="G6" s="15"/>
      <c r="H6" s="15"/>
      <c r="I6" s="24">
        <v>-800</v>
      </c>
      <c r="J6" s="25">
        <f t="shared" ref="J6:J11" si="1">J5+K5</f>
        <v>43820</v>
      </c>
      <c r="K6" s="26">
        <v>3</v>
      </c>
      <c r="L6" s="27"/>
      <c r="M6" s="28" t="s">
        <v>157</v>
      </c>
      <c r="N6" s="29" t="s">
        <v>41</v>
      </c>
      <c r="O6" s="30" t="s">
        <v>39</v>
      </c>
      <c r="P6" s="30" t="s">
        <v>41</v>
      </c>
      <c r="Q6" s="30" t="s">
        <v>383</v>
      </c>
      <c r="R6" s="45"/>
      <c r="S6" s="45"/>
    </row>
    <row r="7" spans="1:19" s="2" customFormat="1" ht="24" x14ac:dyDescent="0.25">
      <c r="A7" s="16">
        <f t="shared" si="0"/>
        <v>4</v>
      </c>
      <c r="B7" s="437"/>
      <c r="C7" s="439"/>
      <c r="D7" s="426"/>
      <c r="E7" s="14"/>
      <c r="F7" s="15"/>
      <c r="G7" s="15"/>
      <c r="H7" s="15"/>
      <c r="I7" s="24"/>
      <c r="J7" s="31">
        <f t="shared" si="1"/>
        <v>43823</v>
      </c>
      <c r="K7" s="32">
        <v>2</v>
      </c>
      <c r="L7" s="33"/>
      <c r="M7" s="34" t="s">
        <v>157</v>
      </c>
      <c r="N7" s="35" t="s">
        <v>41</v>
      </c>
      <c r="O7" s="30" t="s">
        <v>54</v>
      </c>
      <c r="P7" s="30" t="s">
        <v>41</v>
      </c>
      <c r="Q7" s="30" t="s">
        <v>383</v>
      </c>
      <c r="R7" s="46"/>
      <c r="S7" s="46"/>
    </row>
    <row r="8" spans="1:19" s="1" customFormat="1" ht="24" x14ac:dyDescent="0.25">
      <c r="A8" s="13">
        <f t="shared" si="0"/>
        <v>5</v>
      </c>
      <c r="B8" s="437"/>
      <c r="C8" s="439"/>
      <c r="D8" s="426"/>
      <c r="E8" s="14"/>
      <c r="F8" s="15"/>
      <c r="G8" s="15"/>
      <c r="H8" s="15"/>
      <c r="I8" s="24"/>
      <c r="J8" s="25">
        <f t="shared" si="1"/>
        <v>43825</v>
      </c>
      <c r="K8" s="26">
        <v>2</v>
      </c>
      <c r="L8" s="27"/>
      <c r="M8" s="28" t="s">
        <v>157</v>
      </c>
      <c r="N8" s="29" t="s">
        <v>41</v>
      </c>
      <c r="O8" s="30" t="s">
        <v>395</v>
      </c>
      <c r="P8" s="30" t="s">
        <v>41</v>
      </c>
      <c r="Q8" s="30" t="s">
        <v>383</v>
      </c>
      <c r="R8" s="45"/>
      <c r="S8" s="45"/>
    </row>
    <row r="9" spans="1:19" s="2" customFormat="1" ht="48" x14ac:dyDescent="0.25">
      <c r="A9" s="16">
        <f t="shared" si="0"/>
        <v>6</v>
      </c>
      <c r="B9" s="437"/>
      <c r="C9" s="439"/>
      <c r="D9" s="426"/>
      <c r="E9" s="14"/>
      <c r="F9" s="15"/>
      <c r="G9" s="15"/>
      <c r="H9" s="15"/>
      <c r="I9" s="24"/>
      <c r="J9" s="31">
        <f t="shared" si="1"/>
        <v>43827</v>
      </c>
      <c r="K9" s="32">
        <v>2</v>
      </c>
      <c r="L9" s="33" t="s">
        <v>664</v>
      </c>
      <c r="M9" s="34" t="s">
        <v>157</v>
      </c>
      <c r="N9" s="35" t="s">
        <v>41</v>
      </c>
      <c r="O9" s="30" t="s">
        <v>54</v>
      </c>
      <c r="P9" s="30" t="s">
        <v>41</v>
      </c>
      <c r="Q9" s="30" t="s">
        <v>383</v>
      </c>
      <c r="R9" s="46"/>
      <c r="S9" s="46"/>
    </row>
    <row r="10" spans="1:19" s="1" customFormat="1" ht="24" x14ac:dyDescent="0.25">
      <c r="A10" s="13">
        <f t="shared" si="0"/>
        <v>7</v>
      </c>
      <c r="B10" s="437"/>
      <c r="C10" s="439"/>
      <c r="D10" s="426"/>
      <c r="E10" s="14"/>
      <c r="F10" s="15"/>
      <c r="G10" s="15"/>
      <c r="H10" s="15"/>
      <c r="I10" s="24">
        <v>-800</v>
      </c>
      <c r="J10" s="25">
        <f t="shared" si="1"/>
        <v>43829</v>
      </c>
      <c r="K10" s="26">
        <v>2</v>
      </c>
      <c r="L10" s="27"/>
      <c r="M10" s="28" t="s">
        <v>530</v>
      </c>
      <c r="N10" s="29" t="s">
        <v>665</v>
      </c>
      <c r="O10" s="30" t="s">
        <v>39</v>
      </c>
      <c r="P10" s="30" t="s">
        <v>41</v>
      </c>
      <c r="Q10" s="30" t="s">
        <v>383</v>
      </c>
      <c r="R10" s="45"/>
      <c r="S10" s="45"/>
    </row>
    <row r="11" spans="1:19" s="1" customFormat="1" ht="36" x14ac:dyDescent="0.25">
      <c r="A11" s="13">
        <f t="shared" si="0"/>
        <v>8</v>
      </c>
      <c r="B11" s="437"/>
      <c r="C11" s="439"/>
      <c r="D11" s="426"/>
      <c r="E11" s="15" t="s">
        <v>524</v>
      </c>
      <c r="F11" s="15" t="s">
        <v>525</v>
      </c>
      <c r="G11" s="15"/>
      <c r="H11" s="15">
        <v>2000</v>
      </c>
      <c r="I11" s="24">
        <v>-800</v>
      </c>
      <c r="J11" s="25">
        <f t="shared" si="1"/>
        <v>43831</v>
      </c>
      <c r="K11" s="26">
        <v>2</v>
      </c>
      <c r="L11" s="27" t="s">
        <v>666</v>
      </c>
      <c r="M11" s="28" t="s">
        <v>157</v>
      </c>
      <c r="N11" s="29" t="s">
        <v>48</v>
      </c>
      <c r="O11" s="30" t="s">
        <v>39</v>
      </c>
      <c r="P11" s="30" t="s">
        <v>41</v>
      </c>
      <c r="Q11" s="30" t="s">
        <v>383</v>
      </c>
      <c r="R11" s="45"/>
      <c r="S11" s="45"/>
    </row>
    <row r="12" spans="1:19" s="1" customFormat="1" ht="24" x14ac:dyDescent="0.25">
      <c r="A12" s="13">
        <f t="shared" si="0"/>
        <v>9</v>
      </c>
      <c r="B12" s="437"/>
      <c r="C12" s="438" t="s">
        <v>667</v>
      </c>
      <c r="D12" s="432">
        <v>6</v>
      </c>
      <c r="E12" s="14"/>
      <c r="F12" s="15"/>
      <c r="G12" s="15"/>
      <c r="H12" s="15"/>
      <c r="I12" s="24"/>
      <c r="J12" s="25">
        <v>43832</v>
      </c>
      <c r="K12" s="29">
        <v>1</v>
      </c>
      <c r="L12" s="27"/>
      <c r="M12" s="28" t="s">
        <v>157</v>
      </c>
      <c r="N12" s="29" t="s">
        <v>48</v>
      </c>
      <c r="O12" s="30" t="s">
        <v>395</v>
      </c>
      <c r="P12" s="30" t="s">
        <v>41</v>
      </c>
      <c r="Q12" s="30" t="s">
        <v>383</v>
      </c>
      <c r="R12" s="45"/>
      <c r="S12" s="45"/>
    </row>
    <row r="13" spans="1:19" s="1" customFormat="1" ht="24" x14ac:dyDescent="0.25">
      <c r="A13" s="13">
        <f t="shared" si="0"/>
        <v>10</v>
      </c>
      <c r="B13" s="437"/>
      <c r="C13" s="439"/>
      <c r="D13" s="426"/>
      <c r="E13" s="14"/>
      <c r="F13" s="15"/>
      <c r="G13" s="15"/>
      <c r="H13" s="15"/>
      <c r="I13" s="24"/>
      <c r="J13" s="25">
        <f>J12+K12</f>
        <v>43833</v>
      </c>
      <c r="K13" s="29">
        <v>2</v>
      </c>
      <c r="L13" s="27"/>
      <c r="M13" s="28" t="s">
        <v>157</v>
      </c>
      <c r="N13" s="29" t="s">
        <v>48</v>
      </c>
      <c r="O13" s="30" t="s">
        <v>395</v>
      </c>
      <c r="P13" s="30" t="s">
        <v>41</v>
      </c>
      <c r="Q13" s="30" t="s">
        <v>383</v>
      </c>
      <c r="R13" s="45"/>
      <c r="S13" s="45"/>
    </row>
    <row r="14" spans="1:19" s="1" customFormat="1" ht="14.4" x14ac:dyDescent="0.25">
      <c r="A14" s="13">
        <f t="shared" si="0"/>
        <v>11</v>
      </c>
      <c r="B14" s="437"/>
      <c r="C14" s="439"/>
      <c r="D14" s="426"/>
      <c r="E14" s="14"/>
      <c r="F14" s="15"/>
      <c r="G14" s="15"/>
      <c r="H14" s="15"/>
      <c r="I14" s="24"/>
      <c r="J14" s="25">
        <f t="shared" ref="J14:J21" si="2">J13+K13</f>
        <v>43835</v>
      </c>
      <c r="K14" s="29">
        <v>2</v>
      </c>
      <c r="L14" s="27" t="s">
        <v>668</v>
      </c>
      <c r="M14" s="28" t="s">
        <v>49</v>
      </c>
      <c r="N14" s="29" t="s">
        <v>540</v>
      </c>
      <c r="O14" s="30" t="s">
        <v>41</v>
      </c>
      <c r="P14" s="30" t="s">
        <v>48</v>
      </c>
      <c r="Q14" s="30" t="s">
        <v>383</v>
      </c>
      <c r="R14" s="45"/>
      <c r="S14" s="45"/>
    </row>
    <row r="15" spans="1:19" s="2" customFormat="1" ht="24" x14ac:dyDescent="0.25">
      <c r="A15" s="16">
        <f t="shared" si="0"/>
        <v>12</v>
      </c>
      <c r="B15" s="437"/>
      <c r="C15" s="439"/>
      <c r="D15" s="426"/>
      <c r="E15" s="14"/>
      <c r="F15" s="15"/>
      <c r="G15" s="15"/>
      <c r="H15" s="15"/>
      <c r="I15" s="24"/>
      <c r="J15" s="31">
        <f t="shared" si="2"/>
        <v>43837</v>
      </c>
      <c r="K15" s="35">
        <v>1</v>
      </c>
      <c r="L15" s="33"/>
      <c r="M15" s="34" t="s">
        <v>157</v>
      </c>
      <c r="N15" s="35" t="s">
        <v>48</v>
      </c>
      <c r="O15" s="30" t="s">
        <v>54</v>
      </c>
      <c r="P15" s="30" t="s">
        <v>41</v>
      </c>
      <c r="Q15" s="30" t="s">
        <v>383</v>
      </c>
      <c r="R15" s="46"/>
      <c r="S15" s="46"/>
    </row>
    <row r="16" spans="1:19" s="3" customFormat="1" ht="24" x14ac:dyDescent="0.25">
      <c r="A16" s="17">
        <f t="shared" si="0"/>
        <v>13</v>
      </c>
      <c r="B16" s="437"/>
      <c r="C16" s="439"/>
      <c r="D16" s="426"/>
      <c r="E16" s="18"/>
      <c r="F16" s="15"/>
      <c r="G16" s="15"/>
      <c r="H16" s="15"/>
      <c r="I16" s="24">
        <v>-800</v>
      </c>
      <c r="J16" s="25">
        <f t="shared" si="2"/>
        <v>43838</v>
      </c>
      <c r="K16" s="36">
        <v>5</v>
      </c>
      <c r="L16" s="448" t="s">
        <v>547</v>
      </c>
      <c r="M16" s="37" t="s">
        <v>157</v>
      </c>
      <c r="N16" s="36" t="s">
        <v>48</v>
      </c>
      <c r="O16" s="30" t="s">
        <v>41</v>
      </c>
      <c r="P16" s="30" t="s">
        <v>48</v>
      </c>
      <c r="Q16" s="30" t="s">
        <v>383</v>
      </c>
      <c r="R16" s="47">
        <v>1</v>
      </c>
      <c r="S16" s="47" t="s">
        <v>669</v>
      </c>
    </row>
    <row r="17" spans="1:19" s="1" customFormat="1" ht="24" x14ac:dyDescent="0.25">
      <c r="A17" s="13">
        <f t="shared" si="0"/>
        <v>14</v>
      </c>
      <c r="B17" s="437"/>
      <c r="C17" s="439"/>
      <c r="D17" s="426"/>
      <c r="E17" s="14"/>
      <c r="F17" s="15"/>
      <c r="G17" s="15"/>
      <c r="H17" s="15"/>
      <c r="I17" s="24"/>
      <c r="J17" s="25">
        <f t="shared" si="2"/>
        <v>43843</v>
      </c>
      <c r="K17" s="29">
        <v>2</v>
      </c>
      <c r="L17" s="448"/>
      <c r="M17" s="28" t="s">
        <v>157</v>
      </c>
      <c r="N17" s="29" t="s">
        <v>48</v>
      </c>
      <c r="O17" s="30" t="s">
        <v>39</v>
      </c>
      <c r="P17" s="30" t="s">
        <v>41</v>
      </c>
      <c r="Q17" s="30" t="s">
        <v>383</v>
      </c>
      <c r="R17" s="45"/>
      <c r="S17" s="45"/>
    </row>
    <row r="18" spans="1:19" s="1" customFormat="1" ht="24" x14ac:dyDescent="0.25">
      <c r="A18" s="13">
        <f t="shared" si="0"/>
        <v>15</v>
      </c>
      <c r="B18" s="437"/>
      <c r="C18" s="437" t="s">
        <v>670</v>
      </c>
      <c r="D18" s="432">
        <v>4</v>
      </c>
      <c r="E18" s="14"/>
      <c r="F18" s="15"/>
      <c r="G18" s="15"/>
      <c r="H18" s="15"/>
      <c r="I18" s="24"/>
      <c r="J18" s="25">
        <f t="shared" si="2"/>
        <v>43845</v>
      </c>
      <c r="K18" s="29">
        <v>5</v>
      </c>
      <c r="L18" s="449" t="s">
        <v>551</v>
      </c>
      <c r="M18" s="28" t="s">
        <v>157</v>
      </c>
      <c r="N18" s="29" t="s">
        <v>48</v>
      </c>
      <c r="O18" s="30" t="s">
        <v>39</v>
      </c>
      <c r="P18" s="30" t="s">
        <v>41</v>
      </c>
      <c r="Q18" s="30" t="s">
        <v>383</v>
      </c>
      <c r="R18" s="45">
        <v>1</v>
      </c>
      <c r="S18" s="45" t="s">
        <v>376</v>
      </c>
    </row>
    <row r="19" spans="1:19" s="2" customFormat="1" ht="24" x14ac:dyDescent="0.25">
      <c r="A19" s="16">
        <f t="shared" si="0"/>
        <v>16</v>
      </c>
      <c r="B19" s="437"/>
      <c r="C19" s="437"/>
      <c r="D19" s="426"/>
      <c r="E19" s="14" t="s">
        <v>542</v>
      </c>
      <c r="F19" s="15" t="s">
        <v>525</v>
      </c>
      <c r="G19" s="15"/>
      <c r="H19" s="15">
        <v>2000</v>
      </c>
      <c r="I19" s="24">
        <v>-800</v>
      </c>
      <c r="J19" s="31">
        <f t="shared" si="2"/>
        <v>43850</v>
      </c>
      <c r="K19" s="35">
        <v>2</v>
      </c>
      <c r="L19" s="450"/>
      <c r="M19" s="34" t="s">
        <v>530</v>
      </c>
      <c r="N19" s="35" t="s">
        <v>665</v>
      </c>
      <c r="O19" s="30" t="s">
        <v>54</v>
      </c>
      <c r="P19" s="30" t="s">
        <v>41</v>
      </c>
      <c r="Q19" s="30" t="s">
        <v>383</v>
      </c>
      <c r="R19" s="46"/>
      <c r="S19" s="46"/>
    </row>
    <row r="20" spans="1:19" s="2" customFormat="1" ht="36" x14ac:dyDescent="0.25">
      <c r="A20" s="16">
        <f t="shared" si="0"/>
        <v>17</v>
      </c>
      <c r="B20" s="437"/>
      <c r="C20" s="437"/>
      <c r="D20" s="426"/>
      <c r="E20" s="15" t="s">
        <v>545</v>
      </c>
      <c r="F20" s="15" t="s">
        <v>546</v>
      </c>
      <c r="G20" s="15"/>
      <c r="H20" s="15">
        <v>3000</v>
      </c>
      <c r="I20" s="24">
        <v>-800</v>
      </c>
      <c r="J20" s="31">
        <f t="shared" si="2"/>
        <v>43852</v>
      </c>
      <c r="K20" s="35">
        <v>1</v>
      </c>
      <c r="L20" s="450"/>
      <c r="M20" s="34" t="s">
        <v>157</v>
      </c>
      <c r="N20" s="35" t="s">
        <v>48</v>
      </c>
      <c r="O20" s="30" t="s">
        <v>54</v>
      </c>
      <c r="P20" s="30" t="s">
        <v>41</v>
      </c>
      <c r="Q20" s="30" t="s">
        <v>383</v>
      </c>
      <c r="R20" s="46"/>
      <c r="S20" s="46"/>
    </row>
    <row r="21" spans="1:19" s="1" customFormat="1" ht="24" x14ac:dyDescent="0.25">
      <c r="A21" s="13">
        <f t="shared" si="0"/>
        <v>18</v>
      </c>
      <c r="B21" s="437"/>
      <c r="C21" s="437"/>
      <c r="D21" s="426"/>
      <c r="E21" s="14"/>
      <c r="F21" s="15"/>
      <c r="G21" s="15"/>
      <c r="H21" s="15"/>
      <c r="I21" s="24"/>
      <c r="J21" s="25">
        <f t="shared" si="2"/>
        <v>43853</v>
      </c>
      <c r="K21" s="29">
        <v>2</v>
      </c>
      <c r="L21" s="450"/>
      <c r="M21" s="28" t="s">
        <v>157</v>
      </c>
      <c r="N21" s="29" t="s">
        <v>48</v>
      </c>
      <c r="O21" s="30" t="s">
        <v>41</v>
      </c>
      <c r="P21" s="30" t="s">
        <v>48</v>
      </c>
      <c r="Q21" s="30" t="s">
        <v>383</v>
      </c>
      <c r="R21" s="45"/>
      <c r="S21" s="45"/>
    </row>
    <row r="22" spans="1:19" s="1" customFormat="1" ht="24" x14ac:dyDescent="0.25">
      <c r="A22" s="13">
        <f t="shared" si="0"/>
        <v>19</v>
      </c>
      <c r="B22" s="437"/>
      <c r="C22" s="418" t="s">
        <v>671</v>
      </c>
      <c r="D22" s="426">
        <v>4</v>
      </c>
      <c r="E22" s="18"/>
      <c r="F22" s="15"/>
      <c r="G22" s="15"/>
      <c r="H22" s="15"/>
      <c r="I22" s="24"/>
      <c r="J22" s="25">
        <v>43862</v>
      </c>
      <c r="K22" s="29">
        <v>15</v>
      </c>
      <c r="L22" s="448" t="s">
        <v>559</v>
      </c>
      <c r="M22" s="28" t="s">
        <v>157</v>
      </c>
      <c r="N22" s="29" t="s">
        <v>48</v>
      </c>
      <c r="O22" s="30" t="s">
        <v>669</v>
      </c>
      <c r="P22" s="30" t="s">
        <v>48</v>
      </c>
      <c r="Q22" s="30" t="s">
        <v>383</v>
      </c>
      <c r="R22" s="45"/>
      <c r="S22" s="45"/>
    </row>
    <row r="23" spans="1:19" s="1" customFormat="1" ht="24" x14ac:dyDescent="0.25">
      <c r="A23" s="13">
        <f t="shared" si="0"/>
        <v>20</v>
      </c>
      <c r="B23" s="437"/>
      <c r="C23" s="419"/>
      <c r="D23" s="426"/>
      <c r="E23" s="18" t="s">
        <v>553</v>
      </c>
      <c r="F23" s="15" t="s">
        <v>525</v>
      </c>
      <c r="G23" s="15"/>
      <c r="H23" s="15">
        <v>2000</v>
      </c>
      <c r="I23" s="24"/>
      <c r="J23" s="25">
        <f>J22+K22</f>
        <v>43877</v>
      </c>
      <c r="K23" s="29">
        <v>15</v>
      </c>
      <c r="L23" s="448"/>
      <c r="M23" s="28" t="s">
        <v>157</v>
      </c>
      <c r="N23" s="29" t="s">
        <v>48</v>
      </c>
      <c r="O23" s="30" t="s">
        <v>669</v>
      </c>
      <c r="P23" s="30" t="s">
        <v>48</v>
      </c>
      <c r="Q23" s="30" t="s">
        <v>383</v>
      </c>
      <c r="R23" s="45">
        <v>1</v>
      </c>
      <c r="S23" s="45" t="s">
        <v>672</v>
      </c>
    </row>
    <row r="24" spans="1:19" s="1" customFormat="1" ht="28.8" x14ac:dyDescent="0.25">
      <c r="A24" s="13">
        <f t="shared" si="0"/>
        <v>21</v>
      </c>
      <c r="B24" s="437"/>
      <c r="C24" s="419"/>
      <c r="D24" s="426"/>
      <c r="E24" s="18"/>
      <c r="F24" s="15"/>
      <c r="G24" s="15"/>
      <c r="H24" s="15"/>
      <c r="I24" s="24"/>
      <c r="J24" s="25">
        <f t="shared" ref="J24:J25" si="3">J23+K23</f>
        <v>43892</v>
      </c>
      <c r="K24" s="29">
        <v>15</v>
      </c>
      <c r="L24" s="448"/>
      <c r="M24" s="28" t="s">
        <v>157</v>
      </c>
      <c r="N24" s="29" t="s">
        <v>48</v>
      </c>
      <c r="O24" s="30" t="s">
        <v>669</v>
      </c>
      <c r="P24" s="30" t="s">
        <v>48</v>
      </c>
      <c r="Q24" s="30" t="s">
        <v>383</v>
      </c>
      <c r="R24" s="45">
        <v>1</v>
      </c>
      <c r="S24" s="42" t="s">
        <v>673</v>
      </c>
    </row>
    <row r="25" spans="1:19" s="1" customFormat="1" ht="24" x14ac:dyDescent="0.25">
      <c r="A25" s="13">
        <f t="shared" si="0"/>
        <v>22</v>
      </c>
      <c r="B25" s="437"/>
      <c r="C25" s="421"/>
      <c r="D25" s="433"/>
      <c r="E25" s="14"/>
      <c r="F25" s="15"/>
      <c r="G25" s="15"/>
      <c r="H25" s="15"/>
      <c r="I25" s="24"/>
      <c r="J25" s="25">
        <f t="shared" si="3"/>
        <v>43907</v>
      </c>
      <c r="K25" s="29">
        <v>2</v>
      </c>
      <c r="L25" s="448"/>
      <c r="M25" s="28" t="s">
        <v>157</v>
      </c>
      <c r="N25" s="29" t="s">
        <v>48</v>
      </c>
      <c r="O25" s="30" t="s">
        <v>669</v>
      </c>
      <c r="P25" s="30" t="s">
        <v>48</v>
      </c>
      <c r="Q25" s="30" t="s">
        <v>383</v>
      </c>
      <c r="R25" s="45"/>
      <c r="S25" s="45"/>
    </row>
    <row r="26" spans="1:19" s="1" customFormat="1" ht="24" x14ac:dyDescent="0.25">
      <c r="A26" s="13">
        <f t="shared" si="0"/>
        <v>23</v>
      </c>
      <c r="B26" s="437"/>
      <c r="C26" s="440" t="s">
        <v>674</v>
      </c>
      <c r="D26" s="427">
        <v>4</v>
      </c>
      <c r="E26" s="15"/>
      <c r="F26" s="15"/>
      <c r="G26" s="15"/>
      <c r="H26" s="15"/>
      <c r="I26" s="24"/>
      <c r="J26" s="25">
        <v>43908</v>
      </c>
      <c r="K26" s="29">
        <v>5</v>
      </c>
      <c r="L26" s="448" t="s">
        <v>566</v>
      </c>
      <c r="M26" s="28" t="s">
        <v>157</v>
      </c>
      <c r="N26" s="29" t="s">
        <v>48</v>
      </c>
      <c r="O26" s="13" t="s">
        <v>675</v>
      </c>
      <c r="P26" s="30" t="s">
        <v>48</v>
      </c>
      <c r="Q26" s="30" t="s">
        <v>383</v>
      </c>
      <c r="R26" s="45"/>
      <c r="S26" s="45"/>
    </row>
    <row r="27" spans="1:19" s="1" customFormat="1" ht="28.8" x14ac:dyDescent="0.25">
      <c r="A27" s="13">
        <f t="shared" si="0"/>
        <v>24</v>
      </c>
      <c r="B27" s="437"/>
      <c r="C27" s="440"/>
      <c r="D27" s="427"/>
      <c r="E27" s="18"/>
      <c r="F27" s="15"/>
      <c r="G27" s="15"/>
      <c r="H27" s="15"/>
      <c r="I27" s="24"/>
      <c r="J27" s="25">
        <f>J26+K26</f>
        <v>43913</v>
      </c>
      <c r="K27" s="29">
        <v>5</v>
      </c>
      <c r="L27" s="448"/>
      <c r="M27" s="28" t="s">
        <v>157</v>
      </c>
      <c r="N27" s="29" t="s">
        <v>48</v>
      </c>
      <c r="O27" s="13" t="s">
        <v>675</v>
      </c>
      <c r="P27" s="30" t="s">
        <v>48</v>
      </c>
      <c r="Q27" s="30" t="s">
        <v>383</v>
      </c>
      <c r="R27" s="45">
        <v>1</v>
      </c>
      <c r="S27" s="42" t="s">
        <v>676</v>
      </c>
    </row>
    <row r="28" spans="1:19" s="1" customFormat="1" ht="24" x14ac:dyDescent="0.25">
      <c r="A28" s="13">
        <f t="shared" si="0"/>
        <v>25</v>
      </c>
      <c r="B28" s="437"/>
      <c r="C28" s="440"/>
      <c r="D28" s="427"/>
      <c r="E28" s="14"/>
      <c r="F28" s="15"/>
      <c r="G28" s="15"/>
      <c r="H28" s="15"/>
      <c r="I28" s="24"/>
      <c r="J28" s="25">
        <f t="shared" ref="J28:J29" si="4">J27+K27</f>
        <v>43918</v>
      </c>
      <c r="K28" s="29">
        <v>5</v>
      </c>
      <c r="L28" s="448"/>
      <c r="M28" s="28" t="s">
        <v>157</v>
      </c>
      <c r="N28" s="29" t="s">
        <v>48</v>
      </c>
      <c r="O28" s="13" t="s">
        <v>675</v>
      </c>
      <c r="P28" s="30" t="s">
        <v>48</v>
      </c>
      <c r="Q28" s="30" t="s">
        <v>383</v>
      </c>
      <c r="R28" s="45"/>
      <c r="S28" s="45"/>
    </row>
    <row r="29" spans="1:19" s="1" customFormat="1" ht="24" x14ac:dyDescent="0.25">
      <c r="A29" s="13">
        <f t="shared" si="0"/>
        <v>26</v>
      </c>
      <c r="B29" s="437"/>
      <c r="C29" s="440"/>
      <c r="D29" s="427"/>
      <c r="E29" s="14" t="s">
        <v>565</v>
      </c>
      <c r="F29" s="15" t="s">
        <v>527</v>
      </c>
      <c r="G29" s="15"/>
      <c r="H29" s="15">
        <v>3000</v>
      </c>
      <c r="I29" s="24"/>
      <c r="J29" s="25">
        <f t="shared" si="4"/>
        <v>43923</v>
      </c>
      <c r="K29" s="29">
        <v>2</v>
      </c>
      <c r="L29" s="448"/>
      <c r="M29" s="28" t="s">
        <v>157</v>
      </c>
      <c r="N29" s="29" t="s">
        <v>48</v>
      </c>
      <c r="O29" s="13" t="s">
        <v>675</v>
      </c>
      <c r="P29" s="30" t="s">
        <v>48</v>
      </c>
      <c r="Q29" s="30" t="s">
        <v>383</v>
      </c>
      <c r="R29" s="45">
        <v>1</v>
      </c>
      <c r="S29" s="45" t="s">
        <v>677</v>
      </c>
    </row>
    <row r="30" spans="1:19" s="4" customFormat="1" ht="24" x14ac:dyDescent="0.25">
      <c r="A30" s="13">
        <f t="shared" si="0"/>
        <v>27</v>
      </c>
      <c r="B30" s="437"/>
      <c r="C30" s="438" t="s">
        <v>678</v>
      </c>
      <c r="D30" s="427">
        <v>5</v>
      </c>
      <c r="E30" s="14"/>
      <c r="F30" s="15"/>
      <c r="G30" s="15"/>
      <c r="H30" s="15"/>
      <c r="I30" s="24"/>
      <c r="J30" s="25">
        <v>43926</v>
      </c>
      <c r="K30" s="29">
        <v>20</v>
      </c>
      <c r="L30" s="28" t="s">
        <v>574</v>
      </c>
      <c r="M30" s="28" t="s">
        <v>157</v>
      </c>
      <c r="N30" s="29" t="s">
        <v>48</v>
      </c>
      <c r="O30" s="30" t="s">
        <v>560</v>
      </c>
      <c r="P30" s="30" t="s">
        <v>48</v>
      </c>
      <c r="Q30" s="30" t="s">
        <v>383</v>
      </c>
      <c r="R30" s="48"/>
      <c r="S30" s="48"/>
    </row>
    <row r="31" spans="1:19" s="5" customFormat="1" ht="24" x14ac:dyDescent="0.25">
      <c r="A31" s="13">
        <f t="shared" si="0"/>
        <v>28</v>
      </c>
      <c r="B31" s="437"/>
      <c r="C31" s="439"/>
      <c r="D31" s="427"/>
      <c r="E31" s="14"/>
      <c r="F31" s="15"/>
      <c r="G31" s="15"/>
      <c r="H31" s="15"/>
      <c r="I31" s="24"/>
      <c r="J31" s="25">
        <f>J30+K30</f>
        <v>43946</v>
      </c>
      <c r="K31" s="29">
        <v>15</v>
      </c>
      <c r="L31" s="28" t="s">
        <v>574</v>
      </c>
      <c r="M31" s="28" t="s">
        <v>157</v>
      </c>
      <c r="N31" s="29" t="s">
        <v>48</v>
      </c>
      <c r="O31" s="30" t="s">
        <v>560</v>
      </c>
      <c r="P31" s="30" t="s">
        <v>48</v>
      </c>
      <c r="Q31" s="30" t="s">
        <v>383</v>
      </c>
      <c r="R31" s="49"/>
      <c r="S31" s="49"/>
    </row>
    <row r="32" spans="1:19" s="1" customFormat="1" ht="24" x14ac:dyDescent="0.25">
      <c r="A32" s="13">
        <f t="shared" si="0"/>
        <v>29</v>
      </c>
      <c r="B32" s="437"/>
      <c r="C32" s="439"/>
      <c r="D32" s="427"/>
      <c r="E32" s="14"/>
      <c r="F32" s="15"/>
      <c r="G32" s="15"/>
      <c r="H32" s="15"/>
      <c r="I32" s="24"/>
      <c r="J32" s="25">
        <f t="shared" ref="J32:J51" si="5">J31+K31</f>
        <v>43961</v>
      </c>
      <c r="K32" s="29">
        <v>8</v>
      </c>
      <c r="L32" s="28" t="s">
        <v>574</v>
      </c>
      <c r="M32" s="28" t="s">
        <v>157</v>
      </c>
      <c r="N32" s="29" t="s">
        <v>48</v>
      </c>
      <c r="O32" s="30" t="s">
        <v>560</v>
      </c>
      <c r="P32" s="30" t="s">
        <v>48</v>
      </c>
      <c r="Q32" s="30" t="s">
        <v>383</v>
      </c>
      <c r="R32" s="45"/>
      <c r="S32" s="45"/>
    </row>
    <row r="33" spans="1:19" s="1" customFormat="1" ht="24" x14ac:dyDescent="0.25">
      <c r="A33" s="13">
        <f t="shared" si="0"/>
        <v>30</v>
      </c>
      <c r="B33" s="437"/>
      <c r="C33" s="439"/>
      <c r="D33" s="427"/>
      <c r="E33" s="14"/>
      <c r="F33" s="15"/>
      <c r="G33" s="15"/>
      <c r="H33" s="15"/>
      <c r="I33" s="24"/>
      <c r="J33" s="25">
        <f t="shared" si="5"/>
        <v>43969</v>
      </c>
      <c r="K33" s="29">
        <v>8</v>
      </c>
      <c r="L33" s="28" t="s">
        <v>574</v>
      </c>
      <c r="M33" s="28" t="s">
        <v>157</v>
      </c>
      <c r="N33" s="29" t="s">
        <v>48</v>
      </c>
      <c r="O33" s="30" t="s">
        <v>560</v>
      </c>
      <c r="P33" s="30" t="s">
        <v>48</v>
      </c>
      <c r="Q33" s="30" t="s">
        <v>383</v>
      </c>
      <c r="R33" s="45"/>
      <c r="S33" s="45"/>
    </row>
    <row r="34" spans="1:19" s="1" customFormat="1" ht="28.8" x14ac:dyDescent="0.25">
      <c r="A34" s="13">
        <f t="shared" si="0"/>
        <v>31</v>
      </c>
      <c r="B34" s="437"/>
      <c r="C34" s="447"/>
      <c r="D34" s="427"/>
      <c r="E34" s="14"/>
      <c r="F34" s="15"/>
      <c r="G34" s="15"/>
      <c r="H34" s="15"/>
      <c r="I34" s="24"/>
      <c r="J34" s="25">
        <f t="shared" si="5"/>
        <v>43977</v>
      </c>
      <c r="K34" s="29">
        <v>15</v>
      </c>
      <c r="L34" s="28" t="s">
        <v>574</v>
      </c>
      <c r="M34" s="28" t="s">
        <v>157</v>
      </c>
      <c r="N34" s="29" t="s">
        <v>48</v>
      </c>
      <c r="O34" s="30" t="s">
        <v>560</v>
      </c>
      <c r="P34" s="30" t="s">
        <v>48</v>
      </c>
      <c r="Q34" s="30" t="s">
        <v>383</v>
      </c>
      <c r="R34" s="45">
        <v>5</v>
      </c>
      <c r="S34" s="42" t="s">
        <v>676</v>
      </c>
    </row>
    <row r="35" spans="1:19" s="1" customFormat="1" ht="24" x14ac:dyDescent="0.25">
      <c r="A35" s="13"/>
      <c r="B35" s="437"/>
      <c r="C35" s="438" t="s">
        <v>679</v>
      </c>
      <c r="D35" s="432">
        <v>6</v>
      </c>
      <c r="E35" s="14"/>
      <c r="F35" s="15"/>
      <c r="G35" s="15"/>
      <c r="H35" s="15"/>
      <c r="I35" s="24"/>
      <c r="J35" s="25">
        <v>43984</v>
      </c>
      <c r="K35" s="29">
        <v>5</v>
      </c>
      <c r="L35" s="28" t="s">
        <v>574</v>
      </c>
      <c r="M35" s="28" t="s">
        <v>157</v>
      </c>
      <c r="N35" s="29" t="s">
        <v>48</v>
      </c>
      <c r="O35" s="30" t="s">
        <v>384</v>
      </c>
      <c r="P35" s="30" t="s">
        <v>48</v>
      </c>
      <c r="Q35" s="30" t="s">
        <v>383</v>
      </c>
      <c r="R35" s="45"/>
      <c r="S35" s="45"/>
    </row>
    <row r="36" spans="1:19" s="1" customFormat="1" ht="24" x14ac:dyDescent="0.25">
      <c r="A36" s="13"/>
      <c r="B36" s="437"/>
      <c r="C36" s="439"/>
      <c r="D36" s="426"/>
      <c r="E36" s="14"/>
      <c r="F36" s="15"/>
      <c r="G36" s="15"/>
      <c r="H36" s="15"/>
      <c r="I36" s="24">
        <v>-800</v>
      </c>
      <c r="J36" s="25">
        <f>J35+K35</f>
        <v>43989</v>
      </c>
      <c r="K36" s="29">
        <v>10</v>
      </c>
      <c r="L36" s="28" t="s">
        <v>574</v>
      </c>
      <c r="M36" s="28" t="s">
        <v>157</v>
      </c>
      <c r="N36" s="29" t="s">
        <v>48</v>
      </c>
      <c r="O36" s="30" t="s">
        <v>384</v>
      </c>
      <c r="P36" s="30" t="s">
        <v>48</v>
      </c>
      <c r="Q36" s="30" t="s">
        <v>383</v>
      </c>
      <c r="R36" s="45"/>
      <c r="S36" s="45"/>
    </row>
    <row r="37" spans="1:19" s="1" customFormat="1" ht="24" x14ac:dyDescent="0.25">
      <c r="A37" s="13"/>
      <c r="B37" s="437"/>
      <c r="C37" s="439"/>
      <c r="D37" s="426"/>
      <c r="E37" s="14"/>
      <c r="F37" s="15"/>
      <c r="G37" s="15"/>
      <c r="H37" s="15"/>
      <c r="I37" s="24">
        <v>-800</v>
      </c>
      <c r="J37" s="25">
        <f t="shared" ref="J37:J40" si="6">J36+K36</f>
        <v>43999</v>
      </c>
      <c r="K37" s="29">
        <v>15</v>
      </c>
      <c r="L37" s="28" t="s">
        <v>574</v>
      </c>
      <c r="M37" s="28" t="s">
        <v>157</v>
      </c>
      <c r="N37" s="29" t="s">
        <v>48</v>
      </c>
      <c r="O37" s="30" t="s">
        <v>384</v>
      </c>
      <c r="P37" s="30" t="s">
        <v>48</v>
      </c>
      <c r="Q37" s="30" t="s">
        <v>383</v>
      </c>
      <c r="R37" s="45"/>
      <c r="S37" s="45"/>
    </row>
    <row r="38" spans="1:19" s="1" customFormat="1" ht="24" x14ac:dyDescent="0.25">
      <c r="A38" s="13"/>
      <c r="B38" s="437"/>
      <c r="C38" s="439"/>
      <c r="D38" s="426"/>
      <c r="E38" s="14"/>
      <c r="F38" s="15"/>
      <c r="G38" s="15"/>
      <c r="H38" s="15"/>
      <c r="I38" s="24">
        <v>-50000</v>
      </c>
      <c r="J38" s="25">
        <f t="shared" si="6"/>
        <v>44014</v>
      </c>
      <c r="K38" s="29">
        <v>5</v>
      </c>
      <c r="L38" s="28" t="s">
        <v>574</v>
      </c>
      <c r="M38" s="28" t="s">
        <v>157</v>
      </c>
      <c r="N38" s="29" t="s">
        <v>48</v>
      </c>
      <c r="O38" s="30" t="s">
        <v>384</v>
      </c>
      <c r="P38" s="30" t="s">
        <v>48</v>
      </c>
      <c r="Q38" s="30" t="s">
        <v>383</v>
      </c>
      <c r="R38" s="45"/>
      <c r="S38" s="45"/>
    </row>
    <row r="39" spans="1:19" s="1" customFormat="1" ht="24" x14ac:dyDescent="0.25">
      <c r="A39" s="13"/>
      <c r="B39" s="437"/>
      <c r="C39" s="439"/>
      <c r="D39" s="426"/>
      <c r="E39" s="14"/>
      <c r="F39" s="15"/>
      <c r="G39" s="15"/>
      <c r="H39" s="15"/>
      <c r="I39" s="24">
        <v>-50000</v>
      </c>
      <c r="J39" s="25">
        <f t="shared" si="6"/>
        <v>44019</v>
      </c>
      <c r="K39" s="29">
        <v>8</v>
      </c>
      <c r="L39" s="28" t="s">
        <v>574</v>
      </c>
      <c r="M39" s="28" t="s">
        <v>157</v>
      </c>
      <c r="N39" s="29" t="s">
        <v>48</v>
      </c>
      <c r="O39" s="30" t="s">
        <v>384</v>
      </c>
      <c r="P39" s="30" t="s">
        <v>48</v>
      </c>
      <c r="Q39" s="30" t="s">
        <v>383</v>
      </c>
      <c r="R39" s="45"/>
      <c r="S39" s="45"/>
    </row>
    <row r="40" spans="1:19" s="1" customFormat="1" ht="24" x14ac:dyDescent="0.25">
      <c r="A40" s="13"/>
      <c r="B40" s="437"/>
      <c r="C40" s="439"/>
      <c r="D40" s="433"/>
      <c r="E40" s="14"/>
      <c r="F40" s="15"/>
      <c r="G40" s="15"/>
      <c r="H40" s="15"/>
      <c r="I40" s="24"/>
      <c r="J40" s="25">
        <f t="shared" si="6"/>
        <v>44027</v>
      </c>
      <c r="K40" s="29">
        <v>10</v>
      </c>
      <c r="L40" s="28" t="s">
        <v>574</v>
      </c>
      <c r="M40" s="28" t="s">
        <v>157</v>
      </c>
      <c r="N40" s="29" t="s">
        <v>48</v>
      </c>
      <c r="O40" s="30" t="s">
        <v>384</v>
      </c>
      <c r="P40" s="30" t="s">
        <v>48</v>
      </c>
      <c r="Q40" s="30" t="s">
        <v>383</v>
      </c>
      <c r="R40" s="45"/>
      <c r="S40" s="45"/>
    </row>
    <row r="41" spans="1:19" s="1" customFormat="1" ht="24" x14ac:dyDescent="0.25">
      <c r="A41" s="13"/>
      <c r="B41" s="437"/>
      <c r="C41" s="440" t="s">
        <v>680</v>
      </c>
      <c r="D41" s="432">
        <v>4</v>
      </c>
      <c r="E41" s="14"/>
      <c r="F41" s="15"/>
      <c r="G41" s="15"/>
      <c r="H41" s="15"/>
      <c r="I41" s="24">
        <v>-800</v>
      </c>
      <c r="J41" s="25">
        <v>44040</v>
      </c>
      <c r="K41" s="29">
        <v>8</v>
      </c>
      <c r="L41" s="28" t="s">
        <v>574</v>
      </c>
      <c r="M41" s="28" t="s">
        <v>157</v>
      </c>
      <c r="N41" s="29" t="s">
        <v>48</v>
      </c>
      <c r="O41" s="30" t="s">
        <v>384</v>
      </c>
      <c r="P41" s="30" t="s">
        <v>48</v>
      </c>
      <c r="Q41" s="30" t="s">
        <v>383</v>
      </c>
      <c r="R41" s="45"/>
      <c r="S41" s="45"/>
    </row>
    <row r="42" spans="1:19" s="1" customFormat="1" ht="24" x14ac:dyDescent="0.25">
      <c r="A42" s="13"/>
      <c r="B42" s="437"/>
      <c r="C42" s="440"/>
      <c r="D42" s="426"/>
      <c r="E42" s="15" t="s">
        <v>593</v>
      </c>
      <c r="F42" s="15" t="s">
        <v>594</v>
      </c>
      <c r="G42" s="15"/>
      <c r="H42" s="15" t="s">
        <v>595</v>
      </c>
      <c r="I42" s="24"/>
      <c r="J42" s="25">
        <f>J41+K41</f>
        <v>44048</v>
      </c>
      <c r="K42" s="29">
        <v>15</v>
      </c>
      <c r="L42" s="28" t="s">
        <v>574</v>
      </c>
      <c r="M42" s="28" t="s">
        <v>157</v>
      </c>
      <c r="N42" s="29" t="s">
        <v>48</v>
      </c>
      <c r="O42" s="30" t="s">
        <v>384</v>
      </c>
      <c r="P42" s="30" t="s">
        <v>48</v>
      </c>
      <c r="Q42" s="30" t="s">
        <v>383</v>
      </c>
      <c r="R42" s="45"/>
      <c r="S42" s="45"/>
    </row>
    <row r="43" spans="1:19" s="1" customFormat="1" ht="24" x14ac:dyDescent="0.25">
      <c r="A43" s="13"/>
      <c r="B43" s="437"/>
      <c r="C43" s="440"/>
      <c r="D43" s="426"/>
      <c r="E43" s="14"/>
      <c r="F43" s="15"/>
      <c r="G43" s="15"/>
      <c r="H43" s="15"/>
      <c r="I43" s="24"/>
      <c r="J43" s="25">
        <f t="shared" ref="J43:J44" si="7">J42+K42</f>
        <v>44063</v>
      </c>
      <c r="K43" s="29">
        <v>15</v>
      </c>
      <c r="L43" s="28" t="s">
        <v>574</v>
      </c>
      <c r="M43" s="28" t="s">
        <v>157</v>
      </c>
      <c r="N43" s="29" t="s">
        <v>48</v>
      </c>
      <c r="O43" s="30" t="s">
        <v>384</v>
      </c>
      <c r="P43" s="30" t="s">
        <v>48</v>
      </c>
      <c r="Q43" s="30" t="s">
        <v>383</v>
      </c>
      <c r="R43" s="45"/>
      <c r="S43" s="45"/>
    </row>
    <row r="44" spans="1:19" s="1" customFormat="1" ht="24" x14ac:dyDescent="0.25">
      <c r="A44" s="13"/>
      <c r="B44" s="437"/>
      <c r="C44" s="440"/>
      <c r="D44" s="433"/>
      <c r="E44" s="14"/>
      <c r="F44" s="15"/>
      <c r="G44" s="15"/>
      <c r="H44" s="15"/>
      <c r="I44" s="24"/>
      <c r="J44" s="25">
        <f t="shared" si="7"/>
        <v>44078</v>
      </c>
      <c r="K44" s="29">
        <v>8</v>
      </c>
      <c r="L44" s="28" t="s">
        <v>574</v>
      </c>
      <c r="M44" s="28" t="s">
        <v>157</v>
      </c>
      <c r="N44" s="29" t="s">
        <v>48</v>
      </c>
      <c r="O44" s="30" t="s">
        <v>384</v>
      </c>
      <c r="P44" s="30" t="s">
        <v>48</v>
      </c>
      <c r="Q44" s="30" t="s">
        <v>383</v>
      </c>
      <c r="R44" s="45"/>
      <c r="S44" s="45"/>
    </row>
    <row r="45" spans="1:19" s="1" customFormat="1" ht="28.8" x14ac:dyDescent="0.25">
      <c r="A45" s="13">
        <f t="shared" si="0"/>
        <v>42</v>
      </c>
      <c r="B45" s="437"/>
      <c r="C45" s="438" t="s">
        <v>681</v>
      </c>
      <c r="D45" s="427">
        <v>4</v>
      </c>
      <c r="E45" s="14"/>
      <c r="F45" s="15"/>
      <c r="G45" s="15"/>
      <c r="H45" s="15"/>
      <c r="I45" s="24"/>
      <c r="J45" s="25">
        <v>44075</v>
      </c>
      <c r="K45" s="29">
        <v>5</v>
      </c>
      <c r="L45" s="28" t="s">
        <v>442</v>
      </c>
      <c r="M45" s="28" t="s">
        <v>157</v>
      </c>
      <c r="N45" s="29" t="s">
        <v>48</v>
      </c>
      <c r="O45" s="30" t="s">
        <v>682</v>
      </c>
      <c r="P45" s="30" t="s">
        <v>48</v>
      </c>
      <c r="Q45" s="30" t="s">
        <v>383</v>
      </c>
      <c r="R45" s="45">
        <v>1</v>
      </c>
      <c r="S45" s="42" t="s">
        <v>683</v>
      </c>
    </row>
    <row r="46" spans="1:19" s="1" customFormat="1" ht="24" x14ac:dyDescent="0.25">
      <c r="A46" s="13">
        <f t="shared" si="0"/>
        <v>43</v>
      </c>
      <c r="B46" s="437"/>
      <c r="C46" s="439"/>
      <c r="D46" s="427"/>
      <c r="E46" s="14"/>
      <c r="F46" s="15"/>
      <c r="G46" s="15"/>
      <c r="H46" s="15"/>
      <c r="I46" s="24"/>
      <c r="J46" s="25">
        <f t="shared" si="5"/>
        <v>44080</v>
      </c>
      <c r="K46" s="29">
        <v>5</v>
      </c>
      <c r="L46" s="28" t="s">
        <v>442</v>
      </c>
      <c r="M46" s="28" t="s">
        <v>157</v>
      </c>
      <c r="N46" s="29" t="s">
        <v>48</v>
      </c>
      <c r="O46" s="30" t="s">
        <v>682</v>
      </c>
      <c r="P46" s="30" t="s">
        <v>48</v>
      </c>
      <c r="Q46" s="30" t="s">
        <v>383</v>
      </c>
      <c r="R46" s="45"/>
      <c r="S46" s="45"/>
    </row>
    <row r="47" spans="1:19" s="1" customFormat="1" ht="24" x14ac:dyDescent="0.25">
      <c r="A47" s="13">
        <f t="shared" si="0"/>
        <v>44</v>
      </c>
      <c r="B47" s="437"/>
      <c r="C47" s="439"/>
      <c r="D47" s="427"/>
      <c r="E47" s="14"/>
      <c r="F47" s="15"/>
      <c r="G47" s="15"/>
      <c r="H47" s="15"/>
      <c r="I47" s="24"/>
      <c r="J47" s="25">
        <f t="shared" si="5"/>
        <v>44085</v>
      </c>
      <c r="K47" s="29">
        <v>5</v>
      </c>
      <c r="L47" s="28" t="s">
        <v>442</v>
      </c>
      <c r="M47" s="28" t="s">
        <v>157</v>
      </c>
      <c r="N47" s="29" t="s">
        <v>48</v>
      </c>
      <c r="O47" s="30" t="s">
        <v>682</v>
      </c>
      <c r="P47" s="30" t="s">
        <v>48</v>
      </c>
      <c r="Q47" s="30" t="s">
        <v>383</v>
      </c>
      <c r="R47" s="45"/>
      <c r="S47" s="45"/>
    </row>
    <row r="48" spans="1:19" s="1" customFormat="1" ht="24" x14ac:dyDescent="0.25">
      <c r="A48" s="13">
        <f t="shared" si="0"/>
        <v>45</v>
      </c>
      <c r="B48" s="437"/>
      <c r="C48" s="447"/>
      <c r="D48" s="427"/>
      <c r="E48" s="14"/>
      <c r="F48" s="15"/>
      <c r="G48" s="15"/>
      <c r="H48" s="15"/>
      <c r="I48" s="24"/>
      <c r="J48" s="25">
        <f t="shared" si="5"/>
        <v>44090</v>
      </c>
      <c r="K48" s="29">
        <v>5</v>
      </c>
      <c r="L48" s="28" t="s">
        <v>442</v>
      </c>
      <c r="M48" s="28" t="s">
        <v>157</v>
      </c>
      <c r="N48" s="29" t="s">
        <v>48</v>
      </c>
      <c r="O48" s="30" t="s">
        <v>682</v>
      </c>
      <c r="P48" s="30" t="s">
        <v>48</v>
      </c>
      <c r="Q48" s="30" t="s">
        <v>383</v>
      </c>
      <c r="R48" s="45"/>
      <c r="S48" s="45"/>
    </row>
    <row r="49" spans="1:19" s="1" customFormat="1" ht="28.8" x14ac:dyDescent="0.25">
      <c r="A49" s="13">
        <f t="shared" si="0"/>
        <v>46</v>
      </c>
      <c r="B49" s="437"/>
      <c r="C49" s="438" t="s">
        <v>684</v>
      </c>
      <c r="D49" s="427">
        <v>4</v>
      </c>
      <c r="E49" s="14"/>
      <c r="F49" s="15"/>
      <c r="G49" s="15"/>
      <c r="H49" s="15"/>
      <c r="I49" s="24">
        <v>-800</v>
      </c>
      <c r="J49" s="25">
        <f t="shared" si="5"/>
        <v>44095</v>
      </c>
      <c r="K49" s="29">
        <v>2</v>
      </c>
      <c r="L49" s="28" t="s">
        <v>612</v>
      </c>
      <c r="M49" s="28" t="s">
        <v>157</v>
      </c>
      <c r="N49" s="29" t="s">
        <v>48</v>
      </c>
      <c r="O49" s="30" t="s">
        <v>38</v>
      </c>
      <c r="P49" s="30" t="s">
        <v>48</v>
      </c>
      <c r="Q49" s="30" t="s">
        <v>383</v>
      </c>
      <c r="R49" s="45">
        <v>3</v>
      </c>
      <c r="S49" s="42" t="s">
        <v>685</v>
      </c>
    </row>
    <row r="50" spans="1:19" s="1" customFormat="1" ht="24" x14ac:dyDescent="0.25">
      <c r="A50" s="13">
        <f t="shared" si="0"/>
        <v>47</v>
      </c>
      <c r="B50" s="437"/>
      <c r="C50" s="439"/>
      <c r="D50" s="427"/>
      <c r="E50" s="14"/>
      <c r="F50" s="15"/>
      <c r="G50" s="15"/>
      <c r="H50" s="15"/>
      <c r="I50" s="24"/>
      <c r="J50" s="25">
        <f t="shared" si="5"/>
        <v>44097</v>
      </c>
      <c r="K50" s="29">
        <v>2</v>
      </c>
      <c r="L50" s="28" t="s">
        <v>686</v>
      </c>
      <c r="M50" s="28" t="s">
        <v>157</v>
      </c>
      <c r="N50" s="29" t="s">
        <v>48</v>
      </c>
      <c r="O50" s="30" t="s">
        <v>38</v>
      </c>
      <c r="P50" s="30" t="s">
        <v>48</v>
      </c>
      <c r="Q50" s="30" t="s">
        <v>383</v>
      </c>
      <c r="R50" s="45"/>
      <c r="S50" s="45"/>
    </row>
    <row r="51" spans="1:19" ht="24" x14ac:dyDescent="0.25">
      <c r="A51" s="13">
        <f t="shared" si="0"/>
        <v>48</v>
      </c>
      <c r="B51" s="437"/>
      <c r="C51" s="439"/>
      <c r="D51" s="427"/>
      <c r="E51" s="14"/>
      <c r="F51" s="15"/>
      <c r="G51" s="15"/>
      <c r="H51" s="15"/>
      <c r="I51" s="24"/>
      <c r="J51" s="25">
        <f t="shared" si="5"/>
        <v>44099</v>
      </c>
      <c r="K51" s="29">
        <v>5</v>
      </c>
      <c r="L51" s="28" t="s">
        <v>687</v>
      </c>
      <c r="M51" s="28" t="s">
        <v>157</v>
      </c>
      <c r="N51" s="29" t="s">
        <v>48</v>
      </c>
      <c r="O51" s="30" t="s">
        <v>38</v>
      </c>
      <c r="P51" s="30" t="s">
        <v>48</v>
      </c>
      <c r="Q51" s="30" t="s">
        <v>383</v>
      </c>
      <c r="R51" s="45"/>
      <c r="S51" s="45"/>
    </row>
    <row r="52" spans="1:19" ht="24" x14ac:dyDescent="0.25">
      <c r="A52" s="13">
        <f t="shared" si="0"/>
        <v>49</v>
      </c>
      <c r="B52" s="437"/>
      <c r="C52" s="447"/>
      <c r="D52" s="432"/>
      <c r="E52" s="19"/>
      <c r="F52" s="15"/>
      <c r="G52" s="15"/>
      <c r="H52" s="15"/>
      <c r="I52" s="24">
        <v>-800</v>
      </c>
      <c r="J52" s="39">
        <v>44116</v>
      </c>
      <c r="K52" s="40">
        <v>1</v>
      </c>
      <c r="L52" s="38" t="s">
        <v>688</v>
      </c>
      <c r="M52" s="38" t="s">
        <v>157</v>
      </c>
      <c r="N52" s="40" t="s">
        <v>48</v>
      </c>
      <c r="O52" s="30" t="s">
        <v>38</v>
      </c>
      <c r="P52" s="30" t="s">
        <v>48</v>
      </c>
      <c r="Q52" s="30" t="s">
        <v>383</v>
      </c>
      <c r="R52" s="50"/>
      <c r="S52" s="50"/>
    </row>
    <row r="53" spans="1:19" x14ac:dyDescent="0.25">
      <c r="A53" s="13">
        <f t="shared" si="0"/>
        <v>50</v>
      </c>
      <c r="B53" s="437"/>
      <c r="C53" s="438" t="s">
        <v>689</v>
      </c>
      <c r="D53" s="20"/>
      <c r="E53" s="21"/>
      <c r="F53" s="15"/>
      <c r="G53" s="15"/>
      <c r="H53" s="15"/>
      <c r="I53" s="24">
        <v>-1000</v>
      </c>
      <c r="J53" s="41"/>
      <c r="K53" s="41"/>
      <c r="L53" s="42"/>
      <c r="M53" s="20"/>
      <c r="N53" s="20"/>
      <c r="O53" s="20" t="s">
        <v>54</v>
      </c>
      <c r="P53" s="30" t="s">
        <v>41</v>
      </c>
      <c r="Q53" s="30" t="s">
        <v>383</v>
      </c>
      <c r="R53" s="45"/>
      <c r="S53" s="45"/>
    </row>
    <row r="54" spans="1:19" ht="24" x14ac:dyDescent="0.25">
      <c r="A54" s="13">
        <f t="shared" si="0"/>
        <v>51</v>
      </c>
      <c r="B54" s="437"/>
      <c r="C54" s="439"/>
      <c r="D54" s="20"/>
      <c r="E54" s="15" t="s">
        <v>611</v>
      </c>
      <c r="F54" s="15" t="s">
        <v>525</v>
      </c>
      <c r="G54" s="15"/>
      <c r="H54" s="15">
        <v>2000</v>
      </c>
      <c r="I54" s="24"/>
      <c r="J54" s="41"/>
      <c r="K54" s="41"/>
      <c r="L54" s="42"/>
      <c r="M54" s="20"/>
      <c r="N54" s="20"/>
      <c r="O54" s="20" t="s">
        <v>54</v>
      </c>
      <c r="P54" s="30" t="s">
        <v>41</v>
      </c>
      <c r="Q54" s="30" t="s">
        <v>383</v>
      </c>
      <c r="R54" s="45"/>
      <c r="S54" s="45"/>
    </row>
    <row r="55" spans="1:19" x14ac:dyDescent="0.25">
      <c r="A55" s="13">
        <f t="shared" si="0"/>
        <v>52</v>
      </c>
      <c r="B55" s="437"/>
      <c r="C55" s="439"/>
      <c r="D55" s="20"/>
      <c r="E55" s="21"/>
      <c r="F55" s="15"/>
      <c r="G55" s="15"/>
      <c r="H55" s="15"/>
      <c r="I55" s="24">
        <v>-1000</v>
      </c>
      <c r="J55" s="41"/>
      <c r="K55" s="41"/>
      <c r="L55" s="42"/>
      <c r="M55" s="20"/>
      <c r="N55" s="20"/>
      <c r="O55" s="20" t="s">
        <v>54</v>
      </c>
      <c r="P55" s="30" t="s">
        <v>41</v>
      </c>
      <c r="Q55" s="30" t="s">
        <v>383</v>
      </c>
      <c r="R55" s="45"/>
      <c r="S55" s="45"/>
    </row>
    <row r="56" spans="1:19" x14ac:dyDescent="0.25">
      <c r="A56" s="13">
        <f t="shared" si="0"/>
        <v>53</v>
      </c>
      <c r="B56" s="437"/>
      <c r="C56" s="447"/>
      <c r="D56" s="20"/>
      <c r="E56" s="21"/>
      <c r="F56" s="15"/>
      <c r="G56" s="15"/>
      <c r="H56" s="15"/>
      <c r="I56" s="24">
        <v>200000</v>
      </c>
      <c r="J56" s="41"/>
      <c r="K56" s="41"/>
      <c r="L56" s="42"/>
      <c r="M56" s="20"/>
      <c r="N56" s="20"/>
      <c r="O56" s="20" t="s">
        <v>54</v>
      </c>
      <c r="P56" s="30" t="s">
        <v>41</v>
      </c>
      <c r="Q56" s="30" t="s">
        <v>383</v>
      </c>
      <c r="R56" s="45"/>
      <c r="S56" s="45"/>
    </row>
    <row r="57" spans="1:19" x14ac:dyDescent="0.25">
      <c r="A57" s="13">
        <f t="shared" si="0"/>
        <v>54</v>
      </c>
      <c r="B57" s="437"/>
      <c r="C57" s="438" t="s">
        <v>690</v>
      </c>
      <c r="D57" s="20"/>
      <c r="E57" s="21"/>
      <c r="F57" s="15"/>
      <c r="G57" s="15"/>
      <c r="H57" s="15"/>
      <c r="I57" s="24">
        <v>-1000</v>
      </c>
      <c r="J57" s="41"/>
      <c r="K57" s="41"/>
      <c r="L57" s="42"/>
      <c r="M57" s="20"/>
      <c r="N57" s="20"/>
      <c r="O57" s="20" t="s">
        <v>54</v>
      </c>
      <c r="P57" s="30" t="s">
        <v>41</v>
      </c>
      <c r="Q57" s="30" t="s">
        <v>383</v>
      </c>
      <c r="R57" s="45"/>
      <c r="S57" s="45"/>
    </row>
    <row r="58" spans="1:19" x14ac:dyDescent="0.25">
      <c r="A58" s="13">
        <f t="shared" si="0"/>
        <v>55</v>
      </c>
      <c r="B58" s="437"/>
      <c r="C58" s="439"/>
      <c r="D58" s="20"/>
      <c r="E58" s="21"/>
      <c r="F58" s="15"/>
      <c r="G58" s="15"/>
      <c r="H58" s="15"/>
      <c r="I58" s="24"/>
      <c r="J58" s="41"/>
      <c r="K58" s="41"/>
      <c r="L58" s="42"/>
      <c r="M58" s="20"/>
      <c r="N58" s="20"/>
      <c r="O58" s="20" t="s">
        <v>54</v>
      </c>
      <c r="P58" s="30" t="s">
        <v>41</v>
      </c>
      <c r="Q58" s="30" t="s">
        <v>383</v>
      </c>
      <c r="R58" s="45"/>
      <c r="S58" s="45"/>
    </row>
    <row r="59" spans="1:19" ht="24" x14ac:dyDescent="0.25">
      <c r="A59" s="13">
        <f t="shared" si="0"/>
        <v>56</v>
      </c>
      <c r="B59" s="437"/>
      <c r="C59" s="439"/>
      <c r="D59" s="20"/>
      <c r="E59" s="21" t="s">
        <v>625</v>
      </c>
      <c r="F59" s="15" t="s">
        <v>525</v>
      </c>
      <c r="G59" s="15"/>
      <c r="H59" s="15">
        <v>2000</v>
      </c>
      <c r="I59" s="24"/>
      <c r="J59" s="41"/>
      <c r="K59" s="41"/>
      <c r="L59" s="42"/>
      <c r="M59" s="20"/>
      <c r="N59" s="20"/>
      <c r="O59" s="20" t="s">
        <v>54</v>
      </c>
      <c r="P59" s="30" t="s">
        <v>41</v>
      </c>
      <c r="Q59" s="30" t="s">
        <v>383</v>
      </c>
      <c r="R59" s="45"/>
      <c r="S59" s="45"/>
    </row>
    <row r="60" spans="1:19" x14ac:dyDescent="0.25">
      <c r="A60" s="13">
        <f t="shared" si="0"/>
        <v>57</v>
      </c>
      <c r="B60" s="437"/>
      <c r="C60" s="438" t="s">
        <v>691</v>
      </c>
      <c r="D60" s="20"/>
      <c r="E60" s="21"/>
      <c r="F60" s="15"/>
      <c r="G60" s="15"/>
      <c r="H60" s="15"/>
      <c r="I60" s="24"/>
      <c r="J60" s="41"/>
      <c r="K60" s="41"/>
      <c r="L60" s="42"/>
      <c r="M60" s="20"/>
      <c r="N60" s="20"/>
      <c r="O60" s="20" t="s">
        <v>54</v>
      </c>
      <c r="P60" s="30" t="s">
        <v>41</v>
      </c>
      <c r="Q60" s="30" t="s">
        <v>383</v>
      </c>
      <c r="R60" s="45"/>
      <c r="S60" s="45"/>
    </row>
    <row r="61" spans="1:19" ht="24" x14ac:dyDescent="0.25">
      <c r="A61" s="13">
        <f t="shared" si="0"/>
        <v>58</v>
      </c>
      <c r="B61" s="437"/>
      <c r="C61" s="439"/>
      <c r="D61" s="20"/>
      <c r="E61" s="15" t="s">
        <v>631</v>
      </c>
      <c r="F61" s="15" t="s">
        <v>527</v>
      </c>
      <c r="G61" s="15"/>
      <c r="H61" s="15">
        <v>2000</v>
      </c>
      <c r="I61" s="24"/>
      <c r="J61" s="41"/>
      <c r="K61" s="41"/>
      <c r="L61" s="42"/>
      <c r="M61" s="20"/>
      <c r="N61" s="20"/>
      <c r="O61" s="20" t="s">
        <v>54</v>
      </c>
      <c r="P61" s="30" t="s">
        <v>41</v>
      </c>
      <c r="Q61" s="30" t="s">
        <v>383</v>
      </c>
      <c r="R61" s="45"/>
      <c r="S61" s="45"/>
    </row>
    <row r="62" spans="1:19" x14ac:dyDescent="0.25">
      <c r="A62" s="13">
        <f t="shared" si="0"/>
        <v>59</v>
      </c>
      <c r="B62" s="437"/>
      <c r="C62" s="439"/>
      <c r="D62" s="20"/>
      <c r="E62" s="21"/>
      <c r="F62" s="15"/>
      <c r="G62" s="15"/>
      <c r="H62" s="15"/>
      <c r="I62" s="24"/>
      <c r="J62" s="41"/>
      <c r="K62" s="41"/>
      <c r="L62" s="42"/>
      <c r="M62" s="20"/>
      <c r="N62" s="20"/>
      <c r="O62" s="20" t="s">
        <v>54</v>
      </c>
      <c r="P62" s="30" t="s">
        <v>41</v>
      </c>
      <c r="Q62" s="30" t="s">
        <v>383</v>
      </c>
      <c r="R62" s="45"/>
      <c r="S62" s="45"/>
    </row>
    <row r="63" spans="1:19" ht="24" x14ac:dyDescent="0.25">
      <c r="E63" s="15" t="s">
        <v>638</v>
      </c>
      <c r="F63" s="15" t="s">
        <v>527</v>
      </c>
      <c r="G63" s="15"/>
      <c r="H63" s="15">
        <v>5000</v>
      </c>
      <c r="I63" s="43">
        <f>SUM(I4:I62)</f>
        <v>86600</v>
      </c>
    </row>
    <row r="64" spans="1:19" x14ac:dyDescent="0.25">
      <c r="E64" s="21"/>
      <c r="F64" s="15"/>
      <c r="G64" s="15"/>
      <c r="H64" s="15"/>
    </row>
    <row r="65" spans="5:8" x14ac:dyDescent="0.25">
      <c r="E65" s="51"/>
      <c r="F65" s="15"/>
      <c r="G65" s="15"/>
      <c r="H65" s="15"/>
    </row>
    <row r="66" spans="5:8" x14ac:dyDescent="0.25">
      <c r="E66" s="51"/>
      <c r="F66" s="15"/>
      <c r="G66" s="15"/>
      <c r="H66" s="15"/>
    </row>
    <row r="67" spans="5:8" x14ac:dyDescent="0.25">
      <c r="E67" s="51"/>
      <c r="F67" s="15"/>
      <c r="G67" s="15"/>
      <c r="H67" s="15"/>
    </row>
    <row r="68" spans="5:8" ht="24" x14ac:dyDescent="0.25">
      <c r="E68" s="51" t="s">
        <v>652</v>
      </c>
      <c r="F68" s="15" t="s">
        <v>527</v>
      </c>
      <c r="G68" s="15"/>
      <c r="H68" s="15">
        <v>3000</v>
      </c>
    </row>
    <row r="69" spans="5:8" x14ac:dyDescent="0.25">
      <c r="E69" s="51"/>
      <c r="F69" s="15"/>
      <c r="G69" s="15"/>
      <c r="H69" s="15"/>
    </row>
  </sheetData>
  <mergeCells count="44">
    <mergeCell ref="L16:L17"/>
    <mergeCell ref="L18:L21"/>
    <mergeCell ref="L22:L25"/>
    <mergeCell ref="L26:L29"/>
    <mergeCell ref="D30:D34"/>
    <mergeCell ref="D35:D40"/>
    <mergeCell ref="D41:D44"/>
    <mergeCell ref="D45:D48"/>
    <mergeCell ref="D49:D52"/>
    <mergeCell ref="D4:D11"/>
    <mergeCell ref="D12:D17"/>
    <mergeCell ref="D18:D21"/>
    <mergeCell ref="D22:D25"/>
    <mergeCell ref="D26:D29"/>
    <mergeCell ref="B4:B62"/>
    <mergeCell ref="C2:C3"/>
    <mergeCell ref="C4:C11"/>
    <mergeCell ref="C12:C17"/>
    <mergeCell ref="C18:C21"/>
    <mergeCell ref="C22:C25"/>
    <mergeCell ref="C26:C29"/>
    <mergeCell ref="C30:C34"/>
    <mergeCell ref="C35:C40"/>
    <mergeCell ref="C41:C44"/>
    <mergeCell ref="C45:C48"/>
    <mergeCell ref="C49:C52"/>
    <mergeCell ref="C53:C56"/>
    <mergeCell ref="C57:C59"/>
    <mergeCell ref="C60:C62"/>
    <mergeCell ref="A1:Q1"/>
    <mergeCell ref="M2:N2"/>
    <mergeCell ref="O2:Q2"/>
    <mergeCell ref="R2:S2"/>
    <mergeCell ref="A2:A3"/>
    <mergeCell ref="B2:B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honeticPr fontId="44" type="noConversion"/>
  <pageMargins left="0.31388888888888899" right="0.31388888888888899" top="0.196527777777778" bottom="0.196527777777778" header="0.5" footer="0.5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B51"/>
  <sheetViews>
    <sheetView workbookViewId="0">
      <selection activeCell="K2" sqref="K2:K3"/>
    </sheetView>
  </sheetViews>
  <sheetFormatPr defaultColWidth="9.6640625" defaultRowHeight="15.6" x14ac:dyDescent="0.25"/>
  <cols>
    <col min="1" max="1" width="4" style="6" customWidth="1"/>
    <col min="2" max="2" width="9.109375" style="6" customWidth="1"/>
    <col min="3" max="3" width="37.6640625" style="6" customWidth="1"/>
    <col min="4" max="4" width="5.109375" style="6" customWidth="1"/>
    <col min="5" max="5" width="31.6640625" style="7" customWidth="1"/>
    <col min="6" max="8" width="13.6640625" style="51" customWidth="1"/>
    <col min="9" max="9" width="13.77734375" style="51" customWidth="1"/>
    <col min="10" max="10" width="11.88671875" style="9" customWidth="1"/>
    <col min="11" max="11" width="17.88671875" style="9" customWidth="1"/>
    <col min="12" max="12" width="29.21875" style="7" customWidth="1"/>
    <col min="13" max="13" width="21.21875" style="6" customWidth="1"/>
    <col min="14" max="15" width="9.44140625" style="6" customWidth="1"/>
    <col min="16" max="16" width="11.109375" style="1" customWidth="1"/>
    <col min="17" max="17" width="9.44140625" style="1" customWidth="1"/>
    <col min="18" max="236" width="9.6640625" style="1"/>
    <col min="237" max="16384" width="9.6640625" style="10"/>
  </cols>
  <sheetData>
    <row r="1" spans="1:17" s="1" customFormat="1" ht="22.2" x14ac:dyDescent="0.25">
      <c r="A1" s="297" t="s">
        <v>145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7" s="1" customFormat="1" ht="42.75" customHeight="1" x14ac:dyDescent="0.25">
      <c r="A2" s="298" t="s">
        <v>1</v>
      </c>
      <c r="B2" s="300" t="s">
        <v>146</v>
      </c>
      <c r="C2" s="298" t="s">
        <v>147</v>
      </c>
      <c r="D2" s="300" t="s">
        <v>8</v>
      </c>
      <c r="E2" s="298" t="s">
        <v>9</v>
      </c>
      <c r="F2" s="302" t="s">
        <v>10</v>
      </c>
      <c r="G2" s="302" t="s">
        <v>11</v>
      </c>
      <c r="H2" s="302" t="s">
        <v>12</v>
      </c>
      <c r="I2" s="302" t="s">
        <v>13</v>
      </c>
      <c r="J2" s="298" t="s">
        <v>14</v>
      </c>
      <c r="K2" s="304" t="s">
        <v>787</v>
      </c>
      <c r="L2" s="298" t="s">
        <v>16</v>
      </c>
      <c r="M2" s="298" t="s">
        <v>25</v>
      </c>
      <c r="N2" s="298"/>
      <c r="O2" s="299" t="s">
        <v>27</v>
      </c>
      <c r="P2" s="299"/>
      <c r="Q2" s="299"/>
    </row>
    <row r="3" spans="1:17" s="1" customFormat="1" ht="18.600000000000001" customHeight="1" x14ac:dyDescent="0.25">
      <c r="A3" s="298"/>
      <c r="B3" s="301"/>
      <c r="C3" s="298"/>
      <c r="D3" s="301"/>
      <c r="E3" s="298"/>
      <c r="F3" s="303"/>
      <c r="G3" s="303"/>
      <c r="H3" s="303"/>
      <c r="I3" s="303"/>
      <c r="J3" s="298"/>
      <c r="K3" s="301"/>
      <c r="L3" s="298"/>
      <c r="M3" s="11" t="s">
        <v>149</v>
      </c>
      <c r="N3" s="23" t="s">
        <v>25</v>
      </c>
      <c r="O3" s="22" t="s">
        <v>150</v>
      </c>
      <c r="P3" s="22" t="s">
        <v>151</v>
      </c>
      <c r="Q3" s="22" t="s">
        <v>152</v>
      </c>
    </row>
    <row r="4" spans="1:17" s="1" customFormat="1" ht="28.95" customHeight="1" x14ac:dyDescent="0.25">
      <c r="A4" s="101">
        <v>1</v>
      </c>
      <c r="B4" s="305" t="s">
        <v>153</v>
      </c>
      <c r="C4" s="309" t="s">
        <v>154</v>
      </c>
      <c r="D4" s="296">
        <v>3</v>
      </c>
      <c r="E4" s="121" t="s">
        <v>155</v>
      </c>
      <c r="F4" s="121"/>
      <c r="G4" s="121"/>
      <c r="H4" s="121"/>
      <c r="I4" s="121"/>
      <c r="J4" s="127">
        <v>43802</v>
      </c>
      <c r="K4" s="128">
        <v>2</v>
      </c>
      <c r="L4" s="319" t="s">
        <v>156</v>
      </c>
      <c r="M4" s="129" t="s">
        <v>157</v>
      </c>
      <c r="N4" s="128" t="s">
        <v>48</v>
      </c>
      <c r="O4" s="129" t="s">
        <v>41</v>
      </c>
      <c r="P4" s="129" t="s">
        <v>48</v>
      </c>
      <c r="Q4" s="129"/>
    </row>
    <row r="5" spans="1:17" x14ac:dyDescent="0.25">
      <c r="A5" s="101">
        <v>2</v>
      </c>
      <c r="B5" s="306"/>
      <c r="C5" s="309"/>
      <c r="D5" s="296"/>
      <c r="E5" s="121" t="s">
        <v>158</v>
      </c>
      <c r="F5" s="121"/>
      <c r="G5" s="121"/>
      <c r="H5" s="121"/>
      <c r="I5" s="121"/>
      <c r="J5" s="127">
        <v>43804</v>
      </c>
      <c r="K5" s="128">
        <v>1</v>
      </c>
      <c r="L5" s="320"/>
      <c r="M5" s="129" t="s">
        <v>157</v>
      </c>
      <c r="N5" s="128" t="s">
        <v>48</v>
      </c>
      <c r="O5" s="129">
        <v>863</v>
      </c>
      <c r="P5" s="128" t="s">
        <v>159</v>
      </c>
      <c r="Q5" s="129"/>
    </row>
    <row r="6" spans="1:17" x14ac:dyDescent="0.25">
      <c r="A6" s="101">
        <v>3</v>
      </c>
      <c r="B6" s="306"/>
      <c r="C6" s="309"/>
      <c r="D6" s="296"/>
      <c r="E6" s="121" t="s">
        <v>160</v>
      </c>
      <c r="F6" s="121"/>
      <c r="G6" s="121"/>
      <c r="H6" s="121"/>
      <c r="I6" s="121"/>
      <c r="J6" s="127">
        <v>43805</v>
      </c>
      <c r="K6" s="128">
        <v>1</v>
      </c>
      <c r="L6" s="321"/>
      <c r="M6" s="129" t="s">
        <v>157</v>
      </c>
      <c r="N6" s="128" t="s">
        <v>48</v>
      </c>
      <c r="O6" s="129">
        <v>863</v>
      </c>
      <c r="P6" s="128" t="s">
        <v>159</v>
      </c>
      <c r="Q6" s="129"/>
    </row>
    <row r="7" spans="1:17" ht="28.8" x14ac:dyDescent="0.25">
      <c r="A7" s="101">
        <v>4</v>
      </c>
      <c r="B7" s="306"/>
      <c r="C7" s="310" t="s">
        <v>161</v>
      </c>
      <c r="D7" s="296">
        <v>8</v>
      </c>
      <c r="E7" s="122" t="s">
        <v>162</v>
      </c>
      <c r="F7" s="121"/>
      <c r="G7" s="121"/>
      <c r="H7" s="121"/>
      <c r="I7" s="121"/>
      <c r="J7" s="130">
        <v>43808</v>
      </c>
      <c r="K7" s="41">
        <v>2</v>
      </c>
      <c r="L7" s="322" t="s">
        <v>163</v>
      </c>
      <c r="M7" s="131" t="s">
        <v>157</v>
      </c>
      <c r="N7" s="41" t="s">
        <v>48</v>
      </c>
      <c r="O7" s="41" t="s">
        <v>159</v>
      </c>
      <c r="P7" s="41" t="s">
        <v>41</v>
      </c>
      <c r="Q7" s="131"/>
    </row>
    <row r="8" spans="1:17" ht="28.8" x14ac:dyDescent="0.25">
      <c r="A8" s="101">
        <v>5</v>
      </c>
      <c r="B8" s="306"/>
      <c r="C8" s="310"/>
      <c r="D8" s="296"/>
      <c r="E8" s="122" t="s">
        <v>164</v>
      </c>
      <c r="F8" s="121"/>
      <c r="G8" s="121"/>
      <c r="H8" s="121"/>
      <c r="I8" s="121"/>
      <c r="J8" s="130">
        <v>43810</v>
      </c>
      <c r="K8" s="41">
        <v>2</v>
      </c>
      <c r="L8" s="323"/>
      <c r="M8" s="131" t="s">
        <v>157</v>
      </c>
      <c r="N8" s="41" t="s">
        <v>48</v>
      </c>
      <c r="O8" s="41" t="s">
        <v>159</v>
      </c>
      <c r="P8" s="41" t="s">
        <v>41</v>
      </c>
      <c r="Q8" s="131"/>
    </row>
    <row r="9" spans="1:17" x14ac:dyDescent="0.25">
      <c r="A9" s="101">
        <v>6</v>
      </c>
      <c r="B9" s="306"/>
      <c r="C9" s="310"/>
      <c r="D9" s="296"/>
      <c r="E9" s="122" t="s">
        <v>165</v>
      </c>
      <c r="F9" s="121"/>
      <c r="G9" s="121"/>
      <c r="H9" s="121"/>
      <c r="I9" s="121"/>
      <c r="J9" s="130">
        <v>43812</v>
      </c>
      <c r="K9" s="41">
        <v>3</v>
      </c>
      <c r="L9" s="323"/>
      <c r="M9" s="131" t="s">
        <v>157</v>
      </c>
      <c r="N9" s="41" t="s">
        <v>48</v>
      </c>
      <c r="O9" s="41" t="s">
        <v>159</v>
      </c>
      <c r="P9" s="41" t="s">
        <v>41</v>
      </c>
      <c r="Q9" s="131"/>
    </row>
    <row r="10" spans="1:17" x14ac:dyDescent="0.25">
      <c r="A10" s="101">
        <v>7</v>
      </c>
      <c r="B10" s="306"/>
      <c r="C10" s="310"/>
      <c r="D10" s="296"/>
      <c r="E10" s="122" t="s">
        <v>166</v>
      </c>
      <c r="F10" s="121"/>
      <c r="G10" s="121"/>
      <c r="H10" s="121"/>
      <c r="I10" s="121"/>
      <c r="J10" s="130">
        <v>43816</v>
      </c>
      <c r="K10" s="41">
        <v>4</v>
      </c>
      <c r="L10" s="323"/>
      <c r="M10" s="131" t="s">
        <v>157</v>
      </c>
      <c r="N10" s="41" t="s">
        <v>48</v>
      </c>
      <c r="O10" s="41" t="s">
        <v>159</v>
      </c>
      <c r="P10" s="41" t="s">
        <v>41</v>
      </c>
      <c r="Q10" s="131"/>
    </row>
    <row r="11" spans="1:17" ht="28.8" x14ac:dyDescent="0.25">
      <c r="A11" s="101">
        <v>8</v>
      </c>
      <c r="B11" s="306"/>
      <c r="C11" s="310"/>
      <c r="D11" s="296"/>
      <c r="E11" s="122" t="s">
        <v>167</v>
      </c>
      <c r="F11" s="121"/>
      <c r="G11" s="121"/>
      <c r="H11" s="121"/>
      <c r="I11" s="121"/>
      <c r="J11" s="130">
        <v>43819</v>
      </c>
      <c r="K11" s="41">
        <v>2</v>
      </c>
      <c r="L11" s="323"/>
      <c r="M11" s="131" t="s">
        <v>157</v>
      </c>
      <c r="N11" s="41" t="s">
        <v>48</v>
      </c>
      <c r="O11" s="41" t="s">
        <v>159</v>
      </c>
      <c r="P11" s="41" t="s">
        <v>41</v>
      </c>
      <c r="Q11" s="131"/>
    </row>
    <row r="12" spans="1:17" x14ac:dyDescent="0.25">
      <c r="A12" s="101">
        <v>9</v>
      </c>
      <c r="B12" s="306"/>
      <c r="C12" s="310"/>
      <c r="D12" s="296"/>
      <c r="E12" s="122" t="s">
        <v>168</v>
      </c>
      <c r="F12" s="121"/>
      <c r="G12" s="121"/>
      <c r="H12" s="121"/>
      <c r="I12" s="121"/>
      <c r="J12" s="130">
        <f>J11+K11</f>
        <v>43821</v>
      </c>
      <c r="K12" s="41">
        <v>1</v>
      </c>
      <c r="L12" s="323"/>
      <c r="M12" s="131" t="s">
        <v>157</v>
      </c>
      <c r="N12" s="41" t="s">
        <v>48</v>
      </c>
      <c r="O12" s="41" t="s">
        <v>159</v>
      </c>
      <c r="P12" s="41" t="s">
        <v>41</v>
      </c>
      <c r="Q12" s="131"/>
    </row>
    <row r="13" spans="1:17" ht="28.8" x14ac:dyDescent="0.25">
      <c r="A13" s="101">
        <v>10</v>
      </c>
      <c r="B13" s="306"/>
      <c r="C13" s="310"/>
      <c r="D13" s="296"/>
      <c r="E13" s="122" t="s">
        <v>169</v>
      </c>
      <c r="F13" s="121"/>
      <c r="G13" s="121"/>
      <c r="H13" s="121" t="s">
        <v>170</v>
      </c>
      <c r="I13" s="121">
        <v>23500</v>
      </c>
      <c r="J13" s="130">
        <f>J12+K12</f>
        <v>43822</v>
      </c>
      <c r="K13" s="41">
        <v>1</v>
      </c>
      <c r="L13" s="324"/>
      <c r="M13" s="131" t="s">
        <v>157</v>
      </c>
      <c r="N13" s="41" t="s">
        <v>48</v>
      </c>
      <c r="O13" s="41" t="s">
        <v>159</v>
      </c>
      <c r="P13" s="41" t="s">
        <v>41</v>
      </c>
      <c r="Q13" s="131"/>
    </row>
    <row r="14" spans="1:17" ht="22.95" customHeight="1" x14ac:dyDescent="0.25">
      <c r="A14" s="101">
        <v>11</v>
      </c>
      <c r="B14" s="306"/>
      <c r="C14" s="310" t="s">
        <v>171</v>
      </c>
      <c r="D14" s="296">
        <v>2</v>
      </c>
      <c r="E14" s="122" t="s">
        <v>172</v>
      </c>
      <c r="F14" s="121"/>
      <c r="G14" s="121"/>
      <c r="H14" s="121"/>
      <c r="I14" s="121"/>
      <c r="J14" s="130">
        <v>43823</v>
      </c>
      <c r="K14" s="41">
        <v>2</v>
      </c>
      <c r="L14" s="322" t="s">
        <v>173</v>
      </c>
      <c r="M14" s="131" t="s">
        <v>157</v>
      </c>
      <c r="N14" s="41" t="s">
        <v>48</v>
      </c>
      <c r="O14" s="41" t="s">
        <v>159</v>
      </c>
      <c r="P14" s="41" t="s">
        <v>41</v>
      </c>
      <c r="Q14" s="131"/>
    </row>
    <row r="15" spans="1:17" ht="22.95" customHeight="1" x14ac:dyDescent="0.25">
      <c r="A15" s="101">
        <v>12</v>
      </c>
      <c r="B15" s="306"/>
      <c r="C15" s="310"/>
      <c r="D15" s="296"/>
      <c r="E15" s="122" t="s">
        <v>174</v>
      </c>
      <c r="F15" s="121"/>
      <c r="G15" s="121"/>
      <c r="H15" s="121" t="s">
        <v>175</v>
      </c>
      <c r="I15" s="121" t="s">
        <v>176</v>
      </c>
      <c r="J15" s="130">
        <v>43825</v>
      </c>
      <c r="K15" s="41" t="s">
        <v>177</v>
      </c>
      <c r="L15" s="324"/>
      <c r="M15" s="131" t="s">
        <v>157</v>
      </c>
      <c r="N15" s="41" t="s">
        <v>48</v>
      </c>
      <c r="O15" s="131">
        <v>863</v>
      </c>
      <c r="P15" s="41" t="s">
        <v>41</v>
      </c>
      <c r="Q15" s="41" t="s">
        <v>159</v>
      </c>
    </row>
    <row r="16" spans="1:17" ht="22.95" customHeight="1" x14ac:dyDescent="0.25">
      <c r="A16" s="101"/>
      <c r="B16" s="306"/>
      <c r="C16" s="310" t="s">
        <v>178</v>
      </c>
      <c r="D16" s="296">
        <v>3</v>
      </c>
      <c r="E16" s="122" t="s">
        <v>179</v>
      </c>
      <c r="F16" s="121"/>
      <c r="G16" s="121"/>
      <c r="H16" s="121"/>
      <c r="I16" s="121"/>
      <c r="J16" s="130">
        <f>J15+37</f>
        <v>43862</v>
      </c>
      <c r="K16" s="100">
        <v>5</v>
      </c>
      <c r="L16" s="132"/>
      <c r="M16" s="131" t="s">
        <v>157</v>
      </c>
      <c r="N16" s="41" t="s">
        <v>48</v>
      </c>
      <c r="O16" s="41" t="s">
        <v>41</v>
      </c>
      <c r="P16" s="41" t="s">
        <v>159</v>
      </c>
      <c r="Q16" s="41"/>
    </row>
    <row r="17" spans="1:17" ht="22.95" customHeight="1" x14ac:dyDescent="0.25">
      <c r="A17" s="101"/>
      <c r="B17" s="306"/>
      <c r="C17" s="310"/>
      <c r="D17" s="296"/>
      <c r="E17" s="122" t="s">
        <v>180</v>
      </c>
      <c r="F17" s="121"/>
      <c r="G17" s="121"/>
      <c r="H17" s="121"/>
      <c r="I17" s="121"/>
      <c r="J17" s="130">
        <f>J16+K16</f>
        <v>43867</v>
      </c>
      <c r="K17" s="100">
        <v>3</v>
      </c>
      <c r="L17" s="132"/>
      <c r="M17" s="131" t="s">
        <v>157</v>
      </c>
      <c r="N17" s="41" t="s">
        <v>48</v>
      </c>
      <c r="O17" s="41" t="s">
        <v>41</v>
      </c>
      <c r="P17" s="41" t="s">
        <v>159</v>
      </c>
      <c r="Q17" s="41"/>
    </row>
    <row r="18" spans="1:17" ht="22.95" customHeight="1" x14ac:dyDescent="0.25">
      <c r="A18" s="101"/>
      <c r="B18" s="307"/>
      <c r="C18" s="310"/>
      <c r="D18" s="296"/>
      <c r="E18" s="123" t="s">
        <v>181</v>
      </c>
      <c r="F18" s="123"/>
      <c r="G18" s="123"/>
      <c r="H18" s="123"/>
      <c r="I18" s="123"/>
      <c r="J18" s="133">
        <f>J17+K17</f>
        <v>43870</v>
      </c>
      <c r="K18" s="134" t="s">
        <v>182</v>
      </c>
      <c r="L18" s="135" t="s">
        <v>183</v>
      </c>
      <c r="M18" s="136" t="s">
        <v>49</v>
      </c>
      <c r="N18" s="137" t="s">
        <v>50</v>
      </c>
      <c r="O18" s="137" t="s">
        <v>48</v>
      </c>
      <c r="P18" s="137" t="s">
        <v>41</v>
      </c>
      <c r="Q18" s="137" t="s">
        <v>159</v>
      </c>
    </row>
    <row r="19" spans="1:17" s="1" customFormat="1" ht="28.8" x14ac:dyDescent="0.25">
      <c r="A19" s="101">
        <v>13</v>
      </c>
      <c r="B19" s="308" t="s">
        <v>184</v>
      </c>
      <c r="C19" s="11" t="s">
        <v>185</v>
      </c>
      <c r="D19" s="11">
        <v>1</v>
      </c>
      <c r="E19" s="99" t="s">
        <v>186</v>
      </c>
      <c r="F19" s="124"/>
      <c r="G19" s="124"/>
      <c r="H19" s="124"/>
      <c r="I19" s="124"/>
      <c r="J19" s="138">
        <v>43864</v>
      </c>
      <c r="K19" s="12">
        <v>5</v>
      </c>
      <c r="L19" s="99" t="s">
        <v>187</v>
      </c>
      <c r="M19" s="11" t="s">
        <v>188</v>
      </c>
      <c r="N19" s="41" t="s">
        <v>48</v>
      </c>
      <c r="O19" s="30" t="s">
        <v>41</v>
      </c>
      <c r="P19" s="41" t="s">
        <v>48</v>
      </c>
      <c r="Q19" s="30" t="s">
        <v>189</v>
      </c>
    </row>
    <row r="20" spans="1:17" s="1" customFormat="1" ht="28.8" x14ac:dyDescent="0.25">
      <c r="A20" s="101">
        <v>14</v>
      </c>
      <c r="B20" s="308"/>
      <c r="C20" s="298" t="s">
        <v>190</v>
      </c>
      <c r="D20" s="298">
        <v>7</v>
      </c>
      <c r="E20" s="99" t="s">
        <v>191</v>
      </c>
      <c r="F20" s="124"/>
      <c r="G20" s="124"/>
      <c r="H20" s="124"/>
      <c r="I20" s="124"/>
      <c r="J20" s="138">
        <v>43869</v>
      </c>
      <c r="K20" s="12">
        <v>7</v>
      </c>
      <c r="L20" s="99" t="s">
        <v>192</v>
      </c>
      <c r="M20" s="11" t="s">
        <v>188</v>
      </c>
      <c r="N20" s="41" t="s">
        <v>48</v>
      </c>
      <c r="O20" s="30" t="s">
        <v>189</v>
      </c>
      <c r="P20" s="41" t="s">
        <v>48</v>
      </c>
      <c r="Q20" s="22"/>
    </row>
    <row r="21" spans="1:17" s="1" customFormat="1" ht="28.8" x14ac:dyDescent="0.25">
      <c r="A21" s="101">
        <v>15</v>
      </c>
      <c r="B21" s="308"/>
      <c r="C21" s="298"/>
      <c r="D21" s="298"/>
      <c r="E21" s="99" t="s">
        <v>193</v>
      </c>
      <c r="F21" s="124"/>
      <c r="G21" s="124"/>
      <c r="H21" s="124"/>
      <c r="I21" s="124"/>
      <c r="J21" s="138">
        <v>43875</v>
      </c>
      <c r="K21" s="12">
        <v>6</v>
      </c>
      <c r="L21" s="99" t="s">
        <v>194</v>
      </c>
      <c r="M21" s="11" t="s">
        <v>188</v>
      </c>
      <c r="N21" s="41" t="s">
        <v>48</v>
      </c>
      <c r="O21" s="30" t="s">
        <v>189</v>
      </c>
      <c r="P21" s="41" t="s">
        <v>48</v>
      </c>
      <c r="Q21" s="22"/>
    </row>
    <row r="22" spans="1:17" s="1" customFormat="1" ht="28.8" x14ac:dyDescent="0.25">
      <c r="A22" s="101">
        <v>16</v>
      </c>
      <c r="B22" s="308"/>
      <c r="C22" s="298"/>
      <c r="D22" s="298"/>
      <c r="E22" s="99" t="s">
        <v>195</v>
      </c>
      <c r="F22" s="124"/>
      <c r="G22" s="124"/>
      <c r="H22" s="124"/>
      <c r="I22" s="124"/>
      <c r="J22" s="138">
        <v>43877</v>
      </c>
      <c r="K22" s="12">
        <v>2</v>
      </c>
      <c r="L22" s="99" t="s">
        <v>196</v>
      </c>
      <c r="M22" s="11" t="s">
        <v>188</v>
      </c>
      <c r="N22" s="41" t="s">
        <v>48</v>
      </c>
      <c r="O22" s="30" t="s">
        <v>189</v>
      </c>
      <c r="P22" s="41" t="s">
        <v>48</v>
      </c>
      <c r="Q22" s="22"/>
    </row>
    <row r="23" spans="1:17" s="1" customFormat="1" ht="30" x14ac:dyDescent="0.25">
      <c r="A23" s="101">
        <v>17</v>
      </c>
      <c r="B23" s="308"/>
      <c r="C23" s="298"/>
      <c r="D23" s="298"/>
      <c r="E23" s="99" t="s">
        <v>197</v>
      </c>
      <c r="F23" s="124"/>
      <c r="G23" s="124"/>
      <c r="H23" s="124"/>
      <c r="I23" s="124"/>
      <c r="J23" s="138">
        <v>43879</v>
      </c>
      <c r="K23" s="12">
        <v>2</v>
      </c>
      <c r="L23" s="99" t="s">
        <v>198</v>
      </c>
      <c r="M23" s="11" t="s">
        <v>188</v>
      </c>
      <c r="N23" s="41" t="s">
        <v>48</v>
      </c>
      <c r="O23" s="30" t="s">
        <v>189</v>
      </c>
      <c r="P23" s="41" t="s">
        <v>48</v>
      </c>
      <c r="Q23" s="22"/>
    </row>
    <row r="24" spans="1:17" s="1" customFormat="1" ht="28.8" x14ac:dyDescent="0.25">
      <c r="A24" s="101">
        <v>18</v>
      </c>
      <c r="B24" s="308"/>
      <c r="C24" s="298"/>
      <c r="D24" s="298"/>
      <c r="E24" s="99" t="s">
        <v>199</v>
      </c>
      <c r="F24" s="124"/>
      <c r="G24" s="124"/>
      <c r="H24" s="124"/>
      <c r="I24" s="124"/>
      <c r="J24" s="138">
        <v>43881</v>
      </c>
      <c r="K24" s="12">
        <v>2</v>
      </c>
      <c r="L24" s="99" t="s">
        <v>200</v>
      </c>
      <c r="M24" s="11" t="s">
        <v>188</v>
      </c>
      <c r="N24" s="41" t="s">
        <v>48</v>
      </c>
      <c r="O24" s="30" t="s">
        <v>189</v>
      </c>
      <c r="P24" s="41" t="s">
        <v>48</v>
      </c>
      <c r="Q24" s="22"/>
    </row>
    <row r="25" spans="1:17" s="1" customFormat="1" ht="28.8" x14ac:dyDescent="0.25">
      <c r="A25" s="101">
        <v>19</v>
      </c>
      <c r="B25" s="308"/>
      <c r="C25" s="298"/>
      <c r="D25" s="298"/>
      <c r="E25" s="99" t="s">
        <v>201</v>
      </c>
      <c r="F25" s="124"/>
      <c r="G25" s="124"/>
      <c r="H25" s="124"/>
      <c r="I25" s="124"/>
      <c r="J25" s="138">
        <v>43882</v>
      </c>
      <c r="K25" s="12">
        <v>1</v>
      </c>
      <c r="L25" s="99" t="s">
        <v>202</v>
      </c>
      <c r="M25" s="11" t="s">
        <v>188</v>
      </c>
      <c r="N25" s="41" t="s">
        <v>48</v>
      </c>
      <c r="O25" s="30" t="s">
        <v>189</v>
      </c>
      <c r="P25" s="41" t="s">
        <v>48</v>
      </c>
      <c r="Q25" s="22"/>
    </row>
    <row r="26" spans="1:17" s="1" customFormat="1" ht="28.8" x14ac:dyDescent="0.25">
      <c r="A26" s="101">
        <v>20</v>
      </c>
      <c r="B26" s="308"/>
      <c r="C26" s="298"/>
      <c r="D26" s="298"/>
      <c r="E26" s="99" t="s">
        <v>203</v>
      </c>
      <c r="F26" s="124"/>
      <c r="G26" s="124"/>
      <c r="H26" s="124"/>
      <c r="I26" s="124"/>
      <c r="J26" s="138">
        <v>43886</v>
      </c>
      <c r="K26" s="12">
        <v>4</v>
      </c>
      <c r="L26" s="99" t="s">
        <v>204</v>
      </c>
      <c r="M26" s="11" t="s">
        <v>188</v>
      </c>
      <c r="N26" s="41" t="s">
        <v>48</v>
      </c>
      <c r="O26" s="30" t="s">
        <v>41</v>
      </c>
      <c r="P26" s="41" t="s">
        <v>48</v>
      </c>
      <c r="Q26" s="22"/>
    </row>
    <row r="27" spans="1:17" s="1" customFormat="1" ht="16.5" customHeight="1" x14ac:dyDescent="0.25">
      <c r="A27" s="101"/>
      <c r="B27" s="308"/>
      <c r="C27" s="311" t="s">
        <v>205</v>
      </c>
      <c r="D27" s="311">
        <v>5</v>
      </c>
      <c r="E27" s="124" t="s">
        <v>206</v>
      </c>
      <c r="F27" s="124"/>
      <c r="G27" s="124"/>
      <c r="H27" s="124"/>
      <c r="I27" s="124"/>
      <c r="J27" s="138">
        <v>43887</v>
      </c>
      <c r="K27" s="12">
        <v>1</v>
      </c>
      <c r="L27" s="99"/>
      <c r="M27" s="11" t="s">
        <v>188</v>
      </c>
      <c r="N27" s="41" t="s">
        <v>48</v>
      </c>
      <c r="O27" s="30" t="s">
        <v>41</v>
      </c>
      <c r="P27" s="41" t="s">
        <v>48</v>
      </c>
      <c r="Q27" s="22"/>
    </row>
    <row r="28" spans="1:17" s="1" customFormat="1" ht="28.8" x14ac:dyDescent="0.25">
      <c r="A28" s="101"/>
      <c r="B28" s="308"/>
      <c r="C28" s="311"/>
      <c r="D28" s="311"/>
      <c r="E28" s="124" t="s">
        <v>207</v>
      </c>
      <c r="F28" s="124"/>
      <c r="G28" s="124"/>
      <c r="H28" s="124"/>
      <c r="I28" s="124"/>
      <c r="J28" s="138">
        <v>43888</v>
      </c>
      <c r="K28" s="12">
        <v>1</v>
      </c>
      <c r="L28" s="99"/>
      <c r="M28" s="11" t="s">
        <v>188</v>
      </c>
      <c r="N28" s="41" t="s">
        <v>48</v>
      </c>
      <c r="O28" s="30" t="s">
        <v>41</v>
      </c>
      <c r="P28" s="41" t="s">
        <v>48</v>
      </c>
      <c r="Q28" s="22"/>
    </row>
    <row r="29" spans="1:17" s="1" customFormat="1" ht="28.8" x14ac:dyDescent="0.25">
      <c r="A29" s="101"/>
      <c r="B29" s="308"/>
      <c r="C29" s="311"/>
      <c r="D29" s="311"/>
      <c r="E29" s="124" t="s">
        <v>208</v>
      </c>
      <c r="F29" s="124"/>
      <c r="G29" s="124"/>
      <c r="H29" s="124"/>
      <c r="I29" s="124"/>
      <c r="J29" s="138">
        <v>43889</v>
      </c>
      <c r="K29" s="12">
        <v>1</v>
      </c>
      <c r="L29" s="99"/>
      <c r="M29" s="11" t="s">
        <v>188</v>
      </c>
      <c r="N29" s="41" t="s">
        <v>48</v>
      </c>
      <c r="O29" s="30" t="s">
        <v>41</v>
      </c>
      <c r="P29" s="41" t="s">
        <v>48</v>
      </c>
      <c r="Q29" s="22"/>
    </row>
    <row r="30" spans="1:17" s="1" customFormat="1" ht="28.8" x14ac:dyDescent="0.25">
      <c r="A30" s="101"/>
      <c r="B30" s="308"/>
      <c r="C30" s="311"/>
      <c r="D30" s="311"/>
      <c r="E30" s="124" t="s">
        <v>209</v>
      </c>
      <c r="F30" s="125"/>
      <c r="G30" s="124"/>
      <c r="H30" s="124"/>
      <c r="I30" s="124"/>
      <c r="J30" s="138">
        <v>43890</v>
      </c>
      <c r="K30" s="12">
        <v>2</v>
      </c>
      <c r="L30" s="99"/>
      <c r="M30" s="11" t="s">
        <v>188</v>
      </c>
      <c r="N30" s="41" t="s">
        <v>48</v>
      </c>
      <c r="O30" s="30" t="s">
        <v>41</v>
      </c>
      <c r="P30" s="41" t="s">
        <v>48</v>
      </c>
      <c r="Q30" s="22"/>
    </row>
    <row r="31" spans="1:17" s="1" customFormat="1" ht="45" x14ac:dyDescent="0.25">
      <c r="A31" s="101"/>
      <c r="B31" s="308"/>
      <c r="C31" s="311"/>
      <c r="D31" s="311"/>
      <c r="E31" s="124" t="s">
        <v>210</v>
      </c>
      <c r="F31" s="125" t="s">
        <v>211</v>
      </c>
      <c r="G31" s="124"/>
      <c r="H31" s="124" t="s">
        <v>175</v>
      </c>
      <c r="I31" s="124" t="s">
        <v>212</v>
      </c>
      <c r="J31" s="138">
        <v>43891</v>
      </c>
      <c r="K31" s="12">
        <v>1</v>
      </c>
      <c r="L31" s="99"/>
      <c r="M31" s="11" t="s">
        <v>188</v>
      </c>
      <c r="N31" s="41" t="s">
        <v>48</v>
      </c>
      <c r="O31" s="30" t="s">
        <v>41</v>
      </c>
      <c r="P31" s="41" t="s">
        <v>48</v>
      </c>
      <c r="Q31" s="22"/>
    </row>
    <row r="32" spans="1:17" s="1" customFormat="1" ht="28.8" x14ac:dyDescent="0.25">
      <c r="A32" s="101">
        <v>21</v>
      </c>
      <c r="B32" s="308"/>
      <c r="C32" s="298" t="s">
        <v>213</v>
      </c>
      <c r="D32" s="298">
        <v>9</v>
      </c>
      <c r="E32" s="99" t="s">
        <v>214</v>
      </c>
      <c r="F32" s="126"/>
      <c r="G32" s="318"/>
      <c r="H32" s="124"/>
      <c r="I32" s="318"/>
      <c r="J32" s="138">
        <v>43882</v>
      </c>
      <c r="K32" s="12">
        <v>10</v>
      </c>
      <c r="L32" s="99" t="s">
        <v>182</v>
      </c>
      <c r="M32" s="11" t="s">
        <v>188</v>
      </c>
      <c r="N32" s="41" t="s">
        <v>48</v>
      </c>
      <c r="O32" s="30" t="s">
        <v>189</v>
      </c>
      <c r="P32" s="22" t="s">
        <v>54</v>
      </c>
      <c r="Q32" s="22" t="s">
        <v>41</v>
      </c>
    </row>
    <row r="33" spans="1:17" s="1" customFormat="1" ht="28.8" x14ac:dyDescent="0.25">
      <c r="A33" s="101">
        <v>22</v>
      </c>
      <c r="B33" s="308"/>
      <c r="C33" s="298"/>
      <c r="D33" s="298"/>
      <c r="E33" s="99" t="s">
        <v>215</v>
      </c>
      <c r="F33" s="126"/>
      <c r="G33" s="318"/>
      <c r="H33" s="124"/>
      <c r="I33" s="318"/>
      <c r="J33" s="138">
        <v>43892</v>
      </c>
      <c r="K33" s="12">
        <v>10</v>
      </c>
      <c r="L33" s="325" t="s">
        <v>216</v>
      </c>
      <c r="M33" s="11" t="s">
        <v>188</v>
      </c>
      <c r="N33" s="41" t="s">
        <v>48</v>
      </c>
      <c r="O33" s="30" t="s">
        <v>189</v>
      </c>
      <c r="P33" s="41" t="s">
        <v>159</v>
      </c>
      <c r="Q33" s="22"/>
    </row>
    <row r="34" spans="1:17" s="1" customFormat="1" ht="28.8" x14ac:dyDescent="0.25">
      <c r="A34" s="101">
        <v>23</v>
      </c>
      <c r="B34" s="308"/>
      <c r="C34" s="298"/>
      <c r="D34" s="298"/>
      <c r="E34" s="99" t="s">
        <v>217</v>
      </c>
      <c r="F34" s="126"/>
      <c r="G34" s="318"/>
      <c r="H34" s="124"/>
      <c r="I34" s="318"/>
      <c r="J34" s="138">
        <v>43900</v>
      </c>
      <c r="K34" s="30">
        <v>8</v>
      </c>
      <c r="L34" s="326"/>
      <c r="M34" s="11" t="s">
        <v>188</v>
      </c>
      <c r="N34" s="41" t="s">
        <v>48</v>
      </c>
      <c r="O34" s="30" t="s">
        <v>189</v>
      </c>
      <c r="P34" s="41" t="s">
        <v>159</v>
      </c>
      <c r="Q34" s="30"/>
    </row>
    <row r="35" spans="1:17" s="1" customFormat="1" ht="28.8" x14ac:dyDescent="0.25">
      <c r="A35" s="101">
        <v>24</v>
      </c>
      <c r="B35" s="308"/>
      <c r="C35" s="298"/>
      <c r="D35" s="298"/>
      <c r="E35" s="99" t="s">
        <v>218</v>
      </c>
      <c r="F35" s="126"/>
      <c r="G35" s="318"/>
      <c r="H35" s="124"/>
      <c r="I35" s="318"/>
      <c r="J35" s="138">
        <v>43905</v>
      </c>
      <c r="K35" s="30">
        <v>5</v>
      </c>
      <c r="L35" s="326"/>
      <c r="M35" s="11" t="s">
        <v>188</v>
      </c>
      <c r="N35" s="41" t="s">
        <v>48</v>
      </c>
      <c r="O35" s="41" t="s">
        <v>219</v>
      </c>
      <c r="P35" s="30" t="s">
        <v>189</v>
      </c>
      <c r="Q35" s="30"/>
    </row>
    <row r="36" spans="1:17" s="1" customFormat="1" ht="28.8" x14ac:dyDescent="0.25">
      <c r="A36" s="101">
        <v>25</v>
      </c>
      <c r="B36" s="308"/>
      <c r="C36" s="298"/>
      <c r="D36" s="298"/>
      <c r="E36" s="99" t="s">
        <v>220</v>
      </c>
      <c r="F36" s="126"/>
      <c r="G36" s="318"/>
      <c r="H36" s="124"/>
      <c r="I36" s="318"/>
      <c r="J36" s="138">
        <v>43910</v>
      </c>
      <c r="K36" s="30">
        <v>5</v>
      </c>
      <c r="L36" s="326"/>
      <c r="M36" s="11" t="s">
        <v>188</v>
      </c>
      <c r="N36" s="41" t="s">
        <v>48</v>
      </c>
      <c r="O36" s="41" t="s">
        <v>219</v>
      </c>
      <c r="P36" s="30" t="s">
        <v>189</v>
      </c>
      <c r="Q36" s="30"/>
    </row>
    <row r="37" spans="1:17" s="1" customFormat="1" ht="28.8" x14ac:dyDescent="0.25">
      <c r="A37" s="101">
        <v>26</v>
      </c>
      <c r="B37" s="308"/>
      <c r="C37" s="298"/>
      <c r="D37" s="298"/>
      <c r="E37" s="99" t="s">
        <v>221</v>
      </c>
      <c r="F37" s="126"/>
      <c r="G37" s="318"/>
      <c r="H37" s="124"/>
      <c r="I37" s="318"/>
      <c r="J37" s="138">
        <v>43914</v>
      </c>
      <c r="K37" s="30">
        <v>4</v>
      </c>
      <c r="L37" s="326"/>
      <c r="M37" s="11" t="s">
        <v>188</v>
      </c>
      <c r="N37" s="41" t="s">
        <v>48</v>
      </c>
      <c r="O37" s="41" t="s">
        <v>219</v>
      </c>
      <c r="P37" s="30" t="s">
        <v>189</v>
      </c>
      <c r="Q37" s="30"/>
    </row>
    <row r="38" spans="1:17" s="1" customFormat="1" ht="28.8" x14ac:dyDescent="0.25">
      <c r="A38" s="101">
        <v>27</v>
      </c>
      <c r="B38" s="308"/>
      <c r="C38" s="298"/>
      <c r="D38" s="298"/>
      <c r="E38" s="99" t="s">
        <v>222</v>
      </c>
      <c r="F38" s="126"/>
      <c r="G38" s="318"/>
      <c r="H38" s="124"/>
      <c r="I38" s="318"/>
      <c r="J38" s="138">
        <v>43921</v>
      </c>
      <c r="K38" s="30">
        <v>7</v>
      </c>
      <c r="L38" s="326"/>
      <c r="M38" s="11" t="s">
        <v>188</v>
      </c>
      <c r="N38" s="41" t="s">
        <v>48</v>
      </c>
      <c r="O38" s="41" t="s">
        <v>219</v>
      </c>
      <c r="P38" s="30" t="s">
        <v>189</v>
      </c>
      <c r="Q38" s="30"/>
    </row>
    <row r="39" spans="1:17" s="1" customFormat="1" ht="28.8" x14ac:dyDescent="0.25">
      <c r="A39" s="101">
        <v>28</v>
      </c>
      <c r="B39" s="308"/>
      <c r="C39" s="298"/>
      <c r="D39" s="298"/>
      <c r="E39" s="99" t="s">
        <v>223</v>
      </c>
      <c r="F39" s="126"/>
      <c r="G39" s="318"/>
      <c r="H39" s="124"/>
      <c r="I39" s="318"/>
      <c r="J39" s="138">
        <v>43926</v>
      </c>
      <c r="K39" s="30">
        <v>5</v>
      </c>
      <c r="L39" s="326"/>
      <c r="M39" s="11" t="s">
        <v>188</v>
      </c>
      <c r="N39" s="41" t="s">
        <v>48</v>
      </c>
      <c r="O39" s="41" t="s">
        <v>219</v>
      </c>
      <c r="P39" s="30" t="s">
        <v>189</v>
      </c>
      <c r="Q39" s="30"/>
    </row>
    <row r="40" spans="1:17" s="1" customFormat="1" ht="28.8" x14ac:dyDescent="0.25">
      <c r="A40" s="101">
        <v>29</v>
      </c>
      <c r="B40" s="308"/>
      <c r="C40" s="298"/>
      <c r="D40" s="298"/>
      <c r="E40" s="99" t="s">
        <v>224</v>
      </c>
      <c r="F40" s="126"/>
      <c r="G40" s="318"/>
      <c r="H40" s="124"/>
      <c r="I40" s="318"/>
      <c r="J40" s="138">
        <v>43931</v>
      </c>
      <c r="K40" s="30">
        <v>5</v>
      </c>
      <c r="L40" s="327"/>
      <c r="M40" s="11" t="s">
        <v>188</v>
      </c>
      <c r="N40" s="41" t="s">
        <v>48</v>
      </c>
      <c r="O40" s="41" t="s">
        <v>219</v>
      </c>
      <c r="P40" s="30" t="s">
        <v>189</v>
      </c>
      <c r="Q40" s="30"/>
    </row>
    <row r="41" spans="1:17" s="1" customFormat="1" ht="28.8" x14ac:dyDescent="0.25">
      <c r="A41" s="101">
        <v>30</v>
      </c>
      <c r="B41" s="308"/>
      <c r="C41" s="312" t="s">
        <v>225</v>
      </c>
      <c r="D41" s="312">
        <v>3</v>
      </c>
      <c r="E41" s="99" t="s">
        <v>226</v>
      </c>
      <c r="F41" s="124"/>
      <c r="G41" s="124"/>
      <c r="H41" s="124"/>
      <c r="I41" s="124"/>
      <c r="J41" s="138">
        <v>43934</v>
      </c>
      <c r="K41" s="30">
        <v>3</v>
      </c>
      <c r="L41" s="99" t="s">
        <v>182</v>
      </c>
      <c r="M41" s="11" t="s">
        <v>188</v>
      </c>
      <c r="N41" s="41" t="s">
        <v>48</v>
      </c>
      <c r="O41" s="30" t="s">
        <v>189</v>
      </c>
      <c r="P41" s="30" t="s">
        <v>41</v>
      </c>
      <c r="Q41" s="30" t="s">
        <v>227</v>
      </c>
    </row>
    <row r="42" spans="1:17" s="1" customFormat="1" ht="28.8" x14ac:dyDescent="0.25">
      <c r="A42" s="101">
        <v>31</v>
      </c>
      <c r="B42" s="308"/>
      <c r="C42" s="313"/>
      <c r="D42" s="313"/>
      <c r="E42" s="99" t="s">
        <v>228</v>
      </c>
      <c r="F42" s="124"/>
      <c r="G42" s="124"/>
      <c r="H42" s="124"/>
      <c r="I42" s="124"/>
      <c r="J42" s="138">
        <v>43936</v>
      </c>
      <c r="K42" s="30">
        <v>2</v>
      </c>
      <c r="L42" s="99" t="s">
        <v>182</v>
      </c>
      <c r="M42" s="11" t="s">
        <v>188</v>
      </c>
      <c r="N42" s="41" t="s">
        <v>48</v>
      </c>
      <c r="O42" s="30" t="s">
        <v>189</v>
      </c>
      <c r="P42" s="30" t="s">
        <v>41</v>
      </c>
      <c r="Q42" s="30" t="s">
        <v>227</v>
      </c>
    </row>
    <row r="43" spans="1:17" s="1" customFormat="1" ht="28.8" x14ac:dyDescent="0.25">
      <c r="A43" s="101">
        <v>32</v>
      </c>
      <c r="B43" s="308"/>
      <c r="C43" s="314"/>
      <c r="D43" s="314"/>
      <c r="E43" s="99" t="s">
        <v>229</v>
      </c>
      <c r="F43" s="124"/>
      <c r="G43" s="124"/>
      <c r="H43" s="124"/>
      <c r="I43" s="124"/>
      <c r="J43" s="138">
        <v>43939</v>
      </c>
      <c r="K43" s="30">
        <v>3</v>
      </c>
      <c r="L43" s="99" t="s">
        <v>182</v>
      </c>
      <c r="M43" s="11" t="s">
        <v>188</v>
      </c>
      <c r="N43" s="41" t="s">
        <v>48</v>
      </c>
      <c r="O43" s="30" t="s">
        <v>189</v>
      </c>
      <c r="P43" s="30" t="s">
        <v>41</v>
      </c>
      <c r="Q43" s="30" t="s">
        <v>227</v>
      </c>
    </row>
    <row r="44" spans="1:17" s="1" customFormat="1" ht="28.8" x14ac:dyDescent="0.25">
      <c r="A44" s="101">
        <v>33</v>
      </c>
      <c r="B44" s="308"/>
      <c r="C44" s="30" t="s">
        <v>230</v>
      </c>
      <c r="D44" s="30">
        <v>1</v>
      </c>
      <c r="E44" s="99" t="s">
        <v>230</v>
      </c>
      <c r="F44" s="124"/>
      <c r="G44" s="124"/>
      <c r="H44" s="124"/>
      <c r="I44" s="124"/>
      <c r="J44" s="138">
        <v>43941</v>
      </c>
      <c r="K44" s="30">
        <v>2</v>
      </c>
      <c r="L44" s="99" t="s">
        <v>231</v>
      </c>
      <c r="M44" s="11" t="s">
        <v>188</v>
      </c>
      <c r="N44" s="41" t="s">
        <v>48</v>
      </c>
      <c r="O44" s="30" t="s">
        <v>189</v>
      </c>
      <c r="P44" s="30" t="s">
        <v>41</v>
      </c>
      <c r="Q44" s="30"/>
    </row>
    <row r="45" spans="1:17" s="1" customFormat="1" ht="28.8" x14ac:dyDescent="0.25">
      <c r="A45" s="101">
        <v>34</v>
      </c>
      <c r="B45" s="308"/>
      <c r="C45" s="30" t="s">
        <v>232</v>
      </c>
      <c r="D45" s="30">
        <v>1</v>
      </c>
      <c r="E45" s="99" t="s">
        <v>233</v>
      </c>
      <c r="F45" s="124"/>
      <c r="G45" s="124"/>
      <c r="H45" s="124"/>
      <c r="I45" s="124"/>
      <c r="J45" s="138">
        <v>43943</v>
      </c>
      <c r="K45" s="30">
        <v>2</v>
      </c>
      <c r="L45" s="99" t="s">
        <v>234</v>
      </c>
      <c r="M45" s="11" t="s">
        <v>188</v>
      </c>
      <c r="N45" s="41" t="s">
        <v>48</v>
      </c>
      <c r="O45" s="30" t="s">
        <v>189</v>
      </c>
      <c r="P45" s="30" t="s">
        <v>41</v>
      </c>
      <c r="Q45" s="30" t="s">
        <v>227</v>
      </c>
    </row>
    <row r="46" spans="1:17" s="1" customFormat="1" ht="28.8" x14ac:dyDescent="0.25">
      <c r="A46" s="101">
        <v>35</v>
      </c>
      <c r="B46" s="308"/>
      <c r="C46" s="312" t="s">
        <v>235</v>
      </c>
      <c r="D46" s="312">
        <v>2</v>
      </c>
      <c r="E46" s="99" t="s">
        <v>236</v>
      </c>
      <c r="F46" s="124"/>
      <c r="G46" s="124"/>
      <c r="H46" s="124"/>
      <c r="I46" s="124"/>
      <c r="J46" s="138">
        <v>43946</v>
      </c>
      <c r="K46" s="30">
        <v>3</v>
      </c>
      <c r="L46" s="325" t="s">
        <v>237</v>
      </c>
      <c r="M46" s="11" t="s">
        <v>188</v>
      </c>
      <c r="N46" s="41" t="s">
        <v>48</v>
      </c>
      <c r="O46" s="30" t="s">
        <v>189</v>
      </c>
      <c r="P46" s="30" t="s">
        <v>41</v>
      </c>
      <c r="Q46" s="30" t="s">
        <v>227</v>
      </c>
    </row>
    <row r="47" spans="1:17" s="1" customFormat="1" ht="28.8" x14ac:dyDescent="0.25">
      <c r="A47" s="101">
        <v>36</v>
      </c>
      <c r="B47" s="308"/>
      <c r="C47" s="314"/>
      <c r="D47" s="314"/>
      <c r="E47" s="99" t="s">
        <v>235</v>
      </c>
      <c r="F47" s="124"/>
      <c r="G47" s="124"/>
      <c r="H47" s="124"/>
      <c r="I47" s="124"/>
      <c r="J47" s="138">
        <v>43951</v>
      </c>
      <c r="K47" s="30">
        <v>5</v>
      </c>
      <c r="L47" s="327"/>
      <c r="M47" s="11" t="s">
        <v>188</v>
      </c>
      <c r="N47" s="41" t="s">
        <v>48</v>
      </c>
      <c r="O47" s="30" t="s">
        <v>189</v>
      </c>
      <c r="P47" s="30" t="s">
        <v>41</v>
      </c>
      <c r="Q47" s="30"/>
    </row>
    <row r="48" spans="1:17" s="1" customFormat="1" x14ac:dyDescent="0.25">
      <c r="A48" s="101"/>
      <c r="B48" s="308"/>
      <c r="C48" s="315" t="s">
        <v>238</v>
      </c>
      <c r="D48" s="315">
        <v>2</v>
      </c>
      <c r="E48" s="124" t="s">
        <v>239</v>
      </c>
      <c r="F48" s="124"/>
      <c r="G48" s="124"/>
      <c r="H48" s="124"/>
      <c r="I48" s="124"/>
      <c r="J48" s="139"/>
      <c r="K48" s="139"/>
      <c r="L48" s="139"/>
      <c r="M48" s="139"/>
      <c r="N48" s="139"/>
      <c r="O48" s="139"/>
      <c r="P48" s="139"/>
      <c r="Q48" s="139"/>
    </row>
    <row r="49" spans="1:17" s="1" customFormat="1" ht="60" x14ac:dyDescent="0.25">
      <c r="A49" s="101"/>
      <c r="B49" s="308"/>
      <c r="C49" s="316"/>
      <c r="D49" s="316"/>
      <c r="E49" s="124" t="s">
        <v>240</v>
      </c>
      <c r="F49" s="124" t="s">
        <v>241</v>
      </c>
      <c r="G49" s="124"/>
      <c r="H49" s="124"/>
      <c r="I49" s="124" t="s">
        <v>242</v>
      </c>
      <c r="J49" s="139"/>
      <c r="K49" s="139"/>
      <c r="L49" s="139"/>
      <c r="M49" s="139"/>
      <c r="N49" s="139"/>
      <c r="O49" s="139"/>
      <c r="P49" s="139"/>
      <c r="Q49" s="139"/>
    </row>
    <row r="50" spans="1:17" s="1" customFormat="1" ht="75" x14ac:dyDescent="0.25">
      <c r="A50" s="101"/>
      <c r="B50" s="308"/>
      <c r="C50" s="316"/>
      <c r="D50" s="316"/>
      <c r="E50" s="124" t="s">
        <v>243</v>
      </c>
      <c r="F50" s="124" t="s">
        <v>244</v>
      </c>
      <c r="G50" s="124"/>
      <c r="H50" s="124"/>
      <c r="I50" s="124" t="s">
        <v>245</v>
      </c>
      <c r="J50" s="139"/>
      <c r="K50" s="139"/>
      <c r="L50" s="139"/>
      <c r="M50" s="139"/>
      <c r="N50" s="139"/>
      <c r="O50" s="139"/>
      <c r="P50" s="139"/>
      <c r="Q50" s="139"/>
    </row>
    <row r="51" spans="1:17" ht="30" x14ac:dyDescent="0.25">
      <c r="B51" s="301"/>
      <c r="C51" s="317"/>
      <c r="D51" s="317"/>
      <c r="E51" s="124" t="s">
        <v>246</v>
      </c>
      <c r="F51" s="124" t="s">
        <v>247</v>
      </c>
      <c r="G51" s="124"/>
      <c r="H51" s="124"/>
      <c r="I51" s="124" t="s">
        <v>248</v>
      </c>
      <c r="J51" s="41"/>
      <c r="K51" s="41"/>
      <c r="L51" s="42"/>
      <c r="M51" s="20"/>
      <c r="N51" s="20"/>
      <c r="O51" s="20"/>
      <c r="P51" s="45"/>
      <c r="Q51" s="45"/>
    </row>
  </sheetData>
  <mergeCells count="44">
    <mergeCell ref="L4:L6"/>
    <mergeCell ref="L7:L13"/>
    <mergeCell ref="L14:L15"/>
    <mergeCell ref="L33:L40"/>
    <mergeCell ref="L46:L47"/>
    <mergeCell ref="G32:G40"/>
    <mergeCell ref="H2:H3"/>
    <mergeCell ref="I2:I3"/>
    <mergeCell ref="I32:I40"/>
    <mergeCell ref="J2:J3"/>
    <mergeCell ref="D27:D31"/>
    <mergeCell ref="D32:D40"/>
    <mergeCell ref="D41:D43"/>
    <mergeCell ref="D46:D47"/>
    <mergeCell ref="D48:D51"/>
    <mergeCell ref="D4:D6"/>
    <mergeCell ref="D7:D13"/>
    <mergeCell ref="D14:D15"/>
    <mergeCell ref="D16:D18"/>
    <mergeCell ref="D20:D26"/>
    <mergeCell ref="B4:B18"/>
    <mergeCell ref="B19:B51"/>
    <mergeCell ref="C2:C3"/>
    <mergeCell ref="C4:C6"/>
    <mergeCell ref="C7:C13"/>
    <mergeCell ref="C14:C15"/>
    <mergeCell ref="C16:C18"/>
    <mergeCell ref="C20:C26"/>
    <mergeCell ref="C27:C31"/>
    <mergeCell ref="C32:C40"/>
    <mergeCell ref="C41:C43"/>
    <mergeCell ref="C46:C47"/>
    <mergeCell ref="C48:C51"/>
    <mergeCell ref="A1:Q1"/>
    <mergeCell ref="M2:N2"/>
    <mergeCell ref="O2:Q2"/>
    <mergeCell ref="A2:A3"/>
    <mergeCell ref="B2:B3"/>
    <mergeCell ref="D2:D3"/>
    <mergeCell ref="E2:E3"/>
    <mergeCell ref="F2:F3"/>
    <mergeCell ref="G2:G3"/>
    <mergeCell ref="K2:K3"/>
    <mergeCell ref="L2:L3"/>
  </mergeCells>
  <phoneticPr fontId="4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6"/>
  <sheetViews>
    <sheetView workbookViewId="0">
      <selection activeCell="O1" sqref="O1"/>
    </sheetView>
  </sheetViews>
  <sheetFormatPr defaultColWidth="9" defaultRowHeight="17.399999999999999" x14ac:dyDescent="0.4"/>
  <cols>
    <col min="1" max="1" width="18.77734375" style="188" customWidth="1"/>
    <col min="2" max="2" width="9.44140625" style="188" customWidth="1"/>
    <col min="3" max="3" width="9.44140625" style="188" hidden="1" customWidth="1"/>
    <col min="4" max="4" width="9.44140625" style="188" customWidth="1"/>
    <col min="5" max="5" width="9.44140625" style="188" hidden="1" customWidth="1"/>
    <col min="6" max="6" width="9.44140625" style="188" customWidth="1"/>
    <col min="7" max="7" width="9.44140625" style="188" hidden="1" customWidth="1"/>
    <col min="8" max="8" width="9.44140625" style="188" customWidth="1"/>
    <col min="9" max="9" width="9.44140625" style="188" hidden="1" customWidth="1"/>
    <col min="10" max="10" width="9.44140625" style="188" customWidth="1"/>
    <col min="11" max="11" width="9.44140625" style="188" hidden="1" customWidth="1"/>
    <col min="12" max="12" width="9.44140625" style="188" customWidth="1"/>
    <col min="13" max="13" width="9.44140625" style="188" hidden="1" customWidth="1"/>
    <col min="14" max="15" width="14" style="200" customWidth="1"/>
    <col min="16" max="16384" width="9" style="188"/>
  </cols>
  <sheetData>
    <row r="1" spans="1:29" ht="30" customHeight="1" x14ac:dyDescent="0.4">
      <c r="A1" s="328" t="s">
        <v>856</v>
      </c>
      <c r="B1" s="328" t="s">
        <v>857</v>
      </c>
      <c r="C1" s="328"/>
      <c r="D1" s="328"/>
      <c r="E1" s="328"/>
      <c r="F1" s="328"/>
      <c r="G1" s="328"/>
      <c r="H1" s="328" t="s">
        <v>858</v>
      </c>
      <c r="I1" s="328"/>
      <c r="J1" s="328"/>
      <c r="K1" s="328"/>
      <c r="L1" s="328"/>
      <c r="M1" s="328"/>
      <c r="N1" s="329" t="s">
        <v>859</v>
      </c>
      <c r="O1" s="235" t="s">
        <v>1171</v>
      </c>
      <c r="R1" s="188" t="s">
        <v>999</v>
      </c>
    </row>
    <row r="2" spans="1:29" ht="30" customHeight="1" x14ac:dyDescent="0.4">
      <c r="A2" s="328"/>
      <c r="B2" s="332" t="s">
        <v>333</v>
      </c>
      <c r="C2" s="332"/>
      <c r="D2" s="332" t="s">
        <v>259</v>
      </c>
      <c r="E2" s="332"/>
      <c r="F2" s="328" t="s">
        <v>287</v>
      </c>
      <c r="G2" s="328"/>
      <c r="H2" s="332" t="s">
        <v>349</v>
      </c>
      <c r="I2" s="332"/>
      <c r="J2" s="328" t="s">
        <v>300</v>
      </c>
      <c r="K2" s="328"/>
      <c r="L2" s="328" t="s">
        <v>353</v>
      </c>
      <c r="M2" s="328"/>
      <c r="N2" s="330"/>
      <c r="O2" s="187"/>
    </row>
    <row r="3" spans="1:29" ht="30" customHeight="1" x14ac:dyDescent="0.4">
      <c r="A3" s="328"/>
      <c r="B3" s="189" t="s">
        <v>860</v>
      </c>
      <c r="C3" s="189" t="s">
        <v>861</v>
      </c>
      <c r="D3" s="189" t="s">
        <v>860</v>
      </c>
      <c r="E3" s="189" t="s">
        <v>861</v>
      </c>
      <c r="F3" s="189" t="s">
        <v>860</v>
      </c>
      <c r="G3" s="189" t="s">
        <v>861</v>
      </c>
      <c r="H3" s="189" t="s">
        <v>860</v>
      </c>
      <c r="I3" s="189" t="s">
        <v>861</v>
      </c>
      <c r="J3" s="189" t="s">
        <v>860</v>
      </c>
      <c r="K3" s="189" t="s">
        <v>861</v>
      </c>
      <c r="L3" s="189" t="s">
        <v>860</v>
      </c>
      <c r="M3" s="189" t="s">
        <v>861</v>
      </c>
      <c r="N3" s="331"/>
      <c r="O3" s="187" t="s">
        <v>23</v>
      </c>
    </row>
    <row r="4" spans="1:29" ht="30" customHeight="1" x14ac:dyDescent="0.4">
      <c r="A4" s="190" t="s">
        <v>862</v>
      </c>
      <c r="B4" s="190" t="e">
        <f>COUNTIF('[1]1+6采集点完成情况分析'!C:C,"计")</f>
        <v>#VALUE!</v>
      </c>
      <c r="C4" s="190"/>
      <c r="D4" s="190" t="e">
        <f>COUNTIF('[1]1+6采集点完成情况分析'!C:C,"量")</f>
        <v>#VALUE!</v>
      </c>
      <c r="E4" s="190"/>
      <c r="F4" s="190" t="e">
        <f>COUNTIF('[1]1+6采集点完成情况分析'!C:C,"质")</f>
        <v>#VALUE!</v>
      </c>
      <c r="G4" s="190"/>
      <c r="H4" s="190" t="e">
        <f>COUNTIF('[1]1+6采集点完成情况分析'!C:C,"价")</f>
        <v>#VALUE!</v>
      </c>
      <c r="I4" s="190"/>
      <c r="J4" s="190" t="e">
        <f>COUNTIF('[1]1+6采集点完成情况分析'!C:C,"能")</f>
        <v>#VALUE!</v>
      </c>
      <c r="K4" s="190"/>
      <c r="L4" s="190" t="e">
        <f>COUNTIF('[1]1+6采集点完成情况分析'!C:C,"环")</f>
        <v>#VALUE!</v>
      </c>
      <c r="M4" s="190"/>
      <c r="N4" s="190" t="e">
        <f>B4+D4+F4+H4+J4+L4</f>
        <v>#VALUE!</v>
      </c>
      <c r="O4" s="191"/>
    </row>
    <row r="5" spans="1:29" ht="19.2" x14ac:dyDescent="0.4">
      <c r="A5" s="192" t="s">
        <v>863</v>
      </c>
      <c r="B5" s="193">
        <f>'[1]1+6采集点完成情况分析'!AJ189</f>
        <v>0</v>
      </c>
      <c r="C5" s="193" t="str">
        <f>'[1]1+6采集点完成情况分析'!AK189</f>
        <v>设备</v>
      </c>
      <c r="D5" s="193">
        <f>'[1]1+6采集点完成情况分析'!AL189</f>
        <v>18</v>
      </c>
      <c r="E5" s="193" t="str">
        <f>'[1]1+6采集点完成情况分析'!AM189</f>
        <v>设备</v>
      </c>
      <c r="F5" s="193">
        <f>'[1]1+6采集点完成情况分析'!AN189</f>
        <v>61</v>
      </c>
      <c r="G5" s="193" t="str">
        <f>'[1]1+6采集点完成情况分析'!AO189</f>
        <v>设备</v>
      </c>
      <c r="H5" s="193">
        <f>'[1]1+6采集点完成情况分析'!AP189</f>
        <v>0</v>
      </c>
      <c r="I5" s="193" t="str">
        <f>'[1]1+6采集点完成情况分析'!AQ189</f>
        <v>设备</v>
      </c>
      <c r="J5" s="193">
        <f>'[1]1+6采集点完成情况分析'!AR189</f>
        <v>7</v>
      </c>
      <c r="K5" s="193" t="str">
        <f>'[1]1+6采集点完成情况分析'!AS189</f>
        <v>设备</v>
      </c>
      <c r="L5" s="193">
        <f>'[1]1+6采集点完成情况分析'!AT189</f>
        <v>4</v>
      </c>
      <c r="M5" s="193"/>
      <c r="N5" s="193">
        <f t="shared" ref="N5:N7" si="0">B5+D5+F5+H5+J5+L5</f>
        <v>90</v>
      </c>
      <c r="O5" s="191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</row>
    <row r="6" spans="1:29" ht="19.2" x14ac:dyDescent="0.4">
      <c r="A6" s="192" t="s">
        <v>864</v>
      </c>
      <c r="B6" s="193">
        <f>'[1]1+6采集点完成情况分析'!AJ188</f>
        <v>14</v>
      </c>
      <c r="C6" s="193" t="str">
        <f>'[1]1+6采集点完成情况分析'!AK188</f>
        <v>运算</v>
      </c>
      <c r="D6" s="193">
        <f>'[1]1+6采集点完成情况分析'!AL188</f>
        <v>3</v>
      </c>
      <c r="E6" s="193" t="str">
        <f>'[1]1+6采集点完成情况分析'!AM188</f>
        <v>运算</v>
      </c>
      <c r="F6" s="193">
        <f>'[1]1+6采集点完成情况分析'!AN188</f>
        <v>8</v>
      </c>
      <c r="G6" s="193" t="str">
        <f>'[1]1+6采集点完成情况分析'!AO188</f>
        <v>运算</v>
      </c>
      <c r="H6" s="193">
        <f>'[1]1+6采集点完成情况分析'!AP188</f>
        <v>28</v>
      </c>
      <c r="I6" s="193" t="str">
        <f>'[1]1+6采集点完成情况分析'!AQ188</f>
        <v>运算</v>
      </c>
      <c r="J6" s="193">
        <f>'[1]1+6采集点完成情况分析'!AR188</f>
        <v>0</v>
      </c>
      <c r="K6" s="193" t="str">
        <f>'[1]1+6采集点完成情况分析'!AS188</f>
        <v>运算</v>
      </c>
      <c r="L6" s="193">
        <f>'[1]1+6采集点完成情况分析'!AT188</f>
        <v>3</v>
      </c>
      <c r="M6" s="193"/>
      <c r="N6" s="193">
        <f t="shared" si="0"/>
        <v>56</v>
      </c>
      <c r="O6" s="191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</row>
    <row r="7" spans="1:29" ht="19.2" x14ac:dyDescent="0.4">
      <c r="A7" s="192" t="s">
        <v>865</v>
      </c>
      <c r="B7" s="193">
        <f>'[1]1+6采集点完成情况分析'!AJ187</f>
        <v>16</v>
      </c>
      <c r="C7" s="193" t="str">
        <f>'[1]1+6采集点完成情况分析'!AK187</f>
        <v>人工</v>
      </c>
      <c r="D7" s="193">
        <f>'[1]1+6采集点完成情况分析'!AL187</f>
        <v>0</v>
      </c>
      <c r="E7" s="193" t="str">
        <f>'[1]1+6采集点完成情况分析'!AM187</f>
        <v>人工</v>
      </c>
      <c r="F7" s="193">
        <f>'[1]1+6采集点完成情况分析'!AN187</f>
        <v>4</v>
      </c>
      <c r="G7" s="193" t="str">
        <f>'[1]1+6采集点完成情况分析'!AO187</f>
        <v>人工</v>
      </c>
      <c r="H7" s="193">
        <f>'[1]1+6采集点完成情况分析'!AP187</f>
        <v>0</v>
      </c>
      <c r="I7" s="193" t="str">
        <f>'[1]1+6采集点完成情况分析'!AQ187</f>
        <v>人工</v>
      </c>
      <c r="J7" s="193">
        <f>'[1]1+6采集点完成情况分析'!AR187</f>
        <v>0</v>
      </c>
      <c r="K7" s="193" t="str">
        <f>'[1]1+6采集点完成情况分析'!AS187</f>
        <v>人工</v>
      </c>
      <c r="L7" s="193">
        <f>'[1]1+6采集点完成情况分析'!AT187</f>
        <v>9</v>
      </c>
      <c r="M7" s="193"/>
      <c r="N7" s="193">
        <f t="shared" si="0"/>
        <v>29</v>
      </c>
      <c r="O7" s="191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</row>
    <row r="8" spans="1:29" s="197" customFormat="1" ht="30" customHeight="1" x14ac:dyDescent="0.4">
      <c r="A8" s="195" t="s">
        <v>866</v>
      </c>
      <c r="B8" s="195">
        <f>MAX(B9:B11)</f>
        <v>19</v>
      </c>
      <c r="C8" s="195">
        <f t="shared" ref="C8:L8" si="1">MAX(C9:C11)</f>
        <v>0</v>
      </c>
      <c r="D8" s="195">
        <f t="shared" si="1"/>
        <v>20</v>
      </c>
      <c r="E8" s="195">
        <f t="shared" si="1"/>
        <v>0</v>
      </c>
      <c r="F8" s="195">
        <f t="shared" si="1"/>
        <v>64</v>
      </c>
      <c r="G8" s="195">
        <f t="shared" si="1"/>
        <v>0</v>
      </c>
      <c r="H8" s="195">
        <f t="shared" si="1"/>
        <v>22</v>
      </c>
      <c r="I8" s="195">
        <f t="shared" si="1"/>
        <v>0</v>
      </c>
      <c r="J8" s="195">
        <f t="shared" si="1"/>
        <v>6</v>
      </c>
      <c r="K8" s="195">
        <f t="shared" si="1"/>
        <v>0</v>
      </c>
      <c r="L8" s="195">
        <f t="shared" si="1"/>
        <v>0</v>
      </c>
      <c r="M8" s="195"/>
      <c r="N8" s="195">
        <f>B8+D8+F8+H8+J8+L8</f>
        <v>131</v>
      </c>
      <c r="O8" s="196"/>
    </row>
    <row r="9" spans="1:29" s="197" customFormat="1" ht="30" customHeight="1" x14ac:dyDescent="0.4">
      <c r="A9" s="198" t="s">
        <v>867</v>
      </c>
      <c r="B9" s="199">
        <v>0</v>
      </c>
      <c r="C9" s="199"/>
      <c r="D9" s="199">
        <v>2</v>
      </c>
      <c r="E9" s="199"/>
      <c r="F9" s="199">
        <v>13</v>
      </c>
      <c r="G9" s="199"/>
      <c r="H9" s="199">
        <v>0</v>
      </c>
      <c r="I9" s="199"/>
      <c r="J9" s="199">
        <v>0</v>
      </c>
      <c r="K9" s="199"/>
      <c r="L9" s="199">
        <v>0</v>
      </c>
      <c r="M9" s="199"/>
      <c r="N9" s="199">
        <f t="shared" ref="N9:N11" si="2">B9+D9+F9+H9+J9+L9</f>
        <v>15</v>
      </c>
      <c r="O9" s="196" t="s">
        <v>1000</v>
      </c>
    </row>
    <row r="10" spans="1:29" ht="30" customHeight="1" x14ac:dyDescent="0.4">
      <c r="A10" s="192" t="s">
        <v>868</v>
      </c>
      <c r="B10" s="193">
        <v>0</v>
      </c>
      <c r="C10" s="193"/>
      <c r="D10" s="193">
        <v>8</v>
      </c>
      <c r="E10" s="193"/>
      <c r="F10" s="193">
        <v>29</v>
      </c>
      <c r="G10" s="193"/>
      <c r="H10" s="193">
        <v>3</v>
      </c>
      <c r="I10" s="193"/>
      <c r="J10" s="193">
        <v>6</v>
      </c>
      <c r="K10" s="193"/>
      <c r="L10" s="193">
        <v>0</v>
      </c>
      <c r="M10" s="193"/>
      <c r="N10" s="193">
        <f>B10+D10+F10+H10+J10+L10</f>
        <v>46</v>
      </c>
      <c r="O10" s="196" t="s">
        <v>1001</v>
      </c>
    </row>
    <row r="11" spans="1:29" ht="30" customHeight="1" x14ac:dyDescent="0.4">
      <c r="A11" s="192" t="s">
        <v>869</v>
      </c>
      <c r="B11" s="193">
        <v>19</v>
      </c>
      <c r="C11" s="193"/>
      <c r="D11" s="193">
        <v>20</v>
      </c>
      <c r="E11" s="193"/>
      <c r="F11" s="193">
        <v>64</v>
      </c>
      <c r="G11" s="193"/>
      <c r="H11" s="193">
        <v>22</v>
      </c>
      <c r="I11" s="193"/>
      <c r="J11" s="193">
        <v>0</v>
      </c>
      <c r="K11" s="193"/>
      <c r="L11" s="193">
        <v>0</v>
      </c>
      <c r="M11" s="193"/>
      <c r="N11" s="193">
        <f t="shared" si="2"/>
        <v>125</v>
      </c>
      <c r="O11" s="196" t="s">
        <v>1002</v>
      </c>
    </row>
    <row r="12" spans="1:29" ht="30" customHeight="1" x14ac:dyDescent="0.4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96"/>
    </row>
    <row r="14" spans="1:29" ht="20.399999999999999" hidden="1" x14ac:dyDescent="0.4">
      <c r="A14" s="328" t="s">
        <v>856</v>
      </c>
      <c r="B14" s="328" t="s">
        <v>857</v>
      </c>
      <c r="C14" s="328"/>
      <c r="D14" s="328"/>
      <c r="E14" s="328"/>
      <c r="F14" s="328"/>
      <c r="G14" s="328"/>
      <c r="H14" s="328" t="s">
        <v>858</v>
      </c>
      <c r="I14" s="328"/>
      <c r="J14" s="328"/>
      <c r="K14" s="328"/>
      <c r="L14" s="328"/>
      <c r="M14" s="328"/>
      <c r="N14" s="329" t="s">
        <v>859</v>
      </c>
      <c r="O14" s="187"/>
      <c r="AC14" s="200"/>
    </row>
    <row r="15" spans="1:29" ht="20.399999999999999" hidden="1" x14ac:dyDescent="0.4">
      <c r="A15" s="328"/>
      <c r="B15" s="332" t="s">
        <v>333</v>
      </c>
      <c r="C15" s="332"/>
      <c r="D15" s="332" t="s">
        <v>259</v>
      </c>
      <c r="E15" s="332"/>
      <c r="F15" s="328" t="s">
        <v>287</v>
      </c>
      <c r="G15" s="328"/>
      <c r="H15" s="332" t="s">
        <v>349</v>
      </c>
      <c r="I15" s="332"/>
      <c r="J15" s="328" t="s">
        <v>300</v>
      </c>
      <c r="K15" s="328"/>
      <c r="L15" s="328" t="s">
        <v>353</v>
      </c>
      <c r="M15" s="328"/>
      <c r="N15" s="330"/>
      <c r="O15" s="187"/>
      <c r="AC15" s="200"/>
    </row>
    <row r="16" spans="1:29" ht="20.399999999999999" hidden="1" x14ac:dyDescent="0.4">
      <c r="A16" s="328"/>
      <c r="B16" s="189" t="s">
        <v>860</v>
      </c>
      <c r="C16" s="189" t="s">
        <v>861</v>
      </c>
      <c r="D16" s="189" t="s">
        <v>860</v>
      </c>
      <c r="E16" s="189" t="s">
        <v>861</v>
      </c>
      <c r="F16" s="189" t="s">
        <v>860</v>
      </c>
      <c r="G16" s="189" t="s">
        <v>861</v>
      </c>
      <c r="H16" s="189" t="s">
        <v>860</v>
      </c>
      <c r="I16" s="189" t="s">
        <v>861</v>
      </c>
      <c r="J16" s="189" t="s">
        <v>860</v>
      </c>
      <c r="K16" s="189" t="s">
        <v>861</v>
      </c>
      <c r="L16" s="189" t="s">
        <v>860</v>
      </c>
      <c r="M16" s="189" t="s">
        <v>861</v>
      </c>
      <c r="N16" s="331"/>
      <c r="O16" s="187" t="s">
        <v>23</v>
      </c>
      <c r="AC16" s="200"/>
    </row>
    <row r="17" spans="1:29" ht="19.2" hidden="1" x14ac:dyDescent="0.4">
      <c r="A17" s="201" t="s">
        <v>1003</v>
      </c>
      <c r="B17" s="201" t="e">
        <f>COUNTIF('[1]1+6采集点完成情况分析'!C9:C183,"计")</f>
        <v>#VALUE!</v>
      </c>
      <c r="C17" s="201"/>
      <c r="D17" s="201" t="e">
        <f>COUNTIF('[1]1+6采集点完成情况分析'!C9:C183,"量")</f>
        <v>#VALUE!</v>
      </c>
      <c r="E17" s="201"/>
      <c r="F17" s="201" t="e">
        <f>COUNTIF('[1]1+6采集点完成情况分析'!C9:C183,"质")</f>
        <v>#VALUE!</v>
      </c>
      <c r="G17" s="201"/>
      <c r="H17" s="201" t="e">
        <f>COUNTIF('[1]1+6采集点完成情况分析'!C9:C183,"价")</f>
        <v>#VALUE!</v>
      </c>
      <c r="I17" s="201"/>
      <c r="J17" s="201" t="e">
        <f>COUNTIF('[1]1+6采集点完成情况分析'!C9:C183,"能")</f>
        <v>#VALUE!</v>
      </c>
      <c r="K17" s="201"/>
      <c r="L17" s="201" t="e">
        <f>COUNTIF('[1]1+6采集点完成情况分析'!C9:C183,"环")</f>
        <v>#VALUE!</v>
      </c>
      <c r="M17" s="201"/>
      <c r="N17" s="201" t="e">
        <f>B17+D17+F17+H17+J17+L17</f>
        <v>#VALUE!</v>
      </c>
      <c r="O17" s="202"/>
      <c r="AC17" s="200"/>
    </row>
    <row r="18" spans="1:29" ht="19.2" hidden="1" x14ac:dyDescent="0.4">
      <c r="A18" s="190" t="s">
        <v>1004</v>
      </c>
      <c r="B18" s="190" t="e">
        <f t="shared" ref="B18:D18" si="3">B17</f>
        <v>#VALUE!</v>
      </c>
      <c r="C18" s="190"/>
      <c r="D18" s="190" t="e">
        <f t="shared" si="3"/>
        <v>#VALUE!</v>
      </c>
      <c r="E18" s="190"/>
      <c r="F18" s="190" t="e">
        <f>F17</f>
        <v>#VALUE!</v>
      </c>
      <c r="G18" s="190"/>
      <c r="H18" s="190"/>
      <c r="I18" s="190"/>
      <c r="J18" s="190"/>
      <c r="K18" s="190"/>
      <c r="L18" s="190"/>
      <c r="M18" s="190"/>
      <c r="N18" s="190" t="e">
        <f>B18+D18+F18+H18+J18+L18</f>
        <v>#VALUE!</v>
      </c>
      <c r="O18" s="203"/>
      <c r="AC18" s="200"/>
    </row>
    <row r="19" spans="1:29" ht="19.2" hidden="1" x14ac:dyDescent="0.4">
      <c r="A19" s="190" t="s">
        <v>1005</v>
      </c>
      <c r="B19" s="190">
        <v>16</v>
      </c>
      <c r="C19" s="190"/>
      <c r="D19" s="190">
        <v>19</v>
      </c>
      <c r="E19" s="190"/>
      <c r="F19" s="190">
        <v>54</v>
      </c>
      <c r="G19" s="190"/>
      <c r="H19" s="190"/>
      <c r="I19" s="190"/>
      <c r="J19" s="190"/>
      <c r="K19" s="190"/>
      <c r="L19" s="190"/>
      <c r="M19" s="190"/>
      <c r="N19" s="190">
        <f>B19+D19+F19+H19+J19+L19</f>
        <v>89</v>
      </c>
      <c r="O19" s="203"/>
      <c r="R19" s="204"/>
      <c r="S19" s="204"/>
      <c r="T19" s="204"/>
      <c r="V19" s="204"/>
      <c r="W19" s="204"/>
      <c r="X19" s="204"/>
      <c r="Z19" s="204"/>
      <c r="AA19" s="204"/>
      <c r="AC19" s="200"/>
    </row>
    <row r="20" spans="1:29" ht="19.2" hidden="1" x14ac:dyDescent="0.4">
      <c r="A20" s="190" t="s">
        <v>1006</v>
      </c>
      <c r="B20" s="190">
        <v>0</v>
      </c>
      <c r="C20" s="190"/>
      <c r="D20" s="190">
        <v>2</v>
      </c>
      <c r="E20" s="190"/>
      <c r="F20" s="190">
        <v>10</v>
      </c>
      <c r="G20" s="190"/>
      <c r="H20" s="190"/>
      <c r="I20" s="190"/>
      <c r="J20" s="190"/>
      <c r="K20" s="190"/>
      <c r="L20" s="190"/>
      <c r="M20" s="190"/>
      <c r="N20" s="190">
        <f>B20+D20+F20+H20+J20+L20</f>
        <v>12</v>
      </c>
      <c r="O20" s="203"/>
      <c r="AA20" s="205"/>
      <c r="AC20" s="200"/>
    </row>
    <row r="21" spans="1:29" ht="19.2" hidden="1" x14ac:dyDescent="0.4">
      <c r="A21" s="206" t="s">
        <v>1007</v>
      </c>
      <c r="B21" s="206">
        <v>9</v>
      </c>
      <c r="C21" s="206"/>
      <c r="D21" s="206">
        <v>11</v>
      </c>
      <c r="E21" s="206"/>
      <c r="F21" s="206">
        <v>0</v>
      </c>
      <c r="G21" s="206"/>
      <c r="H21" s="206">
        <v>0</v>
      </c>
      <c r="I21" s="206"/>
      <c r="J21" s="206">
        <v>0</v>
      </c>
      <c r="K21" s="206"/>
      <c r="L21" s="206">
        <v>0</v>
      </c>
      <c r="M21" s="206"/>
      <c r="N21" s="206">
        <f>B21+D21+F21+H21+J21+L21</f>
        <v>20</v>
      </c>
      <c r="O21" s="207"/>
      <c r="AC21" s="200"/>
    </row>
    <row r="22" spans="1:29" x14ac:dyDescent="0.4">
      <c r="C22" s="208"/>
    </row>
    <row r="23" spans="1:29" x14ac:dyDescent="0.4">
      <c r="C23" s="208"/>
    </row>
    <row r="24" spans="1:29" x14ac:dyDescent="0.4">
      <c r="C24" s="208"/>
    </row>
    <row r="25" spans="1:29" x14ac:dyDescent="0.4">
      <c r="C25" s="208"/>
    </row>
    <row r="26" spans="1:29" x14ac:dyDescent="0.4">
      <c r="C26" s="208"/>
    </row>
  </sheetData>
  <mergeCells count="20">
    <mergeCell ref="A1:A3"/>
    <mergeCell ref="B1:G1"/>
    <mergeCell ref="H1:M1"/>
    <mergeCell ref="N1:N3"/>
    <mergeCell ref="B2:C2"/>
    <mergeCell ref="D2:E2"/>
    <mergeCell ref="F2:G2"/>
    <mergeCell ref="H2:I2"/>
    <mergeCell ref="J2:K2"/>
    <mergeCell ref="L2:M2"/>
    <mergeCell ref="A14:A16"/>
    <mergeCell ref="B14:G14"/>
    <mergeCell ref="H14:M14"/>
    <mergeCell ref="N14:N16"/>
    <mergeCell ref="B15:C15"/>
    <mergeCell ref="D15:E15"/>
    <mergeCell ref="F15:G15"/>
    <mergeCell ref="H15:I15"/>
    <mergeCell ref="J15:K15"/>
    <mergeCell ref="L15:M15"/>
  </mergeCells>
  <phoneticPr fontId="44" type="noConversion"/>
  <hyperlinks>
    <hyperlink ref="O1" location="'2.1 1+6系统采集点推进积分科目'!A1" display="返回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89"/>
  <sheetViews>
    <sheetView zoomScale="110" zoomScaleNormal="110" workbookViewId="0">
      <pane xSplit="5" ySplit="2" topLeftCell="F3" activePane="bottomRight" state="frozen"/>
      <selection pane="topRight"/>
      <selection pane="bottomLeft"/>
      <selection pane="bottomRight" activeCell="H12" sqref="H12"/>
    </sheetView>
  </sheetViews>
  <sheetFormatPr defaultColWidth="8.88671875" defaultRowHeight="13.8" x14ac:dyDescent="0.25"/>
  <cols>
    <col min="1" max="1" width="5.44140625" style="240" customWidth="1"/>
    <col min="2" max="2" width="8.88671875" style="218"/>
    <col min="3" max="3" width="5.44140625" style="218" customWidth="1"/>
    <col min="4" max="4" width="20.6640625" style="221" customWidth="1"/>
    <col min="5" max="5" width="15.33203125" style="218" customWidth="1"/>
    <col min="6" max="6" width="12.21875" style="209" customWidth="1"/>
    <col min="7" max="7" width="13.109375" style="209" customWidth="1"/>
    <col min="8" max="8" width="12.21875" style="209" customWidth="1"/>
    <col min="9" max="9" width="9.44140625" style="209" customWidth="1"/>
    <col min="10" max="10" width="9.44140625" style="222" customWidth="1"/>
    <col min="11" max="11" width="9.44140625" style="209" customWidth="1"/>
    <col min="12" max="12" width="9.44140625" style="218" hidden="1" customWidth="1"/>
    <col min="13" max="14" width="7.21875" style="218" customWidth="1"/>
    <col min="15" max="15" width="6.33203125" style="218" customWidth="1"/>
    <col min="16" max="17" width="9.44140625" style="218" customWidth="1"/>
    <col min="18" max="18" width="8.88671875" style="218" hidden="1" customWidth="1"/>
    <col min="19" max="19" width="10.109375" style="218" hidden="1" customWidth="1"/>
    <col min="20" max="20" width="4.21875" style="218" hidden="1" customWidth="1"/>
    <col min="21" max="22" width="8.88671875" style="218" hidden="1" customWidth="1"/>
    <col min="23" max="23" width="14" style="218" hidden="1" customWidth="1"/>
    <col min="24" max="24" width="10.88671875" style="218" customWidth="1"/>
    <col min="25" max="25" width="16.109375" style="218" hidden="1" customWidth="1"/>
    <col min="26" max="26" width="30.88671875" style="218" hidden="1" customWidth="1"/>
    <col min="27" max="38" width="8.88671875" style="218"/>
    <col min="39" max="39" width="11.33203125" style="218" customWidth="1"/>
    <col min="40" max="16384" width="8.88671875" style="218"/>
  </cols>
  <sheetData>
    <row r="1" spans="1:49" s="209" customFormat="1" x14ac:dyDescent="0.25">
      <c r="A1" s="339" t="s">
        <v>1064</v>
      </c>
      <c r="B1" s="341" t="s">
        <v>250</v>
      </c>
      <c r="C1" s="341" t="s">
        <v>251</v>
      </c>
      <c r="D1" s="334" t="s">
        <v>252</v>
      </c>
      <c r="E1" s="343" t="s">
        <v>886</v>
      </c>
      <c r="F1" s="344"/>
      <c r="G1" s="344"/>
      <c r="H1" s="345"/>
      <c r="I1" s="343" t="s">
        <v>887</v>
      </c>
      <c r="J1" s="344"/>
      <c r="K1" s="345"/>
      <c r="L1" s="334" t="s">
        <v>888</v>
      </c>
      <c r="M1" s="334" t="s">
        <v>889</v>
      </c>
      <c r="N1" s="334" t="s">
        <v>890</v>
      </c>
      <c r="O1" s="334" t="s">
        <v>891</v>
      </c>
      <c r="P1" s="343" t="s">
        <v>892</v>
      </c>
      <c r="Q1" s="345"/>
      <c r="R1" s="334" t="s">
        <v>893</v>
      </c>
      <c r="S1" s="334" t="s">
        <v>894</v>
      </c>
      <c r="T1" s="334"/>
      <c r="U1" s="336" t="s">
        <v>256</v>
      </c>
      <c r="V1" s="334" t="s">
        <v>895</v>
      </c>
      <c r="W1" s="337" t="s">
        <v>896</v>
      </c>
      <c r="X1" s="338" t="s">
        <v>897</v>
      </c>
      <c r="AI1" s="209" t="s">
        <v>898</v>
      </c>
    </row>
    <row r="2" spans="1:49" s="212" customFormat="1" ht="27.6" x14ac:dyDescent="0.25">
      <c r="A2" s="340"/>
      <c r="B2" s="342"/>
      <c r="C2" s="342"/>
      <c r="D2" s="335"/>
      <c r="E2" s="210" t="s">
        <v>253</v>
      </c>
      <c r="F2" s="210" t="s">
        <v>1008</v>
      </c>
      <c r="G2" s="210" t="s">
        <v>899</v>
      </c>
      <c r="H2" s="210" t="s">
        <v>900</v>
      </c>
      <c r="I2" s="210" t="s">
        <v>901</v>
      </c>
      <c r="J2" s="210" t="s">
        <v>902</v>
      </c>
      <c r="K2" s="210" t="s">
        <v>903</v>
      </c>
      <c r="L2" s="335"/>
      <c r="M2" s="335"/>
      <c r="N2" s="335"/>
      <c r="O2" s="335"/>
      <c r="P2" s="211" t="s">
        <v>904</v>
      </c>
      <c r="Q2" s="210" t="s">
        <v>905</v>
      </c>
      <c r="R2" s="335"/>
      <c r="S2" s="335"/>
      <c r="T2" s="335"/>
      <c r="U2" s="336"/>
      <c r="V2" s="335"/>
      <c r="W2" s="337"/>
      <c r="X2" s="338"/>
      <c r="Y2" s="212" t="s">
        <v>906</v>
      </c>
      <c r="Z2" s="212" t="s">
        <v>907</v>
      </c>
      <c r="AA2" s="212" t="s">
        <v>908</v>
      </c>
      <c r="AB2" s="212" t="s">
        <v>909</v>
      </c>
      <c r="AC2" s="212" t="s">
        <v>910</v>
      </c>
      <c r="AD2" s="212" t="s">
        <v>911</v>
      </c>
      <c r="AE2" s="212" t="s">
        <v>259</v>
      </c>
      <c r="AF2" s="212" t="s">
        <v>287</v>
      </c>
      <c r="AG2" s="212" t="s">
        <v>349</v>
      </c>
      <c r="AI2" s="333" t="s">
        <v>912</v>
      </c>
      <c r="AJ2" s="333"/>
      <c r="AK2" s="333" t="s">
        <v>908</v>
      </c>
      <c r="AL2" s="333"/>
      <c r="AM2" s="333" t="s">
        <v>909</v>
      </c>
      <c r="AN2" s="333"/>
      <c r="AO2" s="333" t="s">
        <v>910</v>
      </c>
      <c r="AP2" s="333"/>
      <c r="AQ2" s="333" t="s">
        <v>911</v>
      </c>
      <c r="AR2" s="333"/>
      <c r="AS2" s="333" t="s">
        <v>913</v>
      </c>
      <c r="AT2" s="333"/>
      <c r="AV2" s="212" t="s">
        <v>1009</v>
      </c>
    </row>
    <row r="3" spans="1:49" x14ac:dyDescent="0.25">
      <c r="A3" s="239" t="s">
        <v>1065</v>
      </c>
      <c r="B3" s="211" t="s">
        <v>701</v>
      </c>
      <c r="C3" s="211" t="s">
        <v>333</v>
      </c>
      <c r="D3" s="213" t="s">
        <v>702</v>
      </c>
      <c r="E3" s="211"/>
      <c r="F3" s="214"/>
      <c r="G3" s="214"/>
      <c r="H3" s="214"/>
      <c r="I3" s="214"/>
      <c r="J3" s="215"/>
      <c r="K3" s="214"/>
      <c r="L3" s="211"/>
      <c r="M3" s="211"/>
      <c r="N3" s="211"/>
      <c r="O3" s="211"/>
      <c r="P3" s="211"/>
      <c r="Q3" s="211"/>
      <c r="R3" s="216"/>
      <c r="S3" s="211"/>
      <c r="T3" s="217"/>
      <c r="U3" s="217"/>
      <c r="V3" s="211"/>
      <c r="W3" s="211"/>
      <c r="X3" s="211"/>
      <c r="AI3" s="218" t="str">
        <f t="shared" ref="AI3:AI7" si="0">IF(C4="计",D4,"")</f>
        <v/>
      </c>
      <c r="AK3" s="218" t="str">
        <f>IF(C3="量",D3,"")</f>
        <v/>
      </c>
      <c r="AV3" s="218" t="str">
        <f t="shared" ref="AV3:AV14" si="1">AL3&amp;AN3&amp;AP3&amp;AR3&amp;AT3</f>
        <v/>
      </c>
    </row>
    <row r="4" spans="1:49" x14ac:dyDescent="0.25">
      <c r="A4" s="239" t="s">
        <v>1066</v>
      </c>
      <c r="B4" s="211" t="s">
        <v>701</v>
      </c>
      <c r="C4" s="211" t="s">
        <v>259</v>
      </c>
      <c r="D4" s="213" t="s">
        <v>703</v>
      </c>
      <c r="E4" s="211"/>
      <c r="F4" s="214"/>
      <c r="G4" s="214"/>
      <c r="H4" s="214"/>
      <c r="I4" s="214"/>
      <c r="J4" s="215"/>
      <c r="K4" s="214"/>
      <c r="L4" s="211"/>
      <c r="M4" s="211"/>
      <c r="N4" s="211"/>
      <c r="O4" s="211"/>
      <c r="P4" s="211"/>
      <c r="Q4" s="211"/>
      <c r="R4" s="216"/>
      <c r="S4" s="211"/>
      <c r="T4" s="217"/>
      <c r="U4" s="217"/>
      <c r="V4" s="211"/>
      <c r="W4" s="211"/>
      <c r="X4" s="211"/>
      <c r="AA4" s="218">
        <f>IF(C4="量",I4,"")</f>
        <v>0</v>
      </c>
      <c r="AB4" s="218" t="str">
        <f>IF(C4="质",I4,"")</f>
        <v/>
      </c>
      <c r="AC4" s="218" t="str">
        <f>IF(C4="价",I4,"")</f>
        <v/>
      </c>
      <c r="AD4" s="218" t="str">
        <f>IF(C4="能",I4,"")</f>
        <v/>
      </c>
      <c r="AF4" s="218" t="s">
        <v>914</v>
      </c>
      <c r="AG4" s="218" t="s">
        <v>914</v>
      </c>
      <c r="AI4" s="218" t="str">
        <f t="shared" si="0"/>
        <v/>
      </c>
      <c r="AV4" s="218" t="str">
        <f t="shared" si="1"/>
        <v/>
      </c>
      <c r="AW4" s="218" t="str">
        <f t="shared" ref="AW4:AW14" si="2">IF(AV4="设备",1,"")</f>
        <v/>
      </c>
    </row>
    <row r="5" spans="1:49" x14ac:dyDescent="0.25">
      <c r="A5" s="239" t="s">
        <v>1067</v>
      </c>
      <c r="B5" s="211" t="s">
        <v>701</v>
      </c>
      <c r="C5" s="211" t="s">
        <v>349</v>
      </c>
      <c r="D5" s="213" t="s">
        <v>704</v>
      </c>
      <c r="E5" s="211"/>
      <c r="F5" s="214"/>
      <c r="G5" s="214"/>
      <c r="H5" s="214"/>
      <c r="I5" s="214"/>
      <c r="J5" s="215"/>
      <c r="K5" s="214"/>
      <c r="L5" s="211"/>
      <c r="M5" s="211"/>
      <c r="N5" s="211"/>
      <c r="O5" s="211"/>
      <c r="P5" s="211"/>
      <c r="Q5" s="211"/>
      <c r="R5" s="216"/>
      <c r="S5" s="211"/>
      <c r="T5" s="217"/>
      <c r="U5" s="217"/>
      <c r="V5" s="211"/>
      <c r="W5" s="211"/>
      <c r="X5" s="211"/>
      <c r="AA5" s="218" t="str">
        <f t="shared" ref="AA5:AA68" si="3">IF(C5="量",I5,"")</f>
        <v/>
      </c>
      <c r="AB5" s="218" t="str">
        <f t="shared" ref="AB5:AB68" si="4">IF(C5="质",I5,"")</f>
        <v/>
      </c>
      <c r="AC5" s="218">
        <f t="shared" ref="AC5:AC68" si="5">IF(C5="价",I5,"")</f>
        <v>0</v>
      </c>
      <c r="AD5" s="218" t="str">
        <f t="shared" ref="AD5:AD68" si="6">IF(C5="能",I5,"")</f>
        <v/>
      </c>
      <c r="AE5" s="218" t="s">
        <v>914</v>
      </c>
      <c r="AF5" s="218" t="s">
        <v>914</v>
      </c>
      <c r="AI5" s="218" t="str">
        <f t="shared" si="0"/>
        <v/>
      </c>
      <c r="AK5" s="218" t="str">
        <f t="shared" ref="AK5:AK68" si="7">IF(C5="量",D5,"")</f>
        <v/>
      </c>
      <c r="AV5" s="218" t="str">
        <f t="shared" si="1"/>
        <v/>
      </c>
      <c r="AW5" s="218" t="str">
        <f t="shared" si="2"/>
        <v/>
      </c>
    </row>
    <row r="6" spans="1:49" x14ac:dyDescent="0.25">
      <c r="A6" s="239" t="s">
        <v>1068</v>
      </c>
      <c r="B6" s="211" t="s">
        <v>701</v>
      </c>
      <c r="C6" s="211" t="s">
        <v>287</v>
      </c>
      <c r="D6" s="213" t="s">
        <v>705</v>
      </c>
      <c r="E6" s="211"/>
      <c r="F6" s="214"/>
      <c r="G6" s="214"/>
      <c r="H6" s="214"/>
      <c r="I6" s="214"/>
      <c r="J6" s="215"/>
      <c r="K6" s="214"/>
      <c r="L6" s="211"/>
      <c r="M6" s="211"/>
      <c r="N6" s="211"/>
      <c r="O6" s="211"/>
      <c r="P6" s="211"/>
      <c r="Q6" s="211"/>
      <c r="R6" s="216"/>
      <c r="S6" s="211"/>
      <c r="T6" s="217"/>
      <c r="U6" s="217"/>
      <c r="V6" s="211"/>
      <c r="W6" s="211"/>
      <c r="X6" s="211"/>
      <c r="AA6" s="218" t="str">
        <f t="shared" si="3"/>
        <v/>
      </c>
      <c r="AB6" s="218">
        <f t="shared" si="4"/>
        <v>0</v>
      </c>
      <c r="AC6" s="218" t="str">
        <f t="shared" si="5"/>
        <v/>
      </c>
      <c r="AD6" s="218" t="str">
        <f t="shared" si="6"/>
        <v/>
      </c>
      <c r="AE6" s="218" t="s">
        <v>914</v>
      </c>
      <c r="AG6" s="218" t="s">
        <v>914</v>
      </c>
      <c r="AI6" s="218" t="str">
        <f t="shared" si="0"/>
        <v/>
      </c>
      <c r="AK6" s="218" t="str">
        <f t="shared" si="7"/>
        <v/>
      </c>
      <c r="AV6" s="218" t="str">
        <f t="shared" si="1"/>
        <v/>
      </c>
      <c r="AW6" s="218" t="str">
        <f t="shared" si="2"/>
        <v/>
      </c>
    </row>
    <row r="7" spans="1:49" x14ac:dyDescent="0.25">
      <c r="A7" s="239" t="s">
        <v>1069</v>
      </c>
      <c r="B7" s="211" t="s">
        <v>701</v>
      </c>
      <c r="C7" s="211" t="s">
        <v>300</v>
      </c>
      <c r="D7" s="213" t="s">
        <v>706</v>
      </c>
      <c r="E7" s="211"/>
      <c r="F7" s="214"/>
      <c r="G7" s="214"/>
      <c r="H7" s="214"/>
      <c r="I7" s="214"/>
      <c r="J7" s="215"/>
      <c r="K7" s="214"/>
      <c r="L7" s="211"/>
      <c r="M7" s="211"/>
      <c r="N7" s="211"/>
      <c r="O7" s="211"/>
      <c r="P7" s="211"/>
      <c r="Q7" s="211"/>
      <c r="R7" s="216"/>
      <c r="S7" s="211"/>
      <c r="T7" s="217"/>
      <c r="U7" s="217"/>
      <c r="V7" s="211"/>
      <c r="W7" s="211"/>
      <c r="X7" s="211"/>
      <c r="AA7" s="218" t="str">
        <f t="shared" si="3"/>
        <v/>
      </c>
      <c r="AB7" s="218" t="str">
        <f t="shared" si="4"/>
        <v/>
      </c>
      <c r="AC7" s="218" t="str">
        <f t="shared" si="5"/>
        <v/>
      </c>
      <c r="AD7" s="218">
        <f t="shared" si="6"/>
        <v>0</v>
      </c>
      <c r="AE7" s="218" t="s">
        <v>914</v>
      </c>
      <c r="AF7" s="218" t="s">
        <v>914</v>
      </c>
      <c r="AG7" s="218" t="s">
        <v>914</v>
      </c>
      <c r="AI7" s="218" t="str">
        <f t="shared" si="0"/>
        <v/>
      </c>
      <c r="AK7" s="218" t="str">
        <f t="shared" si="7"/>
        <v/>
      </c>
      <c r="AV7" s="218" t="str">
        <f t="shared" si="1"/>
        <v/>
      </c>
      <c r="AW7" s="218" t="str">
        <f t="shared" si="2"/>
        <v/>
      </c>
    </row>
    <row r="8" spans="1:49" x14ac:dyDescent="0.25">
      <c r="A8" s="239" t="s">
        <v>1070</v>
      </c>
      <c r="B8" s="211" t="s">
        <v>701</v>
      </c>
      <c r="C8" s="211" t="s">
        <v>353</v>
      </c>
      <c r="D8" s="213" t="s">
        <v>707</v>
      </c>
      <c r="E8" s="211"/>
      <c r="F8" s="214"/>
      <c r="G8" s="214"/>
      <c r="H8" s="214"/>
      <c r="I8" s="214"/>
      <c r="J8" s="215"/>
      <c r="K8" s="214"/>
      <c r="L8" s="211"/>
      <c r="M8" s="211"/>
      <c r="N8" s="211"/>
      <c r="O8" s="211"/>
      <c r="P8" s="211"/>
      <c r="Q8" s="211"/>
      <c r="R8" s="216"/>
      <c r="S8" s="211"/>
      <c r="T8" s="217"/>
      <c r="U8" s="217"/>
      <c r="V8" s="211"/>
      <c r="W8" s="211"/>
      <c r="X8" s="211"/>
      <c r="AA8" s="218" t="str">
        <f t="shared" si="3"/>
        <v/>
      </c>
      <c r="AB8" s="218" t="str">
        <f t="shared" si="4"/>
        <v/>
      </c>
      <c r="AC8" s="218" t="str">
        <f t="shared" si="5"/>
        <v/>
      </c>
      <c r="AD8" s="218" t="str">
        <f t="shared" si="6"/>
        <v/>
      </c>
      <c r="AE8" s="218" t="s">
        <v>914</v>
      </c>
      <c r="AF8" s="218" t="s">
        <v>914</v>
      </c>
      <c r="AG8" s="218" t="s">
        <v>914</v>
      </c>
      <c r="AI8" s="218" t="str">
        <f>IF(C9="计",D9,"")</f>
        <v>ECP订单号</v>
      </c>
      <c r="AJ8" s="218" t="s">
        <v>915</v>
      </c>
      <c r="AK8" s="218" t="str">
        <f t="shared" si="7"/>
        <v/>
      </c>
      <c r="AM8" s="218" t="str">
        <f>IF(C8="质",D8,"")</f>
        <v/>
      </c>
      <c r="AV8" s="218" t="str">
        <f t="shared" si="1"/>
        <v/>
      </c>
      <c r="AW8" s="218" t="str">
        <f t="shared" si="2"/>
        <v/>
      </c>
    </row>
    <row r="9" spans="1:49" x14ac:dyDescent="0.25">
      <c r="A9" s="239" t="s">
        <v>1071</v>
      </c>
      <c r="B9" s="211" t="s">
        <v>258</v>
      </c>
      <c r="C9" s="211" t="s">
        <v>333</v>
      </c>
      <c r="D9" s="213" t="s">
        <v>708</v>
      </c>
      <c r="E9" s="211" t="s">
        <v>709</v>
      </c>
      <c r="F9" s="214"/>
      <c r="G9" s="214" t="s">
        <v>916</v>
      </c>
      <c r="H9" s="214"/>
      <c r="I9" s="214"/>
      <c r="J9" s="215" t="s">
        <v>917</v>
      </c>
      <c r="K9" s="214"/>
      <c r="L9" s="211" t="s">
        <v>916</v>
      </c>
      <c r="M9" s="211"/>
      <c r="N9" s="211"/>
      <c r="O9" s="211"/>
      <c r="P9" s="211" t="s">
        <v>918</v>
      </c>
      <c r="Q9" s="211" t="s">
        <v>919</v>
      </c>
      <c r="R9" s="216"/>
      <c r="S9" s="211"/>
      <c r="T9" s="217"/>
      <c r="U9" s="217"/>
      <c r="V9" s="211"/>
      <c r="W9" s="211"/>
      <c r="X9" s="211" t="s">
        <v>920</v>
      </c>
      <c r="AA9" s="218" t="str">
        <f t="shared" si="3"/>
        <v/>
      </c>
      <c r="AB9" s="218" t="str">
        <f t="shared" si="4"/>
        <v/>
      </c>
      <c r="AC9" s="218" t="str">
        <f t="shared" si="5"/>
        <v/>
      </c>
      <c r="AD9" s="218" t="str">
        <f t="shared" si="6"/>
        <v/>
      </c>
      <c r="AE9" s="218" t="s">
        <v>914</v>
      </c>
      <c r="AF9" s="218" t="s">
        <v>914</v>
      </c>
      <c r="AG9" s="218" t="s">
        <v>914</v>
      </c>
      <c r="AI9" s="218" t="str">
        <f t="shared" ref="AI9:AI72" si="8">IF(C10="计",D10,"")</f>
        <v>计划采购数量</v>
      </c>
      <c r="AJ9" s="218" t="s">
        <v>921</v>
      </c>
      <c r="AK9" s="218" t="str">
        <f t="shared" si="7"/>
        <v/>
      </c>
      <c r="AM9" s="218" t="str">
        <f t="shared" ref="AM9:AM72" si="9">IF(C9="质",D9,"")</f>
        <v/>
      </c>
      <c r="AO9" s="218" t="str">
        <f>IF(C9="价",D9,"")</f>
        <v/>
      </c>
      <c r="AQ9" s="218" t="str">
        <f>IF(C9="能",D9,"")</f>
        <v/>
      </c>
      <c r="AS9" s="218" t="str">
        <f>IF(C9="环",D9,"")</f>
        <v/>
      </c>
      <c r="AV9" s="218" t="str">
        <f t="shared" si="1"/>
        <v/>
      </c>
      <c r="AW9" s="218" t="str">
        <f t="shared" si="2"/>
        <v/>
      </c>
    </row>
    <row r="10" spans="1:49" x14ac:dyDescent="0.25">
      <c r="A10" s="239" t="s">
        <v>1072</v>
      </c>
      <c r="B10" s="211" t="s">
        <v>258</v>
      </c>
      <c r="C10" s="211" t="s">
        <v>333</v>
      </c>
      <c r="D10" s="213" t="s">
        <v>710</v>
      </c>
      <c r="E10" s="211" t="s">
        <v>711</v>
      </c>
      <c r="F10" s="214"/>
      <c r="G10" s="214" t="s">
        <v>916</v>
      </c>
      <c r="H10" s="214"/>
      <c r="I10" s="214"/>
      <c r="J10" s="215" t="s">
        <v>713</v>
      </c>
      <c r="K10" s="214"/>
      <c r="L10" s="211" t="s">
        <v>916</v>
      </c>
      <c r="M10" s="211"/>
      <c r="N10" s="211"/>
      <c r="O10" s="211"/>
      <c r="P10" s="211" t="s">
        <v>918</v>
      </c>
      <c r="Q10" s="211" t="s">
        <v>919</v>
      </c>
      <c r="R10" s="216"/>
      <c r="S10" s="211"/>
      <c r="T10" s="217"/>
      <c r="U10" s="217"/>
      <c r="V10" s="211"/>
      <c r="W10" s="211"/>
      <c r="X10" s="211" t="s">
        <v>920</v>
      </c>
      <c r="AA10" s="218" t="str">
        <f t="shared" si="3"/>
        <v/>
      </c>
      <c r="AB10" s="218" t="str">
        <f t="shared" si="4"/>
        <v/>
      </c>
      <c r="AC10" s="218" t="str">
        <f t="shared" si="5"/>
        <v/>
      </c>
      <c r="AD10" s="218" t="str">
        <f t="shared" si="6"/>
        <v/>
      </c>
      <c r="AE10" s="218" t="s">
        <v>914</v>
      </c>
      <c r="AF10" s="218" t="s">
        <v>914</v>
      </c>
      <c r="AG10" s="218" t="s">
        <v>914</v>
      </c>
      <c r="AI10" s="218" t="str">
        <f t="shared" si="8"/>
        <v>计划到厂时间</v>
      </c>
      <c r="AJ10" s="218" t="s">
        <v>915</v>
      </c>
      <c r="AK10" s="218" t="str">
        <f t="shared" si="7"/>
        <v/>
      </c>
      <c r="AM10" s="218" t="str">
        <f t="shared" si="9"/>
        <v/>
      </c>
      <c r="AO10" s="218" t="str">
        <f t="shared" ref="AO10:AO73" si="10">IF(C10="价",D10,"")</f>
        <v/>
      </c>
      <c r="AQ10" s="218" t="str">
        <f t="shared" ref="AQ10:AQ73" si="11">IF(C10="能",D10,"")</f>
        <v/>
      </c>
      <c r="AS10" s="218" t="str">
        <f t="shared" ref="AS10:AS73" si="12">IF(C10="环",D10,"")</f>
        <v/>
      </c>
      <c r="AV10" s="218" t="str">
        <f t="shared" si="1"/>
        <v/>
      </c>
      <c r="AW10" s="218" t="str">
        <f t="shared" si="2"/>
        <v/>
      </c>
    </row>
    <row r="11" spans="1:49" x14ac:dyDescent="0.25">
      <c r="A11" s="239" t="s">
        <v>1073</v>
      </c>
      <c r="B11" s="211" t="s">
        <v>258</v>
      </c>
      <c r="C11" s="211" t="s">
        <v>333</v>
      </c>
      <c r="D11" s="213" t="s">
        <v>712</v>
      </c>
      <c r="E11" s="211" t="s">
        <v>335</v>
      </c>
      <c r="F11" s="214"/>
      <c r="G11" s="214" t="s">
        <v>916</v>
      </c>
      <c r="H11" s="214"/>
      <c r="I11" s="214"/>
      <c r="J11" s="215" t="s">
        <v>713</v>
      </c>
      <c r="K11" s="214"/>
      <c r="L11" s="211" t="s">
        <v>916</v>
      </c>
      <c r="M11" s="211"/>
      <c r="N11" s="211"/>
      <c r="O11" s="211"/>
      <c r="P11" s="211" t="s">
        <v>918</v>
      </c>
      <c r="Q11" s="211" t="s">
        <v>919</v>
      </c>
      <c r="R11" s="216"/>
      <c r="S11" s="211"/>
      <c r="T11" s="217"/>
      <c r="U11" s="217"/>
      <c r="V11" s="211"/>
      <c r="W11" s="211"/>
      <c r="X11" s="211" t="s">
        <v>920</v>
      </c>
      <c r="AA11" s="218" t="str">
        <f t="shared" si="3"/>
        <v/>
      </c>
      <c r="AB11" s="218" t="str">
        <f t="shared" si="4"/>
        <v/>
      </c>
      <c r="AC11" s="218" t="str">
        <f t="shared" si="5"/>
        <v/>
      </c>
      <c r="AD11" s="218" t="str">
        <f t="shared" si="6"/>
        <v/>
      </c>
      <c r="AE11" s="218" t="s">
        <v>914</v>
      </c>
      <c r="AF11" s="218" t="s">
        <v>914</v>
      </c>
      <c r="AG11" s="218" t="s">
        <v>914</v>
      </c>
      <c r="AI11" s="218" t="str">
        <f t="shared" si="8"/>
        <v>资金计划</v>
      </c>
      <c r="AJ11" s="218" t="s">
        <v>921</v>
      </c>
      <c r="AK11" s="218" t="str">
        <f t="shared" si="7"/>
        <v/>
      </c>
      <c r="AM11" s="218" t="str">
        <f t="shared" si="9"/>
        <v/>
      </c>
      <c r="AO11" s="218" t="str">
        <f t="shared" si="10"/>
        <v/>
      </c>
      <c r="AQ11" s="218" t="str">
        <f t="shared" si="11"/>
        <v/>
      </c>
      <c r="AS11" s="218" t="str">
        <f t="shared" si="12"/>
        <v/>
      </c>
      <c r="AV11" s="218" t="str">
        <f t="shared" si="1"/>
        <v/>
      </c>
      <c r="AW11" s="218" t="str">
        <f t="shared" si="2"/>
        <v/>
      </c>
    </row>
    <row r="12" spans="1:49" x14ac:dyDescent="0.25">
      <c r="A12" s="239" t="s">
        <v>1074</v>
      </c>
      <c r="B12" s="211" t="s">
        <v>258</v>
      </c>
      <c r="C12" s="211" t="s">
        <v>333</v>
      </c>
      <c r="D12" s="213" t="s">
        <v>334</v>
      </c>
      <c r="E12" s="211" t="s">
        <v>335</v>
      </c>
      <c r="F12" s="214"/>
      <c r="G12" s="214" t="s">
        <v>916</v>
      </c>
      <c r="H12" s="214"/>
      <c r="I12" s="214"/>
      <c r="J12" s="215"/>
      <c r="K12" s="214" t="s">
        <v>922</v>
      </c>
      <c r="L12" s="211"/>
      <c r="M12" s="211"/>
      <c r="N12" s="211"/>
      <c r="O12" s="211"/>
      <c r="P12" s="211" t="s">
        <v>919</v>
      </c>
      <c r="Q12" s="211" t="s">
        <v>923</v>
      </c>
      <c r="R12" s="216"/>
      <c r="S12" s="211"/>
      <c r="T12" s="217"/>
      <c r="U12" s="217"/>
      <c r="V12" s="211"/>
      <c r="W12" s="211"/>
      <c r="X12" s="211" t="s">
        <v>920</v>
      </c>
      <c r="AA12" s="218" t="str">
        <f t="shared" si="3"/>
        <v/>
      </c>
      <c r="AB12" s="218" t="str">
        <f t="shared" si="4"/>
        <v/>
      </c>
      <c r="AC12" s="218" t="str">
        <f t="shared" si="5"/>
        <v/>
      </c>
      <c r="AD12" s="218" t="str">
        <f t="shared" si="6"/>
        <v/>
      </c>
      <c r="AE12" s="218" t="s">
        <v>914</v>
      </c>
      <c r="AF12" s="218" t="s">
        <v>914</v>
      </c>
      <c r="AG12" s="218" t="s">
        <v>914</v>
      </c>
      <c r="AI12" s="218" t="str">
        <f t="shared" si="8"/>
        <v>计划采购供应商</v>
      </c>
      <c r="AJ12" s="218" t="s">
        <v>915</v>
      </c>
      <c r="AK12" s="218" t="str">
        <f t="shared" si="7"/>
        <v/>
      </c>
      <c r="AM12" s="218" t="str">
        <f t="shared" si="9"/>
        <v/>
      </c>
      <c r="AO12" s="218" t="str">
        <f t="shared" si="10"/>
        <v/>
      </c>
      <c r="AQ12" s="218" t="str">
        <f t="shared" si="11"/>
        <v/>
      </c>
      <c r="AS12" s="218" t="str">
        <f t="shared" si="12"/>
        <v/>
      </c>
      <c r="AV12" s="218" t="str">
        <f t="shared" si="1"/>
        <v/>
      </c>
      <c r="AW12" s="218" t="str">
        <f t="shared" si="2"/>
        <v/>
      </c>
    </row>
    <row r="13" spans="1:49" x14ac:dyDescent="0.25">
      <c r="A13" s="239" t="s">
        <v>1075</v>
      </c>
      <c r="B13" s="211" t="s">
        <v>258</v>
      </c>
      <c r="C13" s="211" t="s">
        <v>333</v>
      </c>
      <c r="D13" s="213" t="s">
        <v>337</v>
      </c>
      <c r="E13" s="211" t="s">
        <v>713</v>
      </c>
      <c r="F13" s="214"/>
      <c r="G13" s="214"/>
      <c r="H13" s="214"/>
      <c r="I13" s="214"/>
      <c r="J13" s="215"/>
      <c r="K13" s="214" t="s">
        <v>924</v>
      </c>
      <c r="L13" s="211"/>
      <c r="M13" s="211"/>
      <c r="N13" s="211"/>
      <c r="O13" s="211"/>
      <c r="P13" s="211" t="s">
        <v>918</v>
      </c>
      <c r="Q13" s="211" t="s">
        <v>919</v>
      </c>
      <c r="R13" s="216"/>
      <c r="S13" s="211"/>
      <c r="T13" s="217"/>
      <c r="U13" s="217"/>
      <c r="V13" s="211"/>
      <c r="W13" s="211"/>
      <c r="X13" s="211" t="s">
        <v>920</v>
      </c>
      <c r="AA13" s="218" t="str">
        <f t="shared" si="3"/>
        <v/>
      </c>
      <c r="AB13" s="218" t="str">
        <f t="shared" si="4"/>
        <v/>
      </c>
      <c r="AC13" s="218" t="str">
        <f t="shared" si="5"/>
        <v/>
      </c>
      <c r="AD13" s="218" t="str">
        <f t="shared" si="6"/>
        <v/>
      </c>
      <c r="AE13" s="218" t="s">
        <v>914</v>
      </c>
      <c r="AF13" s="218" t="s">
        <v>914</v>
      </c>
      <c r="AG13" s="218" t="s">
        <v>914</v>
      </c>
      <c r="AI13" s="218" t="str">
        <f t="shared" si="8"/>
        <v>质量标准计划</v>
      </c>
      <c r="AJ13" s="218" t="s">
        <v>915</v>
      </c>
      <c r="AK13" s="218" t="str">
        <f t="shared" si="7"/>
        <v/>
      </c>
      <c r="AM13" s="218" t="str">
        <f t="shared" si="9"/>
        <v/>
      </c>
      <c r="AO13" s="218" t="str">
        <f t="shared" si="10"/>
        <v/>
      </c>
      <c r="AQ13" s="218" t="str">
        <f t="shared" si="11"/>
        <v/>
      </c>
      <c r="AS13" s="218" t="str">
        <f t="shared" si="12"/>
        <v/>
      </c>
      <c r="AV13" s="218" t="str">
        <f t="shared" si="1"/>
        <v/>
      </c>
      <c r="AW13" s="218" t="str">
        <f t="shared" si="2"/>
        <v/>
      </c>
    </row>
    <row r="14" spans="1:49" x14ac:dyDescent="0.25">
      <c r="A14" s="239" t="s">
        <v>1076</v>
      </c>
      <c r="B14" s="211" t="s">
        <v>258</v>
      </c>
      <c r="C14" s="211" t="s">
        <v>333</v>
      </c>
      <c r="D14" s="213" t="s">
        <v>714</v>
      </c>
      <c r="E14" s="211" t="s">
        <v>261</v>
      </c>
      <c r="F14" s="214"/>
      <c r="G14" s="214" t="s">
        <v>916</v>
      </c>
      <c r="H14" s="214"/>
      <c r="I14" s="214"/>
      <c r="J14" s="215" t="s">
        <v>925</v>
      </c>
      <c r="K14" s="214"/>
      <c r="L14" s="211"/>
      <c r="M14" s="211"/>
      <c r="N14" s="211"/>
      <c r="O14" s="211"/>
      <c r="P14" s="211" t="s">
        <v>918</v>
      </c>
      <c r="Q14" s="211" t="s">
        <v>926</v>
      </c>
      <c r="R14" s="216"/>
      <c r="S14" s="211"/>
      <c r="T14" s="217"/>
      <c r="U14" s="217"/>
      <c r="V14" s="211"/>
      <c r="W14" s="211"/>
      <c r="X14" s="211" t="s">
        <v>920</v>
      </c>
      <c r="AA14" s="218" t="str">
        <f t="shared" si="3"/>
        <v/>
      </c>
      <c r="AB14" s="218" t="str">
        <f t="shared" si="4"/>
        <v/>
      </c>
      <c r="AC14" s="218" t="str">
        <f t="shared" si="5"/>
        <v/>
      </c>
      <c r="AD14" s="218" t="str">
        <f t="shared" si="6"/>
        <v/>
      </c>
      <c r="AE14" s="218" t="s">
        <v>914</v>
      </c>
      <c r="AF14" s="218" t="s">
        <v>914</v>
      </c>
      <c r="AG14" s="218" t="s">
        <v>914</v>
      </c>
      <c r="AI14" s="218" t="str">
        <f t="shared" si="8"/>
        <v/>
      </c>
      <c r="AK14" s="218" t="str">
        <f t="shared" si="7"/>
        <v/>
      </c>
      <c r="AM14" s="218" t="str">
        <f t="shared" si="9"/>
        <v/>
      </c>
      <c r="AO14" s="218" t="str">
        <f t="shared" si="10"/>
        <v/>
      </c>
      <c r="AQ14" s="218" t="str">
        <f t="shared" si="11"/>
        <v/>
      </c>
      <c r="AS14" s="218" t="str">
        <f t="shared" si="12"/>
        <v/>
      </c>
      <c r="AV14" s="218" t="str">
        <f t="shared" si="1"/>
        <v/>
      </c>
      <c r="AW14" s="218" t="str">
        <f t="shared" si="2"/>
        <v/>
      </c>
    </row>
    <row r="15" spans="1:49" x14ac:dyDescent="0.25">
      <c r="A15" s="239" t="s">
        <v>1077</v>
      </c>
      <c r="B15" s="211" t="s">
        <v>258</v>
      </c>
      <c r="C15" s="211" t="s">
        <v>259</v>
      </c>
      <c r="D15" s="227" t="s">
        <v>260</v>
      </c>
      <c r="E15" s="211" t="s">
        <v>261</v>
      </c>
      <c r="F15" s="214">
        <v>1</v>
      </c>
      <c r="G15" s="214" t="s">
        <v>916</v>
      </c>
      <c r="H15" s="214"/>
      <c r="I15" s="219">
        <v>1</v>
      </c>
      <c r="J15" s="215" t="s">
        <v>927</v>
      </c>
      <c r="K15" s="214"/>
      <c r="L15" s="211" t="s">
        <v>916</v>
      </c>
      <c r="M15" s="211"/>
      <c r="N15" s="211"/>
      <c r="O15" s="211"/>
      <c r="P15" s="211" t="s">
        <v>928</v>
      </c>
      <c r="Q15" s="211" t="s">
        <v>929</v>
      </c>
      <c r="R15" s="216" t="s">
        <v>930</v>
      </c>
      <c r="S15" s="211" t="s">
        <v>930</v>
      </c>
      <c r="T15" s="217">
        <f>IF(R15=S15,1,0)</f>
        <v>1</v>
      </c>
      <c r="U15" s="217" t="s">
        <v>931</v>
      </c>
      <c r="V15" s="211" t="s">
        <v>932</v>
      </c>
      <c r="W15" s="211"/>
      <c r="X15" s="211" t="s">
        <v>920</v>
      </c>
      <c r="AA15" s="218">
        <f t="shared" si="3"/>
        <v>1</v>
      </c>
      <c r="AB15" s="218" t="str">
        <f t="shared" si="4"/>
        <v/>
      </c>
      <c r="AC15" s="218" t="str">
        <f t="shared" si="5"/>
        <v/>
      </c>
      <c r="AD15" s="218" t="str">
        <f t="shared" si="6"/>
        <v/>
      </c>
      <c r="AE15" s="218">
        <v>1</v>
      </c>
      <c r="AF15" s="218" t="s">
        <v>914</v>
      </c>
      <c r="AG15" s="218" t="s">
        <v>914</v>
      </c>
      <c r="AI15" s="218" t="str">
        <f t="shared" si="8"/>
        <v/>
      </c>
      <c r="AK15" s="218" t="str">
        <f t="shared" si="7"/>
        <v>到货数量</v>
      </c>
      <c r="AL15" s="218" t="s">
        <v>933</v>
      </c>
      <c r="AM15" s="218" t="str">
        <f t="shared" si="9"/>
        <v/>
      </c>
      <c r="AO15" s="218" t="str">
        <f t="shared" si="10"/>
        <v/>
      </c>
      <c r="AQ15" s="218" t="str">
        <f t="shared" si="11"/>
        <v/>
      </c>
      <c r="AS15" s="218" t="str">
        <f t="shared" si="12"/>
        <v/>
      </c>
      <c r="AV15" s="218" t="str">
        <f>AL15&amp;AN15&amp;AP15&amp;AR15&amp;AT15</f>
        <v>设备</v>
      </c>
      <c r="AW15" s="218">
        <f>IF(AV15="设备",1,"")</f>
        <v>1</v>
      </c>
    </row>
    <row r="16" spans="1:49" x14ac:dyDescent="0.25">
      <c r="A16" s="239" t="s">
        <v>1078</v>
      </c>
      <c r="B16" s="211" t="s">
        <v>258</v>
      </c>
      <c r="C16" s="211" t="s">
        <v>259</v>
      </c>
      <c r="D16" s="227" t="s">
        <v>715</v>
      </c>
      <c r="E16" s="211" t="s">
        <v>261</v>
      </c>
      <c r="F16" s="214">
        <v>1</v>
      </c>
      <c r="G16" s="214"/>
      <c r="H16" s="214"/>
      <c r="I16" s="214"/>
      <c r="J16" s="215" t="s">
        <v>810</v>
      </c>
      <c r="K16" s="214"/>
      <c r="L16" s="211" t="s">
        <v>916</v>
      </c>
      <c r="M16" s="211"/>
      <c r="N16" s="211"/>
      <c r="O16" s="211"/>
      <c r="P16" s="211" t="s">
        <v>934</v>
      </c>
      <c r="Q16" s="211" t="s">
        <v>935</v>
      </c>
      <c r="R16" s="216" t="s">
        <v>930</v>
      </c>
      <c r="S16" s="211" t="s">
        <v>930</v>
      </c>
      <c r="T16" s="217">
        <f>IF(R16=S16,1,0)</f>
        <v>1</v>
      </c>
      <c r="U16" s="217" t="s">
        <v>931</v>
      </c>
      <c r="V16" s="211" t="s">
        <v>932</v>
      </c>
      <c r="W16" s="211"/>
      <c r="X16" s="211" t="s">
        <v>936</v>
      </c>
      <c r="AA16" s="218">
        <f t="shared" si="3"/>
        <v>0</v>
      </c>
      <c r="AB16" s="218" t="str">
        <f t="shared" si="4"/>
        <v/>
      </c>
      <c r="AC16" s="218" t="str">
        <f t="shared" si="5"/>
        <v/>
      </c>
      <c r="AD16" s="218" t="str">
        <f t="shared" si="6"/>
        <v/>
      </c>
      <c r="AF16" s="218" t="s">
        <v>914</v>
      </c>
      <c r="AG16" s="218" t="s">
        <v>914</v>
      </c>
      <c r="AI16" s="218" t="str">
        <f t="shared" si="8"/>
        <v/>
      </c>
      <c r="AK16" s="218" t="str">
        <f t="shared" si="7"/>
        <v>不合格数量</v>
      </c>
      <c r="AL16" s="218" t="s">
        <v>933</v>
      </c>
      <c r="AM16" s="218" t="str">
        <f t="shared" si="9"/>
        <v/>
      </c>
      <c r="AO16" s="218" t="str">
        <f t="shared" si="10"/>
        <v/>
      </c>
      <c r="AQ16" s="218" t="str">
        <f t="shared" si="11"/>
        <v/>
      </c>
      <c r="AS16" s="218" t="str">
        <f t="shared" si="12"/>
        <v/>
      </c>
      <c r="AV16" s="218" t="str">
        <f t="shared" ref="AV16:AV77" si="13">AL16&amp;AN16&amp;AP16&amp;AR16&amp;AT16</f>
        <v>设备</v>
      </c>
      <c r="AW16" s="218">
        <f t="shared" ref="AW16:AW79" si="14">IF(AV16="设备",1,"")</f>
        <v>1</v>
      </c>
    </row>
    <row r="17" spans="1:49" x14ac:dyDescent="0.25">
      <c r="A17" s="239" t="s">
        <v>1079</v>
      </c>
      <c r="B17" s="211" t="s">
        <v>258</v>
      </c>
      <c r="C17" s="211" t="s">
        <v>259</v>
      </c>
      <c r="D17" s="227" t="s">
        <v>716</v>
      </c>
      <c r="E17" s="211" t="s">
        <v>261</v>
      </c>
      <c r="F17" s="214">
        <v>1</v>
      </c>
      <c r="G17" s="214" t="s">
        <v>916</v>
      </c>
      <c r="H17" s="214"/>
      <c r="I17" s="214"/>
      <c r="J17" s="215" t="s">
        <v>803</v>
      </c>
      <c r="K17" s="214"/>
      <c r="L17" s="211" t="s">
        <v>916</v>
      </c>
      <c r="M17" s="211"/>
      <c r="N17" s="211"/>
      <c r="O17" s="211"/>
      <c r="P17" s="211" t="s">
        <v>934</v>
      </c>
      <c r="Q17" s="211" t="s">
        <v>935</v>
      </c>
      <c r="R17" s="216" t="s">
        <v>930</v>
      </c>
      <c r="S17" s="211" t="s">
        <v>930</v>
      </c>
      <c r="T17" s="217">
        <f>IF(R17=S17,1,0)</f>
        <v>1</v>
      </c>
      <c r="U17" s="217" t="s">
        <v>931</v>
      </c>
      <c r="V17" s="211" t="s">
        <v>932</v>
      </c>
      <c r="W17" s="211"/>
      <c r="X17" s="211" t="s">
        <v>936</v>
      </c>
      <c r="AA17" s="218">
        <f t="shared" si="3"/>
        <v>0</v>
      </c>
      <c r="AB17" s="218" t="str">
        <f t="shared" si="4"/>
        <v/>
      </c>
      <c r="AC17" s="218" t="str">
        <f t="shared" si="5"/>
        <v/>
      </c>
      <c r="AD17" s="218" t="str">
        <f t="shared" si="6"/>
        <v/>
      </c>
      <c r="AF17" s="218" t="s">
        <v>914</v>
      </c>
      <c r="AG17" s="218" t="s">
        <v>914</v>
      </c>
      <c r="AI17" s="218" t="str">
        <f t="shared" si="8"/>
        <v/>
      </c>
      <c r="AK17" s="218" t="str">
        <f t="shared" si="7"/>
        <v>验收合格数量</v>
      </c>
      <c r="AL17" s="218" t="s">
        <v>933</v>
      </c>
      <c r="AM17" s="218" t="str">
        <f t="shared" si="9"/>
        <v/>
      </c>
      <c r="AO17" s="218" t="str">
        <f t="shared" si="10"/>
        <v/>
      </c>
      <c r="AQ17" s="218" t="str">
        <f t="shared" si="11"/>
        <v/>
      </c>
      <c r="AS17" s="218" t="str">
        <f t="shared" si="12"/>
        <v/>
      </c>
      <c r="AV17" s="218" t="str">
        <f t="shared" si="13"/>
        <v>设备</v>
      </c>
      <c r="AW17" s="218">
        <f t="shared" si="14"/>
        <v>1</v>
      </c>
    </row>
    <row r="18" spans="1:49" x14ac:dyDescent="0.25">
      <c r="A18" s="239" t="s">
        <v>1080</v>
      </c>
      <c r="B18" s="211" t="s">
        <v>258</v>
      </c>
      <c r="C18" s="211" t="s">
        <v>349</v>
      </c>
      <c r="D18" s="213" t="s">
        <v>717</v>
      </c>
      <c r="E18" s="211" t="s">
        <v>261</v>
      </c>
      <c r="F18" s="214" t="s">
        <v>914</v>
      </c>
      <c r="G18" s="214" t="s">
        <v>916</v>
      </c>
      <c r="H18" s="214"/>
      <c r="I18" s="214"/>
      <c r="J18" s="215" t="s">
        <v>937</v>
      </c>
      <c r="K18" s="214"/>
      <c r="L18" s="211"/>
      <c r="M18" s="211"/>
      <c r="N18" s="211"/>
      <c r="O18" s="211"/>
      <c r="P18" s="211" t="s">
        <v>938</v>
      </c>
      <c r="Q18" s="211" t="s">
        <v>939</v>
      </c>
      <c r="R18" s="216"/>
      <c r="S18" s="211"/>
      <c r="T18" s="217"/>
      <c r="U18" s="217"/>
      <c r="V18" s="211"/>
      <c r="W18" s="211"/>
      <c r="X18" s="211" t="s">
        <v>940</v>
      </c>
      <c r="AA18" s="218" t="str">
        <f t="shared" si="3"/>
        <v/>
      </c>
      <c r="AB18" s="218" t="str">
        <f t="shared" si="4"/>
        <v/>
      </c>
      <c r="AC18" s="218">
        <f t="shared" si="5"/>
        <v>0</v>
      </c>
      <c r="AD18" s="218" t="str">
        <f t="shared" si="6"/>
        <v/>
      </c>
      <c r="AE18" s="218" t="s">
        <v>914</v>
      </c>
      <c r="AF18" s="218" t="s">
        <v>914</v>
      </c>
      <c r="AI18" s="218" t="str">
        <f t="shared" si="8"/>
        <v/>
      </c>
      <c r="AK18" s="218" t="str">
        <f t="shared" si="7"/>
        <v/>
      </c>
      <c r="AM18" s="218" t="str">
        <f t="shared" si="9"/>
        <v/>
      </c>
      <c r="AO18" s="218" t="str">
        <f t="shared" si="10"/>
        <v>采购成本</v>
      </c>
      <c r="AP18" s="218" t="s">
        <v>921</v>
      </c>
      <c r="AQ18" s="218" t="str">
        <f t="shared" si="11"/>
        <v/>
      </c>
      <c r="AS18" s="218" t="str">
        <f t="shared" si="12"/>
        <v/>
      </c>
      <c r="AW18" s="218" t="str">
        <f t="shared" si="14"/>
        <v/>
      </c>
    </row>
    <row r="19" spans="1:49" x14ac:dyDescent="0.25">
      <c r="A19" s="239" t="s">
        <v>1081</v>
      </c>
      <c r="B19" s="211" t="s">
        <v>258</v>
      </c>
      <c r="C19" s="211" t="s">
        <v>287</v>
      </c>
      <c r="D19" s="231" t="s">
        <v>297</v>
      </c>
      <c r="E19" s="211"/>
      <c r="F19" s="214">
        <v>1</v>
      </c>
      <c r="G19" s="214"/>
      <c r="H19" s="214"/>
      <c r="I19" s="214"/>
      <c r="J19" s="215" t="s">
        <v>810</v>
      </c>
      <c r="K19" s="214"/>
      <c r="L19" s="211"/>
      <c r="M19" s="211"/>
      <c r="N19" s="211"/>
      <c r="O19" s="211"/>
      <c r="P19" s="211" t="s">
        <v>934</v>
      </c>
      <c r="Q19" s="211" t="s">
        <v>935</v>
      </c>
      <c r="R19" s="216"/>
      <c r="S19" s="211"/>
      <c r="T19" s="217"/>
      <c r="U19" s="217"/>
      <c r="V19" s="211"/>
      <c r="W19" s="211"/>
      <c r="X19" s="211" t="s">
        <v>936</v>
      </c>
      <c r="AA19" s="218" t="str">
        <f t="shared" si="3"/>
        <v/>
      </c>
      <c r="AB19" s="218">
        <f t="shared" si="4"/>
        <v>0</v>
      </c>
      <c r="AC19" s="218" t="str">
        <f t="shared" si="5"/>
        <v/>
      </c>
      <c r="AD19" s="218" t="str">
        <f t="shared" si="6"/>
        <v/>
      </c>
      <c r="AE19" s="218" t="s">
        <v>914</v>
      </c>
      <c r="AG19" s="218" t="s">
        <v>914</v>
      </c>
      <c r="AI19" s="218" t="str">
        <f t="shared" si="8"/>
        <v/>
      </c>
      <c r="AK19" s="218" t="str">
        <f t="shared" si="7"/>
        <v/>
      </c>
      <c r="AM19" s="218" t="str">
        <f t="shared" si="9"/>
        <v>采样批次号</v>
      </c>
      <c r="AN19" s="218" t="s">
        <v>933</v>
      </c>
      <c r="AO19" s="218" t="str">
        <f t="shared" si="10"/>
        <v/>
      </c>
      <c r="AQ19" s="218" t="str">
        <f t="shared" si="11"/>
        <v/>
      </c>
      <c r="AS19" s="218" t="str">
        <f t="shared" si="12"/>
        <v/>
      </c>
      <c r="AV19" s="218" t="str">
        <f t="shared" si="13"/>
        <v>设备</v>
      </c>
      <c r="AW19" s="218">
        <f t="shared" si="14"/>
        <v>1</v>
      </c>
    </row>
    <row r="20" spans="1:49" x14ac:dyDescent="0.25">
      <c r="A20" s="239" t="s">
        <v>1082</v>
      </c>
      <c r="B20" s="211" t="s">
        <v>258</v>
      </c>
      <c r="C20" s="211" t="s">
        <v>287</v>
      </c>
      <c r="D20" s="213" t="s">
        <v>718</v>
      </c>
      <c r="E20" s="211" t="s">
        <v>261</v>
      </c>
      <c r="F20" s="214">
        <v>1</v>
      </c>
      <c r="G20" s="214" t="s">
        <v>916</v>
      </c>
      <c r="H20" s="214"/>
      <c r="I20" s="214"/>
      <c r="J20" s="215" t="s">
        <v>810</v>
      </c>
      <c r="K20" s="214"/>
      <c r="L20" s="211"/>
      <c r="M20" s="211"/>
      <c r="N20" s="211"/>
      <c r="O20" s="211"/>
      <c r="P20" s="211" t="s">
        <v>934</v>
      </c>
      <c r="Q20" s="211" t="s">
        <v>935</v>
      </c>
      <c r="R20" s="216" t="s">
        <v>930</v>
      </c>
      <c r="S20" s="211"/>
      <c r="T20" s="217">
        <f>IF(R20=S20,1,0)</f>
        <v>0</v>
      </c>
      <c r="U20" s="217"/>
      <c r="V20" s="211"/>
      <c r="W20" s="211"/>
      <c r="X20" s="211" t="s">
        <v>936</v>
      </c>
      <c r="AA20" s="218" t="str">
        <f t="shared" si="3"/>
        <v/>
      </c>
      <c r="AB20" s="218">
        <f t="shared" si="4"/>
        <v>0</v>
      </c>
      <c r="AC20" s="218" t="str">
        <f t="shared" si="5"/>
        <v/>
      </c>
      <c r="AD20" s="218" t="str">
        <f t="shared" si="6"/>
        <v/>
      </c>
      <c r="AE20" s="218" t="s">
        <v>914</v>
      </c>
      <c r="AG20" s="218" t="s">
        <v>914</v>
      </c>
      <c r="AI20" s="218" t="str">
        <f t="shared" si="8"/>
        <v/>
      </c>
      <c r="AK20" s="218" t="str">
        <f t="shared" si="7"/>
        <v/>
      </c>
      <c r="AM20" s="218" t="str">
        <f t="shared" si="9"/>
        <v>铝杆直径</v>
      </c>
      <c r="AN20" s="218" t="s">
        <v>933</v>
      </c>
      <c r="AO20" s="218" t="str">
        <f t="shared" si="10"/>
        <v/>
      </c>
      <c r="AQ20" s="218" t="str">
        <f t="shared" si="11"/>
        <v/>
      </c>
      <c r="AS20" s="218" t="str">
        <f t="shared" si="12"/>
        <v/>
      </c>
      <c r="AV20" s="218" t="str">
        <f t="shared" si="13"/>
        <v>设备</v>
      </c>
      <c r="AW20" s="218">
        <f t="shared" si="14"/>
        <v>1</v>
      </c>
    </row>
    <row r="21" spans="1:49" x14ac:dyDescent="0.25">
      <c r="A21" s="239" t="s">
        <v>1083</v>
      </c>
      <c r="B21" s="211" t="s">
        <v>258</v>
      </c>
      <c r="C21" s="211" t="s">
        <v>287</v>
      </c>
      <c r="D21" s="229" t="s">
        <v>288</v>
      </c>
      <c r="E21" s="211" t="s">
        <v>261</v>
      </c>
      <c r="F21" s="214">
        <v>1</v>
      </c>
      <c r="G21" s="214" t="s">
        <v>916</v>
      </c>
      <c r="H21" s="214"/>
      <c r="I21" s="219">
        <v>1</v>
      </c>
      <c r="J21" s="215" t="s">
        <v>810</v>
      </c>
      <c r="K21" s="214"/>
      <c r="L21" s="211"/>
      <c r="M21" s="211"/>
      <c r="N21" s="211"/>
      <c r="O21" s="211"/>
      <c r="P21" s="211" t="s">
        <v>934</v>
      </c>
      <c r="Q21" s="211" t="s">
        <v>935</v>
      </c>
      <c r="R21" s="216" t="s">
        <v>930</v>
      </c>
      <c r="S21" s="211" t="s">
        <v>930</v>
      </c>
      <c r="T21" s="217">
        <f>IF(R21=S21,1,0)</f>
        <v>1</v>
      </c>
      <c r="U21" s="217" t="s">
        <v>931</v>
      </c>
      <c r="V21" s="211" t="s">
        <v>941</v>
      </c>
      <c r="W21" s="211"/>
      <c r="X21" s="211" t="s">
        <v>936</v>
      </c>
      <c r="AA21" s="218" t="str">
        <f t="shared" si="3"/>
        <v/>
      </c>
      <c r="AB21" s="218">
        <f t="shared" si="4"/>
        <v>1</v>
      </c>
      <c r="AC21" s="218" t="str">
        <f t="shared" si="5"/>
        <v/>
      </c>
      <c r="AD21" s="218" t="str">
        <f t="shared" si="6"/>
        <v/>
      </c>
      <c r="AE21" s="218" t="s">
        <v>914</v>
      </c>
      <c r="AF21" s="218">
        <v>1</v>
      </c>
      <c r="AG21" s="218" t="s">
        <v>914</v>
      </c>
      <c r="AI21" s="218" t="str">
        <f t="shared" si="8"/>
        <v/>
      </c>
      <c r="AK21" s="218" t="str">
        <f t="shared" si="7"/>
        <v/>
      </c>
      <c r="AM21" s="218" t="str">
        <f t="shared" si="9"/>
        <v>铝杆抗拉强度</v>
      </c>
      <c r="AN21" s="218" t="s">
        <v>933</v>
      </c>
      <c r="AO21" s="218" t="str">
        <f t="shared" si="10"/>
        <v/>
      </c>
      <c r="AQ21" s="218" t="str">
        <f t="shared" si="11"/>
        <v/>
      </c>
      <c r="AS21" s="218" t="str">
        <f t="shared" si="12"/>
        <v/>
      </c>
      <c r="AV21" s="218" t="str">
        <f t="shared" si="13"/>
        <v>设备</v>
      </c>
      <c r="AW21" s="218">
        <f t="shared" si="14"/>
        <v>1</v>
      </c>
    </row>
    <row r="22" spans="1:49" x14ac:dyDescent="0.25">
      <c r="A22" s="239" t="s">
        <v>1084</v>
      </c>
      <c r="B22" s="211" t="s">
        <v>258</v>
      </c>
      <c r="C22" s="211" t="s">
        <v>287</v>
      </c>
      <c r="D22" s="229" t="s">
        <v>292</v>
      </c>
      <c r="E22" s="211" t="s">
        <v>261</v>
      </c>
      <c r="F22" s="214">
        <v>1</v>
      </c>
      <c r="G22" s="214" t="s">
        <v>916</v>
      </c>
      <c r="H22" s="214"/>
      <c r="I22" s="219">
        <v>1</v>
      </c>
      <c r="J22" s="215" t="s">
        <v>810</v>
      </c>
      <c r="K22" s="214"/>
      <c r="L22" s="211"/>
      <c r="M22" s="211"/>
      <c r="N22" s="211"/>
      <c r="O22" s="211"/>
      <c r="P22" s="211" t="s">
        <v>934</v>
      </c>
      <c r="Q22" s="211" t="s">
        <v>935</v>
      </c>
      <c r="R22" s="216" t="s">
        <v>930</v>
      </c>
      <c r="S22" s="211" t="s">
        <v>930</v>
      </c>
      <c r="T22" s="217">
        <f>IF(R22=S22,1,0)</f>
        <v>1</v>
      </c>
      <c r="U22" s="217" t="s">
        <v>931</v>
      </c>
      <c r="V22" s="211" t="s">
        <v>941</v>
      </c>
      <c r="W22" s="211"/>
      <c r="X22" s="211" t="s">
        <v>936</v>
      </c>
      <c r="AA22" s="218" t="str">
        <f t="shared" si="3"/>
        <v/>
      </c>
      <c r="AB22" s="218">
        <f t="shared" si="4"/>
        <v>1</v>
      </c>
      <c r="AC22" s="218" t="str">
        <f t="shared" si="5"/>
        <v/>
      </c>
      <c r="AD22" s="218" t="str">
        <f t="shared" si="6"/>
        <v/>
      </c>
      <c r="AE22" s="218" t="s">
        <v>914</v>
      </c>
      <c r="AF22" s="218">
        <v>1</v>
      </c>
      <c r="AG22" s="218" t="s">
        <v>914</v>
      </c>
      <c r="AI22" s="218" t="str">
        <f t="shared" si="8"/>
        <v/>
      </c>
      <c r="AK22" s="218" t="str">
        <f t="shared" si="7"/>
        <v/>
      </c>
      <c r="AM22" s="218" t="str">
        <f t="shared" si="9"/>
        <v>铝杆断后伸长率</v>
      </c>
      <c r="AN22" s="218" t="s">
        <v>933</v>
      </c>
      <c r="AO22" s="218" t="str">
        <f t="shared" si="10"/>
        <v/>
      </c>
      <c r="AQ22" s="218" t="str">
        <f t="shared" si="11"/>
        <v/>
      </c>
      <c r="AS22" s="218" t="str">
        <f t="shared" si="12"/>
        <v/>
      </c>
      <c r="AV22" s="218" t="str">
        <f t="shared" si="13"/>
        <v>设备</v>
      </c>
      <c r="AW22" s="218">
        <f t="shared" si="14"/>
        <v>1</v>
      </c>
    </row>
    <row r="23" spans="1:49" x14ac:dyDescent="0.25">
      <c r="A23" s="239" t="s">
        <v>1085</v>
      </c>
      <c r="B23" s="211" t="s">
        <v>258</v>
      </c>
      <c r="C23" s="211" t="s">
        <v>287</v>
      </c>
      <c r="D23" s="213" t="s">
        <v>719</v>
      </c>
      <c r="E23" s="211"/>
      <c r="F23" s="214">
        <v>1</v>
      </c>
      <c r="G23" s="214"/>
      <c r="H23" s="214"/>
      <c r="I23" s="214"/>
      <c r="J23" s="215" t="s">
        <v>810</v>
      </c>
      <c r="K23" s="214"/>
      <c r="L23" s="211"/>
      <c r="M23" s="211"/>
      <c r="N23" s="211"/>
      <c r="O23" s="211"/>
      <c r="P23" s="211" t="s">
        <v>934</v>
      </c>
      <c r="Q23" s="211" t="s">
        <v>935</v>
      </c>
      <c r="R23" s="216"/>
      <c r="S23" s="211"/>
      <c r="T23" s="217"/>
      <c r="U23" s="217"/>
      <c r="V23" s="211"/>
      <c r="W23" s="211"/>
      <c r="X23" s="211" t="s">
        <v>936</v>
      </c>
      <c r="AA23" s="218" t="str">
        <f t="shared" si="3"/>
        <v/>
      </c>
      <c r="AB23" s="218">
        <f t="shared" si="4"/>
        <v>0</v>
      </c>
      <c r="AC23" s="218" t="str">
        <f t="shared" si="5"/>
        <v/>
      </c>
      <c r="AD23" s="218" t="str">
        <f t="shared" si="6"/>
        <v/>
      </c>
      <c r="AE23" s="218" t="s">
        <v>914</v>
      </c>
      <c r="AG23" s="218" t="s">
        <v>914</v>
      </c>
      <c r="AI23" s="218" t="str">
        <f t="shared" si="8"/>
        <v/>
      </c>
      <c r="AK23" s="218" t="str">
        <f t="shared" si="7"/>
        <v/>
      </c>
      <c r="AM23" s="218" t="str">
        <f t="shared" si="9"/>
        <v>铝杆不圆度</v>
      </c>
      <c r="AN23" s="218" t="s">
        <v>933</v>
      </c>
      <c r="AO23" s="218" t="str">
        <f t="shared" si="10"/>
        <v/>
      </c>
      <c r="AQ23" s="218" t="str">
        <f t="shared" si="11"/>
        <v/>
      </c>
      <c r="AS23" s="218" t="str">
        <f t="shared" si="12"/>
        <v/>
      </c>
      <c r="AV23" s="218" t="str">
        <f t="shared" si="13"/>
        <v>设备</v>
      </c>
      <c r="AW23" s="218">
        <f t="shared" si="14"/>
        <v>1</v>
      </c>
    </row>
    <row r="24" spans="1:49" x14ac:dyDescent="0.25">
      <c r="A24" s="239" t="s">
        <v>1086</v>
      </c>
      <c r="B24" s="211" t="s">
        <v>258</v>
      </c>
      <c r="C24" s="211" t="s">
        <v>287</v>
      </c>
      <c r="D24" s="213" t="s">
        <v>720</v>
      </c>
      <c r="E24" s="211" t="s">
        <v>261</v>
      </c>
      <c r="F24" s="214">
        <v>1</v>
      </c>
      <c r="G24" s="214" t="s">
        <v>916</v>
      </c>
      <c r="H24" s="214"/>
      <c r="I24" s="214" t="s">
        <v>942</v>
      </c>
      <c r="J24" s="215" t="s">
        <v>810</v>
      </c>
      <c r="K24" s="214"/>
      <c r="L24" s="211"/>
      <c r="M24" s="211"/>
      <c r="N24" s="211"/>
      <c r="O24" s="211"/>
      <c r="P24" s="211" t="s">
        <v>934</v>
      </c>
      <c r="Q24" s="211" t="s">
        <v>935</v>
      </c>
      <c r="R24" s="216" t="s">
        <v>930</v>
      </c>
      <c r="S24" s="211"/>
      <c r="T24" s="217">
        <f>IF(R24=S24,1,0)</f>
        <v>0</v>
      </c>
      <c r="U24" s="217" t="s">
        <v>931</v>
      </c>
      <c r="V24" s="211" t="s">
        <v>941</v>
      </c>
      <c r="W24" s="211"/>
      <c r="X24" s="211" t="s">
        <v>936</v>
      </c>
      <c r="AA24" s="218" t="str">
        <f t="shared" si="3"/>
        <v/>
      </c>
      <c r="AB24" s="218" t="str">
        <f t="shared" si="4"/>
        <v>数字电桥</v>
      </c>
      <c r="AC24" s="218" t="str">
        <f t="shared" si="5"/>
        <v/>
      </c>
      <c r="AD24" s="218" t="str">
        <f t="shared" si="6"/>
        <v/>
      </c>
      <c r="AE24" s="218" t="s">
        <v>914</v>
      </c>
      <c r="AF24" s="218" t="s">
        <v>943</v>
      </c>
      <c r="AG24" s="218" t="s">
        <v>914</v>
      </c>
      <c r="AI24" s="218" t="str">
        <f t="shared" si="8"/>
        <v/>
      </c>
      <c r="AK24" s="218" t="str">
        <f t="shared" si="7"/>
        <v/>
      </c>
      <c r="AM24" s="218" t="str">
        <f t="shared" si="9"/>
        <v>电阻</v>
      </c>
      <c r="AN24" s="218" t="s">
        <v>933</v>
      </c>
      <c r="AO24" s="218" t="str">
        <f t="shared" si="10"/>
        <v/>
      </c>
      <c r="AQ24" s="218" t="str">
        <f t="shared" si="11"/>
        <v/>
      </c>
      <c r="AS24" s="218" t="str">
        <f t="shared" si="12"/>
        <v/>
      </c>
      <c r="AV24" s="218" t="str">
        <f t="shared" si="13"/>
        <v>设备</v>
      </c>
      <c r="AW24" s="218">
        <f t="shared" si="14"/>
        <v>1</v>
      </c>
    </row>
    <row r="25" spans="1:49" x14ac:dyDescent="0.25">
      <c r="A25" s="239" t="s">
        <v>1087</v>
      </c>
      <c r="B25" s="211" t="s">
        <v>258</v>
      </c>
      <c r="C25" s="211" t="s">
        <v>287</v>
      </c>
      <c r="D25" s="230" t="s">
        <v>293</v>
      </c>
      <c r="E25" s="211" t="s">
        <v>261</v>
      </c>
      <c r="F25" s="214">
        <v>1</v>
      </c>
      <c r="G25" s="214" t="s">
        <v>916</v>
      </c>
      <c r="H25" s="214"/>
      <c r="I25" s="219">
        <v>1</v>
      </c>
      <c r="J25" s="215" t="s">
        <v>810</v>
      </c>
      <c r="K25" s="214"/>
      <c r="L25" s="211"/>
      <c r="M25" s="211"/>
      <c r="N25" s="211"/>
      <c r="O25" s="211"/>
      <c r="P25" s="211" t="s">
        <v>934</v>
      </c>
      <c r="Q25" s="211" t="s">
        <v>935</v>
      </c>
      <c r="R25" s="216" t="s">
        <v>930</v>
      </c>
      <c r="S25" s="211" t="s">
        <v>930</v>
      </c>
      <c r="T25" s="217">
        <f>IF(R25=S25,1,0)</f>
        <v>1</v>
      </c>
      <c r="U25" s="217" t="s">
        <v>931</v>
      </c>
      <c r="V25" s="211" t="s">
        <v>941</v>
      </c>
      <c r="W25" s="211"/>
      <c r="X25" s="211" t="s">
        <v>936</v>
      </c>
      <c r="AA25" s="218" t="str">
        <f t="shared" si="3"/>
        <v/>
      </c>
      <c r="AB25" s="218">
        <f t="shared" si="4"/>
        <v>1</v>
      </c>
      <c r="AC25" s="218" t="str">
        <f t="shared" si="5"/>
        <v/>
      </c>
      <c r="AD25" s="218" t="str">
        <f t="shared" si="6"/>
        <v/>
      </c>
      <c r="AE25" s="218" t="s">
        <v>914</v>
      </c>
      <c r="AF25" s="218">
        <v>1</v>
      </c>
      <c r="AG25" s="218" t="s">
        <v>914</v>
      </c>
      <c r="AI25" s="218" t="str">
        <f t="shared" si="8"/>
        <v/>
      </c>
      <c r="AK25" s="218" t="str">
        <f t="shared" si="7"/>
        <v/>
      </c>
      <c r="AM25" s="218" t="str">
        <f t="shared" si="9"/>
        <v>钢丝抗拉强度</v>
      </c>
      <c r="AN25" s="218" t="s">
        <v>933</v>
      </c>
      <c r="AO25" s="218" t="str">
        <f t="shared" si="10"/>
        <v/>
      </c>
      <c r="AQ25" s="218" t="str">
        <f t="shared" si="11"/>
        <v/>
      </c>
      <c r="AS25" s="218" t="str">
        <f t="shared" si="12"/>
        <v/>
      </c>
      <c r="AV25" s="218" t="str">
        <f t="shared" si="13"/>
        <v>设备</v>
      </c>
      <c r="AW25" s="218">
        <f t="shared" si="14"/>
        <v>1</v>
      </c>
    </row>
    <row r="26" spans="1:49" x14ac:dyDescent="0.25">
      <c r="A26" s="239" t="s">
        <v>1088</v>
      </c>
      <c r="B26" s="211" t="s">
        <v>258</v>
      </c>
      <c r="C26" s="211" t="s">
        <v>287</v>
      </c>
      <c r="D26" s="230" t="s">
        <v>294</v>
      </c>
      <c r="E26" s="211" t="s">
        <v>261</v>
      </c>
      <c r="F26" s="214">
        <v>1</v>
      </c>
      <c r="G26" s="214" t="s">
        <v>916</v>
      </c>
      <c r="H26" s="214"/>
      <c r="I26" s="219">
        <v>1</v>
      </c>
      <c r="J26" s="215" t="s">
        <v>810</v>
      </c>
      <c r="K26" s="214"/>
      <c r="L26" s="211"/>
      <c r="M26" s="211"/>
      <c r="N26" s="211"/>
      <c r="O26" s="211"/>
      <c r="P26" s="211" t="s">
        <v>934</v>
      </c>
      <c r="Q26" s="211" t="s">
        <v>935</v>
      </c>
      <c r="R26" s="216" t="s">
        <v>930</v>
      </c>
      <c r="S26" s="211" t="s">
        <v>930</v>
      </c>
      <c r="T26" s="217">
        <f>IF(R26=S26,1,0)</f>
        <v>1</v>
      </c>
      <c r="U26" s="217" t="s">
        <v>931</v>
      </c>
      <c r="V26" s="211" t="s">
        <v>941</v>
      </c>
      <c r="W26" s="211"/>
      <c r="X26" s="211" t="s">
        <v>936</v>
      </c>
      <c r="AA26" s="218" t="str">
        <f t="shared" si="3"/>
        <v/>
      </c>
      <c r="AB26" s="218">
        <f t="shared" si="4"/>
        <v>1</v>
      </c>
      <c r="AC26" s="218" t="str">
        <f t="shared" si="5"/>
        <v/>
      </c>
      <c r="AD26" s="218" t="str">
        <f t="shared" si="6"/>
        <v/>
      </c>
      <c r="AE26" s="218" t="s">
        <v>914</v>
      </c>
      <c r="AF26" s="218">
        <v>1</v>
      </c>
      <c r="AG26" s="218" t="s">
        <v>914</v>
      </c>
      <c r="AI26" s="218" t="str">
        <f t="shared" si="8"/>
        <v/>
      </c>
      <c r="AK26" s="218" t="str">
        <f t="shared" si="7"/>
        <v/>
      </c>
      <c r="AM26" s="218" t="str">
        <f t="shared" si="9"/>
        <v>钢丝断后伸长率</v>
      </c>
      <c r="AN26" s="218" t="s">
        <v>933</v>
      </c>
      <c r="AO26" s="218" t="str">
        <f t="shared" si="10"/>
        <v/>
      </c>
      <c r="AQ26" s="218" t="str">
        <f t="shared" si="11"/>
        <v/>
      </c>
      <c r="AS26" s="218" t="str">
        <f t="shared" si="12"/>
        <v/>
      </c>
      <c r="AV26" s="218" t="str">
        <f t="shared" si="13"/>
        <v>设备</v>
      </c>
      <c r="AW26" s="218">
        <f t="shared" si="14"/>
        <v>1</v>
      </c>
    </row>
    <row r="27" spans="1:49" x14ac:dyDescent="0.25">
      <c r="A27" s="239" t="s">
        <v>1089</v>
      </c>
      <c r="B27" s="211" t="s">
        <v>258</v>
      </c>
      <c r="C27" s="211" t="s">
        <v>287</v>
      </c>
      <c r="D27" s="213" t="s">
        <v>721</v>
      </c>
      <c r="E27" s="211" t="s">
        <v>261</v>
      </c>
      <c r="F27" s="214">
        <v>1</v>
      </c>
      <c r="G27" s="214" t="s">
        <v>916</v>
      </c>
      <c r="H27" s="214"/>
      <c r="I27" s="214"/>
      <c r="J27" s="215" t="s">
        <v>810</v>
      </c>
      <c r="K27" s="214"/>
      <c r="L27" s="211"/>
      <c r="M27" s="211"/>
      <c r="N27" s="211"/>
      <c r="O27" s="211"/>
      <c r="P27" s="211" t="s">
        <v>934</v>
      </c>
      <c r="Q27" s="211" t="s">
        <v>935</v>
      </c>
      <c r="R27" s="216" t="s">
        <v>930</v>
      </c>
      <c r="S27" s="211" t="s">
        <v>930</v>
      </c>
      <c r="T27" s="217">
        <f>IF(R27=S27,1,0)</f>
        <v>1</v>
      </c>
      <c r="U27" s="217" t="s">
        <v>931</v>
      </c>
      <c r="V27" s="211" t="s">
        <v>941</v>
      </c>
      <c r="W27" s="211"/>
      <c r="X27" s="211" t="s">
        <v>936</v>
      </c>
      <c r="AA27" s="218" t="str">
        <f t="shared" si="3"/>
        <v/>
      </c>
      <c r="AB27" s="218">
        <f t="shared" si="4"/>
        <v>0</v>
      </c>
      <c r="AC27" s="218" t="str">
        <f t="shared" si="5"/>
        <v/>
      </c>
      <c r="AD27" s="218" t="str">
        <f t="shared" si="6"/>
        <v/>
      </c>
      <c r="AE27" s="218" t="s">
        <v>914</v>
      </c>
      <c r="AG27" s="218" t="s">
        <v>914</v>
      </c>
      <c r="AI27" s="218" t="str">
        <f t="shared" si="8"/>
        <v/>
      </c>
      <c r="AK27" s="218" t="str">
        <f t="shared" si="7"/>
        <v/>
      </c>
      <c r="AM27" s="218" t="str">
        <f t="shared" si="9"/>
        <v>钢丝直径</v>
      </c>
      <c r="AN27" s="218" t="s">
        <v>933</v>
      </c>
      <c r="AO27" s="218" t="str">
        <f t="shared" si="10"/>
        <v/>
      </c>
      <c r="AQ27" s="218" t="str">
        <f t="shared" si="11"/>
        <v/>
      </c>
      <c r="AS27" s="218" t="str">
        <f t="shared" si="12"/>
        <v/>
      </c>
      <c r="AV27" s="218" t="str">
        <f t="shared" si="13"/>
        <v>设备</v>
      </c>
      <c r="AW27" s="218">
        <f t="shared" si="14"/>
        <v>1</v>
      </c>
    </row>
    <row r="28" spans="1:49" x14ac:dyDescent="0.25">
      <c r="A28" s="239" t="s">
        <v>1090</v>
      </c>
      <c r="B28" s="211" t="s">
        <v>258</v>
      </c>
      <c r="C28" s="211" t="s">
        <v>287</v>
      </c>
      <c r="D28" s="213" t="s">
        <v>722</v>
      </c>
      <c r="E28" s="211" t="s">
        <v>261</v>
      </c>
      <c r="F28" s="214" t="s">
        <v>914</v>
      </c>
      <c r="G28" s="214" t="s">
        <v>916</v>
      </c>
      <c r="H28" s="214"/>
      <c r="I28" s="214"/>
      <c r="J28" s="215" t="s">
        <v>810</v>
      </c>
      <c r="K28" s="214"/>
      <c r="L28" s="211"/>
      <c r="M28" s="211"/>
      <c r="N28" s="211"/>
      <c r="O28" s="211"/>
      <c r="P28" s="211" t="s">
        <v>934</v>
      </c>
      <c r="Q28" s="211" t="s">
        <v>935</v>
      </c>
      <c r="R28" s="216" t="s">
        <v>930</v>
      </c>
      <c r="S28" s="211" t="s">
        <v>930</v>
      </c>
      <c r="T28" s="217">
        <f>IF(R28=S28,1,0)</f>
        <v>1</v>
      </c>
      <c r="U28" s="217" t="s">
        <v>931</v>
      </c>
      <c r="V28" s="211" t="s">
        <v>941</v>
      </c>
      <c r="W28" s="211"/>
      <c r="X28" s="211" t="s">
        <v>936</v>
      </c>
      <c r="AA28" s="218" t="str">
        <f t="shared" si="3"/>
        <v/>
      </c>
      <c r="AB28" s="218">
        <f t="shared" si="4"/>
        <v>0</v>
      </c>
      <c r="AC28" s="218" t="str">
        <f t="shared" si="5"/>
        <v/>
      </c>
      <c r="AD28" s="218" t="str">
        <f t="shared" si="6"/>
        <v/>
      </c>
      <c r="AE28" s="218" t="s">
        <v>914</v>
      </c>
      <c r="AG28" s="218" t="s">
        <v>914</v>
      </c>
      <c r="AI28" s="218" t="str">
        <f t="shared" si="8"/>
        <v/>
      </c>
      <c r="AK28" s="218" t="str">
        <f t="shared" si="7"/>
        <v/>
      </c>
      <c r="AM28" s="218" t="str">
        <f t="shared" si="9"/>
        <v>钢丝镀锌层质量</v>
      </c>
      <c r="AN28" s="218" t="s">
        <v>921</v>
      </c>
      <c r="AO28" s="218" t="str">
        <f t="shared" si="10"/>
        <v/>
      </c>
      <c r="AQ28" s="218" t="str">
        <f t="shared" si="11"/>
        <v/>
      </c>
      <c r="AS28" s="218" t="str">
        <f t="shared" si="12"/>
        <v/>
      </c>
      <c r="AW28" s="218" t="str">
        <f t="shared" si="14"/>
        <v/>
      </c>
    </row>
    <row r="29" spans="1:49" x14ac:dyDescent="0.25">
      <c r="A29" s="239" t="s">
        <v>1091</v>
      </c>
      <c r="B29" s="211" t="s">
        <v>258</v>
      </c>
      <c r="C29" s="211" t="s">
        <v>287</v>
      </c>
      <c r="D29" s="213" t="s">
        <v>723</v>
      </c>
      <c r="E29" s="211" t="s">
        <v>261</v>
      </c>
      <c r="F29" s="214">
        <v>1</v>
      </c>
      <c r="G29" s="214" t="s">
        <v>916</v>
      </c>
      <c r="H29" s="214"/>
      <c r="I29" s="214"/>
      <c r="J29" s="215" t="s">
        <v>810</v>
      </c>
      <c r="K29" s="214"/>
      <c r="L29" s="211"/>
      <c r="M29" s="211"/>
      <c r="N29" s="211"/>
      <c r="O29" s="211"/>
      <c r="P29" s="211" t="s">
        <v>934</v>
      </c>
      <c r="Q29" s="211" t="s">
        <v>935</v>
      </c>
      <c r="R29" s="216" t="s">
        <v>930</v>
      </c>
      <c r="S29" s="211" t="s">
        <v>930</v>
      </c>
      <c r="T29" s="217"/>
      <c r="U29" s="217" t="s">
        <v>931</v>
      </c>
      <c r="V29" s="211" t="s">
        <v>941</v>
      </c>
      <c r="W29" s="211"/>
      <c r="X29" s="211" t="s">
        <v>936</v>
      </c>
      <c r="AA29" s="218" t="str">
        <f t="shared" si="3"/>
        <v/>
      </c>
      <c r="AB29" s="218">
        <f t="shared" si="4"/>
        <v>0</v>
      </c>
      <c r="AC29" s="218" t="str">
        <f t="shared" si="5"/>
        <v/>
      </c>
      <c r="AD29" s="218" t="str">
        <f t="shared" si="6"/>
        <v/>
      </c>
      <c r="AE29" s="218" t="s">
        <v>914</v>
      </c>
      <c r="AG29" s="218" t="s">
        <v>914</v>
      </c>
      <c r="AI29" s="218" t="str">
        <f t="shared" si="8"/>
        <v/>
      </c>
      <c r="AK29" s="218" t="str">
        <f t="shared" si="7"/>
        <v/>
      </c>
      <c r="AM29" s="218" t="str">
        <f t="shared" si="9"/>
        <v>钢线外径</v>
      </c>
      <c r="AN29" s="218" t="s">
        <v>933</v>
      </c>
      <c r="AO29" s="218" t="str">
        <f t="shared" si="10"/>
        <v/>
      </c>
      <c r="AQ29" s="218" t="str">
        <f t="shared" si="11"/>
        <v/>
      </c>
      <c r="AS29" s="218" t="str">
        <f t="shared" si="12"/>
        <v/>
      </c>
      <c r="AV29" s="218" t="str">
        <f t="shared" si="13"/>
        <v>设备</v>
      </c>
      <c r="AW29" s="218">
        <f t="shared" si="14"/>
        <v>1</v>
      </c>
    </row>
    <row r="30" spans="1:49" x14ac:dyDescent="0.25">
      <c r="A30" s="239" t="s">
        <v>1092</v>
      </c>
      <c r="B30" s="211" t="s">
        <v>258</v>
      </c>
      <c r="C30" s="211" t="s">
        <v>287</v>
      </c>
      <c r="D30" s="229" t="s">
        <v>296</v>
      </c>
      <c r="E30" s="211" t="s">
        <v>261</v>
      </c>
      <c r="F30" s="214">
        <v>1</v>
      </c>
      <c r="G30" s="214" t="s">
        <v>916</v>
      </c>
      <c r="H30" s="214"/>
      <c r="I30" s="219">
        <v>1</v>
      </c>
      <c r="J30" s="215" t="s">
        <v>810</v>
      </c>
      <c r="K30" s="214"/>
      <c r="L30" s="211"/>
      <c r="M30" s="211"/>
      <c r="N30" s="211"/>
      <c r="O30" s="211"/>
      <c r="P30" s="211" t="s">
        <v>934</v>
      </c>
      <c r="Q30" s="211" t="s">
        <v>935</v>
      </c>
      <c r="R30" s="216" t="s">
        <v>930</v>
      </c>
      <c r="S30" s="211" t="s">
        <v>930</v>
      </c>
      <c r="T30" s="217"/>
      <c r="U30" s="217" t="s">
        <v>931</v>
      </c>
      <c r="V30" s="211" t="s">
        <v>941</v>
      </c>
      <c r="W30" s="211"/>
      <c r="X30" s="211" t="s">
        <v>936</v>
      </c>
      <c r="AA30" s="218" t="str">
        <f t="shared" si="3"/>
        <v/>
      </c>
      <c r="AB30" s="218">
        <f t="shared" si="4"/>
        <v>1</v>
      </c>
      <c r="AC30" s="218" t="str">
        <f t="shared" si="5"/>
        <v/>
      </c>
      <c r="AD30" s="218" t="str">
        <f t="shared" si="6"/>
        <v/>
      </c>
      <c r="AE30" s="218" t="s">
        <v>914</v>
      </c>
      <c r="AF30" s="218">
        <v>1</v>
      </c>
      <c r="AG30" s="218" t="s">
        <v>914</v>
      </c>
      <c r="AI30" s="218" t="str">
        <f t="shared" si="8"/>
        <v/>
      </c>
      <c r="AK30" s="218" t="str">
        <f t="shared" si="7"/>
        <v/>
      </c>
      <c r="AM30" s="218" t="str">
        <f t="shared" si="9"/>
        <v>钢线1％伸长应力</v>
      </c>
      <c r="AN30" s="218" t="s">
        <v>933</v>
      </c>
      <c r="AO30" s="218" t="str">
        <f t="shared" si="10"/>
        <v/>
      </c>
      <c r="AQ30" s="218" t="str">
        <f t="shared" si="11"/>
        <v/>
      </c>
      <c r="AS30" s="218" t="str">
        <f t="shared" si="12"/>
        <v/>
      </c>
      <c r="AV30" s="218" t="str">
        <f t="shared" si="13"/>
        <v>设备</v>
      </c>
      <c r="AW30" s="218">
        <f t="shared" si="14"/>
        <v>1</v>
      </c>
    </row>
    <row r="31" spans="1:49" x14ac:dyDescent="0.25">
      <c r="A31" s="239" t="s">
        <v>1093</v>
      </c>
      <c r="B31" s="211" t="s">
        <v>258</v>
      </c>
      <c r="C31" s="211" t="s">
        <v>287</v>
      </c>
      <c r="D31" s="213" t="s">
        <v>724</v>
      </c>
      <c r="E31" s="211" t="s">
        <v>261</v>
      </c>
      <c r="F31" s="214">
        <v>1</v>
      </c>
      <c r="G31" s="214" t="s">
        <v>916</v>
      </c>
      <c r="H31" s="214"/>
      <c r="I31" s="214"/>
      <c r="J31" s="215" t="s">
        <v>810</v>
      </c>
      <c r="K31" s="214"/>
      <c r="L31" s="211"/>
      <c r="M31" s="211"/>
      <c r="N31" s="211"/>
      <c r="O31" s="211"/>
      <c r="P31" s="211" t="s">
        <v>934</v>
      </c>
      <c r="Q31" s="211" t="s">
        <v>935</v>
      </c>
      <c r="R31" s="216" t="s">
        <v>930</v>
      </c>
      <c r="S31" s="211" t="s">
        <v>930</v>
      </c>
      <c r="T31" s="217"/>
      <c r="U31" s="217" t="s">
        <v>931</v>
      </c>
      <c r="V31" s="211" t="s">
        <v>941</v>
      </c>
      <c r="W31" s="211"/>
      <c r="X31" s="211" t="s">
        <v>936</v>
      </c>
      <c r="AA31" s="218" t="str">
        <f t="shared" si="3"/>
        <v/>
      </c>
      <c r="AB31" s="218">
        <f t="shared" si="4"/>
        <v>0</v>
      </c>
      <c r="AC31" s="218" t="str">
        <f t="shared" si="5"/>
        <v/>
      </c>
      <c r="AD31" s="218" t="str">
        <f t="shared" si="6"/>
        <v/>
      </c>
      <c r="AE31" s="218" t="s">
        <v>914</v>
      </c>
      <c r="AG31" s="218" t="s">
        <v>914</v>
      </c>
      <c r="AI31" s="218" t="str">
        <f t="shared" si="8"/>
        <v/>
      </c>
      <c r="AK31" s="218" t="str">
        <f t="shared" si="7"/>
        <v/>
      </c>
      <c r="AM31" s="218" t="str">
        <f t="shared" si="9"/>
        <v>钢丝截面积</v>
      </c>
      <c r="AN31" s="218" t="s">
        <v>933</v>
      </c>
      <c r="AO31" s="218" t="str">
        <f t="shared" si="10"/>
        <v/>
      </c>
      <c r="AQ31" s="218" t="str">
        <f t="shared" si="11"/>
        <v/>
      </c>
      <c r="AS31" s="218" t="str">
        <f t="shared" si="12"/>
        <v/>
      </c>
      <c r="AV31" s="218" t="str">
        <f t="shared" si="13"/>
        <v>设备</v>
      </c>
      <c r="AW31" s="218">
        <f t="shared" si="14"/>
        <v>1</v>
      </c>
    </row>
    <row r="32" spans="1:49" x14ac:dyDescent="0.25">
      <c r="A32" s="239" t="s">
        <v>1094</v>
      </c>
      <c r="B32" s="211" t="s">
        <v>258</v>
      </c>
      <c r="C32" s="211" t="s">
        <v>287</v>
      </c>
      <c r="D32" s="213" t="s">
        <v>725</v>
      </c>
      <c r="E32" s="211" t="s">
        <v>261</v>
      </c>
      <c r="F32" s="214" t="s">
        <v>914</v>
      </c>
      <c r="G32" s="214" t="s">
        <v>916</v>
      </c>
      <c r="H32" s="214"/>
      <c r="I32" s="214"/>
      <c r="J32" s="215" t="s">
        <v>810</v>
      </c>
      <c r="K32" s="214"/>
      <c r="L32" s="211"/>
      <c r="M32" s="211"/>
      <c r="N32" s="211"/>
      <c r="O32" s="211"/>
      <c r="P32" s="211" t="s">
        <v>934</v>
      </c>
      <c r="Q32" s="211" t="s">
        <v>935</v>
      </c>
      <c r="R32" s="216" t="s">
        <v>930</v>
      </c>
      <c r="S32" s="211" t="s">
        <v>930</v>
      </c>
      <c r="T32" s="217"/>
      <c r="U32" s="217" t="s">
        <v>931</v>
      </c>
      <c r="V32" s="211" t="s">
        <v>941</v>
      </c>
      <c r="W32" s="211"/>
      <c r="X32" s="211" t="s">
        <v>936</v>
      </c>
      <c r="AA32" s="218" t="str">
        <f t="shared" si="3"/>
        <v/>
      </c>
      <c r="AB32" s="218">
        <f t="shared" si="4"/>
        <v>0</v>
      </c>
      <c r="AC32" s="218" t="str">
        <f t="shared" si="5"/>
        <v/>
      </c>
      <c r="AD32" s="218" t="str">
        <f t="shared" si="6"/>
        <v/>
      </c>
      <c r="AE32" s="218" t="s">
        <v>914</v>
      </c>
      <c r="AG32" s="218" t="s">
        <v>914</v>
      </c>
      <c r="AI32" s="218" t="str">
        <f t="shared" si="8"/>
        <v/>
      </c>
      <c r="AK32" s="218" t="str">
        <f t="shared" si="7"/>
        <v/>
      </c>
      <c r="AM32" s="218" t="str">
        <f t="shared" si="9"/>
        <v>单位长度质量</v>
      </c>
      <c r="AN32" s="218" t="s">
        <v>921</v>
      </c>
      <c r="AO32" s="218" t="str">
        <f t="shared" si="10"/>
        <v/>
      </c>
      <c r="AQ32" s="218" t="str">
        <f t="shared" si="11"/>
        <v/>
      </c>
      <c r="AS32" s="218" t="str">
        <f t="shared" si="12"/>
        <v/>
      </c>
      <c r="AW32" s="218" t="str">
        <f t="shared" si="14"/>
        <v/>
      </c>
    </row>
    <row r="33" spans="1:49" x14ac:dyDescent="0.25">
      <c r="A33" s="239" t="s">
        <v>1095</v>
      </c>
      <c r="B33" s="211" t="s">
        <v>258</v>
      </c>
      <c r="C33" s="211" t="s">
        <v>287</v>
      </c>
      <c r="D33" s="213" t="s">
        <v>726</v>
      </c>
      <c r="E33" s="211" t="s">
        <v>261</v>
      </c>
      <c r="F33" s="214" t="s">
        <v>914</v>
      </c>
      <c r="G33" s="214" t="s">
        <v>916</v>
      </c>
      <c r="H33" s="214"/>
      <c r="I33" s="214"/>
      <c r="J33" s="215" t="s">
        <v>810</v>
      </c>
      <c r="K33" s="214"/>
      <c r="L33" s="211"/>
      <c r="M33" s="211"/>
      <c r="N33" s="211"/>
      <c r="O33" s="211"/>
      <c r="P33" s="211" t="s">
        <v>934</v>
      </c>
      <c r="Q33" s="211" t="s">
        <v>935</v>
      </c>
      <c r="R33" s="216" t="s">
        <v>930</v>
      </c>
      <c r="S33" s="211" t="s">
        <v>930</v>
      </c>
      <c r="T33" s="217"/>
      <c r="U33" s="217" t="s">
        <v>931</v>
      </c>
      <c r="V33" s="211" t="s">
        <v>941</v>
      </c>
      <c r="W33" s="211"/>
      <c r="X33" s="211" t="s">
        <v>936</v>
      </c>
      <c r="AA33" s="218" t="str">
        <f t="shared" si="3"/>
        <v/>
      </c>
      <c r="AB33" s="218">
        <f t="shared" si="4"/>
        <v>0</v>
      </c>
      <c r="AC33" s="218" t="str">
        <f t="shared" si="5"/>
        <v/>
      </c>
      <c r="AD33" s="218" t="str">
        <f t="shared" si="6"/>
        <v/>
      </c>
      <c r="AE33" s="218" t="s">
        <v>914</v>
      </c>
      <c r="AG33" s="218" t="s">
        <v>914</v>
      </c>
      <c r="AI33" s="218" t="str">
        <f t="shared" si="8"/>
        <v/>
      </c>
      <c r="AK33" s="218" t="str">
        <f t="shared" si="7"/>
        <v/>
      </c>
      <c r="AM33" s="218" t="str">
        <f t="shared" si="9"/>
        <v>钢丝股数</v>
      </c>
      <c r="AN33" s="218" t="s">
        <v>915</v>
      </c>
      <c r="AO33" s="218" t="str">
        <f t="shared" si="10"/>
        <v/>
      </c>
      <c r="AQ33" s="218" t="str">
        <f t="shared" si="11"/>
        <v/>
      </c>
      <c r="AS33" s="218" t="str">
        <f t="shared" si="12"/>
        <v/>
      </c>
      <c r="AW33" s="218" t="str">
        <f t="shared" si="14"/>
        <v/>
      </c>
    </row>
    <row r="34" spans="1:49" x14ac:dyDescent="0.25">
      <c r="A34" s="239" t="s">
        <v>1096</v>
      </c>
      <c r="B34" s="211" t="s">
        <v>258</v>
      </c>
      <c r="C34" s="211" t="s">
        <v>287</v>
      </c>
      <c r="D34" s="229" t="s">
        <v>318</v>
      </c>
      <c r="E34" s="211" t="s">
        <v>261</v>
      </c>
      <c r="F34" s="214">
        <v>1</v>
      </c>
      <c r="G34" s="214" t="s">
        <v>916</v>
      </c>
      <c r="H34" s="214"/>
      <c r="I34" s="219">
        <v>1</v>
      </c>
      <c r="J34" s="215" t="s">
        <v>810</v>
      </c>
      <c r="K34" s="214"/>
      <c r="L34" s="211"/>
      <c r="M34" s="211"/>
      <c r="N34" s="211"/>
      <c r="O34" s="211"/>
      <c r="P34" s="211" t="s">
        <v>934</v>
      </c>
      <c r="Q34" s="211" t="s">
        <v>935</v>
      </c>
      <c r="R34" s="216" t="s">
        <v>930</v>
      </c>
      <c r="S34" s="211" t="s">
        <v>930</v>
      </c>
      <c r="T34" s="217"/>
      <c r="U34" s="217" t="s">
        <v>931</v>
      </c>
      <c r="V34" s="211" t="s">
        <v>941</v>
      </c>
      <c r="W34" s="211"/>
      <c r="X34" s="211" t="s">
        <v>936</v>
      </c>
      <c r="AA34" s="218" t="str">
        <f t="shared" si="3"/>
        <v/>
      </c>
      <c r="AB34" s="218">
        <f t="shared" si="4"/>
        <v>1</v>
      </c>
      <c r="AC34" s="218" t="str">
        <f t="shared" si="5"/>
        <v/>
      </c>
      <c r="AD34" s="218" t="str">
        <f t="shared" si="6"/>
        <v/>
      </c>
      <c r="AE34" s="218" t="s">
        <v>914</v>
      </c>
      <c r="AF34" s="218">
        <v>1</v>
      </c>
      <c r="AG34" s="218" t="s">
        <v>914</v>
      </c>
      <c r="AI34" s="218" t="str">
        <f t="shared" si="8"/>
        <v/>
      </c>
      <c r="AK34" s="218" t="str">
        <f t="shared" si="7"/>
        <v/>
      </c>
      <c r="AM34" s="218" t="str">
        <f t="shared" si="9"/>
        <v>钢丝卷绕</v>
      </c>
      <c r="AN34" s="218" t="s">
        <v>933</v>
      </c>
      <c r="AO34" s="218" t="str">
        <f t="shared" si="10"/>
        <v/>
      </c>
      <c r="AQ34" s="218" t="str">
        <f t="shared" si="11"/>
        <v/>
      </c>
      <c r="AS34" s="218" t="str">
        <f t="shared" si="12"/>
        <v/>
      </c>
      <c r="AV34" s="218" t="str">
        <f t="shared" si="13"/>
        <v>设备</v>
      </c>
      <c r="AW34" s="218">
        <f t="shared" si="14"/>
        <v>1</v>
      </c>
    </row>
    <row r="35" spans="1:49" x14ac:dyDescent="0.25">
      <c r="A35" s="239" t="s">
        <v>1097</v>
      </c>
      <c r="B35" s="211" t="s">
        <v>258</v>
      </c>
      <c r="C35" s="211" t="s">
        <v>287</v>
      </c>
      <c r="D35" s="230" t="s">
        <v>325</v>
      </c>
      <c r="E35" s="211" t="s">
        <v>261</v>
      </c>
      <c r="F35" s="214">
        <v>1</v>
      </c>
      <c r="G35" s="214" t="s">
        <v>916</v>
      </c>
      <c r="H35" s="214"/>
      <c r="I35" s="219">
        <v>1</v>
      </c>
      <c r="J35" s="215" t="s">
        <v>810</v>
      </c>
      <c r="K35" s="214"/>
      <c r="L35" s="211"/>
      <c r="M35" s="211"/>
      <c r="N35" s="211"/>
      <c r="O35" s="211"/>
      <c r="P35" s="211" t="s">
        <v>934</v>
      </c>
      <c r="Q35" s="211" t="s">
        <v>935</v>
      </c>
      <c r="R35" s="216" t="s">
        <v>930</v>
      </c>
      <c r="S35" s="211" t="s">
        <v>930</v>
      </c>
      <c r="T35" s="217">
        <f>IF(R35=S35,1,0)</f>
        <v>1</v>
      </c>
      <c r="U35" s="217" t="s">
        <v>931</v>
      </c>
      <c r="V35" s="211" t="s">
        <v>941</v>
      </c>
      <c r="W35" s="211"/>
      <c r="X35" s="211" t="s">
        <v>936</v>
      </c>
      <c r="AA35" s="218" t="str">
        <f t="shared" si="3"/>
        <v/>
      </c>
      <c r="AB35" s="218">
        <f t="shared" si="4"/>
        <v>1</v>
      </c>
      <c r="AC35" s="218" t="str">
        <f t="shared" si="5"/>
        <v/>
      </c>
      <c r="AD35" s="218" t="str">
        <f t="shared" si="6"/>
        <v/>
      </c>
      <c r="AE35" s="218" t="s">
        <v>914</v>
      </c>
      <c r="AF35" s="218">
        <v>1</v>
      </c>
      <c r="AG35" s="218" t="s">
        <v>914</v>
      </c>
      <c r="AI35" s="218" t="str">
        <f t="shared" si="8"/>
        <v/>
      </c>
      <c r="AK35" s="218" t="str">
        <f t="shared" si="7"/>
        <v/>
      </c>
      <c r="AM35" s="218" t="str">
        <f t="shared" si="9"/>
        <v>钢丝扭转</v>
      </c>
      <c r="AN35" s="218" t="s">
        <v>933</v>
      </c>
      <c r="AO35" s="218" t="str">
        <f t="shared" si="10"/>
        <v/>
      </c>
      <c r="AQ35" s="218" t="str">
        <f t="shared" si="11"/>
        <v/>
      </c>
      <c r="AS35" s="218" t="str">
        <f t="shared" si="12"/>
        <v/>
      </c>
      <c r="AV35" s="218" t="str">
        <f t="shared" si="13"/>
        <v>设备</v>
      </c>
      <c r="AW35" s="218">
        <f t="shared" si="14"/>
        <v>1</v>
      </c>
    </row>
    <row r="36" spans="1:49" x14ac:dyDescent="0.25">
      <c r="A36" s="239" t="s">
        <v>1098</v>
      </c>
      <c r="B36" s="211" t="s">
        <v>258</v>
      </c>
      <c r="C36" s="211" t="s">
        <v>353</v>
      </c>
      <c r="D36" s="213" t="s">
        <v>727</v>
      </c>
      <c r="E36" s="211" t="s">
        <v>302</v>
      </c>
      <c r="F36" s="214" t="s">
        <v>914</v>
      </c>
      <c r="G36" s="214"/>
      <c r="H36" s="214"/>
      <c r="I36" s="214"/>
      <c r="J36" s="215"/>
      <c r="K36" s="214" t="s">
        <v>944</v>
      </c>
      <c r="L36" s="211"/>
      <c r="M36" s="211"/>
      <c r="N36" s="211"/>
      <c r="O36" s="211"/>
      <c r="P36" s="211" t="s">
        <v>945</v>
      </c>
      <c r="Q36" s="211" t="s">
        <v>946</v>
      </c>
      <c r="R36" s="216"/>
      <c r="S36" s="211"/>
      <c r="T36" s="217"/>
      <c r="U36" s="217"/>
      <c r="V36" s="211"/>
      <c r="W36" s="211"/>
      <c r="X36" s="211" t="s">
        <v>947</v>
      </c>
      <c r="AA36" s="218" t="str">
        <f t="shared" si="3"/>
        <v/>
      </c>
      <c r="AB36" s="218" t="str">
        <f t="shared" si="4"/>
        <v/>
      </c>
      <c r="AC36" s="218" t="str">
        <f t="shared" si="5"/>
        <v/>
      </c>
      <c r="AD36" s="218" t="str">
        <f t="shared" si="6"/>
        <v/>
      </c>
      <c r="AE36" s="218" t="s">
        <v>914</v>
      </c>
      <c r="AF36" s="218" t="s">
        <v>914</v>
      </c>
      <c r="AG36" s="218" t="s">
        <v>914</v>
      </c>
      <c r="AI36" s="218" t="str">
        <f t="shared" si="8"/>
        <v/>
      </c>
      <c r="AK36" s="218" t="str">
        <f t="shared" si="7"/>
        <v/>
      </c>
      <c r="AM36" s="218" t="str">
        <f t="shared" si="9"/>
        <v/>
      </c>
      <c r="AO36" s="218" t="str">
        <f t="shared" si="10"/>
        <v/>
      </c>
      <c r="AQ36" s="218" t="str">
        <f t="shared" si="11"/>
        <v/>
      </c>
      <c r="AS36" s="218" t="str">
        <f t="shared" si="12"/>
        <v>摆放定址管理</v>
      </c>
      <c r="AT36" s="218" t="s">
        <v>915</v>
      </c>
      <c r="AW36" s="218" t="str">
        <f t="shared" si="14"/>
        <v/>
      </c>
    </row>
    <row r="37" spans="1:49" ht="27.6" x14ac:dyDescent="0.25">
      <c r="A37" s="239" t="s">
        <v>1099</v>
      </c>
      <c r="B37" s="211" t="s">
        <v>258</v>
      </c>
      <c r="C37" s="211" t="s">
        <v>353</v>
      </c>
      <c r="D37" s="213" t="s">
        <v>728</v>
      </c>
      <c r="E37" s="211" t="s">
        <v>302</v>
      </c>
      <c r="F37" s="214" t="s">
        <v>914</v>
      </c>
      <c r="G37" s="214"/>
      <c r="H37" s="214"/>
      <c r="I37" s="214"/>
      <c r="J37" s="215"/>
      <c r="K37" s="214" t="s">
        <v>924</v>
      </c>
      <c r="L37" s="211"/>
      <c r="M37" s="211"/>
      <c r="N37" s="211"/>
      <c r="O37" s="211"/>
      <c r="P37" s="211" t="s">
        <v>928</v>
      </c>
      <c r="Q37" s="211" t="s">
        <v>946</v>
      </c>
      <c r="R37" s="216"/>
      <c r="S37" s="211"/>
      <c r="T37" s="217"/>
      <c r="U37" s="217"/>
      <c r="V37" s="211"/>
      <c r="W37" s="211"/>
      <c r="X37" s="211" t="s">
        <v>947</v>
      </c>
      <c r="AA37" s="218" t="str">
        <f t="shared" si="3"/>
        <v/>
      </c>
      <c r="AB37" s="218" t="str">
        <f t="shared" si="4"/>
        <v/>
      </c>
      <c r="AC37" s="218" t="str">
        <f t="shared" si="5"/>
        <v/>
      </c>
      <c r="AD37" s="218" t="str">
        <f t="shared" si="6"/>
        <v/>
      </c>
      <c r="AE37" s="218" t="s">
        <v>914</v>
      </c>
      <c r="AF37" s="218" t="s">
        <v>914</v>
      </c>
      <c r="AG37" s="218" t="s">
        <v>914</v>
      </c>
      <c r="AI37" s="218" t="str">
        <f t="shared" si="8"/>
        <v>ECP订单号</v>
      </c>
      <c r="AJ37" s="218" t="s">
        <v>915</v>
      </c>
      <c r="AK37" s="218" t="str">
        <f t="shared" si="7"/>
        <v/>
      </c>
      <c r="AM37" s="218" t="str">
        <f t="shared" si="9"/>
        <v/>
      </c>
      <c r="AO37" s="218" t="str">
        <f t="shared" si="10"/>
        <v/>
      </c>
      <c r="AQ37" s="218" t="str">
        <f t="shared" si="11"/>
        <v/>
      </c>
      <c r="AS37" s="218" t="str">
        <f t="shared" si="12"/>
        <v>与客户要求供应商一致性检查</v>
      </c>
      <c r="AT37" s="218" t="s">
        <v>915</v>
      </c>
      <c r="AW37" s="218" t="str">
        <f t="shared" si="14"/>
        <v/>
      </c>
    </row>
    <row r="38" spans="1:49" x14ac:dyDescent="0.25">
      <c r="A38" s="239" t="s">
        <v>1100</v>
      </c>
      <c r="B38" s="211" t="s">
        <v>267</v>
      </c>
      <c r="C38" s="211" t="s">
        <v>333</v>
      </c>
      <c r="D38" s="213" t="s">
        <v>708</v>
      </c>
      <c r="E38" s="211" t="s">
        <v>709</v>
      </c>
      <c r="F38" s="214" t="s">
        <v>914</v>
      </c>
      <c r="G38" s="214" t="s">
        <v>916</v>
      </c>
      <c r="H38" s="214"/>
      <c r="I38" s="214"/>
      <c r="J38" s="215" t="s">
        <v>948</v>
      </c>
      <c r="K38" s="214"/>
      <c r="L38" s="211" t="s">
        <v>916</v>
      </c>
      <c r="M38" s="211"/>
      <c r="N38" s="211"/>
      <c r="O38" s="211"/>
      <c r="P38" s="211" t="s">
        <v>918</v>
      </c>
      <c r="Q38" s="211" t="s">
        <v>946</v>
      </c>
      <c r="R38" s="216"/>
      <c r="S38" s="211"/>
      <c r="T38" s="217"/>
      <c r="U38" s="217"/>
      <c r="V38" s="211"/>
      <c r="W38" s="211"/>
      <c r="X38" s="211" t="s">
        <v>920</v>
      </c>
      <c r="AA38" s="218" t="str">
        <f t="shared" si="3"/>
        <v/>
      </c>
      <c r="AB38" s="218" t="str">
        <f t="shared" si="4"/>
        <v/>
      </c>
      <c r="AC38" s="218" t="str">
        <f t="shared" si="5"/>
        <v/>
      </c>
      <c r="AD38" s="218" t="str">
        <f t="shared" si="6"/>
        <v/>
      </c>
      <c r="AE38" s="218" t="s">
        <v>914</v>
      </c>
      <c r="AF38" s="218" t="s">
        <v>914</v>
      </c>
      <c r="AG38" s="218" t="s">
        <v>914</v>
      </c>
      <c r="AI38" s="218" t="str">
        <f t="shared" si="8"/>
        <v>计划生产长度（单盘）</v>
      </c>
      <c r="AJ38" s="218" t="s">
        <v>921</v>
      </c>
      <c r="AK38" s="218" t="str">
        <f t="shared" si="7"/>
        <v/>
      </c>
      <c r="AM38" s="218" t="str">
        <f t="shared" si="9"/>
        <v/>
      </c>
      <c r="AO38" s="218" t="str">
        <f t="shared" si="10"/>
        <v/>
      </c>
      <c r="AQ38" s="218" t="str">
        <f t="shared" si="11"/>
        <v/>
      </c>
      <c r="AS38" s="218" t="str">
        <f t="shared" si="12"/>
        <v/>
      </c>
      <c r="AV38" s="218" t="str">
        <f t="shared" si="13"/>
        <v/>
      </c>
      <c r="AW38" s="218" t="str">
        <f t="shared" si="14"/>
        <v/>
      </c>
    </row>
    <row r="39" spans="1:49" ht="27.6" x14ac:dyDescent="0.25">
      <c r="A39" s="239" t="s">
        <v>1101</v>
      </c>
      <c r="B39" s="211" t="s">
        <v>267</v>
      </c>
      <c r="C39" s="211" t="s">
        <v>333</v>
      </c>
      <c r="D39" s="213" t="s">
        <v>729</v>
      </c>
      <c r="E39" s="211" t="s">
        <v>730</v>
      </c>
      <c r="F39" s="214" t="s">
        <v>914</v>
      </c>
      <c r="G39" s="214" t="s">
        <v>916</v>
      </c>
      <c r="H39" s="214"/>
      <c r="I39" s="214"/>
      <c r="J39" s="215" t="s">
        <v>949</v>
      </c>
      <c r="K39" s="214"/>
      <c r="L39" s="211" t="s">
        <v>916</v>
      </c>
      <c r="M39" s="211"/>
      <c r="N39" s="211"/>
      <c r="O39" s="211"/>
      <c r="P39" s="211" t="s">
        <v>918</v>
      </c>
      <c r="Q39" s="211" t="s">
        <v>946</v>
      </c>
      <c r="R39" s="216"/>
      <c r="S39" s="211"/>
      <c r="T39" s="217"/>
      <c r="U39" s="217"/>
      <c r="V39" s="211"/>
      <c r="W39" s="211"/>
      <c r="X39" s="211" t="s">
        <v>920</v>
      </c>
      <c r="AA39" s="218" t="str">
        <f t="shared" si="3"/>
        <v/>
      </c>
      <c r="AB39" s="218" t="str">
        <f t="shared" si="4"/>
        <v/>
      </c>
      <c r="AC39" s="218" t="str">
        <f t="shared" si="5"/>
        <v/>
      </c>
      <c r="AD39" s="218" t="str">
        <f t="shared" si="6"/>
        <v/>
      </c>
      <c r="AE39" s="218" t="s">
        <v>914</v>
      </c>
      <c r="AF39" s="218" t="s">
        <v>914</v>
      </c>
      <c r="AG39" s="218" t="s">
        <v>914</v>
      </c>
      <c r="AI39" s="218" t="str">
        <f t="shared" si="8"/>
        <v>计划生产重量（总重）</v>
      </c>
      <c r="AJ39" s="218" t="s">
        <v>921</v>
      </c>
      <c r="AK39" s="218" t="str">
        <f t="shared" si="7"/>
        <v/>
      </c>
      <c r="AM39" s="218" t="str">
        <f t="shared" si="9"/>
        <v/>
      </c>
      <c r="AO39" s="218" t="str">
        <f t="shared" si="10"/>
        <v/>
      </c>
      <c r="AQ39" s="218" t="str">
        <f t="shared" si="11"/>
        <v/>
      </c>
      <c r="AS39" s="218" t="str">
        <f t="shared" si="12"/>
        <v/>
      </c>
      <c r="AV39" s="218" t="str">
        <f t="shared" si="13"/>
        <v/>
      </c>
      <c r="AW39" s="218" t="str">
        <f t="shared" si="14"/>
        <v/>
      </c>
    </row>
    <row r="40" spans="1:49" ht="27.6" x14ac:dyDescent="0.25">
      <c r="A40" s="239" t="s">
        <v>1102</v>
      </c>
      <c r="B40" s="211" t="s">
        <v>267</v>
      </c>
      <c r="C40" s="211" t="s">
        <v>333</v>
      </c>
      <c r="D40" s="213" t="s">
        <v>731</v>
      </c>
      <c r="E40" s="211" t="s">
        <v>732</v>
      </c>
      <c r="F40" s="214" t="s">
        <v>914</v>
      </c>
      <c r="G40" s="214" t="s">
        <v>916</v>
      </c>
      <c r="H40" s="214"/>
      <c r="I40" s="214"/>
      <c r="J40" s="215" t="s">
        <v>949</v>
      </c>
      <c r="K40" s="214"/>
      <c r="L40" s="211" t="s">
        <v>916</v>
      </c>
      <c r="M40" s="211"/>
      <c r="N40" s="211"/>
      <c r="O40" s="211"/>
      <c r="P40" s="211" t="s">
        <v>918</v>
      </c>
      <c r="Q40" s="211" t="s">
        <v>946</v>
      </c>
      <c r="R40" s="216"/>
      <c r="S40" s="211" t="s">
        <v>930</v>
      </c>
      <c r="T40" s="217">
        <f>IF(R40=S40,1,0)</f>
        <v>0</v>
      </c>
      <c r="U40" s="217" t="s">
        <v>931</v>
      </c>
      <c r="V40" s="211" t="s">
        <v>932</v>
      </c>
      <c r="W40" s="211"/>
      <c r="X40" s="211" t="s">
        <v>920</v>
      </c>
      <c r="AA40" s="218" t="str">
        <f t="shared" si="3"/>
        <v/>
      </c>
      <c r="AB40" s="218" t="str">
        <f t="shared" si="4"/>
        <v/>
      </c>
      <c r="AC40" s="218" t="str">
        <f t="shared" si="5"/>
        <v/>
      </c>
      <c r="AD40" s="218" t="str">
        <f t="shared" si="6"/>
        <v/>
      </c>
      <c r="AE40" s="218" t="s">
        <v>914</v>
      </c>
      <c r="AF40" s="218" t="s">
        <v>914</v>
      </c>
      <c r="AG40" s="218" t="s">
        <v>914</v>
      </c>
      <c r="AI40" s="218" t="str">
        <f t="shared" si="8"/>
        <v>计划生产时间</v>
      </c>
      <c r="AJ40" s="218" t="s">
        <v>915</v>
      </c>
      <c r="AK40" s="218" t="str">
        <f t="shared" si="7"/>
        <v/>
      </c>
      <c r="AM40" s="218" t="str">
        <f t="shared" si="9"/>
        <v/>
      </c>
      <c r="AO40" s="218" t="str">
        <f t="shared" si="10"/>
        <v/>
      </c>
      <c r="AQ40" s="218" t="str">
        <f t="shared" si="11"/>
        <v/>
      </c>
      <c r="AS40" s="218" t="str">
        <f t="shared" si="12"/>
        <v/>
      </c>
      <c r="AV40" s="218" t="str">
        <f t="shared" si="13"/>
        <v/>
      </c>
      <c r="AW40" s="218" t="str">
        <f t="shared" si="14"/>
        <v/>
      </c>
    </row>
    <row r="41" spans="1:49" x14ac:dyDescent="0.25">
      <c r="A41" s="239" t="s">
        <v>1103</v>
      </c>
      <c r="B41" s="211" t="s">
        <v>267</v>
      </c>
      <c r="C41" s="211" t="s">
        <v>333</v>
      </c>
      <c r="D41" s="213" t="s">
        <v>733</v>
      </c>
      <c r="E41" s="211" t="s">
        <v>734</v>
      </c>
      <c r="F41" s="214" t="s">
        <v>914</v>
      </c>
      <c r="G41" s="214" t="s">
        <v>916</v>
      </c>
      <c r="H41" s="214"/>
      <c r="I41" s="214"/>
      <c r="J41" s="215" t="s">
        <v>949</v>
      </c>
      <c r="K41" s="214"/>
      <c r="L41" s="211" t="s">
        <v>916</v>
      </c>
      <c r="M41" s="211"/>
      <c r="N41" s="211"/>
      <c r="O41" s="211"/>
      <c r="P41" s="211" t="s">
        <v>945</v>
      </c>
      <c r="Q41" s="211" t="s">
        <v>946</v>
      </c>
      <c r="R41" s="216"/>
      <c r="S41" s="211"/>
      <c r="T41" s="217"/>
      <c r="U41" s="217"/>
      <c r="V41" s="211"/>
      <c r="W41" s="211"/>
      <c r="X41" s="211" t="s">
        <v>920</v>
      </c>
      <c r="AA41" s="218" t="str">
        <f t="shared" si="3"/>
        <v/>
      </c>
      <c r="AB41" s="218" t="str">
        <f t="shared" si="4"/>
        <v/>
      </c>
      <c r="AC41" s="218" t="str">
        <f t="shared" si="5"/>
        <v/>
      </c>
      <c r="AD41" s="218" t="str">
        <f t="shared" si="6"/>
        <v/>
      </c>
      <c r="AE41" s="218" t="s">
        <v>914</v>
      </c>
      <c r="AF41" s="218" t="s">
        <v>914</v>
      </c>
      <c r="AG41" s="218" t="s">
        <v>914</v>
      </c>
      <c r="AI41" s="218" t="str">
        <f t="shared" si="8"/>
        <v>计划生产设备</v>
      </c>
      <c r="AJ41" s="218" t="s">
        <v>915</v>
      </c>
      <c r="AK41" s="218" t="str">
        <f t="shared" si="7"/>
        <v/>
      </c>
      <c r="AM41" s="218" t="str">
        <f t="shared" si="9"/>
        <v/>
      </c>
      <c r="AO41" s="218" t="str">
        <f t="shared" si="10"/>
        <v/>
      </c>
      <c r="AQ41" s="218" t="str">
        <f t="shared" si="11"/>
        <v/>
      </c>
      <c r="AS41" s="218" t="str">
        <f t="shared" si="12"/>
        <v/>
      </c>
      <c r="AV41" s="218" t="str">
        <f t="shared" si="13"/>
        <v/>
      </c>
      <c r="AW41" s="218" t="str">
        <f t="shared" si="14"/>
        <v/>
      </c>
    </row>
    <row r="42" spans="1:49" x14ac:dyDescent="0.25">
      <c r="A42" s="239" t="s">
        <v>1104</v>
      </c>
      <c r="B42" s="211" t="s">
        <v>267</v>
      </c>
      <c r="C42" s="211" t="s">
        <v>333</v>
      </c>
      <c r="D42" s="213" t="s">
        <v>735</v>
      </c>
      <c r="E42" s="211" t="s">
        <v>736</v>
      </c>
      <c r="F42" s="214" t="s">
        <v>914</v>
      </c>
      <c r="G42" s="214" t="s">
        <v>916</v>
      </c>
      <c r="H42" s="214"/>
      <c r="I42" s="214"/>
      <c r="J42" s="215" t="s">
        <v>949</v>
      </c>
      <c r="K42" s="214"/>
      <c r="L42" s="211"/>
      <c r="M42" s="211"/>
      <c r="N42" s="211"/>
      <c r="O42" s="211"/>
      <c r="P42" s="211" t="s">
        <v>945</v>
      </c>
      <c r="Q42" s="211" t="s">
        <v>946</v>
      </c>
      <c r="R42" s="216"/>
      <c r="S42" s="211"/>
      <c r="T42" s="217"/>
      <c r="U42" s="217"/>
      <c r="V42" s="211"/>
      <c r="W42" s="211"/>
      <c r="X42" s="211" t="s">
        <v>920</v>
      </c>
      <c r="AA42" s="218" t="str">
        <f t="shared" si="3"/>
        <v/>
      </c>
      <c r="AB42" s="218" t="str">
        <f t="shared" si="4"/>
        <v/>
      </c>
      <c r="AC42" s="218" t="str">
        <f t="shared" si="5"/>
        <v/>
      </c>
      <c r="AD42" s="218" t="str">
        <f t="shared" si="6"/>
        <v/>
      </c>
      <c r="AE42" s="218" t="s">
        <v>914</v>
      </c>
      <c r="AF42" s="218" t="s">
        <v>914</v>
      </c>
      <c r="AG42" s="218" t="s">
        <v>914</v>
      </c>
      <c r="AI42" s="218" t="str">
        <f t="shared" si="8"/>
        <v>铝杆投入定额</v>
      </c>
      <c r="AJ42" s="218" t="s">
        <v>921</v>
      </c>
      <c r="AK42" s="218" t="str">
        <f t="shared" si="7"/>
        <v/>
      </c>
      <c r="AM42" s="218" t="str">
        <f t="shared" si="9"/>
        <v/>
      </c>
      <c r="AO42" s="218" t="str">
        <f t="shared" si="10"/>
        <v/>
      </c>
      <c r="AQ42" s="218" t="str">
        <f t="shared" si="11"/>
        <v/>
      </c>
      <c r="AS42" s="218" t="str">
        <f t="shared" si="12"/>
        <v/>
      </c>
      <c r="AV42" s="218" t="str">
        <f t="shared" si="13"/>
        <v/>
      </c>
      <c r="AW42" s="218" t="str">
        <f t="shared" si="14"/>
        <v/>
      </c>
    </row>
    <row r="43" spans="1:49" x14ac:dyDescent="0.25">
      <c r="A43" s="239" t="s">
        <v>1105</v>
      </c>
      <c r="B43" s="211" t="s">
        <v>267</v>
      </c>
      <c r="C43" s="211" t="s">
        <v>333</v>
      </c>
      <c r="D43" s="213" t="s">
        <v>737</v>
      </c>
      <c r="E43" s="211" t="s">
        <v>269</v>
      </c>
      <c r="F43" s="214" t="s">
        <v>914</v>
      </c>
      <c r="G43" s="214" t="s">
        <v>916</v>
      </c>
      <c r="H43" s="214"/>
      <c r="I43" s="214"/>
      <c r="J43" s="215" t="s">
        <v>950</v>
      </c>
      <c r="K43" s="214"/>
      <c r="L43" s="211"/>
      <c r="M43" s="211"/>
      <c r="N43" s="211"/>
      <c r="O43" s="211"/>
      <c r="P43" s="211" t="s">
        <v>951</v>
      </c>
      <c r="Q43" s="211" t="s">
        <v>946</v>
      </c>
      <c r="R43" s="216"/>
      <c r="S43" s="211"/>
      <c r="T43" s="217"/>
      <c r="U43" s="217"/>
      <c r="V43" s="211"/>
      <c r="W43" s="211"/>
      <c r="X43" s="211" t="s">
        <v>920</v>
      </c>
      <c r="AA43" s="218" t="str">
        <f t="shared" si="3"/>
        <v/>
      </c>
      <c r="AB43" s="218" t="str">
        <f t="shared" si="4"/>
        <v/>
      </c>
      <c r="AC43" s="218" t="str">
        <f t="shared" si="5"/>
        <v/>
      </c>
      <c r="AD43" s="218" t="str">
        <f t="shared" si="6"/>
        <v/>
      </c>
      <c r="AE43" s="218" t="s">
        <v>914</v>
      </c>
      <c r="AF43" s="218" t="s">
        <v>914</v>
      </c>
      <c r="AG43" s="218" t="s">
        <v>914</v>
      </c>
      <c r="AI43" s="218" t="str">
        <f t="shared" si="8"/>
        <v>计划用电量</v>
      </c>
      <c r="AJ43" s="218" t="s">
        <v>921</v>
      </c>
      <c r="AK43" s="218" t="str">
        <f t="shared" si="7"/>
        <v/>
      </c>
      <c r="AM43" s="218" t="str">
        <f t="shared" si="9"/>
        <v/>
      </c>
      <c r="AO43" s="218" t="str">
        <f t="shared" si="10"/>
        <v/>
      </c>
      <c r="AQ43" s="218" t="str">
        <f t="shared" si="11"/>
        <v/>
      </c>
      <c r="AS43" s="218" t="str">
        <f t="shared" si="12"/>
        <v/>
      </c>
      <c r="AV43" s="218" t="str">
        <f t="shared" si="13"/>
        <v/>
      </c>
      <c r="AW43" s="218" t="str">
        <f t="shared" si="14"/>
        <v/>
      </c>
    </row>
    <row r="44" spans="1:49" x14ac:dyDescent="0.25">
      <c r="A44" s="239" t="s">
        <v>1106</v>
      </c>
      <c r="B44" s="211" t="s">
        <v>267</v>
      </c>
      <c r="C44" s="211" t="s">
        <v>333</v>
      </c>
      <c r="D44" s="220" t="s">
        <v>341</v>
      </c>
      <c r="E44" s="211" t="s">
        <v>302</v>
      </c>
      <c r="F44" s="214" t="s">
        <v>914</v>
      </c>
      <c r="G44" s="214" t="s">
        <v>3</v>
      </c>
      <c r="H44" s="214"/>
      <c r="I44" s="214"/>
      <c r="J44" s="215"/>
      <c r="K44" s="214"/>
      <c r="L44" s="211"/>
      <c r="M44" s="211"/>
      <c r="N44" s="211"/>
      <c r="O44" s="211"/>
      <c r="P44" s="211" t="s">
        <v>951</v>
      </c>
      <c r="Q44" s="211" t="s">
        <v>946</v>
      </c>
      <c r="R44" s="216" t="s">
        <v>930</v>
      </c>
      <c r="S44" s="211" t="s">
        <v>930</v>
      </c>
      <c r="T44" s="217">
        <f t="shared" ref="T44:T53" si="15">IF(R44=S44,1,0)</f>
        <v>1</v>
      </c>
      <c r="U44" s="217" t="s">
        <v>952</v>
      </c>
      <c r="V44" s="211" t="s">
        <v>953</v>
      </c>
      <c r="W44" s="211"/>
      <c r="X44" s="211" t="s">
        <v>940</v>
      </c>
      <c r="AA44" s="218" t="str">
        <f t="shared" si="3"/>
        <v/>
      </c>
      <c r="AB44" s="218" t="str">
        <f t="shared" si="4"/>
        <v/>
      </c>
      <c r="AC44" s="218" t="str">
        <f t="shared" si="5"/>
        <v/>
      </c>
      <c r="AD44" s="218" t="str">
        <f t="shared" si="6"/>
        <v/>
      </c>
      <c r="AE44" s="218" t="s">
        <v>914</v>
      </c>
      <c r="AF44" s="218" t="s">
        <v>914</v>
      </c>
      <c r="AG44" s="218" t="s">
        <v>914</v>
      </c>
      <c r="AI44" s="218" t="str">
        <f t="shared" si="8"/>
        <v>人员保障计划</v>
      </c>
      <c r="AJ44" s="218" t="s">
        <v>915</v>
      </c>
      <c r="AK44" s="218" t="str">
        <f t="shared" si="7"/>
        <v/>
      </c>
      <c r="AM44" s="218" t="str">
        <f t="shared" si="9"/>
        <v/>
      </c>
      <c r="AO44" s="218" t="str">
        <f t="shared" si="10"/>
        <v/>
      </c>
      <c r="AQ44" s="218" t="str">
        <f t="shared" si="11"/>
        <v/>
      </c>
      <c r="AS44" s="218" t="str">
        <f t="shared" si="12"/>
        <v/>
      </c>
      <c r="AV44" s="218" t="str">
        <f t="shared" si="13"/>
        <v/>
      </c>
      <c r="AW44" s="218" t="str">
        <f t="shared" si="14"/>
        <v/>
      </c>
    </row>
    <row r="45" spans="1:49" x14ac:dyDescent="0.25">
      <c r="A45" s="239" t="s">
        <v>1107</v>
      </c>
      <c r="B45" s="211" t="s">
        <v>267</v>
      </c>
      <c r="C45" s="211" t="s">
        <v>333</v>
      </c>
      <c r="D45" s="220" t="s">
        <v>344</v>
      </c>
      <c r="E45" s="211" t="s">
        <v>302</v>
      </c>
      <c r="F45" s="214" t="s">
        <v>914</v>
      </c>
      <c r="G45" s="214" t="s">
        <v>3</v>
      </c>
      <c r="H45" s="214"/>
      <c r="I45" s="214"/>
      <c r="J45" s="215"/>
      <c r="K45" s="214" t="s">
        <v>924</v>
      </c>
      <c r="L45" s="211"/>
      <c r="M45" s="211"/>
      <c r="N45" s="211"/>
      <c r="O45" s="211"/>
      <c r="P45" s="211" t="s">
        <v>946</v>
      </c>
      <c r="Q45" s="211" t="s">
        <v>923</v>
      </c>
      <c r="R45" s="216"/>
      <c r="S45" s="211" t="s">
        <v>930</v>
      </c>
      <c r="T45" s="217">
        <f t="shared" si="15"/>
        <v>0</v>
      </c>
      <c r="U45" s="217" t="s">
        <v>952</v>
      </c>
      <c r="V45" s="211" t="s">
        <v>953</v>
      </c>
      <c r="W45" s="211"/>
      <c r="X45" s="211" t="s">
        <v>920</v>
      </c>
      <c r="AA45" s="218" t="str">
        <f t="shared" si="3"/>
        <v/>
      </c>
      <c r="AB45" s="218" t="str">
        <f t="shared" si="4"/>
        <v/>
      </c>
      <c r="AC45" s="218" t="str">
        <f t="shared" si="5"/>
        <v/>
      </c>
      <c r="AD45" s="218" t="str">
        <f t="shared" si="6"/>
        <v/>
      </c>
      <c r="AE45" s="218" t="s">
        <v>914</v>
      </c>
      <c r="AF45" s="218" t="s">
        <v>914</v>
      </c>
      <c r="AG45" s="218" t="s">
        <v>914</v>
      </c>
      <c r="AI45" s="218" t="str">
        <f t="shared" si="8"/>
        <v>计划成本定额</v>
      </c>
      <c r="AJ45" s="218" t="s">
        <v>915</v>
      </c>
      <c r="AK45" s="218" t="str">
        <f t="shared" si="7"/>
        <v/>
      </c>
      <c r="AM45" s="218" t="str">
        <f t="shared" si="9"/>
        <v/>
      </c>
      <c r="AO45" s="218" t="str">
        <f t="shared" si="10"/>
        <v/>
      </c>
      <c r="AQ45" s="218" t="str">
        <f t="shared" si="11"/>
        <v/>
      </c>
      <c r="AS45" s="218" t="str">
        <f t="shared" si="12"/>
        <v/>
      </c>
      <c r="AV45" s="218" t="str">
        <f t="shared" si="13"/>
        <v/>
      </c>
      <c r="AW45" s="218" t="str">
        <f t="shared" si="14"/>
        <v/>
      </c>
    </row>
    <row r="46" spans="1:49" x14ac:dyDescent="0.25">
      <c r="A46" s="239" t="s">
        <v>1108</v>
      </c>
      <c r="B46" s="211" t="s">
        <v>267</v>
      </c>
      <c r="C46" s="211" t="s">
        <v>333</v>
      </c>
      <c r="D46" s="213" t="s">
        <v>347</v>
      </c>
      <c r="E46" s="211" t="s">
        <v>302</v>
      </c>
      <c r="F46" s="214" t="s">
        <v>914</v>
      </c>
      <c r="G46" s="214" t="s">
        <v>3</v>
      </c>
      <c r="H46" s="214"/>
      <c r="I46" s="214"/>
      <c r="J46" s="215"/>
      <c r="K46" s="214" t="s">
        <v>922</v>
      </c>
      <c r="L46" s="211"/>
      <c r="M46" s="211"/>
      <c r="N46" s="211"/>
      <c r="O46" s="211"/>
      <c r="P46" s="211" t="s">
        <v>918</v>
      </c>
      <c r="Q46" s="211" t="s">
        <v>946</v>
      </c>
      <c r="R46" s="216"/>
      <c r="S46" s="211" t="s">
        <v>930</v>
      </c>
      <c r="T46" s="217">
        <f t="shared" si="15"/>
        <v>0</v>
      </c>
      <c r="U46" s="217" t="s">
        <v>952</v>
      </c>
      <c r="V46" s="211" t="s">
        <v>953</v>
      </c>
      <c r="W46" s="211"/>
      <c r="X46" s="211" t="s">
        <v>940</v>
      </c>
      <c r="AA46" s="218" t="str">
        <f t="shared" si="3"/>
        <v/>
      </c>
      <c r="AB46" s="218" t="str">
        <f t="shared" si="4"/>
        <v/>
      </c>
      <c r="AC46" s="218" t="str">
        <f t="shared" si="5"/>
        <v/>
      </c>
      <c r="AD46" s="218" t="str">
        <f t="shared" si="6"/>
        <v/>
      </c>
      <c r="AE46" s="218" t="s">
        <v>914</v>
      </c>
      <c r="AF46" s="218" t="s">
        <v>914</v>
      </c>
      <c r="AG46" s="218" t="s">
        <v>914</v>
      </c>
      <c r="AI46" s="218" t="str">
        <f t="shared" si="8"/>
        <v/>
      </c>
      <c r="AK46" s="218" t="str">
        <f t="shared" si="7"/>
        <v/>
      </c>
      <c r="AM46" s="218" t="str">
        <f t="shared" si="9"/>
        <v/>
      </c>
      <c r="AO46" s="218" t="str">
        <f t="shared" si="10"/>
        <v/>
      </c>
      <c r="AQ46" s="218" t="str">
        <f t="shared" si="11"/>
        <v/>
      </c>
      <c r="AS46" s="218" t="str">
        <f t="shared" si="12"/>
        <v/>
      </c>
      <c r="AV46" s="218" t="str">
        <f t="shared" si="13"/>
        <v/>
      </c>
      <c r="AW46" s="218" t="str">
        <f t="shared" si="14"/>
        <v/>
      </c>
    </row>
    <row r="47" spans="1:49" ht="27.6" x14ac:dyDescent="0.25">
      <c r="A47" s="239" t="s">
        <v>1109</v>
      </c>
      <c r="B47" s="211" t="s">
        <v>267</v>
      </c>
      <c r="C47" s="211" t="s">
        <v>259</v>
      </c>
      <c r="D47" s="227" t="s">
        <v>268</v>
      </c>
      <c r="E47" s="211" t="s">
        <v>269</v>
      </c>
      <c r="F47" s="214">
        <v>1</v>
      </c>
      <c r="G47" s="214" t="s">
        <v>916</v>
      </c>
      <c r="H47" s="214"/>
      <c r="I47" s="219">
        <v>1</v>
      </c>
      <c r="J47" s="215" t="s">
        <v>954</v>
      </c>
      <c r="K47" s="214"/>
      <c r="L47" s="211" t="s">
        <v>916</v>
      </c>
      <c r="M47" s="211"/>
      <c r="N47" s="211"/>
      <c r="O47" s="211"/>
      <c r="P47" s="211" t="s">
        <v>945</v>
      </c>
      <c r="Q47" s="211" t="s">
        <v>946</v>
      </c>
      <c r="R47" s="216" t="s">
        <v>930</v>
      </c>
      <c r="S47" s="211" t="s">
        <v>930</v>
      </c>
      <c r="T47" s="217">
        <f t="shared" si="15"/>
        <v>1</v>
      </c>
      <c r="U47" s="217" t="s">
        <v>931</v>
      </c>
      <c r="V47" s="211" t="s">
        <v>932</v>
      </c>
      <c r="W47" s="211"/>
      <c r="X47" s="211" t="s">
        <v>940</v>
      </c>
      <c r="AA47" s="218">
        <f t="shared" si="3"/>
        <v>1</v>
      </c>
      <c r="AB47" s="218" t="str">
        <f t="shared" si="4"/>
        <v/>
      </c>
      <c r="AC47" s="218" t="str">
        <f t="shared" si="5"/>
        <v/>
      </c>
      <c r="AD47" s="218" t="str">
        <f t="shared" si="6"/>
        <v/>
      </c>
      <c r="AE47" s="218">
        <v>1</v>
      </c>
      <c r="AF47" s="218" t="s">
        <v>914</v>
      </c>
      <c r="AG47" s="218" t="s">
        <v>914</v>
      </c>
      <c r="AI47" s="218" t="str">
        <f t="shared" si="8"/>
        <v/>
      </c>
      <c r="AK47" s="218" t="str">
        <f t="shared" si="7"/>
        <v>拉丝铝杆生产领用重量</v>
      </c>
      <c r="AL47" s="218" t="s">
        <v>933</v>
      </c>
      <c r="AM47" s="218" t="str">
        <f t="shared" si="9"/>
        <v/>
      </c>
      <c r="AO47" s="218" t="str">
        <f t="shared" si="10"/>
        <v/>
      </c>
      <c r="AQ47" s="218" t="str">
        <f t="shared" si="11"/>
        <v/>
      </c>
      <c r="AS47" s="218" t="str">
        <f t="shared" si="12"/>
        <v/>
      </c>
      <c r="AV47" s="218" t="str">
        <f t="shared" si="13"/>
        <v>设备</v>
      </c>
      <c r="AW47" s="218">
        <f t="shared" si="14"/>
        <v>1</v>
      </c>
    </row>
    <row r="48" spans="1:49" ht="27.6" x14ac:dyDescent="0.25">
      <c r="A48" s="239" t="s">
        <v>1110</v>
      </c>
      <c r="B48" s="211" t="s">
        <v>267</v>
      </c>
      <c r="C48" s="211" t="s">
        <v>259</v>
      </c>
      <c r="D48" s="213" t="s">
        <v>738</v>
      </c>
      <c r="E48" s="211" t="s">
        <v>269</v>
      </c>
      <c r="F48" s="214">
        <v>1</v>
      </c>
      <c r="G48" s="214" t="s">
        <v>916</v>
      </c>
      <c r="H48" s="214"/>
      <c r="I48" s="214" t="s">
        <v>955</v>
      </c>
      <c r="J48" s="215" t="s">
        <v>956</v>
      </c>
      <c r="K48" s="214"/>
      <c r="L48" s="211" t="s">
        <v>916</v>
      </c>
      <c r="M48" s="211"/>
      <c r="N48" s="211"/>
      <c r="O48" s="211"/>
      <c r="P48" s="211" t="s">
        <v>945</v>
      </c>
      <c r="Q48" s="211" t="s">
        <v>946</v>
      </c>
      <c r="R48" s="216" t="s">
        <v>930</v>
      </c>
      <c r="S48" s="211" t="s">
        <v>930</v>
      </c>
      <c r="T48" s="217">
        <f t="shared" si="15"/>
        <v>1</v>
      </c>
      <c r="U48" s="217" t="s">
        <v>952</v>
      </c>
      <c r="V48" s="211" t="s">
        <v>957</v>
      </c>
      <c r="W48" s="211"/>
      <c r="X48" s="211" t="s">
        <v>940</v>
      </c>
      <c r="AA48" s="218" t="str">
        <f t="shared" si="3"/>
        <v>计米器</v>
      </c>
      <c r="AB48" s="218" t="str">
        <f t="shared" si="4"/>
        <v/>
      </c>
      <c r="AC48" s="218" t="str">
        <f t="shared" si="5"/>
        <v/>
      </c>
      <c r="AD48" s="218" t="str">
        <f t="shared" si="6"/>
        <v/>
      </c>
      <c r="AE48" s="218" t="s">
        <v>958</v>
      </c>
      <c r="AF48" s="218" t="s">
        <v>914</v>
      </c>
      <c r="AG48" s="218" t="s">
        <v>914</v>
      </c>
      <c r="AI48" s="218" t="str">
        <f t="shared" si="8"/>
        <v/>
      </c>
      <c r="AK48" s="218" t="str">
        <f t="shared" si="7"/>
        <v>铝（合金）单丝产出长度（单盘）</v>
      </c>
      <c r="AL48" s="218" t="s">
        <v>933</v>
      </c>
      <c r="AM48" s="218" t="str">
        <f t="shared" si="9"/>
        <v/>
      </c>
      <c r="AO48" s="218" t="str">
        <f t="shared" si="10"/>
        <v/>
      </c>
      <c r="AQ48" s="218" t="str">
        <f t="shared" si="11"/>
        <v/>
      </c>
      <c r="AS48" s="218" t="str">
        <f t="shared" si="12"/>
        <v/>
      </c>
      <c r="AV48" s="218" t="str">
        <f t="shared" si="13"/>
        <v>设备</v>
      </c>
      <c r="AW48" s="218">
        <f t="shared" si="14"/>
        <v>1</v>
      </c>
    </row>
    <row r="49" spans="1:49" ht="27.6" x14ac:dyDescent="0.25">
      <c r="A49" s="239" t="s">
        <v>1111</v>
      </c>
      <c r="B49" s="211" t="s">
        <v>267</v>
      </c>
      <c r="C49" s="211" t="s">
        <v>259</v>
      </c>
      <c r="D49" s="213" t="s">
        <v>272</v>
      </c>
      <c r="E49" s="211" t="s">
        <v>269</v>
      </c>
      <c r="F49" s="214">
        <v>1</v>
      </c>
      <c r="G49" s="214" t="s">
        <v>916</v>
      </c>
      <c r="H49" s="214"/>
      <c r="I49" s="219">
        <v>1</v>
      </c>
      <c r="J49" s="215" t="s">
        <v>956</v>
      </c>
      <c r="K49" s="214"/>
      <c r="L49" s="211" t="s">
        <v>916</v>
      </c>
      <c r="M49" s="211"/>
      <c r="N49" s="211"/>
      <c r="O49" s="211"/>
      <c r="P49" s="211" t="s">
        <v>945</v>
      </c>
      <c r="Q49" s="211" t="s">
        <v>946</v>
      </c>
      <c r="R49" s="216" t="s">
        <v>930</v>
      </c>
      <c r="S49" s="211" t="s">
        <v>930</v>
      </c>
      <c r="T49" s="217">
        <f t="shared" si="15"/>
        <v>1</v>
      </c>
      <c r="U49" s="217" t="s">
        <v>931</v>
      </c>
      <c r="V49" s="211" t="s">
        <v>959</v>
      </c>
      <c r="W49" s="211"/>
      <c r="X49" s="211" t="s">
        <v>940</v>
      </c>
      <c r="AA49" s="218">
        <f t="shared" si="3"/>
        <v>1</v>
      </c>
      <c r="AB49" s="218" t="str">
        <f t="shared" si="4"/>
        <v/>
      </c>
      <c r="AC49" s="218" t="str">
        <f t="shared" si="5"/>
        <v/>
      </c>
      <c r="AD49" s="218" t="str">
        <f t="shared" si="6"/>
        <v/>
      </c>
      <c r="AE49" s="218">
        <v>1</v>
      </c>
      <c r="AF49" s="218" t="s">
        <v>914</v>
      </c>
      <c r="AG49" s="218" t="s">
        <v>914</v>
      </c>
      <c r="AI49" s="218" t="str">
        <f t="shared" si="8"/>
        <v/>
      </c>
      <c r="AK49" s="218" t="str">
        <f t="shared" si="7"/>
        <v>铝（合金）单丝产出重量（单盘）</v>
      </c>
      <c r="AL49" s="218" t="s">
        <v>933</v>
      </c>
      <c r="AM49" s="218" t="str">
        <f t="shared" si="9"/>
        <v/>
      </c>
      <c r="AO49" s="218" t="str">
        <f t="shared" si="10"/>
        <v/>
      </c>
      <c r="AQ49" s="218" t="str">
        <f t="shared" si="11"/>
        <v/>
      </c>
      <c r="AS49" s="218" t="str">
        <f t="shared" si="12"/>
        <v/>
      </c>
      <c r="AV49" s="218" t="str">
        <f t="shared" si="13"/>
        <v>设备</v>
      </c>
      <c r="AW49" s="218">
        <f t="shared" si="14"/>
        <v>1</v>
      </c>
    </row>
    <row r="50" spans="1:49" ht="27.6" x14ac:dyDescent="0.25">
      <c r="A50" s="239" t="s">
        <v>1112</v>
      </c>
      <c r="B50" s="211" t="s">
        <v>267</v>
      </c>
      <c r="C50" s="211" t="s">
        <v>259</v>
      </c>
      <c r="D50" s="213" t="s">
        <v>275</v>
      </c>
      <c r="E50" s="211" t="s">
        <v>269</v>
      </c>
      <c r="F50" s="214">
        <v>1</v>
      </c>
      <c r="G50" s="214"/>
      <c r="H50" s="214"/>
      <c r="I50" s="219">
        <v>1</v>
      </c>
      <c r="J50" s="215" t="s">
        <v>956</v>
      </c>
      <c r="K50" s="214"/>
      <c r="L50" s="211"/>
      <c r="M50" s="211"/>
      <c r="N50" s="211"/>
      <c r="O50" s="211"/>
      <c r="P50" s="211" t="s">
        <v>945</v>
      </c>
      <c r="Q50" s="211" t="s">
        <v>946</v>
      </c>
      <c r="R50" s="216" t="s">
        <v>930</v>
      </c>
      <c r="S50" s="211" t="s">
        <v>930</v>
      </c>
      <c r="T50" s="217">
        <f t="shared" si="15"/>
        <v>1</v>
      </c>
      <c r="U50" s="217" t="s">
        <v>931</v>
      </c>
      <c r="V50" s="211" t="s">
        <v>959</v>
      </c>
      <c r="W50" s="211"/>
      <c r="X50" s="211" t="s">
        <v>940</v>
      </c>
      <c r="AA50" s="218">
        <f t="shared" si="3"/>
        <v>1</v>
      </c>
      <c r="AB50" s="218" t="str">
        <f t="shared" si="4"/>
        <v/>
      </c>
      <c r="AC50" s="218" t="str">
        <f t="shared" si="5"/>
        <v/>
      </c>
      <c r="AD50" s="218" t="str">
        <f t="shared" si="6"/>
        <v/>
      </c>
      <c r="AE50" s="218">
        <v>1</v>
      </c>
      <c r="AF50" s="218" t="s">
        <v>914</v>
      </c>
      <c r="AG50" s="218" t="s">
        <v>914</v>
      </c>
      <c r="AI50" s="218" t="str">
        <f t="shared" si="8"/>
        <v/>
      </c>
      <c r="AK50" s="218" t="str">
        <f t="shared" si="7"/>
        <v>铝（合金）单丝产出重量（总计）</v>
      </c>
      <c r="AL50" s="218" t="s">
        <v>933</v>
      </c>
      <c r="AM50" s="218" t="str">
        <f t="shared" si="9"/>
        <v/>
      </c>
      <c r="AO50" s="218" t="str">
        <f t="shared" si="10"/>
        <v/>
      </c>
      <c r="AQ50" s="218" t="str">
        <f t="shared" si="11"/>
        <v/>
      </c>
      <c r="AS50" s="218" t="str">
        <f t="shared" si="12"/>
        <v/>
      </c>
      <c r="AV50" s="218" t="str">
        <f t="shared" si="13"/>
        <v>设备</v>
      </c>
      <c r="AW50" s="218">
        <f t="shared" si="14"/>
        <v>1</v>
      </c>
    </row>
    <row r="51" spans="1:49" x14ac:dyDescent="0.25">
      <c r="A51" s="239" t="s">
        <v>1113</v>
      </c>
      <c r="B51" s="211" t="s">
        <v>267</v>
      </c>
      <c r="C51" s="211" t="s">
        <v>259</v>
      </c>
      <c r="D51" s="213" t="s">
        <v>739</v>
      </c>
      <c r="E51" s="211" t="s">
        <v>269</v>
      </c>
      <c r="F51" s="214">
        <v>1</v>
      </c>
      <c r="G51" s="214" t="s">
        <v>916</v>
      </c>
      <c r="H51" s="214"/>
      <c r="I51" s="214"/>
      <c r="J51" s="215" t="s">
        <v>960</v>
      </c>
      <c r="K51" s="214"/>
      <c r="L51" s="211" t="s">
        <v>916</v>
      </c>
      <c r="M51" s="211"/>
      <c r="N51" s="211"/>
      <c r="O51" s="211"/>
      <c r="P51" s="211" t="s">
        <v>945</v>
      </c>
      <c r="Q51" s="211" t="s">
        <v>946</v>
      </c>
      <c r="R51" s="216" t="s">
        <v>930</v>
      </c>
      <c r="S51" s="211" t="s">
        <v>930</v>
      </c>
      <c r="T51" s="217">
        <f t="shared" si="15"/>
        <v>1</v>
      </c>
      <c r="U51" s="217" t="s">
        <v>931</v>
      </c>
      <c r="V51" s="211" t="s">
        <v>959</v>
      </c>
      <c r="W51" s="211"/>
      <c r="X51" s="211" t="s">
        <v>940</v>
      </c>
      <c r="AA51" s="218">
        <f t="shared" si="3"/>
        <v>0</v>
      </c>
      <c r="AB51" s="218" t="str">
        <f t="shared" si="4"/>
        <v/>
      </c>
      <c r="AC51" s="218" t="str">
        <f t="shared" si="5"/>
        <v/>
      </c>
      <c r="AD51" s="218" t="str">
        <f t="shared" si="6"/>
        <v/>
      </c>
      <c r="AF51" s="218" t="s">
        <v>914</v>
      </c>
      <c r="AG51" s="218" t="s">
        <v>914</v>
      </c>
      <c r="AI51" s="218" t="str">
        <f t="shared" si="8"/>
        <v/>
      </c>
      <c r="AK51" s="218" t="str">
        <f t="shared" si="7"/>
        <v>不合格品重量</v>
      </c>
      <c r="AL51" s="218" t="s">
        <v>933</v>
      </c>
      <c r="AM51" s="218" t="str">
        <f t="shared" si="9"/>
        <v/>
      </c>
      <c r="AO51" s="218" t="str">
        <f t="shared" si="10"/>
        <v/>
      </c>
      <c r="AQ51" s="218" t="str">
        <f t="shared" si="11"/>
        <v/>
      </c>
      <c r="AS51" s="218" t="str">
        <f t="shared" si="12"/>
        <v/>
      </c>
      <c r="AV51" s="218" t="str">
        <f t="shared" si="13"/>
        <v>设备</v>
      </c>
      <c r="AW51" s="218">
        <f t="shared" si="14"/>
        <v>1</v>
      </c>
    </row>
    <row r="52" spans="1:49" ht="27.6" x14ac:dyDescent="0.25">
      <c r="A52" s="239" t="s">
        <v>1114</v>
      </c>
      <c r="B52" s="211" t="s">
        <v>267</v>
      </c>
      <c r="C52" s="211" t="s">
        <v>259</v>
      </c>
      <c r="D52" s="213" t="s">
        <v>277</v>
      </c>
      <c r="E52" s="211" t="s">
        <v>269</v>
      </c>
      <c r="F52" s="214">
        <v>1</v>
      </c>
      <c r="G52" s="214" t="s">
        <v>916</v>
      </c>
      <c r="H52" s="214"/>
      <c r="I52" s="219">
        <v>1</v>
      </c>
      <c r="J52" s="215" t="s">
        <v>961</v>
      </c>
      <c r="K52" s="214"/>
      <c r="L52" s="211" t="s">
        <v>916</v>
      </c>
      <c r="M52" s="211"/>
      <c r="N52" s="211"/>
      <c r="O52" s="211"/>
      <c r="P52" s="211" t="s">
        <v>945</v>
      </c>
      <c r="Q52" s="211" t="s">
        <v>946</v>
      </c>
      <c r="R52" s="216" t="s">
        <v>930</v>
      </c>
      <c r="S52" s="211" t="s">
        <v>930</v>
      </c>
      <c r="T52" s="217">
        <f t="shared" si="15"/>
        <v>1</v>
      </c>
      <c r="U52" s="217" t="s">
        <v>931</v>
      </c>
      <c r="V52" s="211" t="s">
        <v>959</v>
      </c>
      <c r="W52" s="211"/>
      <c r="X52" s="211" t="s">
        <v>962</v>
      </c>
      <c r="AA52" s="218">
        <f t="shared" si="3"/>
        <v>1</v>
      </c>
      <c r="AB52" s="218" t="str">
        <f t="shared" si="4"/>
        <v/>
      </c>
      <c r="AC52" s="218" t="str">
        <f t="shared" si="5"/>
        <v/>
      </c>
      <c r="AD52" s="218" t="str">
        <f t="shared" si="6"/>
        <v/>
      </c>
      <c r="AE52" s="218">
        <v>1</v>
      </c>
      <c r="AF52" s="218" t="s">
        <v>914</v>
      </c>
      <c r="AG52" s="218" t="s">
        <v>914</v>
      </c>
      <c r="AI52" s="218" t="str">
        <f t="shared" si="8"/>
        <v/>
      </c>
      <c r="AK52" s="218" t="str">
        <f t="shared" si="7"/>
        <v>废铝（合金）边角料产出重量</v>
      </c>
      <c r="AL52" s="218" t="s">
        <v>933</v>
      </c>
      <c r="AM52" s="218" t="str">
        <f t="shared" si="9"/>
        <v/>
      </c>
      <c r="AO52" s="218" t="str">
        <f t="shared" si="10"/>
        <v/>
      </c>
      <c r="AQ52" s="218" t="str">
        <f t="shared" si="11"/>
        <v/>
      </c>
      <c r="AS52" s="218" t="str">
        <f t="shared" si="12"/>
        <v/>
      </c>
      <c r="AV52" s="218" t="str">
        <f t="shared" si="13"/>
        <v>设备</v>
      </c>
      <c r="AW52" s="218">
        <f t="shared" si="14"/>
        <v>1</v>
      </c>
    </row>
    <row r="53" spans="1:49" x14ac:dyDescent="0.25">
      <c r="A53" s="239" t="s">
        <v>1115</v>
      </c>
      <c r="B53" s="211" t="s">
        <v>267</v>
      </c>
      <c r="C53" s="211" t="s">
        <v>259</v>
      </c>
      <c r="D53" s="213" t="s">
        <v>740</v>
      </c>
      <c r="E53" s="211" t="s">
        <v>302</v>
      </c>
      <c r="F53" s="214" t="s">
        <v>914</v>
      </c>
      <c r="G53" s="214" t="s">
        <v>916</v>
      </c>
      <c r="H53" s="214"/>
      <c r="I53" s="214"/>
      <c r="J53" s="215" t="s">
        <v>961</v>
      </c>
      <c r="K53" s="214"/>
      <c r="L53" s="211"/>
      <c r="M53" s="211"/>
      <c r="N53" s="211"/>
      <c r="O53" s="211"/>
      <c r="P53" s="211" t="s">
        <v>918</v>
      </c>
      <c r="Q53" s="211" t="s">
        <v>946</v>
      </c>
      <c r="R53" s="216"/>
      <c r="S53" s="211" t="s">
        <v>930</v>
      </c>
      <c r="T53" s="217">
        <f t="shared" si="15"/>
        <v>0</v>
      </c>
      <c r="U53" s="217" t="s">
        <v>952</v>
      </c>
      <c r="V53" s="211" t="s">
        <v>953</v>
      </c>
      <c r="W53" s="211"/>
      <c r="X53" s="211" t="s">
        <v>962</v>
      </c>
      <c r="AA53" s="218">
        <f t="shared" si="3"/>
        <v>0</v>
      </c>
      <c r="AB53" s="218" t="str">
        <f t="shared" si="4"/>
        <v/>
      </c>
      <c r="AC53" s="218" t="str">
        <f t="shared" si="5"/>
        <v/>
      </c>
      <c r="AD53" s="218" t="str">
        <f t="shared" si="6"/>
        <v/>
      </c>
      <c r="AF53" s="218" t="s">
        <v>914</v>
      </c>
      <c r="AG53" s="218" t="s">
        <v>914</v>
      </c>
      <c r="AI53" s="218" t="str">
        <f t="shared" si="8"/>
        <v/>
      </c>
      <c r="AK53" s="218" t="str">
        <f t="shared" si="7"/>
        <v>投入工时</v>
      </c>
      <c r="AL53" s="218" t="s">
        <v>921</v>
      </c>
      <c r="AM53" s="218" t="str">
        <f t="shared" si="9"/>
        <v/>
      </c>
      <c r="AO53" s="218" t="str">
        <f t="shared" si="10"/>
        <v/>
      </c>
      <c r="AQ53" s="218" t="str">
        <f t="shared" si="11"/>
        <v/>
      </c>
      <c r="AS53" s="218" t="str">
        <f t="shared" si="12"/>
        <v/>
      </c>
      <c r="AW53" s="218" t="str">
        <f t="shared" si="14"/>
        <v/>
      </c>
    </row>
    <row r="54" spans="1:49" x14ac:dyDescent="0.25">
      <c r="A54" s="239" t="s">
        <v>1116</v>
      </c>
      <c r="B54" s="211" t="s">
        <v>267</v>
      </c>
      <c r="C54" s="211" t="s">
        <v>349</v>
      </c>
      <c r="D54" s="220" t="s">
        <v>741</v>
      </c>
      <c r="E54" s="211" t="s">
        <v>302</v>
      </c>
      <c r="F54" s="214" t="s">
        <v>914</v>
      </c>
      <c r="G54" s="214" t="s">
        <v>916</v>
      </c>
      <c r="H54" s="214"/>
      <c r="I54" s="214"/>
      <c r="J54" s="215" t="s">
        <v>963</v>
      </c>
      <c r="K54" s="214"/>
      <c r="L54" s="211"/>
      <c r="M54" s="211"/>
      <c r="N54" s="211"/>
      <c r="O54" s="211"/>
      <c r="P54" s="211" t="s">
        <v>964</v>
      </c>
      <c r="Q54" s="211" t="s">
        <v>965</v>
      </c>
      <c r="R54" s="216"/>
      <c r="S54" s="211"/>
      <c r="T54" s="217"/>
      <c r="U54" s="217"/>
      <c r="V54" s="211"/>
      <c r="W54" s="211"/>
      <c r="X54" s="211" t="s">
        <v>962</v>
      </c>
      <c r="AA54" s="218" t="str">
        <f t="shared" si="3"/>
        <v/>
      </c>
      <c r="AB54" s="218" t="str">
        <f t="shared" si="4"/>
        <v/>
      </c>
      <c r="AC54" s="218">
        <f t="shared" si="5"/>
        <v>0</v>
      </c>
      <c r="AD54" s="218" t="str">
        <f t="shared" si="6"/>
        <v/>
      </c>
      <c r="AE54" s="218" t="s">
        <v>914</v>
      </c>
      <c r="AF54" s="218" t="s">
        <v>914</v>
      </c>
      <c r="AI54" s="218" t="str">
        <f t="shared" si="8"/>
        <v/>
      </c>
      <c r="AK54" s="218" t="str">
        <f t="shared" si="7"/>
        <v/>
      </c>
      <c r="AM54" s="218" t="str">
        <f t="shared" si="9"/>
        <v/>
      </c>
      <c r="AO54" s="218" t="str">
        <f t="shared" si="10"/>
        <v>机物料消耗</v>
      </c>
      <c r="AP54" s="218" t="s">
        <v>921</v>
      </c>
      <c r="AQ54" s="218" t="str">
        <f t="shared" si="11"/>
        <v/>
      </c>
      <c r="AS54" s="218" t="str">
        <f t="shared" si="12"/>
        <v/>
      </c>
      <c r="AW54" s="218" t="str">
        <f t="shared" si="14"/>
        <v/>
      </c>
    </row>
    <row r="55" spans="1:49" x14ac:dyDescent="0.25">
      <c r="A55" s="239" t="s">
        <v>1117</v>
      </c>
      <c r="B55" s="211" t="s">
        <v>267</v>
      </c>
      <c r="C55" s="211" t="s">
        <v>349</v>
      </c>
      <c r="D55" s="220" t="s">
        <v>742</v>
      </c>
      <c r="E55" s="211" t="s">
        <v>302</v>
      </c>
      <c r="F55" s="214" t="s">
        <v>914</v>
      </c>
      <c r="G55" s="214" t="s">
        <v>916</v>
      </c>
      <c r="H55" s="214"/>
      <c r="I55" s="214"/>
      <c r="J55" s="215" t="s">
        <v>963</v>
      </c>
      <c r="K55" s="214"/>
      <c r="L55" s="211"/>
      <c r="M55" s="211"/>
      <c r="N55" s="211"/>
      <c r="O55" s="211"/>
      <c r="P55" s="211" t="s">
        <v>964</v>
      </c>
      <c r="Q55" s="211" t="s">
        <v>965</v>
      </c>
      <c r="R55" s="216"/>
      <c r="S55" s="211"/>
      <c r="T55" s="217"/>
      <c r="U55" s="217"/>
      <c r="V55" s="211"/>
      <c r="W55" s="211"/>
      <c r="X55" s="211" t="s">
        <v>940</v>
      </c>
      <c r="AA55" s="218" t="str">
        <f t="shared" si="3"/>
        <v/>
      </c>
      <c r="AB55" s="218" t="str">
        <f t="shared" si="4"/>
        <v/>
      </c>
      <c r="AC55" s="218">
        <f t="shared" si="5"/>
        <v>0</v>
      </c>
      <c r="AD55" s="218" t="str">
        <f t="shared" si="6"/>
        <v/>
      </c>
      <c r="AE55" s="218" t="s">
        <v>914</v>
      </c>
      <c r="AF55" s="218" t="s">
        <v>914</v>
      </c>
      <c r="AI55" s="218" t="str">
        <f t="shared" si="8"/>
        <v/>
      </c>
      <c r="AK55" s="218" t="str">
        <f t="shared" si="7"/>
        <v/>
      </c>
      <c r="AM55" s="218" t="str">
        <f t="shared" si="9"/>
        <v/>
      </c>
      <c r="AO55" s="218" t="str">
        <f t="shared" si="10"/>
        <v>设备折旧费</v>
      </c>
      <c r="AP55" s="218" t="s">
        <v>921</v>
      </c>
      <c r="AQ55" s="218" t="str">
        <f t="shared" si="11"/>
        <v/>
      </c>
      <c r="AS55" s="218" t="str">
        <f t="shared" si="12"/>
        <v/>
      </c>
      <c r="AW55" s="218" t="str">
        <f t="shared" si="14"/>
        <v/>
      </c>
    </row>
    <row r="56" spans="1:49" x14ac:dyDescent="0.25">
      <c r="A56" s="239" t="s">
        <v>1118</v>
      </c>
      <c r="B56" s="211" t="s">
        <v>267</v>
      </c>
      <c r="C56" s="211" t="s">
        <v>349</v>
      </c>
      <c r="D56" s="220" t="s">
        <v>743</v>
      </c>
      <c r="E56" s="211" t="s">
        <v>302</v>
      </c>
      <c r="F56" s="214" t="s">
        <v>914</v>
      </c>
      <c r="G56" s="214" t="s">
        <v>916</v>
      </c>
      <c r="H56" s="214"/>
      <c r="I56" s="214"/>
      <c r="J56" s="215" t="s">
        <v>963</v>
      </c>
      <c r="K56" s="214"/>
      <c r="L56" s="211"/>
      <c r="M56" s="211"/>
      <c r="N56" s="211"/>
      <c r="O56" s="211"/>
      <c r="P56" s="211" t="s">
        <v>964</v>
      </c>
      <c r="Q56" s="211" t="s">
        <v>965</v>
      </c>
      <c r="R56" s="216"/>
      <c r="S56" s="211"/>
      <c r="T56" s="217"/>
      <c r="U56" s="217"/>
      <c r="V56" s="211"/>
      <c r="W56" s="211"/>
      <c r="X56" s="211" t="s">
        <v>940</v>
      </c>
      <c r="AA56" s="218" t="str">
        <f t="shared" si="3"/>
        <v/>
      </c>
      <c r="AB56" s="218" t="str">
        <f t="shared" si="4"/>
        <v/>
      </c>
      <c r="AC56" s="218">
        <f t="shared" si="5"/>
        <v>0</v>
      </c>
      <c r="AD56" s="218" t="str">
        <f t="shared" si="6"/>
        <v/>
      </c>
      <c r="AE56" s="218" t="s">
        <v>914</v>
      </c>
      <c r="AF56" s="218" t="s">
        <v>914</v>
      </c>
      <c r="AI56" s="218" t="str">
        <f t="shared" si="8"/>
        <v/>
      </c>
      <c r="AK56" s="218" t="str">
        <f t="shared" si="7"/>
        <v/>
      </c>
      <c r="AM56" s="218" t="str">
        <f t="shared" si="9"/>
        <v/>
      </c>
      <c r="AO56" s="218" t="str">
        <f t="shared" si="10"/>
        <v>工人直接工资</v>
      </c>
      <c r="AP56" s="218" t="s">
        <v>921</v>
      </c>
      <c r="AQ56" s="218" t="str">
        <f t="shared" si="11"/>
        <v/>
      </c>
      <c r="AS56" s="218" t="str">
        <f t="shared" si="12"/>
        <v/>
      </c>
      <c r="AW56" s="218" t="str">
        <f t="shared" si="14"/>
        <v/>
      </c>
    </row>
    <row r="57" spans="1:49" x14ac:dyDescent="0.25">
      <c r="A57" s="239" t="s">
        <v>1119</v>
      </c>
      <c r="B57" s="211" t="s">
        <v>267</v>
      </c>
      <c r="C57" s="211" t="s">
        <v>349</v>
      </c>
      <c r="D57" s="220" t="s">
        <v>744</v>
      </c>
      <c r="E57" s="211" t="s">
        <v>302</v>
      </c>
      <c r="F57" s="214"/>
      <c r="G57" s="214" t="s">
        <v>916</v>
      </c>
      <c r="H57" s="214"/>
      <c r="I57" s="219">
        <v>1</v>
      </c>
      <c r="J57" s="215" t="s">
        <v>963</v>
      </c>
      <c r="K57" s="214"/>
      <c r="P57" s="211" t="s">
        <v>964</v>
      </c>
      <c r="Q57" s="211" t="s">
        <v>965</v>
      </c>
      <c r="R57" s="216"/>
      <c r="S57" s="211"/>
      <c r="T57" s="217"/>
      <c r="U57" s="217"/>
      <c r="V57" s="211"/>
      <c r="W57" s="211"/>
      <c r="X57" s="211" t="s">
        <v>940</v>
      </c>
      <c r="AA57" s="218" t="str">
        <f t="shared" si="3"/>
        <v/>
      </c>
      <c r="AB57" s="218" t="str">
        <f t="shared" si="4"/>
        <v/>
      </c>
      <c r="AC57" s="218">
        <f t="shared" si="5"/>
        <v>1</v>
      </c>
      <c r="AD57" s="218" t="str">
        <f t="shared" si="6"/>
        <v/>
      </c>
      <c r="AE57" s="218" t="s">
        <v>914</v>
      </c>
      <c r="AF57" s="218" t="s">
        <v>914</v>
      </c>
      <c r="AG57" s="218">
        <v>1</v>
      </c>
      <c r="AI57" s="218" t="str">
        <f t="shared" si="8"/>
        <v/>
      </c>
      <c r="AK57" s="218" t="str">
        <f t="shared" si="7"/>
        <v/>
      </c>
      <c r="AM57" s="218" t="str">
        <f t="shared" si="9"/>
        <v/>
      </c>
      <c r="AO57" s="218" t="str">
        <f t="shared" si="10"/>
        <v>直接电费</v>
      </c>
      <c r="AP57" s="218" t="s">
        <v>921</v>
      </c>
      <c r="AQ57" s="218" t="str">
        <f t="shared" si="11"/>
        <v/>
      </c>
      <c r="AS57" s="218" t="str">
        <f t="shared" si="12"/>
        <v/>
      </c>
      <c r="AV57" s="218" t="str">
        <f t="shared" si="13"/>
        <v>运算</v>
      </c>
      <c r="AW57" s="218" t="str">
        <f t="shared" si="14"/>
        <v/>
      </c>
    </row>
    <row r="58" spans="1:49" x14ac:dyDescent="0.25">
      <c r="A58" s="239" t="s">
        <v>1120</v>
      </c>
      <c r="B58" s="211" t="s">
        <v>267</v>
      </c>
      <c r="C58" s="211" t="s">
        <v>349</v>
      </c>
      <c r="D58" s="220" t="s">
        <v>745</v>
      </c>
      <c r="E58" s="211" t="s">
        <v>302</v>
      </c>
      <c r="F58" s="214" t="s">
        <v>914</v>
      </c>
      <c r="G58" s="214" t="s">
        <v>916</v>
      </c>
      <c r="H58" s="214"/>
      <c r="I58" s="214"/>
      <c r="J58" s="215" t="s">
        <v>963</v>
      </c>
      <c r="K58" s="214"/>
      <c r="L58" s="211"/>
      <c r="M58" s="211"/>
      <c r="N58" s="211"/>
      <c r="O58" s="211"/>
      <c r="P58" s="211" t="s">
        <v>964</v>
      </c>
      <c r="Q58" s="211" t="s">
        <v>965</v>
      </c>
      <c r="R58" s="216"/>
      <c r="S58" s="211"/>
      <c r="T58" s="217"/>
      <c r="U58" s="217"/>
      <c r="V58" s="211"/>
      <c r="W58" s="211"/>
      <c r="X58" s="211" t="s">
        <v>940</v>
      </c>
      <c r="AA58" s="218" t="str">
        <f t="shared" si="3"/>
        <v/>
      </c>
      <c r="AB58" s="218" t="str">
        <f t="shared" si="4"/>
        <v/>
      </c>
      <c r="AC58" s="218">
        <f t="shared" si="5"/>
        <v>0</v>
      </c>
      <c r="AD58" s="218" t="str">
        <f t="shared" si="6"/>
        <v/>
      </c>
      <c r="AE58" s="218" t="s">
        <v>914</v>
      </c>
      <c r="AF58" s="218" t="s">
        <v>914</v>
      </c>
      <c r="AI58" s="218" t="str">
        <f t="shared" si="8"/>
        <v/>
      </c>
      <c r="AK58" s="218" t="str">
        <f t="shared" si="7"/>
        <v/>
      </c>
      <c r="AM58" s="218" t="str">
        <f t="shared" si="9"/>
        <v/>
      </c>
      <c r="AO58" s="218" t="str">
        <f t="shared" si="10"/>
        <v>原材料总成本</v>
      </c>
      <c r="AP58" s="218" t="s">
        <v>921</v>
      </c>
      <c r="AQ58" s="218" t="str">
        <f t="shared" si="11"/>
        <v/>
      </c>
      <c r="AS58" s="218" t="str">
        <f t="shared" si="12"/>
        <v/>
      </c>
      <c r="AW58" s="218" t="str">
        <f t="shared" si="14"/>
        <v/>
      </c>
    </row>
    <row r="59" spans="1:49" x14ac:dyDescent="0.25">
      <c r="A59" s="239" t="s">
        <v>1121</v>
      </c>
      <c r="B59" s="211" t="s">
        <v>267</v>
      </c>
      <c r="C59" s="211" t="s">
        <v>349</v>
      </c>
      <c r="D59" s="220" t="s">
        <v>746</v>
      </c>
      <c r="E59" s="211" t="s">
        <v>302</v>
      </c>
      <c r="F59" s="214" t="s">
        <v>914</v>
      </c>
      <c r="G59" s="214" t="s">
        <v>916</v>
      </c>
      <c r="H59" s="214"/>
      <c r="I59" s="214"/>
      <c r="J59" s="215" t="s">
        <v>963</v>
      </c>
      <c r="K59" s="214"/>
      <c r="L59" s="211"/>
      <c r="M59" s="211"/>
      <c r="N59" s="211"/>
      <c r="O59" s="211"/>
      <c r="P59" s="211" t="s">
        <v>964</v>
      </c>
      <c r="Q59" s="211" t="s">
        <v>965</v>
      </c>
      <c r="R59" s="216"/>
      <c r="S59" s="211"/>
      <c r="T59" s="217"/>
      <c r="U59" s="217"/>
      <c r="V59" s="211"/>
      <c r="W59" s="211"/>
      <c r="X59" s="211" t="s">
        <v>940</v>
      </c>
      <c r="AA59" s="218" t="str">
        <f t="shared" si="3"/>
        <v/>
      </c>
      <c r="AB59" s="218" t="str">
        <f t="shared" si="4"/>
        <v/>
      </c>
      <c r="AC59" s="218">
        <f t="shared" si="5"/>
        <v>0</v>
      </c>
      <c r="AD59" s="218" t="str">
        <f t="shared" si="6"/>
        <v/>
      </c>
      <c r="AE59" s="218" t="s">
        <v>914</v>
      </c>
      <c r="AF59" s="218" t="s">
        <v>914</v>
      </c>
      <c r="AI59" s="218" t="str">
        <f t="shared" si="8"/>
        <v/>
      </c>
      <c r="AK59" s="218" t="str">
        <f t="shared" si="7"/>
        <v/>
      </c>
      <c r="AM59" s="218" t="str">
        <f t="shared" si="9"/>
        <v/>
      </c>
      <c r="AO59" s="218" t="str">
        <f t="shared" si="10"/>
        <v>拉丝油费用</v>
      </c>
      <c r="AP59" s="218" t="s">
        <v>921</v>
      </c>
      <c r="AQ59" s="218" t="str">
        <f t="shared" si="11"/>
        <v/>
      </c>
      <c r="AS59" s="218" t="str">
        <f t="shared" si="12"/>
        <v/>
      </c>
      <c r="AW59" s="218" t="str">
        <f t="shared" si="14"/>
        <v/>
      </c>
    </row>
    <row r="60" spans="1:49" x14ac:dyDescent="0.25">
      <c r="A60" s="239" t="s">
        <v>1122</v>
      </c>
      <c r="B60" s="211" t="s">
        <v>267</v>
      </c>
      <c r="C60" s="211" t="s">
        <v>349</v>
      </c>
      <c r="D60" s="220" t="s">
        <v>747</v>
      </c>
      <c r="E60" s="211" t="s">
        <v>302</v>
      </c>
      <c r="F60" s="214" t="s">
        <v>914</v>
      </c>
      <c r="G60" s="214" t="s">
        <v>916</v>
      </c>
      <c r="H60" s="214"/>
      <c r="I60" s="214"/>
      <c r="J60" s="215" t="s">
        <v>963</v>
      </c>
      <c r="K60" s="214"/>
      <c r="L60" s="211"/>
      <c r="M60" s="211"/>
      <c r="N60" s="211"/>
      <c r="O60" s="211"/>
      <c r="P60" s="211" t="s">
        <v>964</v>
      </c>
      <c r="Q60" s="211" t="s">
        <v>965</v>
      </c>
      <c r="R60" s="216"/>
      <c r="S60" s="211" t="s">
        <v>930</v>
      </c>
      <c r="T60" s="217">
        <f t="shared" ref="T60:T83" si="16">IF(R60=S60,1,0)</f>
        <v>0</v>
      </c>
      <c r="U60" s="217" t="s">
        <v>952</v>
      </c>
      <c r="V60" s="211" t="s">
        <v>953</v>
      </c>
      <c r="W60" s="211"/>
      <c r="X60" s="211" t="s">
        <v>940</v>
      </c>
      <c r="AA60" s="218" t="str">
        <f t="shared" si="3"/>
        <v/>
      </c>
      <c r="AB60" s="218" t="str">
        <f t="shared" si="4"/>
        <v/>
      </c>
      <c r="AC60" s="218">
        <f t="shared" si="5"/>
        <v>0</v>
      </c>
      <c r="AD60" s="218" t="str">
        <f t="shared" si="6"/>
        <v/>
      </c>
      <c r="AE60" s="218" t="s">
        <v>914</v>
      </c>
      <c r="AF60" s="218" t="s">
        <v>914</v>
      </c>
      <c r="AI60" s="218" t="str">
        <f t="shared" si="8"/>
        <v/>
      </c>
      <c r="AK60" s="218" t="str">
        <f t="shared" si="7"/>
        <v/>
      </c>
      <c r="AM60" s="218" t="str">
        <f t="shared" si="9"/>
        <v/>
      </c>
      <c r="AO60" s="218" t="str">
        <f t="shared" si="10"/>
        <v>即时总成本</v>
      </c>
      <c r="AP60" s="218" t="s">
        <v>921</v>
      </c>
      <c r="AQ60" s="218" t="str">
        <f t="shared" si="11"/>
        <v/>
      </c>
      <c r="AS60" s="218" t="str">
        <f t="shared" si="12"/>
        <v/>
      </c>
      <c r="AW60" s="218" t="str">
        <f t="shared" si="14"/>
        <v/>
      </c>
    </row>
    <row r="61" spans="1:49" x14ac:dyDescent="0.25">
      <c r="A61" s="239" t="s">
        <v>1123</v>
      </c>
      <c r="B61" s="211" t="s">
        <v>267</v>
      </c>
      <c r="C61" s="211" t="s">
        <v>349</v>
      </c>
      <c r="D61" s="220" t="s">
        <v>748</v>
      </c>
      <c r="E61" s="211" t="s">
        <v>302</v>
      </c>
      <c r="F61" s="214" t="s">
        <v>914</v>
      </c>
      <c r="G61" s="214" t="s">
        <v>916</v>
      </c>
      <c r="H61" s="214"/>
      <c r="I61" s="214"/>
      <c r="J61" s="215" t="s">
        <v>963</v>
      </c>
      <c r="K61" s="214"/>
      <c r="L61" s="211"/>
      <c r="M61" s="211"/>
      <c r="N61" s="211"/>
      <c r="O61" s="211"/>
      <c r="P61" s="211" t="s">
        <v>964</v>
      </c>
      <c r="Q61" s="211" t="s">
        <v>965</v>
      </c>
      <c r="R61" s="216"/>
      <c r="S61" s="211" t="s">
        <v>930</v>
      </c>
      <c r="T61" s="217">
        <f t="shared" si="16"/>
        <v>0</v>
      </c>
      <c r="U61" s="217" t="s">
        <v>952</v>
      </c>
      <c r="V61" s="211" t="s">
        <v>953</v>
      </c>
      <c r="W61" s="211"/>
      <c r="X61" s="211" t="s">
        <v>940</v>
      </c>
      <c r="AA61" s="218" t="str">
        <f t="shared" si="3"/>
        <v/>
      </c>
      <c r="AB61" s="218" t="str">
        <f t="shared" si="4"/>
        <v/>
      </c>
      <c r="AC61" s="218">
        <f t="shared" si="5"/>
        <v>0</v>
      </c>
      <c r="AD61" s="218" t="str">
        <f t="shared" si="6"/>
        <v/>
      </c>
      <c r="AE61" s="218" t="s">
        <v>914</v>
      </c>
      <c r="AF61" s="218" t="s">
        <v>914</v>
      </c>
      <c r="AI61" s="218" t="str">
        <f t="shared" si="8"/>
        <v/>
      </c>
      <c r="AK61" s="218" t="str">
        <f t="shared" si="7"/>
        <v/>
      </c>
      <c r="AM61" s="218" t="str">
        <f t="shared" si="9"/>
        <v/>
      </c>
      <c r="AO61" s="218" t="str">
        <f t="shared" si="10"/>
        <v>实际总成本</v>
      </c>
      <c r="AP61" s="218" t="s">
        <v>921</v>
      </c>
      <c r="AQ61" s="218" t="str">
        <f t="shared" si="11"/>
        <v/>
      </c>
      <c r="AS61" s="218" t="str">
        <f t="shared" si="12"/>
        <v/>
      </c>
      <c r="AW61" s="218" t="str">
        <f t="shared" si="14"/>
        <v/>
      </c>
    </row>
    <row r="62" spans="1:49" ht="27.6" x14ac:dyDescent="0.25">
      <c r="A62" s="239" t="s">
        <v>1124</v>
      </c>
      <c r="B62" s="211" t="s">
        <v>267</v>
      </c>
      <c r="C62" s="211" t="s">
        <v>349</v>
      </c>
      <c r="D62" s="220" t="s">
        <v>350</v>
      </c>
      <c r="E62" s="211" t="s">
        <v>302</v>
      </c>
      <c r="F62" s="214" t="s">
        <v>914</v>
      </c>
      <c r="G62" s="214"/>
      <c r="H62" s="214"/>
      <c r="I62" s="214"/>
      <c r="J62" s="215"/>
      <c r="K62" s="215"/>
      <c r="L62" s="211"/>
      <c r="M62" s="211"/>
      <c r="N62" s="211"/>
      <c r="O62" s="211"/>
      <c r="P62" s="211" t="s">
        <v>964</v>
      </c>
      <c r="Q62" s="211" t="s">
        <v>965</v>
      </c>
      <c r="R62" s="216"/>
      <c r="S62" s="211" t="s">
        <v>930</v>
      </c>
      <c r="T62" s="217">
        <f t="shared" si="16"/>
        <v>0</v>
      </c>
      <c r="U62" s="217" t="s">
        <v>952</v>
      </c>
      <c r="V62" s="211" t="s">
        <v>953</v>
      </c>
      <c r="W62" s="211"/>
      <c r="X62" s="211" t="s">
        <v>940</v>
      </c>
      <c r="AA62" s="218" t="str">
        <f t="shared" si="3"/>
        <v/>
      </c>
      <c r="AB62" s="218" t="str">
        <f t="shared" si="4"/>
        <v/>
      </c>
      <c r="AC62" s="218">
        <f t="shared" si="5"/>
        <v>0</v>
      </c>
      <c r="AD62" s="218" t="str">
        <f t="shared" si="6"/>
        <v/>
      </c>
      <c r="AE62" s="218" t="s">
        <v>914</v>
      </c>
      <c r="AF62" s="218" t="s">
        <v>914</v>
      </c>
      <c r="AI62" s="218" t="str">
        <f t="shared" si="8"/>
        <v/>
      </c>
      <c r="AK62" s="218" t="str">
        <f t="shared" si="7"/>
        <v/>
      </c>
      <c r="AM62" s="218" t="str">
        <f t="shared" si="9"/>
        <v/>
      </c>
      <c r="AO62" s="218" t="str">
        <f t="shared" si="10"/>
        <v>结算收入（内部交易）</v>
      </c>
      <c r="AP62" s="218" t="s">
        <v>921</v>
      </c>
      <c r="AQ62" s="218" t="str">
        <f t="shared" si="11"/>
        <v/>
      </c>
      <c r="AS62" s="218" t="str">
        <f t="shared" si="12"/>
        <v/>
      </c>
      <c r="AW62" s="218" t="str">
        <f t="shared" si="14"/>
        <v/>
      </c>
    </row>
    <row r="63" spans="1:49" x14ac:dyDescent="0.25">
      <c r="A63" s="239" t="s">
        <v>1125</v>
      </c>
      <c r="B63" s="211" t="s">
        <v>267</v>
      </c>
      <c r="C63" s="211" t="s">
        <v>349</v>
      </c>
      <c r="D63" s="220" t="s">
        <v>352</v>
      </c>
      <c r="E63" s="211" t="s">
        <v>302</v>
      </c>
      <c r="F63" s="214" t="s">
        <v>914</v>
      </c>
      <c r="G63" s="214"/>
      <c r="H63" s="214"/>
      <c r="I63" s="214"/>
      <c r="J63" s="215"/>
      <c r="K63" s="215"/>
      <c r="L63" s="211"/>
      <c r="M63" s="211"/>
      <c r="N63" s="211"/>
      <c r="O63" s="211"/>
      <c r="P63" s="211" t="s">
        <v>964</v>
      </c>
      <c r="Q63" s="211" t="s">
        <v>965</v>
      </c>
      <c r="R63" s="216"/>
      <c r="S63" s="211" t="s">
        <v>930</v>
      </c>
      <c r="T63" s="217">
        <f t="shared" si="16"/>
        <v>0</v>
      </c>
      <c r="U63" s="217" t="s">
        <v>952</v>
      </c>
      <c r="V63" s="211" t="s">
        <v>953</v>
      </c>
      <c r="W63" s="211"/>
      <c r="X63" s="211" t="s">
        <v>940</v>
      </c>
      <c r="AA63" s="218" t="str">
        <f t="shared" si="3"/>
        <v/>
      </c>
      <c r="AB63" s="218" t="str">
        <f t="shared" si="4"/>
        <v/>
      </c>
      <c r="AC63" s="218">
        <f t="shared" si="5"/>
        <v>0</v>
      </c>
      <c r="AD63" s="218" t="str">
        <f t="shared" si="6"/>
        <v/>
      </c>
      <c r="AE63" s="218" t="s">
        <v>914</v>
      </c>
      <c r="AF63" s="218" t="s">
        <v>914</v>
      </c>
      <c r="AI63" s="218" t="str">
        <f t="shared" si="8"/>
        <v/>
      </c>
      <c r="AK63" s="218" t="str">
        <f t="shared" si="7"/>
        <v/>
      </c>
      <c r="AM63" s="218" t="str">
        <f t="shared" si="9"/>
        <v/>
      </c>
      <c r="AO63" s="218" t="str">
        <f t="shared" si="10"/>
        <v>利润（内部交易）</v>
      </c>
      <c r="AP63" s="218" t="s">
        <v>921</v>
      </c>
      <c r="AQ63" s="218" t="str">
        <f t="shared" si="11"/>
        <v/>
      </c>
      <c r="AS63" s="218" t="str">
        <f t="shared" si="12"/>
        <v/>
      </c>
      <c r="AW63" s="218" t="str">
        <f t="shared" si="14"/>
        <v/>
      </c>
    </row>
    <row r="64" spans="1:49" x14ac:dyDescent="0.25">
      <c r="A64" s="239" t="s">
        <v>1126</v>
      </c>
      <c r="B64" s="211" t="s">
        <v>267</v>
      </c>
      <c r="C64" s="211" t="s">
        <v>287</v>
      </c>
      <c r="D64" s="232" t="s">
        <v>297</v>
      </c>
      <c r="E64" s="211" t="s">
        <v>261</v>
      </c>
      <c r="F64" s="214">
        <v>1</v>
      </c>
      <c r="G64" s="214"/>
      <c r="H64" s="214"/>
      <c r="I64" s="219">
        <v>1</v>
      </c>
      <c r="J64" s="215" t="s">
        <v>810</v>
      </c>
      <c r="K64" s="214"/>
      <c r="L64" s="211"/>
      <c r="M64" s="211"/>
      <c r="N64" s="211"/>
      <c r="O64" s="211"/>
      <c r="P64" s="211"/>
      <c r="Q64" s="211" t="s">
        <v>935</v>
      </c>
      <c r="R64" s="216" t="s">
        <v>930</v>
      </c>
      <c r="S64" s="211"/>
      <c r="T64" s="217">
        <f t="shared" si="16"/>
        <v>0</v>
      </c>
      <c r="U64" s="217" t="s">
        <v>952</v>
      </c>
      <c r="V64" s="211"/>
      <c r="W64" s="211"/>
      <c r="X64" s="211" t="s">
        <v>936</v>
      </c>
      <c r="AA64" s="218" t="str">
        <f t="shared" si="3"/>
        <v/>
      </c>
      <c r="AB64" s="218">
        <f t="shared" si="4"/>
        <v>1</v>
      </c>
      <c r="AC64" s="218" t="str">
        <f t="shared" si="5"/>
        <v/>
      </c>
      <c r="AD64" s="218" t="str">
        <f t="shared" si="6"/>
        <v/>
      </c>
      <c r="AE64" s="218" t="s">
        <v>914</v>
      </c>
      <c r="AF64" s="218">
        <v>1</v>
      </c>
      <c r="AG64" s="218" t="s">
        <v>914</v>
      </c>
      <c r="AI64" s="218" t="str">
        <f t="shared" si="8"/>
        <v/>
      </c>
      <c r="AK64" s="218" t="str">
        <f t="shared" si="7"/>
        <v/>
      </c>
      <c r="AM64" s="218" t="str">
        <f t="shared" si="9"/>
        <v>采样批次号</v>
      </c>
      <c r="AN64" s="218" t="s">
        <v>933</v>
      </c>
      <c r="AO64" s="218" t="str">
        <f t="shared" si="10"/>
        <v/>
      </c>
      <c r="AQ64" s="218" t="str">
        <f t="shared" si="11"/>
        <v/>
      </c>
      <c r="AS64" s="218" t="str">
        <f t="shared" si="12"/>
        <v/>
      </c>
      <c r="AV64" s="218" t="str">
        <f t="shared" si="13"/>
        <v>设备</v>
      </c>
      <c r="AW64" s="218">
        <f t="shared" si="14"/>
        <v>1</v>
      </c>
    </row>
    <row r="65" spans="1:49" x14ac:dyDescent="0.25">
      <c r="A65" s="239" t="s">
        <v>1127</v>
      </c>
      <c r="B65" s="211" t="s">
        <v>267</v>
      </c>
      <c r="C65" s="211" t="s">
        <v>287</v>
      </c>
      <c r="D65" s="213" t="s">
        <v>749</v>
      </c>
      <c r="E65" s="211" t="s">
        <v>261</v>
      </c>
      <c r="F65" s="214">
        <v>1</v>
      </c>
      <c r="G65" s="214"/>
      <c r="H65" s="214"/>
      <c r="I65" s="214" t="s">
        <v>966</v>
      </c>
      <c r="J65" s="215"/>
      <c r="K65" s="214" t="s">
        <v>924</v>
      </c>
      <c r="L65" s="211"/>
      <c r="M65" s="211"/>
      <c r="N65" s="211"/>
      <c r="O65" s="211"/>
      <c r="P65" s="211" t="s">
        <v>934</v>
      </c>
      <c r="Q65" s="211" t="s">
        <v>935</v>
      </c>
      <c r="R65" s="216" t="s">
        <v>930</v>
      </c>
      <c r="S65" s="211"/>
      <c r="T65" s="217">
        <f t="shared" si="16"/>
        <v>0</v>
      </c>
      <c r="U65" s="217" t="s">
        <v>952</v>
      </c>
      <c r="V65" s="211"/>
      <c r="W65" s="211"/>
      <c r="X65" s="211" t="s">
        <v>936</v>
      </c>
      <c r="AA65" s="218" t="str">
        <f t="shared" si="3"/>
        <v/>
      </c>
      <c r="AB65" s="218" t="str">
        <f t="shared" si="4"/>
        <v>温度传感器</v>
      </c>
      <c r="AC65" s="218" t="str">
        <f t="shared" si="5"/>
        <v/>
      </c>
      <c r="AD65" s="218" t="str">
        <f t="shared" si="6"/>
        <v/>
      </c>
      <c r="AE65" s="218" t="s">
        <v>914</v>
      </c>
      <c r="AF65" s="218" t="s">
        <v>967</v>
      </c>
      <c r="AG65" s="218" t="s">
        <v>914</v>
      </c>
      <c r="AI65" s="218" t="str">
        <f t="shared" si="8"/>
        <v/>
      </c>
      <c r="AK65" s="218" t="str">
        <f t="shared" si="7"/>
        <v/>
      </c>
      <c r="AM65" s="218" t="str">
        <f t="shared" si="9"/>
        <v>实验室温湿度</v>
      </c>
      <c r="AN65" s="218" t="s">
        <v>933</v>
      </c>
      <c r="AO65" s="218" t="str">
        <f t="shared" si="10"/>
        <v/>
      </c>
      <c r="AQ65" s="218" t="str">
        <f t="shared" si="11"/>
        <v/>
      </c>
      <c r="AS65" s="218" t="str">
        <f t="shared" si="12"/>
        <v/>
      </c>
      <c r="AV65" s="218" t="str">
        <f t="shared" si="13"/>
        <v>设备</v>
      </c>
      <c r="AW65" s="218">
        <f t="shared" si="14"/>
        <v>1</v>
      </c>
    </row>
    <row r="66" spans="1:49" ht="27.6" x14ac:dyDescent="0.25">
      <c r="A66" s="239" t="s">
        <v>1128</v>
      </c>
      <c r="B66" s="211" t="s">
        <v>267</v>
      </c>
      <c r="C66" s="211" t="s">
        <v>287</v>
      </c>
      <c r="D66" s="229" t="s">
        <v>327</v>
      </c>
      <c r="E66" s="211" t="s">
        <v>261</v>
      </c>
      <c r="F66" s="214">
        <v>1</v>
      </c>
      <c r="G66" s="214" t="s">
        <v>916</v>
      </c>
      <c r="H66" s="214"/>
      <c r="I66" s="219">
        <v>1</v>
      </c>
      <c r="J66" s="215"/>
      <c r="K66" s="214" t="s">
        <v>924</v>
      </c>
      <c r="L66" s="211"/>
      <c r="M66" s="211"/>
      <c r="N66" s="211"/>
      <c r="O66" s="211"/>
      <c r="P66" s="211" t="s">
        <v>934</v>
      </c>
      <c r="Q66" s="211" t="s">
        <v>935</v>
      </c>
      <c r="R66" s="216" t="s">
        <v>930</v>
      </c>
      <c r="S66" s="211" t="s">
        <v>930</v>
      </c>
      <c r="T66" s="217">
        <f t="shared" si="16"/>
        <v>1</v>
      </c>
      <c r="U66" s="217" t="s">
        <v>952</v>
      </c>
      <c r="V66" s="211"/>
      <c r="W66" s="211"/>
      <c r="X66" s="211" t="s">
        <v>936</v>
      </c>
      <c r="AA66" s="218" t="str">
        <f t="shared" si="3"/>
        <v/>
      </c>
      <c r="AB66" s="218">
        <f t="shared" si="4"/>
        <v>1</v>
      </c>
      <c r="AC66" s="218" t="str">
        <f t="shared" si="5"/>
        <v/>
      </c>
      <c r="AD66" s="218" t="str">
        <f t="shared" si="6"/>
        <v/>
      </c>
      <c r="AE66" s="218" t="s">
        <v>914</v>
      </c>
      <c r="AF66" s="218">
        <v>1</v>
      </c>
      <c r="AG66" s="218" t="s">
        <v>914</v>
      </c>
      <c r="AI66" s="218" t="str">
        <f t="shared" si="8"/>
        <v/>
      </c>
      <c r="AK66" s="218" t="str">
        <f t="shared" si="7"/>
        <v/>
      </c>
      <c r="AM66" s="218" t="str">
        <f t="shared" si="9"/>
        <v>接头抗拉强度（冷压焊）</v>
      </c>
      <c r="AN66" s="218" t="s">
        <v>933</v>
      </c>
      <c r="AO66" s="218" t="str">
        <f t="shared" si="10"/>
        <v/>
      </c>
      <c r="AQ66" s="218" t="str">
        <f t="shared" si="11"/>
        <v/>
      </c>
      <c r="AS66" s="218" t="str">
        <f t="shared" si="12"/>
        <v/>
      </c>
      <c r="AV66" s="218" t="str">
        <f t="shared" si="13"/>
        <v>设备</v>
      </c>
      <c r="AW66" s="218">
        <f t="shared" si="14"/>
        <v>1</v>
      </c>
    </row>
    <row r="67" spans="1:49" x14ac:dyDescent="0.25">
      <c r="A67" s="239" t="s">
        <v>1129</v>
      </c>
      <c r="B67" s="211" t="s">
        <v>267</v>
      </c>
      <c r="C67" s="211" t="s">
        <v>287</v>
      </c>
      <c r="D67" s="213" t="s">
        <v>725</v>
      </c>
      <c r="E67" s="211" t="s">
        <v>261</v>
      </c>
      <c r="F67" s="214" t="s">
        <v>914</v>
      </c>
      <c r="G67" s="214" t="s">
        <v>916</v>
      </c>
      <c r="H67" s="214"/>
      <c r="I67" s="214"/>
      <c r="J67" s="215"/>
      <c r="K67" s="214" t="s">
        <v>924</v>
      </c>
      <c r="L67" s="211"/>
      <c r="M67" s="211"/>
      <c r="N67" s="211"/>
      <c r="O67" s="211"/>
      <c r="P67" s="211" t="s">
        <v>934</v>
      </c>
      <c r="Q67" s="211" t="s">
        <v>935</v>
      </c>
      <c r="R67" s="216" t="s">
        <v>930</v>
      </c>
      <c r="S67" s="211" t="s">
        <v>930</v>
      </c>
      <c r="T67" s="217">
        <f t="shared" si="16"/>
        <v>1</v>
      </c>
      <c r="U67" s="217" t="s">
        <v>952</v>
      </c>
      <c r="V67" s="211"/>
      <c r="W67" s="211"/>
      <c r="X67" s="211" t="s">
        <v>936</v>
      </c>
      <c r="AA67" s="218" t="str">
        <f t="shared" si="3"/>
        <v/>
      </c>
      <c r="AB67" s="218">
        <f t="shared" si="4"/>
        <v>0</v>
      </c>
      <c r="AC67" s="218" t="str">
        <f t="shared" si="5"/>
        <v/>
      </c>
      <c r="AD67" s="218" t="str">
        <f t="shared" si="6"/>
        <v/>
      </c>
      <c r="AE67" s="218" t="s">
        <v>914</v>
      </c>
      <c r="AG67" s="218" t="s">
        <v>914</v>
      </c>
      <c r="AI67" s="218" t="str">
        <f t="shared" si="8"/>
        <v/>
      </c>
      <c r="AK67" s="218" t="str">
        <f t="shared" si="7"/>
        <v/>
      </c>
      <c r="AM67" s="218" t="str">
        <f t="shared" si="9"/>
        <v>单位长度质量</v>
      </c>
      <c r="AN67" s="218" t="s">
        <v>921</v>
      </c>
      <c r="AO67" s="218" t="str">
        <f t="shared" si="10"/>
        <v/>
      </c>
      <c r="AQ67" s="218" t="str">
        <f t="shared" si="11"/>
        <v/>
      </c>
      <c r="AS67" s="218" t="str">
        <f t="shared" si="12"/>
        <v/>
      </c>
      <c r="AW67" s="218" t="str">
        <f t="shared" si="14"/>
        <v/>
      </c>
    </row>
    <row r="68" spans="1:49" x14ac:dyDescent="0.25">
      <c r="A68" s="239" t="s">
        <v>1130</v>
      </c>
      <c r="B68" s="211" t="s">
        <v>267</v>
      </c>
      <c r="C68" s="211" t="s">
        <v>287</v>
      </c>
      <c r="D68" s="213" t="s">
        <v>750</v>
      </c>
      <c r="E68" s="211" t="s">
        <v>261</v>
      </c>
      <c r="F68" s="214" t="s">
        <v>914</v>
      </c>
      <c r="G68" s="214" t="s">
        <v>916</v>
      </c>
      <c r="H68" s="214"/>
      <c r="I68" s="214" t="s">
        <v>968</v>
      </c>
      <c r="J68" s="215"/>
      <c r="K68" s="214" t="s">
        <v>924</v>
      </c>
      <c r="L68" s="211"/>
      <c r="M68" s="211"/>
      <c r="N68" s="211"/>
      <c r="O68" s="211"/>
      <c r="P68" s="211" t="s">
        <v>934</v>
      </c>
      <c r="Q68" s="211" t="s">
        <v>935</v>
      </c>
      <c r="R68" s="216" t="s">
        <v>930</v>
      </c>
      <c r="S68" s="211"/>
      <c r="T68" s="217">
        <f t="shared" si="16"/>
        <v>0</v>
      </c>
      <c r="U68" s="217" t="s">
        <v>952</v>
      </c>
      <c r="V68" s="211"/>
      <c r="W68" s="211"/>
      <c r="X68" s="211" t="s">
        <v>936</v>
      </c>
      <c r="AA68" s="218" t="str">
        <f t="shared" si="3"/>
        <v/>
      </c>
      <c r="AB68" s="218" t="str">
        <f t="shared" si="4"/>
        <v>电子天平</v>
      </c>
      <c r="AC68" s="218" t="str">
        <f t="shared" si="5"/>
        <v/>
      </c>
      <c r="AD68" s="218" t="str">
        <f t="shared" si="6"/>
        <v/>
      </c>
      <c r="AE68" s="218" t="s">
        <v>914</v>
      </c>
      <c r="AF68" s="218" t="s">
        <v>969</v>
      </c>
      <c r="AG68" s="218" t="s">
        <v>914</v>
      </c>
      <c r="AI68" s="218" t="str">
        <f t="shared" si="8"/>
        <v/>
      </c>
      <c r="AK68" s="218" t="str">
        <f t="shared" si="7"/>
        <v/>
      </c>
      <c r="AM68" s="218" t="str">
        <f t="shared" si="9"/>
        <v>截面积</v>
      </c>
      <c r="AN68" s="218" t="s">
        <v>921</v>
      </c>
      <c r="AO68" s="218" t="str">
        <f t="shared" si="10"/>
        <v/>
      </c>
      <c r="AQ68" s="218" t="str">
        <f t="shared" si="11"/>
        <v/>
      </c>
      <c r="AS68" s="218" t="str">
        <f t="shared" si="12"/>
        <v/>
      </c>
      <c r="AW68" s="218" t="str">
        <f t="shared" si="14"/>
        <v/>
      </c>
    </row>
    <row r="69" spans="1:49" x14ac:dyDescent="0.25">
      <c r="A69" s="239" t="s">
        <v>1131</v>
      </c>
      <c r="B69" s="211" t="s">
        <v>267</v>
      </c>
      <c r="C69" s="211" t="s">
        <v>287</v>
      </c>
      <c r="D69" s="234" t="s">
        <v>751</v>
      </c>
      <c r="E69" s="211" t="s">
        <v>261</v>
      </c>
      <c r="F69" s="214">
        <v>1</v>
      </c>
      <c r="G69" s="214" t="s">
        <v>916</v>
      </c>
      <c r="H69" s="214"/>
      <c r="I69" s="214" t="s">
        <v>970</v>
      </c>
      <c r="J69" s="215" t="s">
        <v>810</v>
      </c>
      <c r="K69" s="214"/>
      <c r="L69" s="211"/>
      <c r="M69" s="211"/>
      <c r="N69" s="211"/>
      <c r="O69" s="211"/>
      <c r="P69" s="211" t="s">
        <v>934</v>
      </c>
      <c r="Q69" s="211" t="s">
        <v>935</v>
      </c>
      <c r="R69" s="216" t="s">
        <v>930</v>
      </c>
      <c r="S69" s="211"/>
      <c r="T69" s="217">
        <f t="shared" si="16"/>
        <v>0</v>
      </c>
      <c r="U69" s="217" t="s">
        <v>952</v>
      </c>
      <c r="V69" s="211"/>
      <c r="W69" s="211"/>
      <c r="X69" s="211" t="s">
        <v>936</v>
      </c>
      <c r="AA69" s="218" t="str">
        <f t="shared" ref="AA69:AA132" si="17">IF(C69="量",I69,"")</f>
        <v/>
      </c>
      <c r="AB69" s="218" t="str">
        <f t="shared" ref="AB69:AB132" si="18">IF(C69="质",I69,"")</f>
        <v>激光测径仪</v>
      </c>
      <c r="AC69" s="218" t="str">
        <f t="shared" ref="AC69:AC132" si="19">IF(C69="价",I69,"")</f>
        <v/>
      </c>
      <c r="AD69" s="218" t="str">
        <f t="shared" ref="AD69:AD132" si="20">IF(C69="能",I69,"")</f>
        <v/>
      </c>
      <c r="AE69" s="218" t="s">
        <v>914</v>
      </c>
      <c r="AF69" s="218" t="s">
        <v>971</v>
      </c>
      <c r="AG69" s="218" t="s">
        <v>914</v>
      </c>
      <c r="AI69" s="218" t="str">
        <f t="shared" si="8"/>
        <v/>
      </c>
      <c r="AK69" s="218" t="str">
        <f t="shared" ref="AK69:AK132" si="21">IF(C69="量",D69,"")</f>
        <v/>
      </c>
      <c r="AM69" s="218" t="str">
        <f t="shared" si="9"/>
        <v>单丝直径</v>
      </c>
      <c r="AN69" s="218" t="s">
        <v>933</v>
      </c>
      <c r="AO69" s="218" t="str">
        <f t="shared" si="10"/>
        <v/>
      </c>
      <c r="AQ69" s="218" t="str">
        <f t="shared" si="11"/>
        <v/>
      </c>
      <c r="AS69" s="218" t="str">
        <f t="shared" si="12"/>
        <v/>
      </c>
      <c r="AV69" s="218" t="str">
        <f t="shared" si="13"/>
        <v>设备</v>
      </c>
      <c r="AW69" s="218">
        <f t="shared" si="14"/>
        <v>1</v>
      </c>
    </row>
    <row r="70" spans="1:49" x14ac:dyDescent="0.25">
      <c r="A70" s="239" t="s">
        <v>1132</v>
      </c>
      <c r="B70" s="211" t="s">
        <v>267</v>
      </c>
      <c r="C70" s="211" t="s">
        <v>287</v>
      </c>
      <c r="D70" s="229" t="s">
        <v>298</v>
      </c>
      <c r="E70" s="211" t="s">
        <v>261</v>
      </c>
      <c r="F70" s="214">
        <v>1</v>
      </c>
      <c r="G70" s="214" t="s">
        <v>916</v>
      </c>
      <c r="H70" s="214"/>
      <c r="I70" s="219">
        <v>1</v>
      </c>
      <c r="J70" s="215" t="s">
        <v>810</v>
      </c>
      <c r="K70" s="214"/>
      <c r="L70" s="211"/>
      <c r="M70" s="211"/>
      <c r="N70" s="211"/>
      <c r="O70" s="211"/>
      <c r="P70" s="211" t="s">
        <v>934</v>
      </c>
      <c r="Q70" s="211" t="s">
        <v>935</v>
      </c>
      <c r="R70" s="216" t="s">
        <v>930</v>
      </c>
      <c r="S70" s="211" t="s">
        <v>930</v>
      </c>
      <c r="T70" s="217">
        <f t="shared" si="16"/>
        <v>1</v>
      </c>
      <c r="U70" s="217" t="s">
        <v>952</v>
      </c>
      <c r="V70" s="211"/>
      <c r="W70" s="211"/>
      <c r="X70" s="211" t="s">
        <v>936</v>
      </c>
      <c r="AA70" s="218" t="str">
        <f t="shared" si="17"/>
        <v/>
      </c>
      <c r="AB70" s="218">
        <f t="shared" si="18"/>
        <v>1</v>
      </c>
      <c r="AC70" s="218" t="str">
        <f t="shared" si="19"/>
        <v/>
      </c>
      <c r="AD70" s="218" t="str">
        <f t="shared" si="20"/>
        <v/>
      </c>
      <c r="AE70" s="218" t="s">
        <v>914</v>
      </c>
      <c r="AF70" s="218">
        <v>1</v>
      </c>
      <c r="AG70" s="218" t="s">
        <v>914</v>
      </c>
      <c r="AI70" s="218" t="str">
        <f t="shared" si="8"/>
        <v/>
      </c>
      <c r="AK70" s="218" t="str">
        <f t="shared" si="21"/>
        <v/>
      </c>
      <c r="AM70" s="218" t="str">
        <f t="shared" si="9"/>
        <v>单丝抗拉强度</v>
      </c>
      <c r="AN70" s="218" t="s">
        <v>933</v>
      </c>
      <c r="AO70" s="218" t="str">
        <f t="shared" si="10"/>
        <v/>
      </c>
      <c r="AQ70" s="218" t="str">
        <f t="shared" si="11"/>
        <v/>
      </c>
      <c r="AS70" s="218" t="str">
        <f t="shared" si="12"/>
        <v/>
      </c>
      <c r="AV70" s="218" t="str">
        <f t="shared" si="13"/>
        <v>设备</v>
      </c>
      <c r="AW70" s="218">
        <f t="shared" si="14"/>
        <v>1</v>
      </c>
    </row>
    <row r="71" spans="1:49" x14ac:dyDescent="0.25">
      <c r="A71" s="239" t="s">
        <v>1133</v>
      </c>
      <c r="B71" s="211" t="s">
        <v>267</v>
      </c>
      <c r="C71" s="211" t="s">
        <v>287</v>
      </c>
      <c r="D71" s="229" t="s">
        <v>299</v>
      </c>
      <c r="E71" s="211" t="s">
        <v>261</v>
      </c>
      <c r="F71" s="214">
        <v>1</v>
      </c>
      <c r="G71" s="214" t="s">
        <v>916</v>
      </c>
      <c r="H71" s="214"/>
      <c r="I71" s="219">
        <v>1</v>
      </c>
      <c r="J71" s="215" t="s">
        <v>810</v>
      </c>
      <c r="K71" s="214"/>
      <c r="L71" s="211"/>
      <c r="M71" s="211"/>
      <c r="N71" s="211"/>
      <c r="O71" s="211"/>
      <c r="P71" s="211" t="s">
        <v>934</v>
      </c>
      <c r="Q71" s="211" t="s">
        <v>935</v>
      </c>
      <c r="R71" s="216" t="s">
        <v>930</v>
      </c>
      <c r="S71" s="211" t="s">
        <v>930</v>
      </c>
      <c r="T71" s="217">
        <f t="shared" si="16"/>
        <v>1</v>
      </c>
      <c r="U71" s="217" t="s">
        <v>952</v>
      </c>
      <c r="V71" s="211"/>
      <c r="W71" s="211"/>
      <c r="X71" s="211" t="s">
        <v>936</v>
      </c>
      <c r="AA71" s="218" t="str">
        <f t="shared" si="17"/>
        <v/>
      </c>
      <c r="AB71" s="218">
        <f t="shared" si="18"/>
        <v>1</v>
      </c>
      <c r="AC71" s="218" t="str">
        <f t="shared" si="19"/>
        <v/>
      </c>
      <c r="AD71" s="218" t="str">
        <f t="shared" si="20"/>
        <v/>
      </c>
      <c r="AE71" s="218" t="s">
        <v>914</v>
      </c>
      <c r="AF71" s="218">
        <v>1</v>
      </c>
      <c r="AG71" s="218" t="s">
        <v>914</v>
      </c>
      <c r="AI71" s="218" t="str">
        <f t="shared" si="8"/>
        <v/>
      </c>
      <c r="AK71" s="218" t="str">
        <f t="shared" si="21"/>
        <v/>
      </c>
      <c r="AM71" s="218" t="str">
        <f t="shared" si="9"/>
        <v>单丝断后伸长率</v>
      </c>
      <c r="AN71" s="218" t="s">
        <v>933</v>
      </c>
      <c r="AO71" s="218" t="str">
        <f t="shared" si="10"/>
        <v/>
      </c>
      <c r="AQ71" s="218" t="str">
        <f t="shared" si="11"/>
        <v/>
      </c>
      <c r="AS71" s="218" t="str">
        <f t="shared" si="12"/>
        <v/>
      </c>
      <c r="AV71" s="218" t="str">
        <f t="shared" si="13"/>
        <v>设备</v>
      </c>
      <c r="AW71" s="218">
        <f t="shared" si="14"/>
        <v>1</v>
      </c>
    </row>
    <row r="72" spans="1:49" x14ac:dyDescent="0.25">
      <c r="A72" s="239" t="s">
        <v>1134</v>
      </c>
      <c r="B72" s="211" t="s">
        <v>267</v>
      </c>
      <c r="C72" s="211" t="s">
        <v>287</v>
      </c>
      <c r="D72" s="213" t="s">
        <v>752</v>
      </c>
      <c r="E72" s="211" t="s">
        <v>261</v>
      </c>
      <c r="F72" s="214">
        <v>1</v>
      </c>
      <c r="G72" s="214" t="s">
        <v>916</v>
      </c>
      <c r="H72" s="214"/>
      <c r="I72" s="214" t="s">
        <v>942</v>
      </c>
      <c r="J72" s="215" t="s">
        <v>810</v>
      </c>
      <c r="K72" s="214"/>
      <c r="L72" s="211"/>
      <c r="M72" s="211"/>
      <c r="N72" s="211"/>
      <c r="O72" s="211"/>
      <c r="P72" s="211" t="s">
        <v>934</v>
      </c>
      <c r="Q72" s="211" t="s">
        <v>935</v>
      </c>
      <c r="R72" s="216" t="s">
        <v>930</v>
      </c>
      <c r="S72" s="211"/>
      <c r="T72" s="217">
        <f t="shared" si="16"/>
        <v>0</v>
      </c>
      <c r="U72" s="217" t="s">
        <v>952</v>
      </c>
      <c r="V72" s="211"/>
      <c r="W72" s="211"/>
      <c r="X72" s="211" t="s">
        <v>936</v>
      </c>
      <c r="AA72" s="218" t="str">
        <f t="shared" si="17"/>
        <v/>
      </c>
      <c r="AB72" s="218" t="str">
        <f t="shared" si="18"/>
        <v>数字电桥</v>
      </c>
      <c r="AC72" s="218" t="str">
        <f t="shared" si="19"/>
        <v/>
      </c>
      <c r="AD72" s="218" t="str">
        <f t="shared" si="20"/>
        <v/>
      </c>
      <c r="AE72" s="218" t="s">
        <v>914</v>
      </c>
      <c r="AF72" s="218" t="s">
        <v>943</v>
      </c>
      <c r="AG72" s="218" t="s">
        <v>914</v>
      </c>
      <c r="AI72" s="218" t="str">
        <f t="shared" si="8"/>
        <v/>
      </c>
      <c r="AK72" s="218" t="str">
        <f t="shared" si="21"/>
        <v/>
      </c>
      <c r="AM72" s="218" t="str">
        <f t="shared" si="9"/>
        <v>单丝电阻</v>
      </c>
      <c r="AN72" s="218" t="s">
        <v>933</v>
      </c>
      <c r="AO72" s="218" t="str">
        <f t="shared" si="10"/>
        <v/>
      </c>
      <c r="AQ72" s="218" t="str">
        <f t="shared" si="11"/>
        <v/>
      </c>
      <c r="AS72" s="218" t="str">
        <f t="shared" si="12"/>
        <v/>
      </c>
      <c r="AV72" s="218" t="str">
        <f t="shared" si="13"/>
        <v>设备</v>
      </c>
      <c r="AW72" s="218">
        <f t="shared" si="14"/>
        <v>1</v>
      </c>
    </row>
    <row r="73" spans="1:49" x14ac:dyDescent="0.25">
      <c r="A73" s="239" t="s">
        <v>1135</v>
      </c>
      <c r="B73" s="211" t="s">
        <v>267</v>
      </c>
      <c r="C73" s="211" t="s">
        <v>287</v>
      </c>
      <c r="D73" s="229" t="s">
        <v>329</v>
      </c>
      <c r="E73" s="211" t="s">
        <v>261</v>
      </c>
      <c r="F73" s="214">
        <v>1</v>
      </c>
      <c r="G73" s="214" t="s">
        <v>916</v>
      </c>
      <c r="H73" s="214"/>
      <c r="I73" s="219">
        <v>1</v>
      </c>
      <c r="J73" s="215" t="s">
        <v>810</v>
      </c>
      <c r="K73" s="214"/>
      <c r="L73" s="211"/>
      <c r="M73" s="211"/>
      <c r="N73" s="211"/>
      <c r="O73" s="211"/>
      <c r="P73" s="211" t="s">
        <v>934</v>
      </c>
      <c r="Q73" s="211" t="s">
        <v>935</v>
      </c>
      <c r="R73" s="216" t="s">
        <v>930</v>
      </c>
      <c r="S73" s="211" t="s">
        <v>930</v>
      </c>
      <c r="T73" s="217">
        <f t="shared" si="16"/>
        <v>1</v>
      </c>
      <c r="U73" s="217" t="s">
        <v>952</v>
      </c>
      <c r="V73" s="211"/>
      <c r="W73" s="211"/>
      <c r="X73" s="211" t="s">
        <v>936</v>
      </c>
      <c r="AA73" s="218" t="str">
        <f t="shared" si="17"/>
        <v/>
      </c>
      <c r="AB73" s="218">
        <f t="shared" si="18"/>
        <v>1</v>
      </c>
      <c r="AC73" s="218" t="str">
        <f t="shared" si="19"/>
        <v/>
      </c>
      <c r="AD73" s="218" t="str">
        <f t="shared" si="20"/>
        <v/>
      </c>
      <c r="AE73" s="218" t="s">
        <v>914</v>
      </c>
      <c r="AF73" s="218">
        <v>1</v>
      </c>
      <c r="AG73" s="218" t="s">
        <v>914</v>
      </c>
      <c r="AI73" s="218" t="str">
        <f t="shared" ref="AI73:AI136" si="22">IF(C74="计",D74,"")</f>
        <v/>
      </c>
      <c r="AK73" s="218" t="str">
        <f t="shared" si="21"/>
        <v/>
      </c>
      <c r="AM73" s="218" t="str">
        <f t="shared" ref="AM73:AM136" si="23">IF(C73="质",D73,"")</f>
        <v>卷绕</v>
      </c>
      <c r="AN73" s="218" t="s">
        <v>933</v>
      </c>
      <c r="AO73" s="218" t="str">
        <f t="shared" si="10"/>
        <v/>
      </c>
      <c r="AQ73" s="218" t="str">
        <f t="shared" si="11"/>
        <v/>
      </c>
      <c r="AS73" s="218" t="str">
        <f t="shared" si="12"/>
        <v/>
      </c>
      <c r="AV73" s="218" t="str">
        <f t="shared" si="13"/>
        <v>设备</v>
      </c>
      <c r="AW73" s="218">
        <f t="shared" si="14"/>
        <v>1</v>
      </c>
    </row>
    <row r="74" spans="1:49" x14ac:dyDescent="0.25">
      <c r="A74" s="239" t="s">
        <v>1136</v>
      </c>
      <c r="B74" s="211" t="s">
        <v>267</v>
      </c>
      <c r="C74" s="211" t="s">
        <v>287</v>
      </c>
      <c r="D74" s="229" t="s">
        <v>330</v>
      </c>
      <c r="E74" s="211" t="s">
        <v>261</v>
      </c>
      <c r="F74" s="214">
        <v>1</v>
      </c>
      <c r="G74" s="214" t="s">
        <v>916</v>
      </c>
      <c r="H74" s="214"/>
      <c r="I74" s="219">
        <v>1</v>
      </c>
      <c r="J74" s="215" t="s">
        <v>810</v>
      </c>
      <c r="K74" s="214"/>
      <c r="L74" s="211"/>
      <c r="M74" s="211"/>
      <c r="N74" s="211"/>
      <c r="O74" s="211"/>
      <c r="P74" s="211" t="s">
        <v>934</v>
      </c>
      <c r="Q74" s="211" t="s">
        <v>935</v>
      </c>
      <c r="R74" s="216" t="s">
        <v>930</v>
      </c>
      <c r="S74" s="211" t="s">
        <v>930</v>
      </c>
      <c r="T74" s="217">
        <f t="shared" si="16"/>
        <v>1</v>
      </c>
      <c r="U74" s="217" t="s">
        <v>952</v>
      </c>
      <c r="V74" s="211"/>
      <c r="W74" s="211"/>
      <c r="X74" s="211" t="s">
        <v>936</v>
      </c>
      <c r="AA74" s="218" t="str">
        <f t="shared" si="17"/>
        <v/>
      </c>
      <c r="AB74" s="218">
        <f t="shared" si="18"/>
        <v>1</v>
      </c>
      <c r="AC74" s="218" t="str">
        <f t="shared" si="19"/>
        <v/>
      </c>
      <c r="AD74" s="218" t="str">
        <f t="shared" si="20"/>
        <v/>
      </c>
      <c r="AE74" s="218" t="s">
        <v>914</v>
      </c>
      <c r="AF74" s="218">
        <v>1</v>
      </c>
      <c r="AG74" s="218" t="s">
        <v>914</v>
      </c>
      <c r="AI74" s="218" t="str">
        <f t="shared" si="22"/>
        <v/>
      </c>
      <c r="AK74" s="218" t="str">
        <f t="shared" si="21"/>
        <v/>
      </c>
      <c r="AM74" s="218" t="str">
        <f t="shared" si="23"/>
        <v>单丝扭转</v>
      </c>
      <c r="AN74" s="218" t="s">
        <v>933</v>
      </c>
      <c r="AO74" s="218" t="str">
        <f t="shared" ref="AO74:AO137" si="24">IF(C74="价",D74,"")</f>
        <v/>
      </c>
      <c r="AQ74" s="218" t="str">
        <f t="shared" ref="AQ74:AQ137" si="25">IF(C74="能",D74,"")</f>
        <v/>
      </c>
      <c r="AS74" s="218" t="str">
        <f t="shared" ref="AS74:AS137" si="26">IF(C74="环",D74,"")</f>
        <v/>
      </c>
      <c r="AV74" s="218" t="str">
        <f t="shared" si="13"/>
        <v>设备</v>
      </c>
      <c r="AW74" s="218">
        <f t="shared" si="14"/>
        <v>1</v>
      </c>
    </row>
    <row r="75" spans="1:49" x14ac:dyDescent="0.25">
      <c r="A75" s="239" t="s">
        <v>1137</v>
      </c>
      <c r="B75" s="211" t="s">
        <v>267</v>
      </c>
      <c r="C75" s="211" t="s">
        <v>287</v>
      </c>
      <c r="D75" s="213" t="s">
        <v>753</v>
      </c>
      <c r="E75" s="211" t="s">
        <v>261</v>
      </c>
      <c r="F75" s="214">
        <v>1</v>
      </c>
      <c r="G75" s="214" t="s">
        <v>916</v>
      </c>
      <c r="H75" s="214"/>
      <c r="I75" s="214"/>
      <c r="J75" s="215" t="s">
        <v>810</v>
      </c>
      <c r="K75" s="214"/>
      <c r="L75" s="211"/>
      <c r="M75" s="211"/>
      <c r="N75" s="211"/>
      <c r="O75" s="211"/>
      <c r="P75" s="211" t="s">
        <v>934</v>
      </c>
      <c r="Q75" s="211" t="s">
        <v>935</v>
      </c>
      <c r="R75" s="216" t="s">
        <v>930</v>
      </c>
      <c r="S75" s="211" t="s">
        <v>930</v>
      </c>
      <c r="T75" s="217">
        <f t="shared" si="16"/>
        <v>1</v>
      </c>
      <c r="U75" s="217" t="s">
        <v>952</v>
      </c>
      <c r="V75" s="211"/>
      <c r="W75" s="211"/>
      <c r="X75" s="211" t="s">
        <v>936</v>
      </c>
      <c r="AA75" s="218" t="str">
        <f t="shared" si="17"/>
        <v/>
      </c>
      <c r="AB75" s="218">
        <f t="shared" si="18"/>
        <v>0</v>
      </c>
      <c r="AC75" s="218" t="str">
        <f t="shared" si="19"/>
        <v/>
      </c>
      <c r="AD75" s="218" t="str">
        <f t="shared" si="20"/>
        <v/>
      </c>
      <c r="AE75" s="218" t="s">
        <v>914</v>
      </c>
      <c r="AG75" s="218" t="s">
        <v>914</v>
      </c>
      <c r="AI75" s="218" t="str">
        <f t="shared" si="22"/>
        <v/>
      </c>
      <c r="AK75" s="218" t="str">
        <f t="shared" si="21"/>
        <v/>
      </c>
      <c r="AM75" s="218" t="str">
        <f t="shared" si="23"/>
        <v>表面光洁度</v>
      </c>
      <c r="AN75" s="218" t="s">
        <v>933</v>
      </c>
      <c r="AO75" s="218" t="str">
        <f t="shared" si="24"/>
        <v/>
      </c>
      <c r="AQ75" s="218" t="str">
        <f t="shared" si="25"/>
        <v/>
      </c>
      <c r="AS75" s="218" t="str">
        <f t="shared" si="26"/>
        <v/>
      </c>
      <c r="AV75" s="218" t="str">
        <f t="shared" si="13"/>
        <v>设备</v>
      </c>
      <c r="AW75" s="218">
        <f t="shared" si="14"/>
        <v>1</v>
      </c>
    </row>
    <row r="76" spans="1:49" x14ac:dyDescent="0.25">
      <c r="A76" s="239" t="s">
        <v>1138</v>
      </c>
      <c r="B76" s="211" t="s">
        <v>267</v>
      </c>
      <c r="C76" s="211" t="s">
        <v>300</v>
      </c>
      <c r="D76" s="220" t="s">
        <v>301</v>
      </c>
      <c r="E76" s="211" t="s">
        <v>302</v>
      </c>
      <c r="F76" s="214">
        <v>1</v>
      </c>
      <c r="G76" s="214"/>
      <c r="H76" s="214"/>
      <c r="I76" s="219">
        <v>1</v>
      </c>
      <c r="J76" s="215"/>
      <c r="K76" s="214" t="s">
        <v>922</v>
      </c>
      <c r="L76" s="211"/>
      <c r="M76" s="211"/>
      <c r="N76" s="211"/>
      <c r="O76" s="211"/>
      <c r="P76" s="211" t="s">
        <v>945</v>
      </c>
      <c r="Q76" s="211" t="s">
        <v>946</v>
      </c>
      <c r="R76" s="216" t="s">
        <v>930</v>
      </c>
      <c r="S76" s="211" t="s">
        <v>930</v>
      </c>
      <c r="T76" s="217">
        <f t="shared" si="16"/>
        <v>1</v>
      </c>
      <c r="U76" s="217" t="s">
        <v>952</v>
      </c>
      <c r="V76" s="211" t="s">
        <v>972</v>
      </c>
      <c r="W76" s="211"/>
      <c r="X76" s="211" t="s">
        <v>940</v>
      </c>
      <c r="AA76" s="218" t="str">
        <f t="shared" si="17"/>
        <v/>
      </c>
      <c r="AB76" s="218" t="str">
        <f t="shared" si="18"/>
        <v/>
      </c>
      <c r="AC76" s="218" t="str">
        <f t="shared" si="19"/>
        <v/>
      </c>
      <c r="AD76" s="218">
        <f t="shared" si="20"/>
        <v>1</v>
      </c>
      <c r="AE76" s="218" t="s">
        <v>914</v>
      </c>
      <c r="AF76" s="218" t="s">
        <v>914</v>
      </c>
      <c r="AG76" s="218" t="s">
        <v>914</v>
      </c>
      <c r="AI76" s="218" t="str">
        <f t="shared" si="22"/>
        <v/>
      </c>
      <c r="AK76" s="218" t="str">
        <f t="shared" si="21"/>
        <v/>
      </c>
      <c r="AM76" s="218" t="str">
        <f t="shared" si="23"/>
        <v/>
      </c>
      <c r="AO76" s="218" t="str">
        <f t="shared" si="24"/>
        <v/>
      </c>
      <c r="AQ76" s="218" t="str">
        <f t="shared" si="25"/>
        <v>设备生产用电量</v>
      </c>
      <c r="AR76" s="218" t="s">
        <v>933</v>
      </c>
      <c r="AS76" s="218" t="str">
        <f t="shared" si="26"/>
        <v/>
      </c>
      <c r="AV76" s="218" t="str">
        <f t="shared" si="13"/>
        <v>设备</v>
      </c>
      <c r="AW76" s="218">
        <f t="shared" si="14"/>
        <v>1</v>
      </c>
    </row>
    <row r="77" spans="1:49" x14ac:dyDescent="0.25">
      <c r="A77" s="239" t="s">
        <v>1139</v>
      </c>
      <c r="B77" s="211" t="s">
        <v>267</v>
      </c>
      <c r="C77" s="211" t="s">
        <v>300</v>
      </c>
      <c r="D77" s="220" t="s">
        <v>304</v>
      </c>
      <c r="E77" s="211" t="s">
        <v>302</v>
      </c>
      <c r="F77" s="214">
        <v>1</v>
      </c>
      <c r="G77" s="214"/>
      <c r="H77" s="214"/>
      <c r="I77" s="219">
        <v>1</v>
      </c>
      <c r="J77" s="215"/>
      <c r="K77" s="214" t="s">
        <v>922</v>
      </c>
      <c r="L77" s="211"/>
      <c r="M77" s="211"/>
      <c r="N77" s="211"/>
      <c r="O77" s="211"/>
      <c r="P77" s="211" t="s">
        <v>945</v>
      </c>
      <c r="Q77" s="211" t="s">
        <v>946</v>
      </c>
      <c r="R77" s="216" t="s">
        <v>930</v>
      </c>
      <c r="S77" s="211" t="s">
        <v>930</v>
      </c>
      <c r="T77" s="217">
        <f t="shared" si="16"/>
        <v>1</v>
      </c>
      <c r="U77" s="217" t="s">
        <v>973</v>
      </c>
      <c r="V77" s="211" t="s">
        <v>974</v>
      </c>
      <c r="W77" s="211"/>
      <c r="X77" s="211" t="s">
        <v>940</v>
      </c>
      <c r="AA77" s="218" t="str">
        <f t="shared" si="17"/>
        <v/>
      </c>
      <c r="AB77" s="218" t="str">
        <f t="shared" si="18"/>
        <v/>
      </c>
      <c r="AC77" s="218" t="str">
        <f t="shared" si="19"/>
        <v/>
      </c>
      <c r="AD77" s="218">
        <f t="shared" si="20"/>
        <v>1</v>
      </c>
      <c r="AE77" s="218" t="s">
        <v>914</v>
      </c>
      <c r="AF77" s="218" t="s">
        <v>914</v>
      </c>
      <c r="AG77" s="218" t="s">
        <v>914</v>
      </c>
      <c r="AI77" s="218" t="str">
        <f t="shared" si="22"/>
        <v/>
      </c>
      <c r="AK77" s="218" t="str">
        <f t="shared" si="21"/>
        <v/>
      </c>
      <c r="AM77" s="218" t="str">
        <f t="shared" si="23"/>
        <v/>
      </c>
      <c r="AO77" s="218" t="str">
        <f t="shared" si="24"/>
        <v/>
      </c>
      <c r="AQ77" s="218" t="str">
        <f t="shared" si="25"/>
        <v>设备总耗电量</v>
      </c>
      <c r="AR77" s="218" t="s">
        <v>933</v>
      </c>
      <c r="AS77" s="218" t="str">
        <f t="shared" si="26"/>
        <v/>
      </c>
      <c r="AV77" s="218" t="str">
        <f t="shared" si="13"/>
        <v>设备</v>
      </c>
      <c r="AW77" s="218">
        <f t="shared" si="14"/>
        <v>1</v>
      </c>
    </row>
    <row r="78" spans="1:49" x14ac:dyDescent="0.25">
      <c r="A78" s="239" t="s">
        <v>1140</v>
      </c>
      <c r="B78" s="211" t="s">
        <v>267</v>
      </c>
      <c r="C78" s="211" t="s">
        <v>353</v>
      </c>
      <c r="D78" s="220" t="s">
        <v>354</v>
      </c>
      <c r="E78" s="211" t="s">
        <v>302</v>
      </c>
      <c r="F78" s="214" t="s">
        <v>914</v>
      </c>
      <c r="G78" s="214"/>
      <c r="H78" s="214"/>
      <c r="I78" s="214"/>
      <c r="J78" s="215"/>
      <c r="K78" s="214" t="s">
        <v>924</v>
      </c>
      <c r="L78" s="211"/>
      <c r="M78" s="211"/>
      <c r="N78" s="211"/>
      <c r="O78" s="211"/>
      <c r="P78" s="211" t="s">
        <v>945</v>
      </c>
      <c r="Q78" s="211" t="s">
        <v>935</v>
      </c>
      <c r="R78" s="216"/>
      <c r="S78" s="211" t="s">
        <v>930</v>
      </c>
      <c r="T78" s="217">
        <f t="shared" si="16"/>
        <v>0</v>
      </c>
      <c r="U78" s="217" t="s">
        <v>952</v>
      </c>
      <c r="V78" s="211" t="s">
        <v>953</v>
      </c>
      <c r="W78" s="211"/>
      <c r="X78" s="211" t="s">
        <v>975</v>
      </c>
      <c r="AA78" s="218" t="str">
        <f t="shared" si="17"/>
        <v/>
      </c>
      <c r="AB78" s="218" t="str">
        <f t="shared" si="18"/>
        <v/>
      </c>
      <c r="AC78" s="218" t="str">
        <f t="shared" si="19"/>
        <v/>
      </c>
      <c r="AD78" s="218" t="str">
        <f t="shared" si="20"/>
        <v/>
      </c>
      <c r="AE78" s="218" t="s">
        <v>914</v>
      </c>
      <c r="AF78" s="218" t="s">
        <v>914</v>
      </c>
      <c r="AG78" s="218" t="s">
        <v>914</v>
      </c>
      <c r="AI78" s="218" t="str">
        <f t="shared" si="22"/>
        <v/>
      </c>
      <c r="AK78" s="218" t="str">
        <f t="shared" si="21"/>
        <v/>
      </c>
      <c r="AM78" s="218" t="str">
        <f t="shared" si="23"/>
        <v/>
      </c>
      <c r="AO78" s="218" t="str">
        <f t="shared" si="24"/>
        <v/>
      </c>
      <c r="AQ78" s="218" t="str">
        <f t="shared" si="25"/>
        <v/>
      </c>
      <c r="AS78" s="218" t="str">
        <f t="shared" si="26"/>
        <v>拉丝机配模管理</v>
      </c>
      <c r="AT78" s="218" t="s">
        <v>915</v>
      </c>
      <c r="AW78" s="218" t="str">
        <f t="shared" si="14"/>
        <v/>
      </c>
    </row>
    <row r="79" spans="1:49" x14ac:dyDescent="0.25">
      <c r="A79" s="239" t="s">
        <v>1141</v>
      </c>
      <c r="B79" s="211" t="s">
        <v>267</v>
      </c>
      <c r="C79" s="211" t="s">
        <v>353</v>
      </c>
      <c r="D79" s="220" t="s">
        <v>355</v>
      </c>
      <c r="E79" s="211" t="s">
        <v>302</v>
      </c>
      <c r="F79" s="214" t="s">
        <v>914</v>
      </c>
      <c r="G79" s="214"/>
      <c r="H79" s="214"/>
      <c r="I79" s="214"/>
      <c r="J79" s="215"/>
      <c r="K79" s="214" t="s">
        <v>944</v>
      </c>
      <c r="L79" s="211"/>
      <c r="M79" s="211"/>
      <c r="N79" s="211"/>
      <c r="O79" s="211"/>
      <c r="P79" s="211" t="s">
        <v>945</v>
      </c>
      <c r="Q79" s="211" t="s">
        <v>935</v>
      </c>
      <c r="R79" s="216"/>
      <c r="S79" s="211" t="s">
        <v>930</v>
      </c>
      <c r="T79" s="217">
        <f t="shared" si="16"/>
        <v>0</v>
      </c>
      <c r="U79" s="217" t="s">
        <v>952</v>
      </c>
      <c r="V79" s="211" t="s">
        <v>953</v>
      </c>
      <c r="W79" s="211"/>
      <c r="X79" s="211" t="s">
        <v>975</v>
      </c>
      <c r="AA79" s="218" t="str">
        <f t="shared" si="17"/>
        <v/>
      </c>
      <c r="AB79" s="218" t="str">
        <f t="shared" si="18"/>
        <v/>
      </c>
      <c r="AC79" s="218" t="str">
        <f t="shared" si="19"/>
        <v/>
      </c>
      <c r="AD79" s="218" t="str">
        <f t="shared" si="20"/>
        <v/>
      </c>
      <c r="AE79" s="218" t="s">
        <v>914</v>
      </c>
      <c r="AF79" s="218" t="s">
        <v>914</v>
      </c>
      <c r="AG79" s="218" t="s">
        <v>914</v>
      </c>
      <c r="AI79" s="218" t="str">
        <f t="shared" si="22"/>
        <v/>
      </c>
      <c r="AK79" s="218" t="str">
        <f t="shared" si="21"/>
        <v/>
      </c>
      <c r="AM79" s="218" t="str">
        <f t="shared" si="23"/>
        <v/>
      </c>
      <c r="AO79" s="218" t="str">
        <f t="shared" si="24"/>
        <v/>
      </c>
      <c r="AQ79" s="218" t="str">
        <f t="shared" si="25"/>
        <v/>
      </c>
      <c r="AS79" s="218" t="str">
        <f t="shared" si="26"/>
        <v>5S环境卫生</v>
      </c>
      <c r="AT79" s="218" t="s">
        <v>915</v>
      </c>
      <c r="AW79" s="218" t="str">
        <f t="shared" si="14"/>
        <v/>
      </c>
    </row>
    <row r="80" spans="1:49" x14ac:dyDescent="0.25">
      <c r="A80" s="239" t="s">
        <v>1142</v>
      </c>
      <c r="B80" s="211" t="s">
        <v>267</v>
      </c>
      <c r="C80" s="211" t="s">
        <v>353</v>
      </c>
      <c r="D80" s="220" t="s">
        <v>356</v>
      </c>
      <c r="E80" s="211" t="s">
        <v>302</v>
      </c>
      <c r="F80" s="214" t="s">
        <v>914</v>
      </c>
      <c r="G80" s="214"/>
      <c r="H80" s="214"/>
      <c r="I80" s="214"/>
      <c r="J80" s="215"/>
      <c r="K80" s="214" t="s">
        <v>944</v>
      </c>
      <c r="L80" s="211"/>
      <c r="M80" s="211"/>
      <c r="N80" s="211"/>
      <c r="O80" s="211"/>
      <c r="P80" s="211" t="s">
        <v>945</v>
      </c>
      <c r="Q80" s="211" t="s">
        <v>935</v>
      </c>
      <c r="R80" s="216"/>
      <c r="S80" s="211" t="s">
        <v>930</v>
      </c>
      <c r="T80" s="217">
        <f t="shared" si="16"/>
        <v>0</v>
      </c>
      <c r="U80" s="217" t="s">
        <v>952</v>
      </c>
      <c r="V80" s="211" t="s">
        <v>953</v>
      </c>
      <c r="W80" s="211"/>
      <c r="X80" s="211" t="s">
        <v>975</v>
      </c>
      <c r="AA80" s="218" t="str">
        <f t="shared" si="17"/>
        <v/>
      </c>
      <c r="AB80" s="218" t="str">
        <f t="shared" si="18"/>
        <v/>
      </c>
      <c r="AC80" s="218" t="str">
        <f t="shared" si="19"/>
        <v/>
      </c>
      <c r="AD80" s="218" t="str">
        <f t="shared" si="20"/>
        <v/>
      </c>
      <c r="AE80" s="218" t="s">
        <v>914</v>
      </c>
      <c r="AF80" s="218" t="s">
        <v>914</v>
      </c>
      <c r="AG80" s="218" t="s">
        <v>914</v>
      </c>
      <c r="AI80" s="218" t="str">
        <f t="shared" si="22"/>
        <v/>
      </c>
      <c r="AK80" s="218" t="str">
        <f t="shared" si="21"/>
        <v/>
      </c>
      <c r="AM80" s="218" t="str">
        <f t="shared" si="23"/>
        <v/>
      </c>
      <c r="AO80" s="218" t="str">
        <f t="shared" si="24"/>
        <v/>
      </c>
      <c r="AQ80" s="218" t="str">
        <f t="shared" si="25"/>
        <v/>
      </c>
      <c r="AS80" s="218" t="str">
        <f t="shared" si="26"/>
        <v>节约</v>
      </c>
      <c r="AT80" s="218" t="s">
        <v>921</v>
      </c>
      <c r="AW80" s="218" t="str">
        <f t="shared" ref="AW80:AW143" si="27">IF(AV80="设备",1,"")</f>
        <v/>
      </c>
    </row>
    <row r="81" spans="1:49" x14ac:dyDescent="0.25">
      <c r="A81" s="239" t="s">
        <v>1143</v>
      </c>
      <c r="B81" s="211" t="s">
        <v>267</v>
      </c>
      <c r="C81" s="211" t="s">
        <v>353</v>
      </c>
      <c r="D81" s="220" t="s">
        <v>358</v>
      </c>
      <c r="E81" s="211" t="s">
        <v>302</v>
      </c>
      <c r="F81" s="214" t="s">
        <v>914</v>
      </c>
      <c r="G81" s="214"/>
      <c r="H81" s="214"/>
      <c r="I81" s="214"/>
      <c r="J81" s="215"/>
      <c r="K81" s="214" t="s">
        <v>944</v>
      </c>
      <c r="L81" s="211"/>
      <c r="M81" s="211"/>
      <c r="N81" s="211"/>
      <c r="O81" s="211"/>
      <c r="P81" s="211" t="s">
        <v>945</v>
      </c>
      <c r="Q81" s="211" t="s">
        <v>946</v>
      </c>
      <c r="R81" s="216"/>
      <c r="S81" s="211" t="s">
        <v>930</v>
      </c>
      <c r="T81" s="217">
        <f t="shared" si="16"/>
        <v>0</v>
      </c>
      <c r="U81" s="217" t="s">
        <v>952</v>
      </c>
      <c r="V81" s="211" t="s">
        <v>953</v>
      </c>
      <c r="W81" s="211"/>
      <c r="X81" s="211" t="s">
        <v>975</v>
      </c>
      <c r="AA81" s="218" t="str">
        <f t="shared" si="17"/>
        <v/>
      </c>
      <c r="AB81" s="218" t="str">
        <f t="shared" si="18"/>
        <v/>
      </c>
      <c r="AC81" s="218" t="str">
        <f t="shared" si="19"/>
        <v/>
      </c>
      <c r="AD81" s="218" t="str">
        <f t="shared" si="20"/>
        <v/>
      </c>
      <c r="AE81" s="218" t="s">
        <v>914</v>
      </c>
      <c r="AF81" s="218" t="s">
        <v>914</v>
      </c>
      <c r="AG81" s="218" t="s">
        <v>914</v>
      </c>
      <c r="AI81" s="218" t="str">
        <f t="shared" si="22"/>
        <v/>
      </c>
      <c r="AK81" s="218" t="str">
        <f t="shared" si="21"/>
        <v/>
      </c>
      <c r="AM81" s="218" t="str">
        <f t="shared" si="23"/>
        <v/>
      </c>
      <c r="AO81" s="218" t="str">
        <f t="shared" si="24"/>
        <v/>
      </c>
      <c r="AQ81" s="218" t="str">
        <f t="shared" si="25"/>
        <v/>
      </c>
      <c r="AS81" s="218" t="str">
        <f t="shared" si="26"/>
        <v>安全</v>
      </c>
      <c r="AT81" s="218" t="s">
        <v>915</v>
      </c>
      <c r="AW81" s="218" t="str">
        <f t="shared" si="27"/>
        <v/>
      </c>
    </row>
    <row r="82" spans="1:49" x14ac:dyDescent="0.25">
      <c r="A82" s="239" t="s">
        <v>1144</v>
      </c>
      <c r="B82" s="211" t="s">
        <v>267</v>
      </c>
      <c r="C82" s="211" t="s">
        <v>353</v>
      </c>
      <c r="D82" s="220" t="s">
        <v>359</v>
      </c>
      <c r="E82" s="211" t="s">
        <v>302</v>
      </c>
      <c r="F82" s="214">
        <v>1</v>
      </c>
      <c r="G82" s="214"/>
      <c r="H82" s="214"/>
      <c r="I82" s="214"/>
      <c r="J82" s="215"/>
      <c r="K82" s="214"/>
      <c r="L82" s="211"/>
      <c r="M82" s="211"/>
      <c r="N82" s="211"/>
      <c r="O82" s="211"/>
      <c r="P82" s="211" t="s">
        <v>945</v>
      </c>
      <c r="Q82" s="211" t="s">
        <v>976</v>
      </c>
      <c r="R82" s="216" t="s">
        <v>930</v>
      </c>
      <c r="S82" s="211" t="s">
        <v>930</v>
      </c>
      <c r="T82" s="217">
        <f t="shared" si="16"/>
        <v>1</v>
      </c>
      <c r="U82" s="217" t="s">
        <v>952</v>
      </c>
      <c r="V82" s="211" t="s">
        <v>953</v>
      </c>
      <c r="W82" s="211"/>
      <c r="X82" s="211" t="s">
        <v>975</v>
      </c>
      <c r="AA82" s="218" t="str">
        <f t="shared" si="17"/>
        <v/>
      </c>
      <c r="AB82" s="218" t="str">
        <f t="shared" si="18"/>
        <v/>
      </c>
      <c r="AC82" s="218" t="str">
        <f t="shared" si="19"/>
        <v/>
      </c>
      <c r="AD82" s="218" t="str">
        <f t="shared" si="20"/>
        <v/>
      </c>
      <c r="AE82" s="218" t="s">
        <v>914</v>
      </c>
      <c r="AF82" s="218" t="s">
        <v>914</v>
      </c>
      <c r="AG82" s="218" t="s">
        <v>914</v>
      </c>
      <c r="AI82" s="218" t="str">
        <f t="shared" si="22"/>
        <v/>
      </c>
      <c r="AK82" s="218" t="str">
        <f t="shared" si="21"/>
        <v/>
      </c>
      <c r="AM82" s="218" t="str">
        <f t="shared" si="23"/>
        <v/>
      </c>
      <c r="AO82" s="218" t="str">
        <f t="shared" si="24"/>
        <v/>
      </c>
      <c r="AQ82" s="218" t="str">
        <f t="shared" si="25"/>
        <v/>
      </c>
      <c r="AS82" s="218" t="str">
        <f t="shared" si="26"/>
        <v>生产设备油位</v>
      </c>
      <c r="AT82" s="218" t="s">
        <v>933</v>
      </c>
      <c r="AV82" s="218" t="str">
        <f t="shared" ref="AV82:AV142" si="28">AL82&amp;AN82&amp;AP82&amp;AR82&amp;AT82</f>
        <v>设备</v>
      </c>
      <c r="AW82" s="218">
        <f t="shared" si="27"/>
        <v>1</v>
      </c>
    </row>
    <row r="83" spans="1:49" x14ac:dyDescent="0.25">
      <c r="A83" s="239" t="s">
        <v>1145</v>
      </c>
      <c r="B83" s="211" t="s">
        <v>267</v>
      </c>
      <c r="C83" s="211" t="s">
        <v>353</v>
      </c>
      <c r="D83" s="220" t="s">
        <v>363</v>
      </c>
      <c r="E83" s="211" t="s">
        <v>302</v>
      </c>
      <c r="F83" s="214">
        <v>1</v>
      </c>
      <c r="G83" s="214"/>
      <c r="H83" s="214"/>
      <c r="I83" s="214"/>
      <c r="J83" s="215"/>
      <c r="K83" s="214"/>
      <c r="L83" s="211"/>
      <c r="M83" s="211"/>
      <c r="N83" s="211"/>
      <c r="O83" s="211"/>
      <c r="P83" s="211" t="s">
        <v>945</v>
      </c>
      <c r="Q83" s="211" t="s">
        <v>976</v>
      </c>
      <c r="R83" s="216" t="s">
        <v>930</v>
      </c>
      <c r="S83" s="211" t="s">
        <v>930</v>
      </c>
      <c r="T83" s="217">
        <f t="shared" si="16"/>
        <v>1</v>
      </c>
      <c r="U83" s="217" t="s">
        <v>952</v>
      </c>
      <c r="V83" s="211" t="s">
        <v>953</v>
      </c>
      <c r="W83" s="211"/>
      <c r="X83" s="211" t="s">
        <v>975</v>
      </c>
      <c r="AA83" s="218" t="str">
        <f t="shared" si="17"/>
        <v/>
      </c>
      <c r="AB83" s="218" t="str">
        <f t="shared" si="18"/>
        <v/>
      </c>
      <c r="AC83" s="218" t="str">
        <f t="shared" si="19"/>
        <v/>
      </c>
      <c r="AD83" s="218" t="str">
        <f t="shared" si="20"/>
        <v/>
      </c>
      <c r="AE83" s="218" t="s">
        <v>914</v>
      </c>
      <c r="AF83" s="218" t="s">
        <v>914</v>
      </c>
      <c r="AG83" s="218" t="s">
        <v>914</v>
      </c>
      <c r="AI83" s="218" t="str">
        <f t="shared" si="22"/>
        <v>ECP订单号</v>
      </c>
      <c r="AJ83" s="218" t="s">
        <v>915</v>
      </c>
      <c r="AK83" s="218" t="str">
        <f t="shared" si="21"/>
        <v/>
      </c>
      <c r="AM83" s="218" t="str">
        <f t="shared" si="23"/>
        <v/>
      </c>
      <c r="AO83" s="218" t="str">
        <f t="shared" si="24"/>
        <v/>
      </c>
      <c r="AQ83" s="218" t="str">
        <f t="shared" si="25"/>
        <v/>
      </c>
      <c r="AS83" s="218" t="str">
        <f t="shared" si="26"/>
        <v>生产设备油温</v>
      </c>
      <c r="AT83" s="218" t="s">
        <v>933</v>
      </c>
      <c r="AV83" s="218" t="str">
        <f t="shared" si="28"/>
        <v>设备</v>
      </c>
      <c r="AW83" s="218">
        <f t="shared" si="27"/>
        <v>1</v>
      </c>
    </row>
    <row r="84" spans="1:49" x14ac:dyDescent="0.25">
      <c r="A84" s="239" t="s">
        <v>1146</v>
      </c>
      <c r="B84" s="211" t="s">
        <v>279</v>
      </c>
      <c r="C84" s="211" t="s">
        <v>333</v>
      </c>
      <c r="D84" s="220" t="s">
        <v>708</v>
      </c>
      <c r="E84" s="211"/>
      <c r="F84" s="214" t="s">
        <v>914</v>
      </c>
      <c r="G84" s="214"/>
      <c r="H84" s="214"/>
      <c r="I84" s="214"/>
      <c r="J84" s="215" t="s">
        <v>948</v>
      </c>
      <c r="K84" s="214"/>
      <c r="L84" s="211"/>
      <c r="M84" s="211"/>
      <c r="N84" s="211"/>
      <c r="O84" s="211"/>
      <c r="P84" s="211" t="s">
        <v>918</v>
      </c>
      <c r="Q84" s="211" t="s">
        <v>946</v>
      </c>
      <c r="R84" s="216"/>
      <c r="S84" s="211"/>
      <c r="T84" s="217"/>
      <c r="U84" s="217"/>
      <c r="V84" s="211"/>
      <c r="W84" s="211"/>
      <c r="X84" s="211" t="s">
        <v>920</v>
      </c>
      <c r="AA84" s="218" t="str">
        <f t="shared" si="17"/>
        <v/>
      </c>
      <c r="AB84" s="218" t="str">
        <f t="shared" si="18"/>
        <v/>
      </c>
      <c r="AC84" s="218" t="str">
        <f t="shared" si="19"/>
        <v/>
      </c>
      <c r="AD84" s="218" t="str">
        <f t="shared" si="20"/>
        <v/>
      </c>
      <c r="AE84" s="218" t="s">
        <v>914</v>
      </c>
      <c r="AF84" s="218" t="s">
        <v>914</v>
      </c>
      <c r="AG84" s="218" t="s">
        <v>914</v>
      </c>
      <c r="AI84" s="218" t="str">
        <f t="shared" si="22"/>
        <v>计划生产时间</v>
      </c>
      <c r="AJ84" s="218" t="s">
        <v>921</v>
      </c>
      <c r="AK84" s="218" t="str">
        <f t="shared" si="21"/>
        <v/>
      </c>
      <c r="AM84" s="218" t="str">
        <f t="shared" si="23"/>
        <v/>
      </c>
      <c r="AO84" s="218" t="str">
        <f t="shared" si="24"/>
        <v/>
      </c>
      <c r="AQ84" s="218" t="str">
        <f t="shared" si="25"/>
        <v/>
      </c>
      <c r="AS84" s="218" t="str">
        <f t="shared" si="26"/>
        <v/>
      </c>
      <c r="AV84" s="218" t="str">
        <f t="shared" si="28"/>
        <v/>
      </c>
      <c r="AW84" s="218" t="str">
        <f t="shared" si="27"/>
        <v/>
      </c>
    </row>
    <row r="85" spans="1:49" x14ac:dyDescent="0.25">
      <c r="A85" s="239" t="s">
        <v>1147</v>
      </c>
      <c r="B85" s="211" t="s">
        <v>279</v>
      </c>
      <c r="C85" s="211" t="s">
        <v>333</v>
      </c>
      <c r="D85" s="213" t="s">
        <v>733</v>
      </c>
      <c r="E85" s="211" t="s">
        <v>734</v>
      </c>
      <c r="F85" s="214" t="s">
        <v>914</v>
      </c>
      <c r="G85" s="214" t="s">
        <v>916</v>
      </c>
      <c r="H85" s="214"/>
      <c r="I85" s="214"/>
      <c r="J85" s="215" t="s">
        <v>949</v>
      </c>
      <c r="K85" s="214"/>
      <c r="L85" s="211"/>
      <c r="M85" s="211"/>
      <c r="N85" s="211"/>
      <c r="O85" s="211"/>
      <c r="P85" s="211" t="s">
        <v>945</v>
      </c>
      <c r="Q85" s="211" t="s">
        <v>946</v>
      </c>
      <c r="R85" s="216"/>
      <c r="S85" s="211"/>
      <c r="T85" s="217"/>
      <c r="U85" s="217"/>
      <c r="V85" s="211"/>
      <c r="W85" s="211"/>
      <c r="X85" s="211" t="s">
        <v>920</v>
      </c>
      <c r="AA85" s="218" t="str">
        <f t="shared" si="17"/>
        <v/>
      </c>
      <c r="AB85" s="218" t="str">
        <f t="shared" si="18"/>
        <v/>
      </c>
      <c r="AC85" s="218" t="str">
        <f t="shared" si="19"/>
        <v/>
      </c>
      <c r="AD85" s="218" t="str">
        <f t="shared" si="20"/>
        <v/>
      </c>
      <c r="AE85" s="218" t="s">
        <v>914</v>
      </c>
      <c r="AF85" s="218" t="s">
        <v>914</v>
      </c>
      <c r="AG85" s="218" t="s">
        <v>914</v>
      </c>
      <c r="AI85" s="218" t="str">
        <f t="shared" si="22"/>
        <v>计划生产设备</v>
      </c>
      <c r="AJ85" s="218" t="s">
        <v>921</v>
      </c>
      <c r="AK85" s="218" t="str">
        <f t="shared" si="21"/>
        <v/>
      </c>
      <c r="AM85" s="218" t="str">
        <f t="shared" si="23"/>
        <v/>
      </c>
      <c r="AO85" s="218" t="str">
        <f t="shared" si="24"/>
        <v/>
      </c>
      <c r="AQ85" s="218" t="str">
        <f t="shared" si="25"/>
        <v/>
      </c>
      <c r="AS85" s="218" t="str">
        <f t="shared" si="26"/>
        <v/>
      </c>
      <c r="AV85" s="218" t="str">
        <f t="shared" si="28"/>
        <v/>
      </c>
      <c r="AW85" s="218" t="str">
        <f t="shared" si="27"/>
        <v/>
      </c>
    </row>
    <row r="86" spans="1:49" x14ac:dyDescent="0.25">
      <c r="A86" s="239" t="s">
        <v>1148</v>
      </c>
      <c r="B86" s="211" t="s">
        <v>279</v>
      </c>
      <c r="C86" s="211" t="s">
        <v>333</v>
      </c>
      <c r="D86" s="213" t="s">
        <v>735</v>
      </c>
      <c r="E86" s="211" t="s">
        <v>736</v>
      </c>
      <c r="F86" s="214" t="s">
        <v>914</v>
      </c>
      <c r="G86" s="214" t="s">
        <v>916</v>
      </c>
      <c r="H86" s="214"/>
      <c r="I86" s="214"/>
      <c r="J86" s="215" t="s">
        <v>949</v>
      </c>
      <c r="K86" s="214"/>
      <c r="L86" s="211"/>
      <c r="M86" s="211"/>
      <c r="N86" s="211"/>
      <c r="O86" s="211"/>
      <c r="P86" s="211" t="s">
        <v>945</v>
      </c>
      <c r="Q86" s="211" t="s">
        <v>946</v>
      </c>
      <c r="R86" s="216"/>
      <c r="S86" s="211"/>
      <c r="T86" s="217"/>
      <c r="U86" s="217"/>
      <c r="V86" s="211"/>
      <c r="W86" s="211"/>
      <c r="X86" s="211" t="s">
        <v>920</v>
      </c>
      <c r="AA86" s="218" t="str">
        <f t="shared" si="17"/>
        <v/>
      </c>
      <c r="AB86" s="218" t="str">
        <f t="shared" si="18"/>
        <v/>
      </c>
      <c r="AC86" s="218" t="str">
        <f t="shared" si="19"/>
        <v/>
      </c>
      <c r="AD86" s="218" t="str">
        <f t="shared" si="20"/>
        <v/>
      </c>
      <c r="AE86" s="218" t="s">
        <v>914</v>
      </c>
      <c r="AF86" s="218" t="s">
        <v>914</v>
      </c>
      <c r="AG86" s="218" t="s">
        <v>914</v>
      </c>
      <c r="AI86" s="218" t="str">
        <f t="shared" si="22"/>
        <v>计划用电量</v>
      </c>
      <c r="AJ86" s="218" t="s">
        <v>921</v>
      </c>
      <c r="AK86" s="218" t="str">
        <f t="shared" si="21"/>
        <v/>
      </c>
      <c r="AM86" s="218" t="str">
        <f t="shared" si="23"/>
        <v/>
      </c>
      <c r="AO86" s="218" t="str">
        <f t="shared" si="24"/>
        <v/>
      </c>
      <c r="AQ86" s="218" t="str">
        <f t="shared" si="25"/>
        <v/>
      </c>
      <c r="AS86" s="218" t="str">
        <f t="shared" si="26"/>
        <v/>
      </c>
      <c r="AV86" s="218" t="str">
        <f t="shared" si="28"/>
        <v/>
      </c>
      <c r="AW86" s="218" t="str">
        <f t="shared" si="27"/>
        <v/>
      </c>
    </row>
    <row r="87" spans="1:49" x14ac:dyDescent="0.25">
      <c r="A87" s="239" t="s">
        <v>1149</v>
      </c>
      <c r="B87" s="211" t="s">
        <v>279</v>
      </c>
      <c r="C87" s="211" t="s">
        <v>333</v>
      </c>
      <c r="D87" s="220" t="s">
        <v>341</v>
      </c>
      <c r="E87" s="211" t="s">
        <v>302</v>
      </c>
      <c r="F87" s="214" t="s">
        <v>914</v>
      </c>
      <c r="G87" s="214"/>
      <c r="H87" s="214"/>
      <c r="I87" s="214"/>
      <c r="J87" s="215"/>
      <c r="K87" s="214" t="s">
        <v>924</v>
      </c>
      <c r="L87" s="211"/>
      <c r="M87" s="211"/>
      <c r="N87" s="211"/>
      <c r="O87" s="211"/>
      <c r="P87" s="211" t="s">
        <v>945</v>
      </c>
      <c r="Q87" s="211" t="s">
        <v>946</v>
      </c>
      <c r="R87" s="216"/>
      <c r="S87" s="211" t="s">
        <v>930</v>
      </c>
      <c r="T87" s="217">
        <f>IF(R87=S87,1,0)</f>
        <v>0</v>
      </c>
      <c r="U87" s="217" t="s">
        <v>952</v>
      </c>
      <c r="V87" s="211" t="s">
        <v>953</v>
      </c>
      <c r="W87" s="211"/>
      <c r="X87" s="211" t="s">
        <v>920</v>
      </c>
      <c r="AA87" s="218" t="str">
        <f t="shared" si="17"/>
        <v/>
      </c>
      <c r="AB87" s="218" t="str">
        <f t="shared" si="18"/>
        <v/>
      </c>
      <c r="AC87" s="218" t="str">
        <f t="shared" si="19"/>
        <v/>
      </c>
      <c r="AD87" s="218" t="str">
        <f t="shared" si="20"/>
        <v/>
      </c>
      <c r="AE87" s="218" t="s">
        <v>914</v>
      </c>
      <c r="AF87" s="218" t="s">
        <v>914</v>
      </c>
      <c r="AG87" s="218" t="s">
        <v>914</v>
      </c>
      <c r="AI87" s="218" t="str">
        <f t="shared" si="22"/>
        <v>人员保障计划</v>
      </c>
      <c r="AJ87" s="218" t="s">
        <v>915</v>
      </c>
      <c r="AK87" s="218" t="str">
        <f t="shared" si="21"/>
        <v/>
      </c>
      <c r="AM87" s="218" t="str">
        <f t="shared" si="23"/>
        <v/>
      </c>
      <c r="AO87" s="218" t="str">
        <f t="shared" si="24"/>
        <v/>
      </c>
      <c r="AQ87" s="218" t="str">
        <f t="shared" si="25"/>
        <v/>
      </c>
      <c r="AS87" s="218" t="str">
        <f t="shared" si="26"/>
        <v/>
      </c>
      <c r="AV87" s="218" t="str">
        <f t="shared" si="28"/>
        <v/>
      </c>
      <c r="AW87" s="218" t="str">
        <f t="shared" si="27"/>
        <v/>
      </c>
    </row>
    <row r="88" spans="1:49" x14ac:dyDescent="0.25">
      <c r="A88" s="239" t="s">
        <v>1150</v>
      </c>
      <c r="B88" s="211" t="s">
        <v>279</v>
      </c>
      <c r="C88" s="211" t="s">
        <v>333</v>
      </c>
      <c r="D88" s="220" t="s">
        <v>344</v>
      </c>
      <c r="E88" s="211" t="s">
        <v>302</v>
      </c>
      <c r="F88" s="214" t="s">
        <v>914</v>
      </c>
      <c r="G88" s="214"/>
      <c r="H88" s="214"/>
      <c r="I88" s="214"/>
      <c r="J88" s="215"/>
      <c r="K88" s="214" t="s">
        <v>924</v>
      </c>
      <c r="L88" s="211"/>
      <c r="M88" s="211"/>
      <c r="N88" s="211"/>
      <c r="O88" s="211"/>
      <c r="P88" s="211" t="s">
        <v>946</v>
      </c>
      <c r="Q88" s="211" t="s">
        <v>977</v>
      </c>
      <c r="R88" s="216"/>
      <c r="S88" s="211" t="s">
        <v>930</v>
      </c>
      <c r="T88" s="217">
        <f>IF(R88=S88,1,0)</f>
        <v>0</v>
      </c>
      <c r="U88" s="217" t="s">
        <v>952</v>
      </c>
      <c r="V88" s="211" t="s">
        <v>953</v>
      </c>
      <c r="W88" s="211"/>
      <c r="X88" s="211" t="s">
        <v>920</v>
      </c>
      <c r="AA88" s="218" t="str">
        <f t="shared" si="17"/>
        <v/>
      </c>
      <c r="AB88" s="218" t="str">
        <f t="shared" si="18"/>
        <v/>
      </c>
      <c r="AC88" s="218" t="str">
        <f t="shared" si="19"/>
        <v/>
      </c>
      <c r="AD88" s="218" t="str">
        <f t="shared" si="20"/>
        <v/>
      </c>
      <c r="AE88" s="218" t="s">
        <v>914</v>
      </c>
      <c r="AF88" s="218" t="s">
        <v>914</v>
      </c>
      <c r="AG88" s="218" t="s">
        <v>914</v>
      </c>
      <c r="AI88" s="218" t="str">
        <f t="shared" si="22"/>
        <v>计划成本定额</v>
      </c>
      <c r="AJ88" s="218" t="s">
        <v>915</v>
      </c>
      <c r="AK88" s="218" t="str">
        <f t="shared" si="21"/>
        <v/>
      </c>
      <c r="AM88" s="218" t="str">
        <f t="shared" si="23"/>
        <v/>
      </c>
      <c r="AO88" s="218" t="str">
        <f t="shared" si="24"/>
        <v/>
      </c>
      <c r="AQ88" s="218" t="str">
        <f t="shared" si="25"/>
        <v/>
      </c>
      <c r="AS88" s="218" t="str">
        <f t="shared" si="26"/>
        <v/>
      </c>
      <c r="AV88" s="218" t="str">
        <f t="shared" si="28"/>
        <v/>
      </c>
      <c r="AW88" s="218" t="str">
        <f t="shared" si="27"/>
        <v/>
      </c>
    </row>
    <row r="89" spans="1:49" x14ac:dyDescent="0.25">
      <c r="A89" s="239" t="s">
        <v>1151</v>
      </c>
      <c r="B89" s="211" t="s">
        <v>279</v>
      </c>
      <c r="C89" s="211" t="s">
        <v>333</v>
      </c>
      <c r="D89" s="213" t="s">
        <v>347</v>
      </c>
      <c r="E89" s="211" t="s">
        <v>302</v>
      </c>
      <c r="F89" s="214" t="s">
        <v>914</v>
      </c>
      <c r="G89" s="214"/>
      <c r="H89" s="214"/>
      <c r="I89" s="214"/>
      <c r="J89" s="215"/>
      <c r="K89" s="214" t="s">
        <v>924</v>
      </c>
      <c r="L89" s="211"/>
      <c r="M89" s="211"/>
      <c r="N89" s="211"/>
      <c r="O89" s="211"/>
      <c r="P89" s="211" t="s">
        <v>964</v>
      </c>
      <c r="Q89" s="211" t="s">
        <v>965</v>
      </c>
      <c r="R89" s="216"/>
      <c r="S89" s="211"/>
      <c r="T89" s="217"/>
      <c r="U89" s="217"/>
      <c r="V89" s="211"/>
      <c r="W89" s="211"/>
      <c r="X89" s="211" t="s">
        <v>940</v>
      </c>
      <c r="AA89" s="218" t="str">
        <f t="shared" si="17"/>
        <v/>
      </c>
      <c r="AB89" s="218" t="str">
        <f t="shared" si="18"/>
        <v/>
      </c>
      <c r="AC89" s="218" t="str">
        <f t="shared" si="19"/>
        <v/>
      </c>
      <c r="AD89" s="218" t="str">
        <f t="shared" si="20"/>
        <v/>
      </c>
      <c r="AE89" s="218" t="s">
        <v>914</v>
      </c>
      <c r="AF89" s="218" t="s">
        <v>914</v>
      </c>
      <c r="AG89" s="218" t="s">
        <v>914</v>
      </c>
      <c r="AI89" s="218" t="str">
        <f t="shared" si="22"/>
        <v/>
      </c>
      <c r="AK89" s="218" t="str">
        <f t="shared" si="21"/>
        <v/>
      </c>
      <c r="AM89" s="218" t="str">
        <f t="shared" si="23"/>
        <v/>
      </c>
      <c r="AO89" s="218" t="str">
        <f t="shared" si="24"/>
        <v/>
      </c>
      <c r="AQ89" s="218" t="str">
        <f t="shared" si="25"/>
        <v/>
      </c>
      <c r="AS89" s="218" t="str">
        <f t="shared" si="26"/>
        <v/>
      </c>
      <c r="AV89" s="218" t="str">
        <f t="shared" si="28"/>
        <v/>
      </c>
      <c r="AW89" s="218" t="str">
        <f t="shared" si="27"/>
        <v/>
      </c>
    </row>
    <row r="90" spans="1:49" x14ac:dyDescent="0.25">
      <c r="A90" s="239" t="s">
        <v>1152</v>
      </c>
      <c r="B90" s="211" t="s">
        <v>279</v>
      </c>
      <c r="C90" s="211" t="s">
        <v>259</v>
      </c>
      <c r="D90" s="220" t="s">
        <v>280</v>
      </c>
      <c r="E90" s="211" t="s">
        <v>269</v>
      </c>
      <c r="F90" s="214">
        <v>1</v>
      </c>
      <c r="G90" s="214" t="s">
        <v>916</v>
      </c>
      <c r="H90" s="214"/>
      <c r="I90" s="219">
        <v>1</v>
      </c>
      <c r="J90" s="215" t="s">
        <v>956</v>
      </c>
      <c r="K90" s="214"/>
      <c r="L90" s="211"/>
      <c r="M90" s="211"/>
      <c r="N90" s="211"/>
      <c r="O90" s="211"/>
      <c r="P90" s="211" t="s">
        <v>945</v>
      </c>
      <c r="Q90" s="211" t="s">
        <v>946</v>
      </c>
      <c r="R90" s="216" t="s">
        <v>930</v>
      </c>
      <c r="S90" s="211" t="s">
        <v>930</v>
      </c>
      <c r="T90" s="217">
        <f>IF(R90=S90,1,0)</f>
        <v>1</v>
      </c>
      <c r="U90" s="217" t="s">
        <v>931</v>
      </c>
      <c r="V90" s="211" t="s">
        <v>932</v>
      </c>
      <c r="W90" s="211"/>
      <c r="X90" s="211" t="s">
        <v>940</v>
      </c>
      <c r="AA90" s="218">
        <f t="shared" si="17"/>
        <v>1</v>
      </c>
      <c r="AB90" s="218" t="str">
        <f t="shared" si="18"/>
        <v/>
      </c>
      <c r="AC90" s="218" t="str">
        <f t="shared" si="19"/>
        <v/>
      </c>
      <c r="AD90" s="218" t="str">
        <f t="shared" si="20"/>
        <v/>
      </c>
      <c r="AE90" s="218">
        <v>1</v>
      </c>
      <c r="AF90" s="218" t="s">
        <v>914</v>
      </c>
      <c r="AG90" s="218" t="s">
        <v>914</v>
      </c>
      <c r="AI90" s="218" t="str">
        <f t="shared" si="22"/>
        <v/>
      </c>
      <c r="AK90" s="218" t="str">
        <f t="shared" si="21"/>
        <v>铝合金单丝产出重量</v>
      </c>
      <c r="AL90" s="218" t="s">
        <v>933</v>
      </c>
      <c r="AM90" s="218" t="str">
        <f t="shared" si="23"/>
        <v/>
      </c>
      <c r="AO90" s="218" t="str">
        <f t="shared" si="24"/>
        <v/>
      </c>
      <c r="AQ90" s="218" t="str">
        <f t="shared" si="25"/>
        <v/>
      </c>
      <c r="AS90" s="218" t="str">
        <f t="shared" si="26"/>
        <v/>
      </c>
      <c r="AV90" s="218" t="str">
        <f t="shared" si="28"/>
        <v>设备</v>
      </c>
      <c r="AW90" s="218">
        <f t="shared" si="27"/>
        <v>1</v>
      </c>
    </row>
    <row r="91" spans="1:49" x14ac:dyDescent="0.25">
      <c r="A91" s="239" t="s">
        <v>1153</v>
      </c>
      <c r="B91" s="211" t="s">
        <v>279</v>
      </c>
      <c r="C91" s="211" t="s">
        <v>259</v>
      </c>
      <c r="D91" s="220" t="s">
        <v>754</v>
      </c>
      <c r="E91" s="211" t="s">
        <v>269</v>
      </c>
      <c r="F91" s="214">
        <v>1</v>
      </c>
      <c r="G91" s="214" t="s">
        <v>916</v>
      </c>
      <c r="H91" s="214"/>
      <c r="I91" s="214"/>
      <c r="J91" s="215" t="s">
        <v>810</v>
      </c>
      <c r="K91" s="214"/>
      <c r="L91" s="211"/>
      <c r="M91" s="211"/>
      <c r="N91" s="211"/>
      <c r="O91" s="211"/>
      <c r="P91" s="211" t="s">
        <v>934</v>
      </c>
      <c r="Q91" s="211" t="s">
        <v>935</v>
      </c>
      <c r="R91" s="216" t="s">
        <v>930</v>
      </c>
      <c r="S91" s="211" t="s">
        <v>930</v>
      </c>
      <c r="T91" s="217">
        <f>IF(R91=S91,1,0)</f>
        <v>1</v>
      </c>
      <c r="U91" s="217" t="s">
        <v>952</v>
      </c>
      <c r="V91" s="211" t="s">
        <v>932</v>
      </c>
      <c r="W91" s="211"/>
      <c r="X91" s="211" t="s">
        <v>940</v>
      </c>
      <c r="AA91" s="218">
        <f t="shared" si="17"/>
        <v>0</v>
      </c>
      <c r="AB91" s="218" t="str">
        <f t="shared" si="18"/>
        <v/>
      </c>
      <c r="AC91" s="218" t="str">
        <f t="shared" si="19"/>
        <v/>
      </c>
      <c r="AD91" s="218" t="str">
        <f t="shared" si="20"/>
        <v/>
      </c>
      <c r="AF91" s="218" t="s">
        <v>914</v>
      </c>
      <c r="AG91" s="218" t="s">
        <v>914</v>
      </c>
      <c r="AI91" s="218" t="str">
        <f t="shared" si="22"/>
        <v/>
      </c>
      <c r="AK91" s="218" t="str">
        <f t="shared" si="21"/>
        <v xml:space="preserve">   其中—不合格品重量</v>
      </c>
      <c r="AL91" s="218" t="s">
        <v>933</v>
      </c>
      <c r="AM91" s="218" t="str">
        <f t="shared" si="23"/>
        <v/>
      </c>
      <c r="AO91" s="218" t="str">
        <f t="shared" si="24"/>
        <v/>
      </c>
      <c r="AQ91" s="218" t="str">
        <f t="shared" si="25"/>
        <v/>
      </c>
      <c r="AS91" s="218" t="str">
        <f t="shared" si="26"/>
        <v/>
      </c>
      <c r="AV91" s="218" t="str">
        <f t="shared" si="28"/>
        <v>设备</v>
      </c>
      <c r="AW91" s="218">
        <f t="shared" si="27"/>
        <v>1</v>
      </c>
    </row>
    <row r="92" spans="1:49" x14ac:dyDescent="0.25">
      <c r="A92" s="239" t="s">
        <v>1237</v>
      </c>
      <c r="B92" s="211" t="s">
        <v>279</v>
      </c>
      <c r="C92" s="211" t="s">
        <v>259</v>
      </c>
      <c r="D92" s="213" t="s">
        <v>755</v>
      </c>
      <c r="E92" s="211" t="s">
        <v>269</v>
      </c>
      <c r="F92" s="214">
        <v>1</v>
      </c>
      <c r="G92" s="214" t="s">
        <v>916</v>
      </c>
      <c r="H92" s="214"/>
      <c r="I92" s="214"/>
      <c r="J92" s="215" t="s">
        <v>810</v>
      </c>
      <c r="K92" s="214"/>
      <c r="L92" s="211"/>
      <c r="M92" s="211"/>
      <c r="N92" s="211"/>
      <c r="O92" s="211"/>
      <c r="P92" s="211" t="s">
        <v>934</v>
      </c>
      <c r="Q92" s="211" t="s">
        <v>935</v>
      </c>
      <c r="R92" s="216" t="s">
        <v>930</v>
      </c>
      <c r="S92" s="211" t="s">
        <v>930</v>
      </c>
      <c r="T92" s="217">
        <f>IF(R92=S92,1,0)</f>
        <v>1</v>
      </c>
      <c r="U92" s="217" t="s">
        <v>931</v>
      </c>
      <c r="V92" s="211"/>
      <c r="W92" s="211"/>
      <c r="X92" s="211" t="s">
        <v>940</v>
      </c>
      <c r="AA92" s="218">
        <f t="shared" si="17"/>
        <v>0</v>
      </c>
      <c r="AB92" s="218" t="str">
        <f t="shared" si="18"/>
        <v/>
      </c>
      <c r="AC92" s="218" t="str">
        <f t="shared" si="19"/>
        <v/>
      </c>
      <c r="AD92" s="218" t="str">
        <f t="shared" si="20"/>
        <v/>
      </c>
      <c r="AF92" s="218" t="s">
        <v>914</v>
      </c>
      <c r="AG92" s="218" t="s">
        <v>914</v>
      </c>
      <c r="AI92" s="218" t="str">
        <f t="shared" si="22"/>
        <v/>
      </c>
      <c r="AK92" s="218" t="str">
        <f t="shared" si="21"/>
        <v xml:space="preserve">   其中—合格品重量</v>
      </c>
      <c r="AL92" s="218" t="s">
        <v>933</v>
      </c>
      <c r="AM92" s="218" t="str">
        <f t="shared" si="23"/>
        <v/>
      </c>
      <c r="AO92" s="218" t="str">
        <f t="shared" si="24"/>
        <v/>
      </c>
      <c r="AQ92" s="218" t="str">
        <f t="shared" si="25"/>
        <v/>
      </c>
      <c r="AS92" s="218" t="str">
        <f t="shared" si="26"/>
        <v/>
      </c>
      <c r="AV92" s="218" t="str">
        <f t="shared" si="28"/>
        <v>设备</v>
      </c>
      <c r="AW92" s="218">
        <f t="shared" si="27"/>
        <v>1</v>
      </c>
    </row>
    <row r="93" spans="1:49" x14ac:dyDescent="0.25">
      <c r="A93" s="239" t="s">
        <v>1154</v>
      </c>
      <c r="B93" s="211" t="s">
        <v>279</v>
      </c>
      <c r="C93" s="211" t="s">
        <v>259</v>
      </c>
      <c r="D93" s="213" t="s">
        <v>740</v>
      </c>
      <c r="E93" s="211" t="s">
        <v>302</v>
      </c>
      <c r="F93" s="214" t="s">
        <v>914</v>
      </c>
      <c r="G93" s="214" t="s">
        <v>916</v>
      </c>
      <c r="H93" s="214"/>
      <c r="I93" s="214"/>
      <c r="J93" s="215" t="s">
        <v>961</v>
      </c>
      <c r="K93" s="214"/>
      <c r="L93" s="211"/>
      <c r="M93" s="211"/>
      <c r="N93" s="211"/>
      <c r="O93" s="211"/>
      <c r="P93" s="211" t="s">
        <v>918</v>
      </c>
      <c r="Q93" s="211" t="s">
        <v>946</v>
      </c>
      <c r="R93" s="216"/>
      <c r="S93" s="211"/>
      <c r="T93" s="217"/>
      <c r="U93" s="217"/>
      <c r="V93" s="211"/>
      <c r="W93" s="211"/>
      <c r="X93" s="211" t="s">
        <v>940</v>
      </c>
      <c r="AA93" s="218">
        <f t="shared" si="17"/>
        <v>0</v>
      </c>
      <c r="AB93" s="218" t="str">
        <f t="shared" si="18"/>
        <v/>
      </c>
      <c r="AC93" s="218" t="str">
        <f t="shared" si="19"/>
        <v/>
      </c>
      <c r="AD93" s="218" t="str">
        <f t="shared" si="20"/>
        <v/>
      </c>
      <c r="AF93" s="218" t="s">
        <v>914</v>
      </c>
      <c r="AG93" s="218" t="s">
        <v>914</v>
      </c>
      <c r="AI93" s="218" t="str">
        <f t="shared" si="22"/>
        <v/>
      </c>
      <c r="AK93" s="218" t="str">
        <f t="shared" si="21"/>
        <v>投入工时</v>
      </c>
      <c r="AL93" s="218" t="s">
        <v>921</v>
      </c>
      <c r="AM93" s="218" t="str">
        <f t="shared" si="23"/>
        <v/>
      </c>
      <c r="AO93" s="218" t="str">
        <f t="shared" si="24"/>
        <v/>
      </c>
      <c r="AQ93" s="218" t="str">
        <f t="shared" si="25"/>
        <v/>
      </c>
      <c r="AS93" s="218" t="str">
        <f t="shared" si="26"/>
        <v/>
      </c>
      <c r="AW93" s="218" t="str">
        <f t="shared" si="27"/>
        <v/>
      </c>
    </row>
    <row r="94" spans="1:49" x14ac:dyDescent="0.25">
      <c r="A94" s="239" t="s">
        <v>1236</v>
      </c>
      <c r="B94" s="211" t="s">
        <v>279</v>
      </c>
      <c r="C94" s="211" t="s">
        <v>349</v>
      </c>
      <c r="D94" s="220" t="s">
        <v>741</v>
      </c>
      <c r="E94" s="211" t="s">
        <v>302</v>
      </c>
      <c r="F94" s="214" t="s">
        <v>914</v>
      </c>
      <c r="G94" s="214" t="s">
        <v>916</v>
      </c>
      <c r="H94" s="214"/>
      <c r="I94" s="214"/>
      <c r="J94" s="215" t="s">
        <v>963</v>
      </c>
      <c r="K94" s="214"/>
      <c r="L94" s="211"/>
      <c r="M94" s="211"/>
      <c r="N94" s="211"/>
      <c r="O94" s="211"/>
      <c r="P94" s="211" t="s">
        <v>964</v>
      </c>
      <c r="Q94" s="211" t="s">
        <v>965</v>
      </c>
      <c r="R94" s="216"/>
      <c r="S94" s="211"/>
      <c r="T94" s="217"/>
      <c r="U94" s="217"/>
      <c r="V94" s="211"/>
      <c r="W94" s="211"/>
      <c r="X94" s="211" t="s">
        <v>940</v>
      </c>
      <c r="AA94" s="218" t="str">
        <f t="shared" si="17"/>
        <v/>
      </c>
      <c r="AB94" s="218" t="str">
        <f t="shared" si="18"/>
        <v/>
      </c>
      <c r="AC94" s="218">
        <f t="shared" si="19"/>
        <v>0</v>
      </c>
      <c r="AD94" s="218" t="str">
        <f t="shared" si="20"/>
        <v/>
      </c>
      <c r="AE94" s="218" t="s">
        <v>914</v>
      </c>
      <c r="AF94" s="218" t="s">
        <v>914</v>
      </c>
      <c r="AI94" s="218" t="str">
        <f t="shared" si="22"/>
        <v/>
      </c>
      <c r="AK94" s="218" t="str">
        <f t="shared" si="21"/>
        <v/>
      </c>
      <c r="AM94" s="218" t="str">
        <f t="shared" si="23"/>
        <v/>
      </c>
      <c r="AO94" s="218" t="str">
        <f t="shared" si="24"/>
        <v>机物料消耗</v>
      </c>
      <c r="AP94" s="218" t="s">
        <v>921</v>
      </c>
      <c r="AQ94" s="218" t="str">
        <f t="shared" si="25"/>
        <v/>
      </c>
      <c r="AS94" s="218" t="str">
        <f t="shared" si="26"/>
        <v/>
      </c>
      <c r="AW94" s="218" t="str">
        <f t="shared" si="27"/>
        <v/>
      </c>
    </row>
    <row r="95" spans="1:49" x14ac:dyDescent="0.25">
      <c r="A95" s="239" t="s">
        <v>1155</v>
      </c>
      <c r="B95" s="211" t="s">
        <v>279</v>
      </c>
      <c r="C95" s="211" t="s">
        <v>349</v>
      </c>
      <c r="D95" s="220" t="s">
        <v>742</v>
      </c>
      <c r="E95" s="211" t="s">
        <v>302</v>
      </c>
      <c r="F95" s="214" t="s">
        <v>914</v>
      </c>
      <c r="G95" s="214" t="s">
        <v>916</v>
      </c>
      <c r="H95" s="214"/>
      <c r="I95" s="214"/>
      <c r="J95" s="215" t="s">
        <v>963</v>
      </c>
      <c r="K95" s="214"/>
      <c r="L95" s="211"/>
      <c r="M95" s="211"/>
      <c r="N95" s="211"/>
      <c r="O95" s="211"/>
      <c r="P95" s="211" t="s">
        <v>964</v>
      </c>
      <c r="Q95" s="211" t="s">
        <v>965</v>
      </c>
      <c r="R95" s="216"/>
      <c r="S95" s="211"/>
      <c r="T95" s="217"/>
      <c r="U95" s="217"/>
      <c r="V95" s="211"/>
      <c r="W95" s="211"/>
      <c r="X95" s="211" t="s">
        <v>940</v>
      </c>
      <c r="AA95" s="218" t="str">
        <f t="shared" si="17"/>
        <v/>
      </c>
      <c r="AB95" s="218" t="str">
        <f t="shared" si="18"/>
        <v/>
      </c>
      <c r="AC95" s="218">
        <f t="shared" si="19"/>
        <v>0</v>
      </c>
      <c r="AD95" s="218" t="str">
        <f t="shared" si="20"/>
        <v/>
      </c>
      <c r="AE95" s="218" t="s">
        <v>914</v>
      </c>
      <c r="AF95" s="218" t="s">
        <v>914</v>
      </c>
      <c r="AI95" s="218" t="str">
        <f t="shared" si="22"/>
        <v/>
      </c>
      <c r="AK95" s="218" t="str">
        <f t="shared" si="21"/>
        <v/>
      </c>
      <c r="AM95" s="218" t="str">
        <f t="shared" si="23"/>
        <v/>
      </c>
      <c r="AO95" s="218" t="str">
        <f t="shared" si="24"/>
        <v>设备折旧费</v>
      </c>
      <c r="AP95" s="218" t="s">
        <v>921</v>
      </c>
      <c r="AQ95" s="218" t="str">
        <f t="shared" si="25"/>
        <v/>
      </c>
      <c r="AS95" s="218" t="str">
        <f t="shared" si="26"/>
        <v/>
      </c>
      <c r="AW95" s="218" t="str">
        <f t="shared" si="27"/>
        <v/>
      </c>
    </row>
    <row r="96" spans="1:49" x14ac:dyDescent="0.25">
      <c r="A96" s="239" t="s">
        <v>1156</v>
      </c>
      <c r="B96" s="211" t="s">
        <v>279</v>
      </c>
      <c r="C96" s="211" t="s">
        <v>349</v>
      </c>
      <c r="D96" s="220" t="s">
        <v>743</v>
      </c>
      <c r="E96" s="211" t="s">
        <v>302</v>
      </c>
      <c r="F96" s="214" t="s">
        <v>914</v>
      </c>
      <c r="G96" s="214" t="s">
        <v>916</v>
      </c>
      <c r="H96" s="214"/>
      <c r="I96" s="214"/>
      <c r="J96" s="215" t="s">
        <v>963</v>
      </c>
      <c r="K96" s="214"/>
      <c r="L96" s="211"/>
      <c r="M96" s="211"/>
      <c r="N96" s="211"/>
      <c r="O96" s="211"/>
      <c r="P96" s="211" t="s">
        <v>964</v>
      </c>
      <c r="Q96" s="211" t="s">
        <v>965</v>
      </c>
      <c r="R96" s="216"/>
      <c r="S96" s="211"/>
      <c r="T96" s="217"/>
      <c r="U96" s="217"/>
      <c r="V96" s="211"/>
      <c r="W96" s="211"/>
      <c r="X96" s="211" t="s">
        <v>940</v>
      </c>
      <c r="AA96" s="218" t="str">
        <f t="shared" si="17"/>
        <v/>
      </c>
      <c r="AB96" s="218" t="str">
        <f t="shared" si="18"/>
        <v/>
      </c>
      <c r="AC96" s="218">
        <f t="shared" si="19"/>
        <v>0</v>
      </c>
      <c r="AD96" s="218" t="str">
        <f t="shared" si="20"/>
        <v/>
      </c>
      <c r="AE96" s="218" t="s">
        <v>914</v>
      </c>
      <c r="AF96" s="218" t="s">
        <v>914</v>
      </c>
      <c r="AI96" s="218" t="str">
        <f t="shared" si="22"/>
        <v/>
      </c>
      <c r="AK96" s="218" t="str">
        <f t="shared" si="21"/>
        <v/>
      </c>
      <c r="AM96" s="218" t="str">
        <f t="shared" si="23"/>
        <v/>
      </c>
      <c r="AO96" s="218" t="str">
        <f t="shared" si="24"/>
        <v>工人直接工资</v>
      </c>
      <c r="AP96" s="218" t="s">
        <v>921</v>
      </c>
      <c r="AQ96" s="218" t="str">
        <f t="shared" si="25"/>
        <v/>
      </c>
      <c r="AS96" s="218" t="str">
        <f t="shared" si="26"/>
        <v/>
      </c>
      <c r="AW96" s="218" t="str">
        <f t="shared" si="27"/>
        <v/>
      </c>
    </row>
    <row r="97" spans="1:49" x14ac:dyDescent="0.25">
      <c r="A97" s="239" t="s">
        <v>1157</v>
      </c>
      <c r="B97" s="211" t="s">
        <v>279</v>
      </c>
      <c r="C97" s="211" t="s">
        <v>349</v>
      </c>
      <c r="D97" s="220" t="s">
        <v>744</v>
      </c>
      <c r="E97" s="211" t="s">
        <v>302</v>
      </c>
      <c r="F97" s="214"/>
      <c r="G97" s="214" t="s">
        <v>916</v>
      </c>
      <c r="H97" s="214"/>
      <c r="I97" s="219">
        <v>1</v>
      </c>
      <c r="J97" s="215" t="s">
        <v>963</v>
      </c>
      <c r="K97" s="214"/>
      <c r="L97" s="211"/>
      <c r="M97" s="211"/>
      <c r="N97" s="211"/>
      <c r="O97" s="211"/>
      <c r="P97" s="211" t="s">
        <v>964</v>
      </c>
      <c r="Q97" s="211" t="s">
        <v>965</v>
      </c>
      <c r="R97" s="216"/>
      <c r="S97" s="211"/>
      <c r="T97" s="217"/>
      <c r="U97" s="217"/>
      <c r="V97" s="211"/>
      <c r="W97" s="211"/>
      <c r="X97" s="211" t="s">
        <v>940</v>
      </c>
      <c r="AA97" s="218" t="str">
        <f t="shared" si="17"/>
        <v/>
      </c>
      <c r="AB97" s="218" t="str">
        <f t="shared" si="18"/>
        <v/>
      </c>
      <c r="AC97" s="218">
        <f t="shared" si="19"/>
        <v>1</v>
      </c>
      <c r="AD97" s="218" t="str">
        <f t="shared" si="20"/>
        <v/>
      </c>
      <c r="AE97" s="218" t="s">
        <v>914</v>
      </c>
      <c r="AF97" s="218" t="s">
        <v>914</v>
      </c>
      <c r="AG97" s="218">
        <v>1</v>
      </c>
      <c r="AI97" s="218" t="str">
        <f t="shared" si="22"/>
        <v/>
      </c>
      <c r="AK97" s="218" t="str">
        <f t="shared" si="21"/>
        <v/>
      </c>
      <c r="AM97" s="218" t="str">
        <f t="shared" si="23"/>
        <v/>
      </c>
      <c r="AO97" s="218" t="str">
        <f t="shared" si="24"/>
        <v>直接电费</v>
      </c>
      <c r="AP97" s="218" t="s">
        <v>921</v>
      </c>
      <c r="AQ97" s="218" t="str">
        <f t="shared" si="25"/>
        <v/>
      </c>
      <c r="AS97" s="218" t="str">
        <f t="shared" si="26"/>
        <v/>
      </c>
      <c r="AV97" s="218" t="str">
        <f t="shared" si="28"/>
        <v>运算</v>
      </c>
      <c r="AW97" s="218" t="str">
        <f t="shared" si="27"/>
        <v/>
      </c>
    </row>
    <row r="98" spans="1:49" x14ac:dyDescent="0.25">
      <c r="A98" s="239" t="s">
        <v>1158</v>
      </c>
      <c r="B98" s="211" t="s">
        <v>279</v>
      </c>
      <c r="C98" s="211" t="s">
        <v>349</v>
      </c>
      <c r="D98" s="220" t="s">
        <v>747</v>
      </c>
      <c r="E98" s="211" t="s">
        <v>302</v>
      </c>
      <c r="F98" s="214" t="s">
        <v>914</v>
      </c>
      <c r="G98" s="214" t="s">
        <v>916</v>
      </c>
      <c r="H98" s="214"/>
      <c r="I98" s="214"/>
      <c r="J98" s="215" t="s">
        <v>963</v>
      </c>
      <c r="K98" s="214"/>
      <c r="L98" s="211"/>
      <c r="M98" s="211"/>
      <c r="N98" s="211"/>
      <c r="O98" s="211"/>
      <c r="P98" s="211" t="s">
        <v>964</v>
      </c>
      <c r="Q98" s="211" t="s">
        <v>965</v>
      </c>
      <c r="R98" s="216"/>
      <c r="S98" s="211"/>
      <c r="T98" s="217"/>
      <c r="U98" s="217"/>
      <c r="V98" s="211"/>
      <c r="W98" s="211"/>
      <c r="X98" s="211" t="s">
        <v>940</v>
      </c>
      <c r="AA98" s="218" t="str">
        <f t="shared" si="17"/>
        <v/>
      </c>
      <c r="AB98" s="218" t="str">
        <f t="shared" si="18"/>
        <v/>
      </c>
      <c r="AC98" s="218">
        <f t="shared" si="19"/>
        <v>0</v>
      </c>
      <c r="AD98" s="218" t="str">
        <f t="shared" si="20"/>
        <v/>
      </c>
      <c r="AE98" s="218" t="s">
        <v>914</v>
      </c>
      <c r="AF98" s="218" t="s">
        <v>914</v>
      </c>
      <c r="AI98" s="218" t="str">
        <f t="shared" si="22"/>
        <v/>
      </c>
      <c r="AK98" s="218" t="str">
        <f t="shared" si="21"/>
        <v/>
      </c>
      <c r="AM98" s="218" t="str">
        <f t="shared" si="23"/>
        <v/>
      </c>
      <c r="AO98" s="218" t="str">
        <f t="shared" si="24"/>
        <v>即时总成本</v>
      </c>
      <c r="AP98" s="218" t="s">
        <v>921</v>
      </c>
      <c r="AQ98" s="218" t="str">
        <f t="shared" si="25"/>
        <v/>
      </c>
      <c r="AS98" s="218" t="str">
        <f t="shared" si="26"/>
        <v/>
      </c>
      <c r="AW98" s="218" t="str">
        <f t="shared" si="27"/>
        <v/>
      </c>
    </row>
    <row r="99" spans="1:49" x14ac:dyDescent="0.25">
      <c r="A99" s="239" t="s">
        <v>1159</v>
      </c>
      <c r="B99" s="211" t="s">
        <v>279</v>
      </c>
      <c r="C99" s="211" t="s">
        <v>349</v>
      </c>
      <c r="D99" s="220" t="s">
        <v>748</v>
      </c>
      <c r="E99" s="211" t="s">
        <v>302</v>
      </c>
      <c r="F99" s="214" t="s">
        <v>914</v>
      </c>
      <c r="G99" s="214" t="s">
        <v>916</v>
      </c>
      <c r="H99" s="214"/>
      <c r="I99" s="214"/>
      <c r="J99" s="215" t="s">
        <v>963</v>
      </c>
      <c r="K99" s="214"/>
      <c r="L99" s="211"/>
      <c r="M99" s="211"/>
      <c r="N99" s="211"/>
      <c r="O99" s="211"/>
      <c r="P99" s="211" t="s">
        <v>964</v>
      </c>
      <c r="Q99" s="211" t="s">
        <v>965</v>
      </c>
      <c r="R99" s="216"/>
      <c r="S99" s="211"/>
      <c r="T99" s="217"/>
      <c r="U99" s="217"/>
      <c r="V99" s="211"/>
      <c r="W99" s="211"/>
      <c r="X99" s="211" t="s">
        <v>940</v>
      </c>
      <c r="AA99" s="218" t="str">
        <f t="shared" si="17"/>
        <v/>
      </c>
      <c r="AB99" s="218" t="str">
        <f t="shared" si="18"/>
        <v/>
      </c>
      <c r="AC99" s="218">
        <f t="shared" si="19"/>
        <v>0</v>
      </c>
      <c r="AD99" s="218" t="str">
        <f t="shared" si="20"/>
        <v/>
      </c>
      <c r="AE99" s="218" t="s">
        <v>914</v>
      </c>
      <c r="AF99" s="218" t="s">
        <v>914</v>
      </c>
      <c r="AI99" s="218" t="str">
        <f t="shared" si="22"/>
        <v/>
      </c>
      <c r="AK99" s="218" t="str">
        <f t="shared" si="21"/>
        <v/>
      </c>
      <c r="AM99" s="218" t="str">
        <f t="shared" si="23"/>
        <v/>
      </c>
      <c r="AO99" s="218" t="str">
        <f t="shared" si="24"/>
        <v>实际总成本</v>
      </c>
      <c r="AP99" s="218" t="s">
        <v>921</v>
      </c>
      <c r="AQ99" s="218" t="str">
        <f t="shared" si="25"/>
        <v/>
      </c>
      <c r="AS99" s="218" t="str">
        <f t="shared" si="26"/>
        <v/>
      </c>
      <c r="AW99" s="218" t="str">
        <f t="shared" si="27"/>
        <v/>
      </c>
    </row>
    <row r="100" spans="1:49" ht="27.6" x14ac:dyDescent="0.25">
      <c r="A100" s="239" t="s">
        <v>1160</v>
      </c>
      <c r="B100" s="211" t="s">
        <v>279</v>
      </c>
      <c r="C100" s="211" t="s">
        <v>349</v>
      </c>
      <c r="D100" s="220" t="s">
        <v>350</v>
      </c>
      <c r="E100" s="211" t="s">
        <v>302</v>
      </c>
      <c r="F100" s="214" t="s">
        <v>914</v>
      </c>
      <c r="G100" s="214"/>
      <c r="H100" s="214"/>
      <c r="I100" s="214"/>
      <c r="J100" s="215"/>
      <c r="K100" s="215"/>
      <c r="L100" s="211"/>
      <c r="M100" s="211"/>
      <c r="N100" s="211"/>
      <c r="O100" s="211"/>
      <c r="P100" s="211" t="s">
        <v>964</v>
      </c>
      <c r="Q100" s="211" t="s">
        <v>965</v>
      </c>
      <c r="R100" s="216"/>
      <c r="S100" s="211"/>
      <c r="T100" s="217"/>
      <c r="U100" s="217"/>
      <c r="V100" s="211"/>
      <c r="W100" s="211"/>
      <c r="X100" s="211" t="s">
        <v>940</v>
      </c>
      <c r="AA100" s="218" t="str">
        <f t="shared" si="17"/>
        <v/>
      </c>
      <c r="AB100" s="218" t="str">
        <f t="shared" si="18"/>
        <v/>
      </c>
      <c r="AC100" s="218">
        <f t="shared" si="19"/>
        <v>0</v>
      </c>
      <c r="AD100" s="218" t="str">
        <f t="shared" si="20"/>
        <v/>
      </c>
      <c r="AE100" s="218" t="s">
        <v>914</v>
      </c>
      <c r="AF100" s="218" t="s">
        <v>914</v>
      </c>
      <c r="AI100" s="218" t="str">
        <f t="shared" si="22"/>
        <v/>
      </c>
      <c r="AK100" s="218" t="str">
        <f t="shared" si="21"/>
        <v/>
      </c>
      <c r="AM100" s="218" t="str">
        <f t="shared" si="23"/>
        <v/>
      </c>
      <c r="AO100" s="218" t="str">
        <f t="shared" si="24"/>
        <v>结算收入（内部交易）</v>
      </c>
      <c r="AP100" s="218" t="s">
        <v>921</v>
      </c>
      <c r="AQ100" s="218" t="str">
        <f t="shared" si="25"/>
        <v/>
      </c>
      <c r="AS100" s="218" t="str">
        <f t="shared" si="26"/>
        <v/>
      </c>
      <c r="AW100" s="218" t="str">
        <f t="shared" si="27"/>
        <v/>
      </c>
    </row>
    <row r="101" spans="1:49" x14ac:dyDescent="0.25">
      <c r="A101" s="239" t="s">
        <v>1161</v>
      </c>
      <c r="B101" s="211" t="s">
        <v>279</v>
      </c>
      <c r="C101" s="211" t="s">
        <v>349</v>
      </c>
      <c r="D101" s="220" t="s">
        <v>352</v>
      </c>
      <c r="E101" s="211" t="s">
        <v>302</v>
      </c>
      <c r="F101" s="214" t="s">
        <v>914</v>
      </c>
      <c r="G101" s="214"/>
      <c r="H101" s="214"/>
      <c r="I101" s="214"/>
      <c r="J101" s="215"/>
      <c r="K101" s="215"/>
      <c r="L101" s="211"/>
      <c r="M101" s="211"/>
      <c r="N101" s="211"/>
      <c r="O101" s="211"/>
      <c r="P101" s="211" t="s">
        <v>964</v>
      </c>
      <c r="Q101" s="211" t="s">
        <v>965</v>
      </c>
      <c r="R101" s="211"/>
      <c r="S101" s="211"/>
      <c r="T101" s="211"/>
      <c r="U101" s="217"/>
      <c r="V101" s="211"/>
      <c r="W101" s="211"/>
      <c r="X101" s="211" t="s">
        <v>940</v>
      </c>
      <c r="AA101" s="218" t="str">
        <f t="shared" si="17"/>
        <v/>
      </c>
      <c r="AB101" s="218" t="str">
        <f t="shared" si="18"/>
        <v/>
      </c>
      <c r="AC101" s="218">
        <f t="shared" si="19"/>
        <v>0</v>
      </c>
      <c r="AD101" s="218" t="str">
        <f t="shared" si="20"/>
        <v/>
      </c>
      <c r="AE101" s="218" t="s">
        <v>914</v>
      </c>
      <c r="AF101" s="218" t="s">
        <v>914</v>
      </c>
      <c r="AI101" s="218" t="str">
        <f t="shared" si="22"/>
        <v/>
      </c>
      <c r="AK101" s="218" t="str">
        <f t="shared" si="21"/>
        <v/>
      </c>
      <c r="AM101" s="218" t="str">
        <f t="shared" si="23"/>
        <v/>
      </c>
      <c r="AO101" s="218" t="str">
        <f t="shared" si="24"/>
        <v>利润（内部交易）</v>
      </c>
      <c r="AP101" s="218" t="s">
        <v>921</v>
      </c>
      <c r="AQ101" s="218" t="str">
        <f t="shared" si="25"/>
        <v/>
      </c>
      <c r="AS101" s="218" t="str">
        <f t="shared" si="26"/>
        <v/>
      </c>
      <c r="AW101" s="218" t="str">
        <f t="shared" si="27"/>
        <v/>
      </c>
    </row>
    <row r="102" spans="1:49" x14ac:dyDescent="0.25">
      <c r="A102" s="239" t="s">
        <v>1262</v>
      </c>
      <c r="B102" s="211" t="s">
        <v>279</v>
      </c>
      <c r="C102" s="211" t="s">
        <v>287</v>
      </c>
      <c r="D102" s="220" t="s">
        <v>756</v>
      </c>
      <c r="E102" s="211" t="s">
        <v>302</v>
      </c>
      <c r="F102" s="214">
        <v>1</v>
      </c>
      <c r="G102" s="214"/>
      <c r="H102" s="214"/>
      <c r="I102" s="214" t="s">
        <v>978</v>
      </c>
      <c r="J102" s="215"/>
      <c r="K102" s="214" t="s">
        <v>924</v>
      </c>
      <c r="L102" s="211"/>
      <c r="M102" s="211"/>
      <c r="N102" s="211"/>
      <c r="O102" s="211"/>
      <c r="P102" s="211" t="s">
        <v>934</v>
      </c>
      <c r="Q102" s="211" t="s">
        <v>935</v>
      </c>
      <c r="R102" s="211" t="s">
        <v>930</v>
      </c>
      <c r="S102" s="211"/>
      <c r="T102" s="211">
        <f t="shared" ref="T102:T117" si="29">IF(R102=S102,1,0)</f>
        <v>0</v>
      </c>
      <c r="U102" s="217"/>
      <c r="V102" s="211"/>
      <c r="W102" s="211"/>
      <c r="X102" s="211" t="s">
        <v>936</v>
      </c>
      <c r="AA102" s="218" t="str">
        <f t="shared" si="17"/>
        <v/>
      </c>
      <c r="AB102" s="218" t="str">
        <f t="shared" si="18"/>
        <v>PLC</v>
      </c>
      <c r="AC102" s="218" t="str">
        <f t="shared" si="19"/>
        <v/>
      </c>
      <c r="AD102" s="218" t="str">
        <f t="shared" si="20"/>
        <v/>
      </c>
      <c r="AE102" s="218" t="s">
        <v>914</v>
      </c>
      <c r="AF102" s="218" t="s">
        <v>979</v>
      </c>
      <c r="AG102" s="218" t="s">
        <v>914</v>
      </c>
      <c r="AI102" s="218" t="str">
        <f t="shared" si="22"/>
        <v/>
      </c>
      <c r="AK102" s="218" t="str">
        <f t="shared" si="21"/>
        <v/>
      </c>
      <c r="AM102" s="218" t="str">
        <f t="shared" si="23"/>
        <v>时效工艺-时长</v>
      </c>
      <c r="AN102" s="218" t="s">
        <v>933</v>
      </c>
      <c r="AO102" s="218" t="str">
        <f t="shared" si="24"/>
        <v/>
      </c>
      <c r="AQ102" s="218" t="str">
        <f t="shared" si="25"/>
        <v/>
      </c>
      <c r="AS102" s="218" t="str">
        <f t="shared" si="26"/>
        <v/>
      </c>
      <c r="AV102" s="218" t="str">
        <f t="shared" si="28"/>
        <v>设备</v>
      </c>
      <c r="AW102" s="218">
        <f t="shared" si="27"/>
        <v>1</v>
      </c>
    </row>
    <row r="103" spans="1:49" x14ac:dyDescent="0.25">
      <c r="A103" s="239" t="s">
        <v>1269</v>
      </c>
      <c r="B103" s="211" t="s">
        <v>279</v>
      </c>
      <c r="C103" s="211" t="s">
        <v>287</v>
      </c>
      <c r="D103" s="220" t="s">
        <v>757</v>
      </c>
      <c r="E103" s="211" t="s">
        <v>302</v>
      </c>
      <c r="F103" s="214">
        <v>1</v>
      </c>
      <c r="G103" s="214"/>
      <c r="H103" s="214"/>
      <c r="I103" s="214" t="s">
        <v>978</v>
      </c>
      <c r="J103" s="215"/>
      <c r="K103" s="214" t="s">
        <v>924</v>
      </c>
      <c r="L103" s="211"/>
      <c r="M103" s="211"/>
      <c r="N103" s="211"/>
      <c r="O103" s="211"/>
      <c r="P103" s="211" t="s">
        <v>934</v>
      </c>
      <c r="Q103" s="211" t="s">
        <v>935</v>
      </c>
      <c r="R103" s="211" t="s">
        <v>930</v>
      </c>
      <c r="S103" s="211"/>
      <c r="T103" s="211">
        <f t="shared" si="29"/>
        <v>0</v>
      </c>
      <c r="U103" s="217"/>
      <c r="V103" s="211"/>
      <c r="W103" s="211"/>
      <c r="X103" s="211" t="s">
        <v>936</v>
      </c>
      <c r="AA103" s="218" t="str">
        <f t="shared" si="17"/>
        <v/>
      </c>
      <c r="AB103" s="218" t="str">
        <f t="shared" si="18"/>
        <v>PLC</v>
      </c>
      <c r="AC103" s="218" t="str">
        <f t="shared" si="19"/>
        <v/>
      </c>
      <c r="AD103" s="218" t="str">
        <f t="shared" si="20"/>
        <v/>
      </c>
      <c r="AE103" s="218" t="s">
        <v>914</v>
      </c>
      <c r="AF103" s="218" t="s">
        <v>979</v>
      </c>
      <c r="AG103" s="218" t="s">
        <v>914</v>
      </c>
      <c r="AI103" s="218" t="str">
        <f t="shared" si="22"/>
        <v/>
      </c>
      <c r="AK103" s="218" t="str">
        <f t="shared" si="21"/>
        <v/>
      </c>
      <c r="AM103" s="218" t="str">
        <f t="shared" si="23"/>
        <v>时效工艺-温度</v>
      </c>
      <c r="AN103" s="218" t="s">
        <v>933</v>
      </c>
      <c r="AO103" s="218" t="str">
        <f t="shared" si="24"/>
        <v/>
      </c>
      <c r="AQ103" s="218" t="str">
        <f t="shared" si="25"/>
        <v/>
      </c>
      <c r="AS103" s="218" t="str">
        <f t="shared" si="26"/>
        <v/>
      </c>
      <c r="AV103" s="218" t="str">
        <f t="shared" si="28"/>
        <v>设备</v>
      </c>
      <c r="AW103" s="218">
        <f t="shared" si="27"/>
        <v>1</v>
      </c>
    </row>
    <row r="104" spans="1:49" x14ac:dyDescent="0.25">
      <c r="A104" s="239" t="s">
        <v>1265</v>
      </c>
      <c r="B104" s="211" t="s">
        <v>279</v>
      </c>
      <c r="C104" s="211" t="s">
        <v>287</v>
      </c>
      <c r="D104" s="232" t="s">
        <v>297</v>
      </c>
      <c r="E104" s="211" t="s">
        <v>302</v>
      </c>
      <c r="F104" s="214">
        <v>1</v>
      </c>
      <c r="G104" s="214"/>
      <c r="H104" s="214"/>
      <c r="I104" s="219">
        <v>1</v>
      </c>
      <c r="J104" s="215" t="s">
        <v>810</v>
      </c>
      <c r="K104" s="214"/>
      <c r="L104" s="211"/>
      <c r="M104" s="211"/>
      <c r="N104" s="211"/>
      <c r="O104" s="211"/>
      <c r="P104" s="211" t="s">
        <v>934</v>
      </c>
      <c r="Q104" s="211" t="s">
        <v>935</v>
      </c>
      <c r="R104" s="211" t="s">
        <v>930</v>
      </c>
      <c r="S104" s="211"/>
      <c r="T104" s="211">
        <f t="shared" si="29"/>
        <v>0</v>
      </c>
      <c r="U104" s="217"/>
      <c r="V104" s="211"/>
      <c r="W104" s="211"/>
      <c r="X104" s="211" t="s">
        <v>936</v>
      </c>
      <c r="AA104" s="218" t="str">
        <f t="shared" si="17"/>
        <v/>
      </c>
      <c r="AB104" s="218">
        <f t="shared" si="18"/>
        <v>1</v>
      </c>
      <c r="AC104" s="218" t="str">
        <f t="shared" si="19"/>
        <v/>
      </c>
      <c r="AD104" s="218" t="str">
        <f t="shared" si="20"/>
        <v/>
      </c>
      <c r="AE104" s="218" t="s">
        <v>914</v>
      </c>
      <c r="AF104" s="218">
        <v>1</v>
      </c>
      <c r="AG104" s="218" t="s">
        <v>914</v>
      </c>
      <c r="AI104" s="218" t="str">
        <f t="shared" si="22"/>
        <v/>
      </c>
      <c r="AK104" s="218" t="str">
        <f t="shared" si="21"/>
        <v/>
      </c>
      <c r="AM104" s="218" t="str">
        <f t="shared" si="23"/>
        <v>采样批次号</v>
      </c>
      <c r="AN104" s="218" t="s">
        <v>933</v>
      </c>
      <c r="AO104" s="218" t="str">
        <f t="shared" si="24"/>
        <v/>
      </c>
      <c r="AQ104" s="218" t="str">
        <f t="shared" si="25"/>
        <v/>
      </c>
      <c r="AS104" s="218" t="str">
        <f t="shared" si="26"/>
        <v/>
      </c>
      <c r="AV104" s="218" t="str">
        <f t="shared" si="28"/>
        <v>设备</v>
      </c>
      <c r="AW104" s="218">
        <f t="shared" si="27"/>
        <v>1</v>
      </c>
    </row>
    <row r="105" spans="1:49" x14ac:dyDescent="0.25">
      <c r="A105" s="239" t="s">
        <v>1268</v>
      </c>
      <c r="B105" s="211" t="s">
        <v>279</v>
      </c>
      <c r="C105" s="211" t="s">
        <v>287</v>
      </c>
      <c r="D105" s="213" t="s">
        <v>749</v>
      </c>
      <c r="E105" s="211" t="s">
        <v>261</v>
      </c>
      <c r="F105" s="214">
        <v>1</v>
      </c>
      <c r="G105" s="214"/>
      <c r="H105" s="214"/>
      <c r="I105" s="214" t="s">
        <v>966</v>
      </c>
      <c r="J105" s="215"/>
      <c r="K105" s="214"/>
      <c r="L105" s="211"/>
      <c r="M105" s="211"/>
      <c r="N105" s="211"/>
      <c r="O105" s="211"/>
      <c r="P105" s="211" t="s">
        <v>934</v>
      </c>
      <c r="Q105" s="211" t="s">
        <v>935</v>
      </c>
      <c r="R105" s="211" t="s">
        <v>930</v>
      </c>
      <c r="S105" s="211"/>
      <c r="T105" s="211">
        <f t="shared" si="29"/>
        <v>0</v>
      </c>
      <c r="U105" s="217"/>
      <c r="V105" s="211"/>
      <c r="W105" s="211"/>
      <c r="X105" s="211" t="s">
        <v>936</v>
      </c>
      <c r="AA105" s="218" t="str">
        <f t="shared" si="17"/>
        <v/>
      </c>
      <c r="AB105" s="218" t="str">
        <f t="shared" si="18"/>
        <v>温度传感器</v>
      </c>
      <c r="AC105" s="218" t="str">
        <f t="shared" si="19"/>
        <v/>
      </c>
      <c r="AD105" s="218" t="str">
        <f t="shared" si="20"/>
        <v/>
      </c>
      <c r="AE105" s="218" t="s">
        <v>914</v>
      </c>
      <c r="AF105" s="218" t="s">
        <v>967</v>
      </c>
      <c r="AG105" s="218" t="s">
        <v>914</v>
      </c>
      <c r="AI105" s="218" t="str">
        <f t="shared" si="22"/>
        <v/>
      </c>
      <c r="AK105" s="218" t="str">
        <f t="shared" si="21"/>
        <v/>
      </c>
      <c r="AM105" s="218" t="str">
        <f t="shared" si="23"/>
        <v>实验室温湿度</v>
      </c>
      <c r="AN105" s="218" t="s">
        <v>933</v>
      </c>
      <c r="AO105" s="218" t="str">
        <f t="shared" si="24"/>
        <v/>
      </c>
      <c r="AQ105" s="218" t="str">
        <f t="shared" si="25"/>
        <v/>
      </c>
      <c r="AS105" s="218" t="str">
        <f t="shared" si="26"/>
        <v/>
      </c>
      <c r="AV105" s="218" t="str">
        <f t="shared" si="28"/>
        <v>设备</v>
      </c>
      <c r="AW105" s="218">
        <f t="shared" si="27"/>
        <v>1</v>
      </c>
    </row>
    <row r="106" spans="1:49" x14ac:dyDescent="0.25">
      <c r="A106" s="239" t="s">
        <v>1267</v>
      </c>
      <c r="B106" s="211" t="s">
        <v>279</v>
      </c>
      <c r="C106" s="211" t="s">
        <v>287</v>
      </c>
      <c r="D106" s="213" t="s">
        <v>758</v>
      </c>
      <c r="E106" s="211" t="s">
        <v>261</v>
      </c>
      <c r="F106" s="214">
        <v>1</v>
      </c>
      <c r="G106" s="214" t="s">
        <v>916</v>
      </c>
      <c r="H106" s="214"/>
      <c r="I106" s="214"/>
      <c r="J106" s="215" t="s">
        <v>810</v>
      </c>
      <c r="K106" s="214"/>
      <c r="L106" s="211"/>
      <c r="M106" s="211"/>
      <c r="N106" s="211"/>
      <c r="O106" s="211"/>
      <c r="P106" s="211" t="s">
        <v>934</v>
      </c>
      <c r="Q106" s="211" t="s">
        <v>935</v>
      </c>
      <c r="R106" s="211" t="s">
        <v>930</v>
      </c>
      <c r="S106" s="211" t="s">
        <v>930</v>
      </c>
      <c r="T106" s="211">
        <f t="shared" si="29"/>
        <v>1</v>
      </c>
      <c r="U106" s="217"/>
      <c r="V106" s="211"/>
      <c r="W106" s="211"/>
      <c r="X106" s="211" t="s">
        <v>936</v>
      </c>
      <c r="AA106" s="218" t="str">
        <f t="shared" si="17"/>
        <v/>
      </c>
      <c r="AB106" s="218">
        <f t="shared" si="18"/>
        <v>0</v>
      </c>
      <c r="AC106" s="218" t="str">
        <f t="shared" si="19"/>
        <v/>
      </c>
      <c r="AD106" s="218" t="str">
        <f t="shared" si="20"/>
        <v/>
      </c>
      <c r="AE106" s="218" t="s">
        <v>914</v>
      </c>
      <c r="AG106" s="218" t="s">
        <v>914</v>
      </c>
      <c r="AI106" s="218" t="str">
        <f t="shared" si="22"/>
        <v/>
      </c>
      <c r="AK106" s="218" t="str">
        <f t="shared" si="21"/>
        <v/>
      </c>
      <c r="AM106" s="218" t="str">
        <f t="shared" si="23"/>
        <v>铝合金杆直径</v>
      </c>
      <c r="AN106" s="218" t="s">
        <v>933</v>
      </c>
      <c r="AO106" s="218" t="str">
        <f t="shared" si="24"/>
        <v/>
      </c>
      <c r="AQ106" s="218" t="str">
        <f t="shared" si="25"/>
        <v/>
      </c>
      <c r="AS106" s="218" t="str">
        <f t="shared" si="26"/>
        <v/>
      </c>
      <c r="AV106" s="218" t="str">
        <f t="shared" si="28"/>
        <v>设备</v>
      </c>
      <c r="AW106" s="218">
        <f t="shared" si="27"/>
        <v>1</v>
      </c>
    </row>
    <row r="107" spans="1:49" x14ac:dyDescent="0.25">
      <c r="A107" s="239" t="s">
        <v>1266</v>
      </c>
      <c r="B107" s="211" t="s">
        <v>279</v>
      </c>
      <c r="C107" s="211" t="s">
        <v>287</v>
      </c>
      <c r="D107" s="229" t="s">
        <v>759</v>
      </c>
      <c r="E107" s="211" t="s">
        <v>261</v>
      </c>
      <c r="F107" s="214">
        <v>1</v>
      </c>
      <c r="G107" s="214" t="s">
        <v>916</v>
      </c>
      <c r="H107" s="214"/>
      <c r="I107" s="219">
        <v>1</v>
      </c>
      <c r="J107" s="215" t="s">
        <v>810</v>
      </c>
      <c r="K107" s="214"/>
      <c r="L107" s="211"/>
      <c r="M107" s="211"/>
      <c r="N107" s="211"/>
      <c r="O107" s="211"/>
      <c r="P107" s="211" t="s">
        <v>934</v>
      </c>
      <c r="Q107" s="211" t="s">
        <v>935</v>
      </c>
      <c r="R107" s="211" t="s">
        <v>930</v>
      </c>
      <c r="S107" s="211" t="s">
        <v>930</v>
      </c>
      <c r="T107" s="211">
        <f t="shared" si="29"/>
        <v>1</v>
      </c>
      <c r="U107" s="217"/>
      <c r="V107" s="211"/>
      <c r="W107" s="211"/>
      <c r="X107" s="211" t="s">
        <v>936</v>
      </c>
      <c r="AA107" s="218" t="str">
        <f t="shared" si="17"/>
        <v/>
      </c>
      <c r="AB107" s="218">
        <f t="shared" si="18"/>
        <v>1</v>
      </c>
      <c r="AC107" s="218" t="str">
        <f t="shared" si="19"/>
        <v/>
      </c>
      <c r="AD107" s="218" t="str">
        <f t="shared" si="20"/>
        <v/>
      </c>
      <c r="AE107" s="218" t="s">
        <v>914</v>
      </c>
      <c r="AF107" s="218">
        <v>1</v>
      </c>
      <c r="AG107" s="218" t="s">
        <v>914</v>
      </c>
      <c r="AI107" s="218" t="str">
        <f t="shared" si="22"/>
        <v/>
      </c>
      <c r="AK107" s="218" t="str">
        <f t="shared" si="21"/>
        <v/>
      </c>
      <c r="AM107" s="218" t="str">
        <f t="shared" si="23"/>
        <v>铝合金杆抗拉强度</v>
      </c>
      <c r="AN107" s="218" t="s">
        <v>933</v>
      </c>
      <c r="AO107" s="218" t="str">
        <f t="shared" si="24"/>
        <v/>
      </c>
      <c r="AQ107" s="218" t="str">
        <f t="shared" si="25"/>
        <v/>
      </c>
      <c r="AS107" s="218" t="str">
        <f t="shared" si="26"/>
        <v/>
      </c>
      <c r="AV107" s="218" t="str">
        <f t="shared" si="28"/>
        <v>设备</v>
      </c>
      <c r="AW107" s="218">
        <f t="shared" si="27"/>
        <v>1</v>
      </c>
    </row>
    <row r="108" spans="1:49" x14ac:dyDescent="0.25">
      <c r="A108" s="239" t="s">
        <v>1270</v>
      </c>
      <c r="B108" s="211" t="s">
        <v>279</v>
      </c>
      <c r="C108" s="211" t="s">
        <v>287</v>
      </c>
      <c r="D108" s="229" t="s">
        <v>305</v>
      </c>
      <c r="E108" s="211" t="s">
        <v>261</v>
      </c>
      <c r="F108" s="214">
        <v>1</v>
      </c>
      <c r="G108" s="214" t="s">
        <v>916</v>
      </c>
      <c r="H108" s="214"/>
      <c r="I108" s="219">
        <v>1</v>
      </c>
      <c r="J108" s="215" t="s">
        <v>810</v>
      </c>
      <c r="K108" s="214"/>
      <c r="L108" s="211"/>
      <c r="M108" s="211"/>
      <c r="N108" s="211"/>
      <c r="O108" s="211"/>
      <c r="P108" s="211" t="s">
        <v>934</v>
      </c>
      <c r="Q108" s="211" t="s">
        <v>935</v>
      </c>
      <c r="R108" s="211" t="s">
        <v>930</v>
      </c>
      <c r="S108" s="211" t="s">
        <v>930</v>
      </c>
      <c r="T108" s="211">
        <f t="shared" si="29"/>
        <v>1</v>
      </c>
      <c r="U108" s="217"/>
      <c r="V108" s="211"/>
      <c r="W108" s="211"/>
      <c r="X108" s="211" t="s">
        <v>936</v>
      </c>
      <c r="AA108" s="218" t="str">
        <f t="shared" si="17"/>
        <v/>
      </c>
      <c r="AB108" s="218">
        <f t="shared" si="18"/>
        <v>1</v>
      </c>
      <c r="AC108" s="218" t="str">
        <f t="shared" si="19"/>
        <v/>
      </c>
      <c r="AD108" s="218" t="str">
        <f t="shared" si="20"/>
        <v/>
      </c>
      <c r="AE108" s="218" t="s">
        <v>914</v>
      </c>
      <c r="AF108" s="218">
        <v>1</v>
      </c>
      <c r="AG108" s="218" t="s">
        <v>914</v>
      </c>
      <c r="AI108" s="218" t="str">
        <f t="shared" si="22"/>
        <v/>
      </c>
      <c r="AK108" s="218" t="str">
        <f t="shared" si="21"/>
        <v/>
      </c>
      <c r="AM108" s="218" t="str">
        <f t="shared" si="23"/>
        <v>铝合金杆断后伸长率</v>
      </c>
      <c r="AN108" s="218" t="s">
        <v>933</v>
      </c>
      <c r="AO108" s="218" t="str">
        <f t="shared" si="24"/>
        <v/>
      </c>
      <c r="AQ108" s="218" t="str">
        <f t="shared" si="25"/>
        <v/>
      </c>
      <c r="AS108" s="218" t="str">
        <f t="shared" si="26"/>
        <v/>
      </c>
      <c r="AV108" s="218" t="str">
        <f t="shared" si="28"/>
        <v>设备</v>
      </c>
      <c r="AW108" s="218">
        <f t="shared" si="27"/>
        <v>1</v>
      </c>
    </row>
    <row r="109" spans="1:49" x14ac:dyDescent="0.25">
      <c r="A109" s="239" t="s">
        <v>1271</v>
      </c>
      <c r="B109" s="211" t="s">
        <v>279</v>
      </c>
      <c r="C109" s="211" t="s">
        <v>287</v>
      </c>
      <c r="D109" s="213" t="s">
        <v>760</v>
      </c>
      <c r="E109" s="211" t="s">
        <v>261</v>
      </c>
      <c r="F109" s="214">
        <v>1</v>
      </c>
      <c r="G109" s="214" t="s">
        <v>916</v>
      </c>
      <c r="H109" s="214"/>
      <c r="I109" s="214" t="s">
        <v>942</v>
      </c>
      <c r="J109" s="215" t="s">
        <v>810</v>
      </c>
      <c r="K109" s="214"/>
      <c r="L109" s="211"/>
      <c r="M109" s="211"/>
      <c r="N109" s="211"/>
      <c r="O109" s="211"/>
      <c r="P109" s="211" t="s">
        <v>934</v>
      </c>
      <c r="Q109" s="211" t="s">
        <v>935</v>
      </c>
      <c r="R109" s="211" t="s">
        <v>930</v>
      </c>
      <c r="S109" s="211"/>
      <c r="T109" s="211">
        <f t="shared" si="29"/>
        <v>0</v>
      </c>
      <c r="U109" s="217"/>
      <c r="V109" s="211"/>
      <c r="W109" s="211"/>
      <c r="X109" s="211" t="s">
        <v>936</v>
      </c>
      <c r="AA109" s="218" t="str">
        <f t="shared" si="17"/>
        <v/>
      </c>
      <c r="AB109" s="218" t="str">
        <f t="shared" si="18"/>
        <v>数字电桥</v>
      </c>
      <c r="AC109" s="218" t="str">
        <f t="shared" si="19"/>
        <v/>
      </c>
      <c r="AD109" s="218" t="str">
        <f t="shared" si="20"/>
        <v/>
      </c>
      <c r="AE109" s="218" t="s">
        <v>914</v>
      </c>
      <c r="AF109" s="218" t="s">
        <v>943</v>
      </c>
      <c r="AG109" s="218" t="s">
        <v>914</v>
      </c>
      <c r="AI109" s="218" t="str">
        <f t="shared" si="22"/>
        <v/>
      </c>
      <c r="AK109" s="218" t="str">
        <f t="shared" si="21"/>
        <v/>
      </c>
      <c r="AM109" s="218" t="str">
        <f t="shared" si="23"/>
        <v>铝合金杆电阻</v>
      </c>
      <c r="AN109" s="218" t="s">
        <v>933</v>
      </c>
      <c r="AO109" s="218" t="str">
        <f t="shared" si="24"/>
        <v/>
      </c>
      <c r="AQ109" s="218" t="str">
        <f t="shared" si="25"/>
        <v/>
      </c>
      <c r="AS109" s="218" t="str">
        <f t="shared" si="26"/>
        <v/>
      </c>
      <c r="AV109" s="218" t="str">
        <f t="shared" si="28"/>
        <v>设备</v>
      </c>
      <c r="AW109" s="218">
        <f t="shared" si="27"/>
        <v>1</v>
      </c>
    </row>
    <row r="110" spans="1:49" x14ac:dyDescent="0.25">
      <c r="A110" s="239" t="s">
        <v>1272</v>
      </c>
      <c r="B110" s="211" t="s">
        <v>279</v>
      </c>
      <c r="C110" s="211" t="s">
        <v>287</v>
      </c>
      <c r="D110" s="213" t="s">
        <v>761</v>
      </c>
      <c r="E110" s="211" t="s">
        <v>261</v>
      </c>
      <c r="F110" s="214">
        <v>1</v>
      </c>
      <c r="G110" s="214" t="s">
        <v>916</v>
      </c>
      <c r="H110" s="214"/>
      <c r="I110" s="214"/>
      <c r="J110" s="215" t="s">
        <v>810</v>
      </c>
      <c r="K110" s="214"/>
      <c r="L110" s="211"/>
      <c r="M110" s="211"/>
      <c r="N110" s="211"/>
      <c r="O110" s="211"/>
      <c r="P110" s="211" t="s">
        <v>934</v>
      </c>
      <c r="Q110" s="211" t="s">
        <v>935</v>
      </c>
      <c r="R110" s="211" t="s">
        <v>930</v>
      </c>
      <c r="S110" s="211"/>
      <c r="T110" s="211">
        <f t="shared" si="29"/>
        <v>0</v>
      </c>
      <c r="U110" s="217"/>
      <c r="V110" s="211"/>
      <c r="W110" s="211"/>
      <c r="X110" s="211" t="s">
        <v>936</v>
      </c>
      <c r="AA110" s="218" t="str">
        <f t="shared" si="17"/>
        <v/>
      </c>
      <c r="AB110" s="218">
        <f t="shared" si="18"/>
        <v>0</v>
      </c>
      <c r="AC110" s="218" t="str">
        <f t="shared" si="19"/>
        <v/>
      </c>
      <c r="AD110" s="218" t="str">
        <f t="shared" si="20"/>
        <v/>
      </c>
      <c r="AE110" s="218" t="s">
        <v>914</v>
      </c>
      <c r="AG110" s="218" t="s">
        <v>914</v>
      </c>
      <c r="AI110" s="218" t="str">
        <f t="shared" si="22"/>
        <v/>
      </c>
      <c r="AK110" s="218" t="str">
        <f t="shared" si="21"/>
        <v/>
      </c>
      <c r="AM110" s="218" t="str">
        <f t="shared" si="23"/>
        <v>铝合金单丝直径</v>
      </c>
      <c r="AN110" s="218" t="s">
        <v>933</v>
      </c>
      <c r="AO110" s="218" t="str">
        <f t="shared" si="24"/>
        <v/>
      </c>
      <c r="AQ110" s="218" t="str">
        <f t="shared" si="25"/>
        <v/>
      </c>
      <c r="AS110" s="218" t="str">
        <f t="shared" si="26"/>
        <v/>
      </c>
      <c r="AV110" s="218" t="str">
        <f t="shared" si="28"/>
        <v>设备</v>
      </c>
      <c r="AW110" s="218">
        <f t="shared" si="27"/>
        <v>1</v>
      </c>
    </row>
    <row r="111" spans="1:49" x14ac:dyDescent="0.25">
      <c r="A111" s="239" t="s">
        <v>1273</v>
      </c>
      <c r="B111" s="211" t="s">
        <v>279</v>
      </c>
      <c r="C111" s="211" t="s">
        <v>287</v>
      </c>
      <c r="D111" s="229" t="s">
        <v>298</v>
      </c>
      <c r="E111" s="211" t="s">
        <v>261</v>
      </c>
      <c r="F111" s="214">
        <v>1</v>
      </c>
      <c r="G111" s="214" t="s">
        <v>916</v>
      </c>
      <c r="H111" s="214"/>
      <c r="I111" s="219">
        <v>1</v>
      </c>
      <c r="J111" s="215" t="s">
        <v>810</v>
      </c>
      <c r="K111" s="214"/>
      <c r="L111" s="211"/>
      <c r="M111" s="211"/>
      <c r="N111" s="211"/>
      <c r="O111" s="211"/>
      <c r="P111" s="211" t="s">
        <v>934</v>
      </c>
      <c r="Q111" s="211" t="s">
        <v>935</v>
      </c>
      <c r="R111" s="211" t="s">
        <v>930</v>
      </c>
      <c r="S111" s="211" t="s">
        <v>930</v>
      </c>
      <c r="T111" s="211">
        <f t="shared" si="29"/>
        <v>1</v>
      </c>
      <c r="U111" s="217"/>
      <c r="V111" s="211"/>
      <c r="W111" s="211"/>
      <c r="X111" s="211" t="s">
        <v>936</v>
      </c>
      <c r="AA111" s="218" t="str">
        <f t="shared" si="17"/>
        <v/>
      </c>
      <c r="AB111" s="218">
        <f t="shared" si="18"/>
        <v>1</v>
      </c>
      <c r="AC111" s="218" t="str">
        <f t="shared" si="19"/>
        <v/>
      </c>
      <c r="AD111" s="218" t="str">
        <f t="shared" si="20"/>
        <v/>
      </c>
      <c r="AE111" s="218" t="s">
        <v>914</v>
      </c>
      <c r="AF111" s="218">
        <v>1</v>
      </c>
      <c r="AG111" s="218" t="s">
        <v>914</v>
      </c>
      <c r="AI111" s="218" t="str">
        <f t="shared" si="22"/>
        <v/>
      </c>
      <c r="AK111" s="218" t="str">
        <f t="shared" si="21"/>
        <v/>
      </c>
      <c r="AM111" s="218" t="str">
        <f t="shared" si="23"/>
        <v>单丝抗拉强度</v>
      </c>
      <c r="AN111" s="218" t="s">
        <v>933</v>
      </c>
      <c r="AO111" s="218" t="str">
        <f t="shared" si="24"/>
        <v/>
      </c>
      <c r="AQ111" s="218" t="str">
        <f t="shared" si="25"/>
        <v/>
      </c>
      <c r="AS111" s="218" t="str">
        <f t="shared" si="26"/>
        <v/>
      </c>
      <c r="AV111" s="218" t="str">
        <f t="shared" si="28"/>
        <v>设备</v>
      </c>
      <c r="AW111" s="218">
        <f t="shared" si="27"/>
        <v>1</v>
      </c>
    </row>
    <row r="112" spans="1:49" ht="27.6" x14ac:dyDescent="0.25">
      <c r="A112" s="239" t="s">
        <v>1274</v>
      </c>
      <c r="B112" s="211" t="s">
        <v>279</v>
      </c>
      <c r="C112" s="211" t="s">
        <v>287</v>
      </c>
      <c r="D112" s="229" t="s">
        <v>308</v>
      </c>
      <c r="E112" s="211" t="s">
        <v>261</v>
      </c>
      <c r="F112" s="214">
        <v>1</v>
      </c>
      <c r="G112" s="214" t="s">
        <v>916</v>
      </c>
      <c r="H112" s="214"/>
      <c r="I112" s="219">
        <v>1</v>
      </c>
      <c r="J112" s="215" t="s">
        <v>810</v>
      </c>
      <c r="K112" s="214"/>
      <c r="L112" s="211"/>
      <c r="M112" s="211"/>
      <c r="N112" s="211"/>
      <c r="O112" s="211"/>
      <c r="P112" s="211" t="s">
        <v>934</v>
      </c>
      <c r="Q112" s="211" t="s">
        <v>935</v>
      </c>
      <c r="R112" s="211" t="s">
        <v>930</v>
      </c>
      <c r="S112" s="211" t="s">
        <v>930</v>
      </c>
      <c r="T112" s="211">
        <f t="shared" si="29"/>
        <v>1</v>
      </c>
      <c r="U112" s="217"/>
      <c r="V112" s="211"/>
      <c r="W112" s="211"/>
      <c r="X112" s="211" t="s">
        <v>936</v>
      </c>
      <c r="AA112" s="218" t="str">
        <f t="shared" si="17"/>
        <v/>
      </c>
      <c r="AB112" s="218">
        <f t="shared" si="18"/>
        <v>1</v>
      </c>
      <c r="AC112" s="218" t="str">
        <f t="shared" si="19"/>
        <v/>
      </c>
      <c r="AD112" s="218" t="str">
        <f t="shared" si="20"/>
        <v/>
      </c>
      <c r="AE112" s="218" t="s">
        <v>914</v>
      </c>
      <c r="AF112" s="218">
        <v>1</v>
      </c>
      <c r="AG112" s="218" t="s">
        <v>914</v>
      </c>
      <c r="AI112" s="218" t="str">
        <f t="shared" si="22"/>
        <v/>
      </c>
      <c r="AK112" s="218" t="str">
        <f t="shared" si="21"/>
        <v/>
      </c>
      <c r="AM112" s="218" t="str">
        <f t="shared" si="23"/>
        <v>铝合金单丝断后伸长率</v>
      </c>
      <c r="AN112" s="218" t="s">
        <v>933</v>
      </c>
      <c r="AO112" s="218" t="str">
        <f t="shared" si="24"/>
        <v/>
      </c>
      <c r="AQ112" s="218" t="str">
        <f t="shared" si="25"/>
        <v/>
      </c>
      <c r="AS112" s="218" t="str">
        <f t="shared" si="26"/>
        <v/>
      </c>
      <c r="AV112" s="218" t="str">
        <f t="shared" si="28"/>
        <v>设备</v>
      </c>
      <c r="AW112" s="218">
        <f t="shared" si="27"/>
        <v>1</v>
      </c>
    </row>
    <row r="113" spans="1:49" x14ac:dyDescent="0.25">
      <c r="A113" s="239" t="s">
        <v>1275</v>
      </c>
      <c r="B113" s="211" t="s">
        <v>279</v>
      </c>
      <c r="C113" s="211" t="s">
        <v>287</v>
      </c>
      <c r="D113" s="213" t="s">
        <v>762</v>
      </c>
      <c r="E113" s="211" t="s">
        <v>261</v>
      </c>
      <c r="F113" s="214">
        <v>1</v>
      </c>
      <c r="G113" s="214" t="s">
        <v>916</v>
      </c>
      <c r="H113" s="214"/>
      <c r="I113" s="214" t="s">
        <v>942</v>
      </c>
      <c r="J113" s="215" t="s">
        <v>810</v>
      </c>
      <c r="K113" s="214"/>
      <c r="L113" s="211"/>
      <c r="M113" s="211"/>
      <c r="N113" s="211"/>
      <c r="O113" s="211"/>
      <c r="P113" s="211" t="s">
        <v>934</v>
      </c>
      <c r="Q113" s="211" t="s">
        <v>935</v>
      </c>
      <c r="R113" s="211" t="s">
        <v>930</v>
      </c>
      <c r="S113" s="211"/>
      <c r="T113" s="211">
        <f t="shared" si="29"/>
        <v>0</v>
      </c>
      <c r="U113" s="217"/>
      <c r="V113" s="211"/>
      <c r="W113" s="211"/>
      <c r="X113" s="211" t="s">
        <v>936</v>
      </c>
      <c r="AA113" s="218" t="str">
        <f t="shared" si="17"/>
        <v/>
      </c>
      <c r="AB113" s="218" t="str">
        <f t="shared" si="18"/>
        <v>数字电桥</v>
      </c>
      <c r="AC113" s="218" t="str">
        <f t="shared" si="19"/>
        <v/>
      </c>
      <c r="AD113" s="218" t="str">
        <f t="shared" si="20"/>
        <v/>
      </c>
      <c r="AE113" s="218" t="s">
        <v>914</v>
      </c>
      <c r="AF113" s="218" t="s">
        <v>943</v>
      </c>
      <c r="AG113" s="218" t="s">
        <v>914</v>
      </c>
      <c r="AI113" s="218" t="str">
        <f t="shared" si="22"/>
        <v/>
      </c>
      <c r="AK113" s="218" t="str">
        <f t="shared" si="21"/>
        <v/>
      </c>
      <c r="AM113" s="218" t="str">
        <f t="shared" si="23"/>
        <v>铝合金单丝电阻</v>
      </c>
      <c r="AN113" s="218" t="s">
        <v>933</v>
      </c>
      <c r="AO113" s="218" t="str">
        <f t="shared" si="24"/>
        <v/>
      </c>
      <c r="AQ113" s="218" t="str">
        <f t="shared" si="25"/>
        <v/>
      </c>
      <c r="AS113" s="218" t="str">
        <f t="shared" si="26"/>
        <v/>
      </c>
      <c r="AV113" s="218" t="str">
        <f t="shared" si="28"/>
        <v>设备</v>
      </c>
      <c r="AW113" s="218">
        <f t="shared" si="27"/>
        <v>1</v>
      </c>
    </row>
    <row r="114" spans="1:49" x14ac:dyDescent="0.25">
      <c r="A114" s="239" t="s">
        <v>1276</v>
      </c>
      <c r="B114" s="211" t="s">
        <v>279</v>
      </c>
      <c r="C114" s="211" t="s">
        <v>287</v>
      </c>
      <c r="D114" s="229" t="s">
        <v>329</v>
      </c>
      <c r="E114" s="211" t="s">
        <v>261</v>
      </c>
      <c r="F114" s="214">
        <v>1</v>
      </c>
      <c r="G114" s="214" t="s">
        <v>916</v>
      </c>
      <c r="H114" s="214"/>
      <c r="I114" s="219">
        <v>1</v>
      </c>
      <c r="J114" s="215" t="s">
        <v>810</v>
      </c>
      <c r="K114" s="214"/>
      <c r="L114" s="211"/>
      <c r="M114" s="211"/>
      <c r="N114" s="211"/>
      <c r="O114" s="211"/>
      <c r="P114" s="211" t="s">
        <v>934</v>
      </c>
      <c r="Q114" s="211" t="s">
        <v>935</v>
      </c>
      <c r="R114" s="211" t="s">
        <v>930</v>
      </c>
      <c r="S114" s="211" t="s">
        <v>930</v>
      </c>
      <c r="T114" s="211">
        <f t="shared" si="29"/>
        <v>1</v>
      </c>
      <c r="U114" s="217"/>
      <c r="V114" s="211"/>
      <c r="W114" s="211"/>
      <c r="X114" s="211" t="s">
        <v>936</v>
      </c>
      <c r="AA114" s="218" t="str">
        <f t="shared" si="17"/>
        <v/>
      </c>
      <c r="AB114" s="218">
        <f t="shared" si="18"/>
        <v>1</v>
      </c>
      <c r="AC114" s="218" t="str">
        <f t="shared" si="19"/>
        <v/>
      </c>
      <c r="AD114" s="218" t="str">
        <f t="shared" si="20"/>
        <v/>
      </c>
      <c r="AE114" s="218" t="s">
        <v>914</v>
      </c>
      <c r="AF114" s="218">
        <v>1</v>
      </c>
      <c r="AG114" s="218" t="s">
        <v>914</v>
      </c>
      <c r="AI114" s="218" t="str">
        <f t="shared" si="22"/>
        <v/>
      </c>
      <c r="AK114" s="218" t="str">
        <f t="shared" si="21"/>
        <v/>
      </c>
      <c r="AM114" s="218" t="str">
        <f t="shared" si="23"/>
        <v>卷绕</v>
      </c>
      <c r="AN114" s="218" t="s">
        <v>933</v>
      </c>
      <c r="AO114" s="218" t="str">
        <f t="shared" si="24"/>
        <v/>
      </c>
      <c r="AQ114" s="218" t="str">
        <f t="shared" si="25"/>
        <v/>
      </c>
      <c r="AS114" s="218" t="str">
        <f t="shared" si="26"/>
        <v/>
      </c>
      <c r="AV114" s="218" t="str">
        <f t="shared" si="28"/>
        <v>设备</v>
      </c>
      <c r="AW114" s="218">
        <f t="shared" si="27"/>
        <v>1</v>
      </c>
    </row>
    <row r="115" spans="1:49" x14ac:dyDescent="0.25">
      <c r="A115" s="239" t="s">
        <v>1277</v>
      </c>
      <c r="B115" s="211" t="s">
        <v>279</v>
      </c>
      <c r="C115" s="211" t="s">
        <v>287</v>
      </c>
      <c r="D115" s="229" t="s">
        <v>330</v>
      </c>
      <c r="E115" s="211" t="s">
        <v>261</v>
      </c>
      <c r="F115" s="214">
        <v>1</v>
      </c>
      <c r="G115" s="214" t="s">
        <v>916</v>
      </c>
      <c r="H115" s="214"/>
      <c r="I115" s="219">
        <v>1</v>
      </c>
      <c r="J115" s="215" t="s">
        <v>810</v>
      </c>
      <c r="K115" s="214"/>
      <c r="L115" s="211"/>
      <c r="M115" s="211"/>
      <c r="N115" s="211"/>
      <c r="O115" s="211"/>
      <c r="P115" s="211" t="s">
        <v>934</v>
      </c>
      <c r="Q115" s="211" t="s">
        <v>935</v>
      </c>
      <c r="R115" s="211" t="s">
        <v>930</v>
      </c>
      <c r="S115" s="211" t="s">
        <v>930</v>
      </c>
      <c r="T115" s="211">
        <f t="shared" si="29"/>
        <v>1</v>
      </c>
      <c r="U115" s="217"/>
      <c r="V115" s="211"/>
      <c r="W115" s="211"/>
      <c r="X115" s="211" t="s">
        <v>936</v>
      </c>
      <c r="AA115" s="218" t="str">
        <f t="shared" si="17"/>
        <v/>
      </c>
      <c r="AB115" s="218">
        <f t="shared" si="18"/>
        <v>1</v>
      </c>
      <c r="AC115" s="218" t="str">
        <f t="shared" si="19"/>
        <v/>
      </c>
      <c r="AD115" s="218" t="str">
        <f t="shared" si="20"/>
        <v/>
      </c>
      <c r="AE115" s="218" t="s">
        <v>914</v>
      </c>
      <c r="AF115" s="218">
        <v>1</v>
      </c>
      <c r="AG115" s="218" t="s">
        <v>914</v>
      </c>
      <c r="AI115" s="218" t="str">
        <f t="shared" si="22"/>
        <v/>
      </c>
      <c r="AK115" s="218" t="str">
        <f t="shared" si="21"/>
        <v/>
      </c>
      <c r="AM115" s="218" t="str">
        <f t="shared" si="23"/>
        <v>单丝扭转</v>
      </c>
      <c r="AN115" s="218" t="s">
        <v>933</v>
      </c>
      <c r="AO115" s="218" t="str">
        <f t="shared" si="24"/>
        <v/>
      </c>
      <c r="AQ115" s="218" t="str">
        <f t="shared" si="25"/>
        <v/>
      </c>
      <c r="AS115" s="218" t="str">
        <f t="shared" si="26"/>
        <v/>
      </c>
      <c r="AV115" s="218" t="str">
        <f t="shared" si="28"/>
        <v>设备</v>
      </c>
      <c r="AW115" s="218">
        <f t="shared" si="27"/>
        <v>1</v>
      </c>
    </row>
    <row r="116" spans="1:49" x14ac:dyDescent="0.25">
      <c r="A116" s="239" t="s">
        <v>1278</v>
      </c>
      <c r="B116" s="211" t="s">
        <v>279</v>
      </c>
      <c r="C116" s="211" t="s">
        <v>287</v>
      </c>
      <c r="D116" s="213" t="s">
        <v>763</v>
      </c>
      <c r="E116" s="211" t="s">
        <v>261</v>
      </c>
      <c r="F116" s="214" t="s">
        <v>914</v>
      </c>
      <c r="G116" s="214" t="s">
        <v>916</v>
      </c>
      <c r="H116" s="214"/>
      <c r="I116" s="214"/>
      <c r="J116" s="215"/>
      <c r="K116" s="214" t="s">
        <v>924</v>
      </c>
      <c r="L116" s="211"/>
      <c r="M116" s="211"/>
      <c r="N116" s="211"/>
      <c r="O116" s="211"/>
      <c r="P116" s="211" t="s">
        <v>934</v>
      </c>
      <c r="Q116" s="211" t="s">
        <v>935</v>
      </c>
      <c r="R116" s="211" t="s">
        <v>930</v>
      </c>
      <c r="S116" s="211" t="s">
        <v>930</v>
      </c>
      <c r="T116" s="211">
        <f t="shared" si="29"/>
        <v>1</v>
      </c>
      <c r="U116" s="217"/>
      <c r="V116" s="211"/>
      <c r="W116" s="211"/>
      <c r="X116" s="211" t="s">
        <v>936</v>
      </c>
      <c r="AA116" s="218" t="str">
        <f t="shared" si="17"/>
        <v/>
      </c>
      <c r="AB116" s="218">
        <f t="shared" si="18"/>
        <v>0</v>
      </c>
      <c r="AC116" s="218" t="str">
        <f t="shared" si="19"/>
        <v/>
      </c>
      <c r="AD116" s="218" t="str">
        <f t="shared" si="20"/>
        <v/>
      </c>
      <c r="AE116" s="218" t="s">
        <v>914</v>
      </c>
      <c r="AG116" s="218" t="s">
        <v>914</v>
      </c>
      <c r="AI116" s="218" t="str">
        <f t="shared" si="22"/>
        <v/>
      </c>
      <c r="AK116" s="218" t="str">
        <f t="shared" si="21"/>
        <v/>
      </c>
      <c r="AM116" s="218" t="str">
        <f t="shared" si="23"/>
        <v>单位长度重量</v>
      </c>
      <c r="AN116" s="218" t="s">
        <v>921</v>
      </c>
      <c r="AO116" s="218" t="str">
        <f t="shared" si="24"/>
        <v/>
      </c>
      <c r="AQ116" s="218" t="str">
        <f t="shared" si="25"/>
        <v/>
      </c>
      <c r="AS116" s="218" t="str">
        <f t="shared" si="26"/>
        <v/>
      </c>
      <c r="AW116" s="218" t="str">
        <f t="shared" si="27"/>
        <v/>
      </c>
    </row>
    <row r="117" spans="1:49" x14ac:dyDescent="0.25">
      <c r="A117" s="239" t="s">
        <v>1279</v>
      </c>
      <c r="B117" s="211" t="s">
        <v>279</v>
      </c>
      <c r="C117" s="211" t="s">
        <v>287</v>
      </c>
      <c r="D117" s="213" t="s">
        <v>753</v>
      </c>
      <c r="E117" s="211" t="s">
        <v>261</v>
      </c>
      <c r="F117" s="214">
        <v>1</v>
      </c>
      <c r="G117" s="214" t="s">
        <v>916</v>
      </c>
      <c r="H117" s="214"/>
      <c r="I117" s="214"/>
      <c r="J117" s="215" t="s">
        <v>810</v>
      </c>
      <c r="K117" s="214"/>
      <c r="L117" s="211"/>
      <c r="M117" s="211"/>
      <c r="N117" s="211"/>
      <c r="O117" s="211"/>
      <c r="P117" s="211" t="s">
        <v>934</v>
      </c>
      <c r="Q117" s="211" t="s">
        <v>935</v>
      </c>
      <c r="R117" s="211" t="s">
        <v>930</v>
      </c>
      <c r="S117" s="211" t="s">
        <v>930</v>
      </c>
      <c r="T117" s="211">
        <f t="shared" si="29"/>
        <v>1</v>
      </c>
      <c r="U117" s="217"/>
      <c r="V117" s="211"/>
      <c r="W117" s="211"/>
      <c r="X117" s="211" t="s">
        <v>936</v>
      </c>
      <c r="AA117" s="218" t="str">
        <f t="shared" si="17"/>
        <v/>
      </c>
      <c r="AB117" s="218">
        <f t="shared" si="18"/>
        <v>0</v>
      </c>
      <c r="AC117" s="218" t="str">
        <f t="shared" si="19"/>
        <v/>
      </c>
      <c r="AD117" s="218" t="str">
        <f t="shared" si="20"/>
        <v/>
      </c>
      <c r="AE117" s="218" t="s">
        <v>914</v>
      </c>
      <c r="AG117" s="218" t="s">
        <v>914</v>
      </c>
      <c r="AI117" s="218" t="str">
        <f t="shared" si="22"/>
        <v/>
      </c>
      <c r="AK117" s="218" t="str">
        <f t="shared" si="21"/>
        <v/>
      </c>
      <c r="AM117" s="218" t="str">
        <f t="shared" si="23"/>
        <v>表面光洁度</v>
      </c>
      <c r="AN117" s="218" t="s">
        <v>933</v>
      </c>
      <c r="AO117" s="218" t="str">
        <f t="shared" si="24"/>
        <v/>
      </c>
      <c r="AQ117" s="218" t="str">
        <f t="shared" si="25"/>
        <v/>
      </c>
      <c r="AS117" s="218" t="str">
        <f t="shared" si="26"/>
        <v/>
      </c>
      <c r="AV117" s="218" t="str">
        <f t="shared" si="28"/>
        <v>设备</v>
      </c>
      <c r="AW117" s="218">
        <f t="shared" si="27"/>
        <v>1</v>
      </c>
    </row>
    <row r="118" spans="1:49" x14ac:dyDescent="0.25">
      <c r="A118" s="239" t="s">
        <v>1280</v>
      </c>
      <c r="B118" s="211" t="s">
        <v>279</v>
      </c>
      <c r="C118" s="211" t="s">
        <v>300</v>
      </c>
      <c r="D118" s="213" t="s">
        <v>301</v>
      </c>
      <c r="E118" s="211" t="s">
        <v>302</v>
      </c>
      <c r="F118" s="214">
        <v>1</v>
      </c>
      <c r="G118" s="214"/>
      <c r="H118" s="214"/>
      <c r="I118" s="214"/>
      <c r="J118" s="215"/>
      <c r="K118" s="214" t="s">
        <v>924</v>
      </c>
      <c r="L118" s="211"/>
      <c r="M118" s="211"/>
      <c r="N118" s="211"/>
      <c r="O118" s="211"/>
      <c r="P118" s="211" t="s">
        <v>945</v>
      </c>
      <c r="Q118" s="211" t="s">
        <v>946</v>
      </c>
      <c r="R118" s="211"/>
      <c r="S118" s="211"/>
      <c r="T118" s="211"/>
      <c r="U118" s="217"/>
      <c r="V118" s="211"/>
      <c r="W118" s="211"/>
      <c r="X118" s="211" t="s">
        <v>940</v>
      </c>
      <c r="AA118" s="218" t="str">
        <f t="shared" si="17"/>
        <v/>
      </c>
      <c r="AB118" s="218" t="str">
        <f t="shared" si="18"/>
        <v/>
      </c>
      <c r="AC118" s="218" t="str">
        <f t="shared" si="19"/>
        <v/>
      </c>
      <c r="AD118" s="218">
        <f t="shared" si="20"/>
        <v>0</v>
      </c>
      <c r="AE118" s="218" t="s">
        <v>914</v>
      </c>
      <c r="AF118" s="218" t="s">
        <v>914</v>
      </c>
      <c r="AG118" s="218" t="s">
        <v>914</v>
      </c>
      <c r="AI118" s="218" t="str">
        <f t="shared" si="22"/>
        <v/>
      </c>
      <c r="AK118" s="218" t="str">
        <f t="shared" si="21"/>
        <v/>
      </c>
      <c r="AM118" s="218" t="str">
        <f t="shared" si="23"/>
        <v/>
      </c>
      <c r="AO118" s="218" t="str">
        <f t="shared" si="24"/>
        <v/>
      </c>
      <c r="AQ118" s="218" t="str">
        <f t="shared" si="25"/>
        <v>设备生产用电量</v>
      </c>
      <c r="AR118" s="218" t="s">
        <v>933</v>
      </c>
      <c r="AS118" s="218" t="str">
        <f t="shared" si="26"/>
        <v/>
      </c>
      <c r="AV118" s="218" t="str">
        <f t="shared" si="28"/>
        <v>设备</v>
      </c>
      <c r="AW118" s="218">
        <f t="shared" si="27"/>
        <v>1</v>
      </c>
    </row>
    <row r="119" spans="1:49" x14ac:dyDescent="0.25">
      <c r="A119" s="239" t="s">
        <v>1281</v>
      </c>
      <c r="B119" s="211" t="s">
        <v>279</v>
      </c>
      <c r="C119" s="211" t="s">
        <v>300</v>
      </c>
      <c r="D119" s="220" t="s">
        <v>304</v>
      </c>
      <c r="E119" s="211" t="s">
        <v>302</v>
      </c>
      <c r="F119" s="214">
        <v>1</v>
      </c>
      <c r="G119" s="214"/>
      <c r="H119" s="214"/>
      <c r="I119" s="219">
        <v>1</v>
      </c>
      <c r="J119" s="215"/>
      <c r="K119" s="214" t="s">
        <v>924</v>
      </c>
      <c r="L119" s="211"/>
      <c r="M119" s="211"/>
      <c r="N119" s="211"/>
      <c r="O119" s="211"/>
      <c r="P119" s="211" t="s">
        <v>945</v>
      </c>
      <c r="Q119" s="211" t="s">
        <v>946</v>
      </c>
      <c r="R119" s="211" t="s">
        <v>930</v>
      </c>
      <c r="S119" s="211" t="s">
        <v>930</v>
      </c>
      <c r="T119" s="211">
        <f>IF(R119=S119,1,0)</f>
        <v>1</v>
      </c>
      <c r="U119" s="217"/>
      <c r="V119" s="211"/>
      <c r="W119" s="211"/>
      <c r="X119" s="211" t="s">
        <v>940</v>
      </c>
      <c r="AA119" s="218" t="str">
        <f t="shared" si="17"/>
        <v/>
      </c>
      <c r="AB119" s="218" t="str">
        <f t="shared" si="18"/>
        <v/>
      </c>
      <c r="AC119" s="218" t="str">
        <f t="shared" si="19"/>
        <v/>
      </c>
      <c r="AD119" s="218">
        <f t="shared" si="20"/>
        <v>1</v>
      </c>
      <c r="AE119" s="218" t="s">
        <v>914</v>
      </c>
      <c r="AF119" s="218" t="s">
        <v>914</v>
      </c>
      <c r="AG119" s="218" t="s">
        <v>914</v>
      </c>
      <c r="AI119" s="218" t="str">
        <f t="shared" si="22"/>
        <v/>
      </c>
      <c r="AK119" s="218" t="str">
        <f t="shared" si="21"/>
        <v/>
      </c>
      <c r="AM119" s="218" t="str">
        <f t="shared" si="23"/>
        <v/>
      </c>
      <c r="AO119" s="218" t="str">
        <f t="shared" si="24"/>
        <v/>
      </c>
      <c r="AQ119" s="218" t="str">
        <f t="shared" si="25"/>
        <v>设备总耗电量</v>
      </c>
      <c r="AR119" s="218" t="s">
        <v>933</v>
      </c>
      <c r="AS119" s="218" t="str">
        <f t="shared" si="26"/>
        <v/>
      </c>
      <c r="AV119" s="218" t="str">
        <f t="shared" si="28"/>
        <v>设备</v>
      </c>
      <c r="AW119" s="218">
        <f t="shared" si="27"/>
        <v>1</v>
      </c>
    </row>
    <row r="120" spans="1:49" x14ac:dyDescent="0.25">
      <c r="A120" s="239" t="s">
        <v>1282</v>
      </c>
      <c r="B120" s="211" t="s">
        <v>279</v>
      </c>
      <c r="C120" s="211" t="s">
        <v>353</v>
      </c>
      <c r="D120" s="220" t="s">
        <v>355</v>
      </c>
      <c r="E120" s="211" t="s">
        <v>302</v>
      </c>
      <c r="F120" s="214" t="s">
        <v>914</v>
      </c>
      <c r="G120" s="214"/>
      <c r="H120" s="214"/>
      <c r="I120" s="219">
        <v>1</v>
      </c>
      <c r="J120" s="215"/>
      <c r="K120" s="214" t="s">
        <v>944</v>
      </c>
      <c r="L120" s="211"/>
      <c r="M120" s="211"/>
      <c r="N120" s="211"/>
      <c r="O120" s="211"/>
      <c r="P120" s="211" t="s">
        <v>945</v>
      </c>
      <c r="Q120" s="211" t="s">
        <v>935</v>
      </c>
      <c r="R120" s="216"/>
      <c r="S120" s="211" t="s">
        <v>930</v>
      </c>
      <c r="T120" s="217">
        <f>IF(R120=S120,1,0)</f>
        <v>0</v>
      </c>
      <c r="U120" s="217" t="s">
        <v>952</v>
      </c>
      <c r="V120" s="211" t="s">
        <v>953</v>
      </c>
      <c r="W120" s="211"/>
      <c r="X120" s="211" t="s">
        <v>975</v>
      </c>
      <c r="AA120" s="218" t="str">
        <f t="shared" si="17"/>
        <v/>
      </c>
      <c r="AB120" s="218" t="str">
        <f t="shared" si="18"/>
        <v/>
      </c>
      <c r="AC120" s="218" t="str">
        <f t="shared" si="19"/>
        <v/>
      </c>
      <c r="AD120" s="218" t="str">
        <f t="shared" si="20"/>
        <v/>
      </c>
      <c r="AE120" s="218" t="s">
        <v>914</v>
      </c>
      <c r="AF120" s="218" t="s">
        <v>914</v>
      </c>
      <c r="AG120" s="218" t="s">
        <v>914</v>
      </c>
      <c r="AI120" s="218" t="str">
        <f t="shared" si="22"/>
        <v/>
      </c>
      <c r="AK120" s="218" t="str">
        <f t="shared" si="21"/>
        <v/>
      </c>
      <c r="AM120" s="218" t="str">
        <f t="shared" si="23"/>
        <v/>
      </c>
      <c r="AO120" s="218" t="str">
        <f t="shared" si="24"/>
        <v/>
      </c>
      <c r="AQ120" s="218" t="str">
        <f t="shared" si="25"/>
        <v/>
      </c>
      <c r="AS120" s="218" t="str">
        <f t="shared" si="26"/>
        <v>5S环境卫生</v>
      </c>
      <c r="AT120" s="218" t="s">
        <v>915</v>
      </c>
      <c r="AW120" s="218" t="str">
        <f t="shared" si="27"/>
        <v/>
      </c>
    </row>
    <row r="121" spans="1:49" x14ac:dyDescent="0.25">
      <c r="A121" s="239" t="s">
        <v>1283</v>
      </c>
      <c r="B121" s="211" t="s">
        <v>279</v>
      </c>
      <c r="C121" s="211" t="s">
        <v>353</v>
      </c>
      <c r="D121" s="220" t="s">
        <v>356</v>
      </c>
      <c r="E121" s="211" t="s">
        <v>302</v>
      </c>
      <c r="F121" s="214" t="s">
        <v>914</v>
      </c>
      <c r="G121" s="214"/>
      <c r="H121" s="214"/>
      <c r="I121" s="214"/>
      <c r="J121" s="215"/>
      <c r="K121" s="214" t="s">
        <v>944</v>
      </c>
      <c r="L121" s="211"/>
      <c r="M121" s="211"/>
      <c r="N121" s="211"/>
      <c r="O121" s="211"/>
      <c r="P121" s="211" t="s">
        <v>945</v>
      </c>
      <c r="Q121" s="211" t="s">
        <v>935</v>
      </c>
      <c r="R121" s="216"/>
      <c r="S121" s="211" t="s">
        <v>930</v>
      </c>
      <c r="T121" s="217">
        <f>IF(R121=S121,1,0)</f>
        <v>0</v>
      </c>
      <c r="U121" s="217" t="s">
        <v>952</v>
      </c>
      <c r="V121" s="211" t="s">
        <v>953</v>
      </c>
      <c r="W121" s="211"/>
      <c r="X121" s="211" t="s">
        <v>975</v>
      </c>
      <c r="AA121" s="218" t="str">
        <f t="shared" si="17"/>
        <v/>
      </c>
      <c r="AB121" s="218" t="str">
        <f t="shared" si="18"/>
        <v/>
      </c>
      <c r="AC121" s="218" t="str">
        <f t="shared" si="19"/>
        <v/>
      </c>
      <c r="AD121" s="218" t="str">
        <f t="shared" si="20"/>
        <v/>
      </c>
      <c r="AE121" s="218" t="s">
        <v>914</v>
      </c>
      <c r="AF121" s="218" t="s">
        <v>914</v>
      </c>
      <c r="AG121" s="218" t="s">
        <v>914</v>
      </c>
      <c r="AI121" s="218" t="str">
        <f t="shared" si="22"/>
        <v/>
      </c>
      <c r="AK121" s="218" t="str">
        <f t="shared" si="21"/>
        <v/>
      </c>
      <c r="AM121" s="218" t="str">
        <f t="shared" si="23"/>
        <v/>
      </c>
      <c r="AO121" s="218" t="str">
        <f t="shared" si="24"/>
        <v/>
      </c>
      <c r="AQ121" s="218" t="str">
        <f t="shared" si="25"/>
        <v/>
      </c>
      <c r="AS121" s="218" t="str">
        <f t="shared" si="26"/>
        <v>节约</v>
      </c>
      <c r="AT121" s="218" t="s">
        <v>921</v>
      </c>
      <c r="AW121" s="218" t="str">
        <f t="shared" si="27"/>
        <v/>
      </c>
    </row>
    <row r="122" spans="1:49" x14ac:dyDescent="0.25">
      <c r="A122" s="239" t="s">
        <v>1284</v>
      </c>
      <c r="B122" s="211" t="s">
        <v>279</v>
      </c>
      <c r="C122" s="211" t="s">
        <v>353</v>
      </c>
      <c r="D122" s="220" t="s">
        <v>358</v>
      </c>
      <c r="E122" s="211" t="s">
        <v>302</v>
      </c>
      <c r="F122" s="214" t="s">
        <v>914</v>
      </c>
      <c r="G122" s="214"/>
      <c r="H122" s="214"/>
      <c r="I122" s="214"/>
      <c r="J122" s="215"/>
      <c r="K122" s="214" t="s">
        <v>944</v>
      </c>
      <c r="L122" s="211"/>
      <c r="M122" s="211"/>
      <c r="N122" s="211"/>
      <c r="O122" s="211"/>
      <c r="P122" s="211" t="s">
        <v>945</v>
      </c>
      <c r="Q122" s="211" t="s">
        <v>935</v>
      </c>
      <c r="R122" s="216"/>
      <c r="S122" s="211" t="s">
        <v>930</v>
      </c>
      <c r="T122" s="217">
        <f>IF(R122=S122,1,0)</f>
        <v>0</v>
      </c>
      <c r="U122" s="217" t="s">
        <v>952</v>
      </c>
      <c r="V122" s="211" t="s">
        <v>953</v>
      </c>
      <c r="W122" s="211"/>
      <c r="X122" s="211" t="s">
        <v>975</v>
      </c>
      <c r="AA122" s="218" t="str">
        <f t="shared" si="17"/>
        <v/>
      </c>
      <c r="AB122" s="218" t="str">
        <f t="shared" si="18"/>
        <v/>
      </c>
      <c r="AC122" s="218" t="str">
        <f t="shared" si="19"/>
        <v/>
      </c>
      <c r="AD122" s="218" t="str">
        <f t="shared" si="20"/>
        <v/>
      </c>
      <c r="AE122" s="218" t="s">
        <v>914</v>
      </c>
      <c r="AF122" s="218" t="s">
        <v>914</v>
      </c>
      <c r="AG122" s="218" t="s">
        <v>914</v>
      </c>
      <c r="AI122" s="218" t="str">
        <f t="shared" si="22"/>
        <v>ECP订单号</v>
      </c>
      <c r="AJ122" s="218" t="s">
        <v>915</v>
      </c>
      <c r="AK122" s="218" t="str">
        <f t="shared" si="21"/>
        <v/>
      </c>
      <c r="AM122" s="218" t="str">
        <f t="shared" si="23"/>
        <v/>
      </c>
      <c r="AO122" s="218" t="str">
        <f t="shared" si="24"/>
        <v/>
      </c>
      <c r="AQ122" s="218" t="str">
        <f t="shared" si="25"/>
        <v/>
      </c>
      <c r="AS122" s="218" t="str">
        <f t="shared" si="26"/>
        <v>安全</v>
      </c>
      <c r="AT122" s="218" t="s">
        <v>915</v>
      </c>
      <c r="AW122" s="218" t="str">
        <f t="shared" si="27"/>
        <v/>
      </c>
    </row>
    <row r="123" spans="1:49" x14ac:dyDescent="0.25">
      <c r="A123" s="239" t="s">
        <v>1285</v>
      </c>
      <c r="B123" s="211" t="s">
        <v>282</v>
      </c>
      <c r="C123" s="211" t="s">
        <v>333</v>
      </c>
      <c r="D123" s="220" t="s">
        <v>708</v>
      </c>
      <c r="E123" s="211"/>
      <c r="F123" s="214" t="s">
        <v>914</v>
      </c>
      <c r="G123" s="214"/>
      <c r="H123" s="214"/>
      <c r="I123" s="214"/>
      <c r="J123" s="215" t="s">
        <v>948</v>
      </c>
      <c r="K123" s="214"/>
      <c r="L123" s="211"/>
      <c r="M123" s="211"/>
      <c r="N123" s="211"/>
      <c r="O123" s="211"/>
      <c r="P123" s="211"/>
      <c r="Q123" s="211"/>
      <c r="R123" s="216"/>
      <c r="S123" s="211"/>
      <c r="T123" s="217"/>
      <c r="U123" s="217"/>
      <c r="V123" s="211"/>
      <c r="W123" s="211"/>
      <c r="X123" s="211"/>
      <c r="AA123" s="218" t="str">
        <f t="shared" si="17"/>
        <v/>
      </c>
      <c r="AB123" s="218" t="str">
        <f t="shared" si="18"/>
        <v/>
      </c>
      <c r="AC123" s="218" t="str">
        <f t="shared" si="19"/>
        <v/>
      </c>
      <c r="AD123" s="218" t="str">
        <f t="shared" si="20"/>
        <v/>
      </c>
      <c r="AE123" s="218" t="s">
        <v>914</v>
      </c>
      <c r="AF123" s="218" t="s">
        <v>914</v>
      </c>
      <c r="AG123" s="218" t="s">
        <v>914</v>
      </c>
      <c r="AI123" s="218" t="str">
        <f t="shared" si="22"/>
        <v>计划生产长度（单盘）</v>
      </c>
      <c r="AJ123" s="218" t="s">
        <v>921</v>
      </c>
      <c r="AK123" s="218" t="str">
        <f t="shared" si="21"/>
        <v/>
      </c>
      <c r="AM123" s="218" t="str">
        <f t="shared" si="23"/>
        <v/>
      </c>
      <c r="AO123" s="218" t="str">
        <f t="shared" si="24"/>
        <v/>
      </c>
      <c r="AQ123" s="218" t="str">
        <f t="shared" si="25"/>
        <v/>
      </c>
      <c r="AS123" s="218" t="str">
        <f t="shared" si="26"/>
        <v/>
      </c>
      <c r="AV123" s="218" t="str">
        <f t="shared" si="28"/>
        <v/>
      </c>
      <c r="AW123" s="218" t="str">
        <f t="shared" si="27"/>
        <v/>
      </c>
    </row>
    <row r="124" spans="1:49" ht="27.6" x14ac:dyDescent="0.25">
      <c r="A124" s="239" t="s">
        <v>1286</v>
      </c>
      <c r="B124" s="211" t="s">
        <v>282</v>
      </c>
      <c r="C124" s="211" t="s">
        <v>333</v>
      </c>
      <c r="D124" s="213" t="s">
        <v>729</v>
      </c>
      <c r="E124" s="211" t="s">
        <v>730</v>
      </c>
      <c r="F124" s="214" t="s">
        <v>914</v>
      </c>
      <c r="G124" s="214" t="s">
        <v>980</v>
      </c>
      <c r="H124" s="214"/>
      <c r="I124" s="214"/>
      <c r="J124" s="215" t="s">
        <v>949</v>
      </c>
      <c r="K124" s="214"/>
      <c r="L124" s="211"/>
      <c r="M124" s="211"/>
      <c r="N124" s="211"/>
      <c r="O124" s="211"/>
      <c r="P124" s="211" t="s">
        <v>918</v>
      </c>
      <c r="Q124" s="211" t="s">
        <v>946</v>
      </c>
      <c r="R124" s="216" t="s">
        <v>930</v>
      </c>
      <c r="S124" s="211" t="s">
        <v>930</v>
      </c>
      <c r="T124" s="217">
        <f>IF(R124=S124,1,0)</f>
        <v>1</v>
      </c>
      <c r="U124" s="217" t="s">
        <v>952</v>
      </c>
      <c r="V124" s="211" t="s">
        <v>953</v>
      </c>
      <c r="W124" s="211"/>
      <c r="X124" s="211" t="s">
        <v>920</v>
      </c>
      <c r="AA124" s="218" t="str">
        <f t="shared" si="17"/>
        <v/>
      </c>
      <c r="AB124" s="218" t="str">
        <f t="shared" si="18"/>
        <v/>
      </c>
      <c r="AC124" s="218" t="str">
        <f t="shared" si="19"/>
        <v/>
      </c>
      <c r="AD124" s="218" t="str">
        <f t="shared" si="20"/>
        <v/>
      </c>
      <c r="AE124" s="218" t="s">
        <v>914</v>
      </c>
      <c r="AF124" s="218" t="s">
        <v>914</v>
      </c>
      <c r="AG124" s="218" t="s">
        <v>914</v>
      </c>
      <c r="AI124" s="218" t="str">
        <f t="shared" si="22"/>
        <v>计划生产重量（单盘）</v>
      </c>
      <c r="AJ124" s="218" t="s">
        <v>921</v>
      </c>
      <c r="AK124" s="218" t="str">
        <f t="shared" si="21"/>
        <v/>
      </c>
      <c r="AM124" s="218" t="str">
        <f t="shared" si="23"/>
        <v/>
      </c>
      <c r="AO124" s="218" t="str">
        <f t="shared" si="24"/>
        <v/>
      </c>
      <c r="AQ124" s="218" t="str">
        <f t="shared" si="25"/>
        <v/>
      </c>
      <c r="AS124" s="218" t="str">
        <f t="shared" si="26"/>
        <v/>
      </c>
      <c r="AV124" s="218" t="str">
        <f t="shared" si="28"/>
        <v/>
      </c>
      <c r="AW124" s="218" t="str">
        <f t="shared" si="27"/>
        <v/>
      </c>
    </row>
    <row r="125" spans="1:49" ht="27.6" x14ac:dyDescent="0.25">
      <c r="A125" s="239" t="s">
        <v>1287</v>
      </c>
      <c r="B125" s="211" t="s">
        <v>282</v>
      </c>
      <c r="C125" s="211" t="s">
        <v>333</v>
      </c>
      <c r="D125" s="213" t="s">
        <v>764</v>
      </c>
      <c r="E125" s="211" t="s">
        <v>732</v>
      </c>
      <c r="F125" s="214" t="s">
        <v>914</v>
      </c>
      <c r="G125" s="214" t="s">
        <v>980</v>
      </c>
      <c r="H125" s="214"/>
      <c r="I125" s="214"/>
      <c r="J125" s="215" t="s">
        <v>949</v>
      </c>
      <c r="K125" s="214"/>
      <c r="L125" s="211" t="s">
        <v>916</v>
      </c>
      <c r="M125" s="211"/>
      <c r="N125" s="211"/>
      <c r="O125" s="211"/>
      <c r="P125" s="211" t="s">
        <v>918</v>
      </c>
      <c r="Q125" s="211" t="s">
        <v>946</v>
      </c>
      <c r="R125" s="216" t="s">
        <v>930</v>
      </c>
      <c r="S125" s="211"/>
      <c r="T125" s="217">
        <f>IF(R125=S125,1,0)</f>
        <v>0</v>
      </c>
      <c r="U125" s="217"/>
      <c r="V125" s="211"/>
      <c r="W125" s="211"/>
      <c r="X125" s="211" t="s">
        <v>920</v>
      </c>
      <c r="AA125" s="218" t="str">
        <f t="shared" si="17"/>
        <v/>
      </c>
      <c r="AB125" s="218" t="str">
        <f t="shared" si="18"/>
        <v/>
      </c>
      <c r="AC125" s="218" t="str">
        <f t="shared" si="19"/>
        <v/>
      </c>
      <c r="AD125" s="218" t="str">
        <f t="shared" si="20"/>
        <v/>
      </c>
      <c r="AE125" s="218" t="s">
        <v>914</v>
      </c>
      <c r="AF125" s="218" t="s">
        <v>914</v>
      </c>
      <c r="AG125" s="218" t="s">
        <v>914</v>
      </c>
      <c r="AI125" s="218" t="str">
        <f t="shared" si="22"/>
        <v>计划生产时间</v>
      </c>
      <c r="AJ125" s="218" t="s">
        <v>921</v>
      </c>
      <c r="AK125" s="218" t="str">
        <f t="shared" si="21"/>
        <v/>
      </c>
      <c r="AM125" s="218" t="str">
        <f t="shared" si="23"/>
        <v/>
      </c>
      <c r="AO125" s="218" t="str">
        <f t="shared" si="24"/>
        <v/>
      </c>
      <c r="AQ125" s="218" t="str">
        <f t="shared" si="25"/>
        <v/>
      </c>
      <c r="AS125" s="218" t="str">
        <f t="shared" si="26"/>
        <v/>
      </c>
      <c r="AV125" s="218" t="str">
        <f t="shared" si="28"/>
        <v/>
      </c>
      <c r="AW125" s="218" t="str">
        <f t="shared" si="27"/>
        <v/>
      </c>
    </row>
    <row r="126" spans="1:49" x14ac:dyDescent="0.25">
      <c r="A126" s="239" t="s">
        <v>1288</v>
      </c>
      <c r="B126" s="211" t="s">
        <v>282</v>
      </c>
      <c r="C126" s="211" t="s">
        <v>333</v>
      </c>
      <c r="D126" s="213" t="s">
        <v>733</v>
      </c>
      <c r="E126" s="211" t="s">
        <v>734</v>
      </c>
      <c r="F126" s="214" t="s">
        <v>914</v>
      </c>
      <c r="G126" s="214" t="s">
        <v>980</v>
      </c>
      <c r="H126" s="214"/>
      <c r="I126" s="214"/>
      <c r="J126" s="215" t="s">
        <v>949</v>
      </c>
      <c r="K126" s="214"/>
      <c r="L126" s="211" t="s">
        <v>916</v>
      </c>
      <c r="M126" s="211"/>
      <c r="N126" s="211"/>
      <c r="O126" s="211"/>
      <c r="P126" s="211" t="s">
        <v>918</v>
      </c>
      <c r="Q126" s="211" t="s">
        <v>946</v>
      </c>
      <c r="R126" s="216" t="s">
        <v>930</v>
      </c>
      <c r="S126" s="211"/>
      <c r="T126" s="217">
        <f>IF(R126=S126,1,0)</f>
        <v>0</v>
      </c>
      <c r="U126" s="217"/>
      <c r="V126" s="211"/>
      <c r="W126" s="211"/>
      <c r="X126" s="211" t="s">
        <v>920</v>
      </c>
      <c r="AA126" s="218" t="str">
        <f t="shared" si="17"/>
        <v/>
      </c>
      <c r="AB126" s="218" t="str">
        <f t="shared" si="18"/>
        <v/>
      </c>
      <c r="AC126" s="218" t="str">
        <f t="shared" si="19"/>
        <v/>
      </c>
      <c r="AD126" s="218" t="str">
        <f t="shared" si="20"/>
        <v/>
      </c>
      <c r="AE126" s="218" t="s">
        <v>914</v>
      </c>
      <c r="AF126" s="218" t="s">
        <v>914</v>
      </c>
      <c r="AG126" s="218" t="s">
        <v>914</v>
      </c>
      <c r="AI126" s="218" t="str">
        <f t="shared" si="22"/>
        <v>计划生产设备</v>
      </c>
      <c r="AJ126" s="218" t="s">
        <v>915</v>
      </c>
      <c r="AK126" s="218" t="str">
        <f t="shared" si="21"/>
        <v/>
      </c>
      <c r="AM126" s="218" t="str">
        <f t="shared" si="23"/>
        <v/>
      </c>
      <c r="AO126" s="218" t="str">
        <f t="shared" si="24"/>
        <v/>
      </c>
      <c r="AQ126" s="218" t="str">
        <f t="shared" si="25"/>
        <v/>
      </c>
      <c r="AS126" s="218" t="str">
        <f t="shared" si="26"/>
        <v/>
      </c>
      <c r="AV126" s="218" t="str">
        <f t="shared" si="28"/>
        <v/>
      </c>
      <c r="AW126" s="218" t="str">
        <f t="shared" si="27"/>
        <v/>
      </c>
    </row>
    <row r="127" spans="1:49" x14ac:dyDescent="0.25">
      <c r="A127" s="239" t="s">
        <v>1289</v>
      </c>
      <c r="B127" s="211" t="s">
        <v>282</v>
      </c>
      <c r="C127" s="211" t="s">
        <v>333</v>
      </c>
      <c r="D127" s="213" t="s">
        <v>735</v>
      </c>
      <c r="E127" s="211" t="s">
        <v>736</v>
      </c>
      <c r="F127" s="214" t="s">
        <v>914</v>
      </c>
      <c r="G127" s="214" t="s">
        <v>980</v>
      </c>
      <c r="H127" s="214"/>
      <c r="I127" s="214"/>
      <c r="J127" s="215" t="s">
        <v>949</v>
      </c>
      <c r="K127" s="214"/>
      <c r="L127" s="211"/>
      <c r="M127" s="211"/>
      <c r="N127" s="211"/>
      <c r="O127" s="211"/>
      <c r="P127" s="211" t="s">
        <v>918</v>
      </c>
      <c r="Q127" s="211" t="s">
        <v>946</v>
      </c>
      <c r="R127" s="216"/>
      <c r="S127" s="211"/>
      <c r="T127" s="217"/>
      <c r="U127" s="217"/>
      <c r="V127" s="211"/>
      <c r="W127" s="211"/>
      <c r="X127" s="211" t="s">
        <v>920</v>
      </c>
      <c r="AA127" s="218" t="str">
        <f t="shared" si="17"/>
        <v/>
      </c>
      <c r="AB127" s="218" t="str">
        <f t="shared" si="18"/>
        <v/>
      </c>
      <c r="AC127" s="218" t="str">
        <f t="shared" si="19"/>
        <v/>
      </c>
      <c r="AD127" s="218" t="str">
        <f t="shared" si="20"/>
        <v/>
      </c>
      <c r="AE127" s="218" t="s">
        <v>914</v>
      </c>
      <c r="AF127" s="218" t="s">
        <v>914</v>
      </c>
      <c r="AG127" s="218" t="s">
        <v>914</v>
      </c>
      <c r="AI127" s="218" t="str">
        <f t="shared" si="22"/>
        <v>铝丝投入定额</v>
      </c>
      <c r="AJ127" s="218" t="s">
        <v>921</v>
      </c>
      <c r="AK127" s="218" t="str">
        <f t="shared" si="21"/>
        <v/>
      </c>
      <c r="AM127" s="218" t="str">
        <f t="shared" si="23"/>
        <v/>
      </c>
      <c r="AO127" s="218" t="str">
        <f t="shared" si="24"/>
        <v/>
      </c>
      <c r="AQ127" s="218" t="str">
        <f t="shared" si="25"/>
        <v/>
      </c>
      <c r="AS127" s="218" t="str">
        <f t="shared" si="26"/>
        <v/>
      </c>
      <c r="AV127" s="218" t="str">
        <f t="shared" si="28"/>
        <v/>
      </c>
      <c r="AW127" s="218" t="str">
        <f t="shared" si="27"/>
        <v/>
      </c>
    </row>
    <row r="128" spans="1:49" x14ac:dyDescent="0.25">
      <c r="A128" s="239" t="s">
        <v>1290</v>
      </c>
      <c r="B128" s="211" t="s">
        <v>282</v>
      </c>
      <c r="C128" s="211" t="s">
        <v>333</v>
      </c>
      <c r="D128" s="213" t="s">
        <v>765</v>
      </c>
      <c r="E128" s="211" t="s">
        <v>269</v>
      </c>
      <c r="F128" s="214" t="s">
        <v>914</v>
      </c>
      <c r="G128" s="214" t="s">
        <v>981</v>
      </c>
      <c r="H128" s="214"/>
      <c r="I128" s="214"/>
      <c r="J128" s="215" t="s">
        <v>982</v>
      </c>
      <c r="K128" s="214"/>
      <c r="L128" s="211"/>
      <c r="M128" s="211"/>
      <c r="N128" s="211"/>
      <c r="O128" s="211"/>
      <c r="P128" s="211" t="s">
        <v>918</v>
      </c>
      <c r="Q128" s="211" t="s">
        <v>946</v>
      </c>
      <c r="R128" s="216"/>
      <c r="S128" s="211"/>
      <c r="T128" s="217"/>
      <c r="U128" s="217"/>
      <c r="V128" s="211"/>
      <c r="W128" s="211"/>
      <c r="X128" s="211" t="s">
        <v>920</v>
      </c>
      <c r="AA128" s="218" t="str">
        <f t="shared" si="17"/>
        <v/>
      </c>
      <c r="AB128" s="218" t="str">
        <f t="shared" si="18"/>
        <v/>
      </c>
      <c r="AC128" s="218" t="str">
        <f t="shared" si="19"/>
        <v/>
      </c>
      <c r="AD128" s="218" t="str">
        <f t="shared" si="20"/>
        <v/>
      </c>
      <c r="AE128" s="218" t="s">
        <v>914</v>
      </c>
      <c r="AF128" s="218" t="s">
        <v>914</v>
      </c>
      <c r="AG128" s="218" t="s">
        <v>914</v>
      </c>
      <c r="AI128" s="218" t="str">
        <f t="shared" si="22"/>
        <v>计划用电量</v>
      </c>
      <c r="AJ128" s="218" t="s">
        <v>921</v>
      </c>
      <c r="AK128" s="218" t="str">
        <f t="shared" si="21"/>
        <v/>
      </c>
      <c r="AM128" s="218" t="str">
        <f t="shared" si="23"/>
        <v/>
      </c>
      <c r="AO128" s="218" t="str">
        <f t="shared" si="24"/>
        <v/>
      </c>
      <c r="AQ128" s="218" t="str">
        <f t="shared" si="25"/>
        <v/>
      </c>
      <c r="AS128" s="218" t="str">
        <f t="shared" si="26"/>
        <v/>
      </c>
      <c r="AV128" s="218" t="str">
        <f t="shared" si="28"/>
        <v/>
      </c>
      <c r="AW128" s="218" t="str">
        <f t="shared" si="27"/>
        <v/>
      </c>
    </row>
    <row r="129" spans="1:49" x14ac:dyDescent="0.25">
      <c r="A129" s="239" t="s">
        <v>1291</v>
      </c>
      <c r="B129" s="211" t="s">
        <v>282</v>
      </c>
      <c r="C129" s="211" t="s">
        <v>333</v>
      </c>
      <c r="D129" s="220" t="s">
        <v>341</v>
      </c>
      <c r="E129" s="211" t="s">
        <v>302</v>
      </c>
      <c r="F129" s="214" t="s">
        <v>914</v>
      </c>
      <c r="G129" s="214" t="s">
        <v>3</v>
      </c>
      <c r="H129" s="214"/>
      <c r="I129" s="214"/>
      <c r="J129" s="215"/>
      <c r="K129" s="214" t="s">
        <v>924</v>
      </c>
      <c r="L129" s="211"/>
      <c r="M129" s="211"/>
      <c r="N129" s="211"/>
      <c r="O129" s="211"/>
      <c r="P129" s="211" t="s">
        <v>918</v>
      </c>
      <c r="Q129" s="211" t="s">
        <v>946</v>
      </c>
      <c r="R129" s="216" t="s">
        <v>930</v>
      </c>
      <c r="S129" s="211" t="s">
        <v>930</v>
      </c>
      <c r="T129" s="217">
        <f t="shared" ref="T129:T135" si="30">IF(R129=S129,1,0)</f>
        <v>1</v>
      </c>
      <c r="U129" s="217" t="s">
        <v>952</v>
      </c>
      <c r="V129" s="211" t="s">
        <v>953</v>
      </c>
      <c r="W129" s="211"/>
      <c r="X129" s="211" t="s">
        <v>920</v>
      </c>
      <c r="AA129" s="218" t="str">
        <f t="shared" si="17"/>
        <v/>
      </c>
      <c r="AB129" s="218" t="str">
        <f t="shared" si="18"/>
        <v/>
      </c>
      <c r="AC129" s="218" t="str">
        <f t="shared" si="19"/>
        <v/>
      </c>
      <c r="AD129" s="218" t="str">
        <f t="shared" si="20"/>
        <v/>
      </c>
      <c r="AE129" s="218" t="s">
        <v>914</v>
      </c>
      <c r="AF129" s="218" t="s">
        <v>914</v>
      </c>
      <c r="AG129" s="218" t="s">
        <v>914</v>
      </c>
      <c r="AI129" s="218" t="str">
        <f t="shared" si="22"/>
        <v>人员保障计划</v>
      </c>
      <c r="AJ129" s="218" t="s">
        <v>915</v>
      </c>
      <c r="AK129" s="218" t="str">
        <f t="shared" si="21"/>
        <v/>
      </c>
      <c r="AM129" s="218" t="str">
        <f t="shared" si="23"/>
        <v/>
      </c>
      <c r="AO129" s="218" t="str">
        <f t="shared" si="24"/>
        <v/>
      </c>
      <c r="AQ129" s="218" t="str">
        <f t="shared" si="25"/>
        <v/>
      </c>
      <c r="AS129" s="218" t="str">
        <f t="shared" si="26"/>
        <v/>
      </c>
      <c r="AV129" s="218" t="str">
        <f t="shared" si="28"/>
        <v/>
      </c>
      <c r="AW129" s="218" t="str">
        <f t="shared" si="27"/>
        <v/>
      </c>
    </row>
    <row r="130" spans="1:49" x14ac:dyDescent="0.25">
      <c r="A130" s="239">
        <v>128</v>
      </c>
      <c r="B130" s="211" t="s">
        <v>282</v>
      </c>
      <c r="C130" s="211" t="s">
        <v>333</v>
      </c>
      <c r="D130" s="220" t="s">
        <v>344</v>
      </c>
      <c r="E130" s="211" t="s">
        <v>302</v>
      </c>
      <c r="F130" s="214" t="s">
        <v>914</v>
      </c>
      <c r="G130" s="214" t="s">
        <v>3</v>
      </c>
      <c r="H130" s="214"/>
      <c r="I130" s="214"/>
      <c r="J130" s="215"/>
      <c r="K130" s="214" t="s">
        <v>924</v>
      </c>
      <c r="L130" s="211"/>
      <c r="M130" s="211"/>
      <c r="N130" s="211"/>
      <c r="O130" s="211"/>
      <c r="P130" s="211" t="s">
        <v>918</v>
      </c>
      <c r="Q130" s="211" t="s">
        <v>946</v>
      </c>
      <c r="R130" s="216"/>
      <c r="S130" s="211" t="s">
        <v>930</v>
      </c>
      <c r="T130" s="217">
        <f t="shared" si="30"/>
        <v>0</v>
      </c>
      <c r="U130" s="217" t="s">
        <v>952</v>
      </c>
      <c r="V130" s="211" t="s">
        <v>953</v>
      </c>
      <c r="W130" s="211"/>
      <c r="X130" s="211" t="s">
        <v>920</v>
      </c>
      <c r="AA130" s="218" t="str">
        <f t="shared" si="17"/>
        <v/>
      </c>
      <c r="AB130" s="218" t="str">
        <f t="shared" si="18"/>
        <v/>
      </c>
      <c r="AC130" s="218" t="str">
        <f t="shared" si="19"/>
        <v/>
      </c>
      <c r="AD130" s="218" t="str">
        <f t="shared" si="20"/>
        <v/>
      </c>
      <c r="AE130" s="218" t="s">
        <v>914</v>
      </c>
      <c r="AF130" s="218" t="s">
        <v>914</v>
      </c>
      <c r="AG130" s="218" t="s">
        <v>914</v>
      </c>
      <c r="AI130" s="218" t="str">
        <f t="shared" si="22"/>
        <v>计划成本定额</v>
      </c>
      <c r="AJ130" s="218" t="s">
        <v>915</v>
      </c>
      <c r="AK130" s="218" t="str">
        <f t="shared" si="21"/>
        <v/>
      </c>
      <c r="AM130" s="218" t="str">
        <f t="shared" si="23"/>
        <v/>
      </c>
      <c r="AO130" s="218" t="str">
        <f t="shared" si="24"/>
        <v/>
      </c>
      <c r="AQ130" s="218" t="str">
        <f t="shared" si="25"/>
        <v/>
      </c>
      <c r="AS130" s="218" t="str">
        <f t="shared" si="26"/>
        <v/>
      </c>
      <c r="AV130" s="218" t="str">
        <f t="shared" si="28"/>
        <v/>
      </c>
      <c r="AW130" s="218" t="str">
        <f t="shared" si="27"/>
        <v/>
      </c>
    </row>
    <row r="131" spans="1:49" x14ac:dyDescent="0.25">
      <c r="A131" s="239">
        <v>129</v>
      </c>
      <c r="B131" s="211" t="s">
        <v>282</v>
      </c>
      <c r="C131" s="211" t="s">
        <v>333</v>
      </c>
      <c r="D131" s="213" t="s">
        <v>347</v>
      </c>
      <c r="E131" s="211" t="s">
        <v>302</v>
      </c>
      <c r="F131" s="214" t="s">
        <v>914</v>
      </c>
      <c r="G131" s="214" t="s">
        <v>3</v>
      </c>
      <c r="H131" s="214"/>
      <c r="I131" s="214"/>
      <c r="J131" s="215"/>
      <c r="K131" s="214" t="s">
        <v>924</v>
      </c>
      <c r="L131" s="211"/>
      <c r="M131" s="211"/>
      <c r="N131" s="211"/>
      <c r="O131" s="211"/>
      <c r="P131" s="211" t="s">
        <v>918</v>
      </c>
      <c r="Q131" s="211" t="s">
        <v>946</v>
      </c>
      <c r="R131" s="216"/>
      <c r="S131" s="211" t="s">
        <v>930</v>
      </c>
      <c r="T131" s="217">
        <f t="shared" si="30"/>
        <v>0</v>
      </c>
      <c r="U131" s="217" t="s">
        <v>952</v>
      </c>
      <c r="V131" s="211" t="s">
        <v>953</v>
      </c>
      <c r="W131" s="211"/>
      <c r="X131" s="211" t="s">
        <v>920</v>
      </c>
      <c r="AA131" s="218" t="str">
        <f t="shared" si="17"/>
        <v/>
      </c>
      <c r="AB131" s="218" t="str">
        <f t="shared" si="18"/>
        <v/>
      </c>
      <c r="AC131" s="218" t="str">
        <f t="shared" si="19"/>
        <v/>
      </c>
      <c r="AD131" s="218" t="str">
        <f t="shared" si="20"/>
        <v/>
      </c>
      <c r="AE131" s="218" t="s">
        <v>914</v>
      </c>
      <c r="AF131" s="218" t="s">
        <v>914</v>
      </c>
      <c r="AG131" s="218" t="s">
        <v>914</v>
      </c>
      <c r="AI131" s="218" t="str">
        <f t="shared" si="22"/>
        <v/>
      </c>
      <c r="AK131" s="218" t="str">
        <f t="shared" si="21"/>
        <v/>
      </c>
      <c r="AM131" s="218" t="str">
        <f t="shared" si="23"/>
        <v/>
      </c>
      <c r="AO131" s="218" t="str">
        <f t="shared" si="24"/>
        <v/>
      </c>
      <c r="AQ131" s="218" t="str">
        <f t="shared" si="25"/>
        <v/>
      </c>
      <c r="AS131" s="218" t="str">
        <f t="shared" si="26"/>
        <v/>
      </c>
      <c r="AV131" s="218" t="str">
        <f t="shared" si="28"/>
        <v/>
      </c>
      <c r="AW131" s="218" t="str">
        <f t="shared" si="27"/>
        <v/>
      </c>
    </row>
    <row r="132" spans="1:49" x14ac:dyDescent="0.25">
      <c r="A132" s="239" t="s">
        <v>1238</v>
      </c>
      <c r="B132" s="211" t="s">
        <v>282</v>
      </c>
      <c r="C132" s="211" t="s">
        <v>259</v>
      </c>
      <c r="D132" s="213" t="s">
        <v>283</v>
      </c>
      <c r="E132" s="211" t="s">
        <v>269</v>
      </c>
      <c r="F132" s="214">
        <v>1</v>
      </c>
      <c r="G132" s="214" t="s">
        <v>983</v>
      </c>
      <c r="H132" s="214"/>
      <c r="I132" s="219">
        <v>1</v>
      </c>
      <c r="J132" s="215" t="s">
        <v>954</v>
      </c>
      <c r="K132" s="214"/>
      <c r="L132" s="211"/>
      <c r="M132" s="211"/>
      <c r="N132" s="211"/>
      <c r="O132" s="211"/>
      <c r="P132" s="211" t="s">
        <v>984</v>
      </c>
      <c r="Q132" s="211" t="s">
        <v>946</v>
      </c>
      <c r="R132" s="216" t="s">
        <v>930</v>
      </c>
      <c r="S132" s="211"/>
      <c r="T132" s="217">
        <f t="shared" si="30"/>
        <v>0</v>
      </c>
      <c r="U132" s="217"/>
      <c r="V132" s="211"/>
      <c r="W132" s="211"/>
      <c r="X132" s="211" t="s">
        <v>940</v>
      </c>
      <c r="AA132" s="218">
        <f t="shared" si="17"/>
        <v>1</v>
      </c>
      <c r="AB132" s="218" t="str">
        <f t="shared" si="18"/>
        <v/>
      </c>
      <c r="AC132" s="218" t="str">
        <f t="shared" si="19"/>
        <v/>
      </c>
      <c r="AD132" s="218" t="str">
        <f t="shared" si="20"/>
        <v/>
      </c>
      <c r="AE132" s="218">
        <v>1</v>
      </c>
      <c r="AF132" s="218" t="s">
        <v>914</v>
      </c>
      <c r="AG132" s="218" t="s">
        <v>914</v>
      </c>
      <c r="AI132" s="218" t="str">
        <f t="shared" si="22"/>
        <v/>
      </c>
      <c r="AK132" s="218" t="str">
        <f t="shared" si="21"/>
        <v>单丝领用重量</v>
      </c>
      <c r="AL132" s="218" t="s">
        <v>933</v>
      </c>
      <c r="AM132" s="218" t="str">
        <f t="shared" si="23"/>
        <v/>
      </c>
      <c r="AO132" s="218" t="str">
        <f t="shared" si="24"/>
        <v/>
      </c>
      <c r="AQ132" s="218" t="str">
        <f t="shared" si="25"/>
        <v/>
      </c>
      <c r="AS132" s="218" t="str">
        <f t="shared" si="26"/>
        <v/>
      </c>
      <c r="AV132" s="218" t="str">
        <f t="shared" si="28"/>
        <v>设备</v>
      </c>
      <c r="AW132" s="218">
        <f t="shared" si="27"/>
        <v>1</v>
      </c>
    </row>
    <row r="133" spans="1:49" ht="69" x14ac:dyDescent="0.25">
      <c r="A133" s="239" t="s">
        <v>1240</v>
      </c>
      <c r="B133" s="211" t="s">
        <v>282</v>
      </c>
      <c r="C133" s="211" t="s">
        <v>259</v>
      </c>
      <c r="D133" s="213" t="s">
        <v>766</v>
      </c>
      <c r="E133" s="211" t="s">
        <v>269</v>
      </c>
      <c r="F133" s="214">
        <v>1</v>
      </c>
      <c r="G133" s="214" t="s">
        <v>983</v>
      </c>
      <c r="H133" s="214"/>
      <c r="I133" s="214" t="s">
        <v>955</v>
      </c>
      <c r="J133" s="215" t="s">
        <v>956</v>
      </c>
      <c r="K133" s="214"/>
      <c r="L133" s="211" t="s">
        <v>916</v>
      </c>
      <c r="M133" s="211"/>
      <c r="N133" s="211"/>
      <c r="O133" s="211"/>
      <c r="P133" s="211" t="s">
        <v>945</v>
      </c>
      <c r="Q133" s="211" t="s">
        <v>946</v>
      </c>
      <c r="R133" s="216" t="s">
        <v>930</v>
      </c>
      <c r="S133" s="211" t="s">
        <v>930</v>
      </c>
      <c r="T133" s="217">
        <f t="shared" si="30"/>
        <v>1</v>
      </c>
      <c r="U133" s="217" t="s">
        <v>952</v>
      </c>
      <c r="V133" s="211" t="s">
        <v>957</v>
      </c>
      <c r="W133" s="211"/>
      <c r="X133" s="211" t="s">
        <v>940</v>
      </c>
      <c r="Y133" s="221" t="s">
        <v>985</v>
      </c>
      <c r="Z133" s="221" t="s">
        <v>986</v>
      </c>
      <c r="AA133" s="218" t="str">
        <f t="shared" ref="AA133:AA183" si="31">IF(C133="量",I133,"")</f>
        <v>计米器</v>
      </c>
      <c r="AB133" s="218" t="str">
        <f t="shared" ref="AB133:AB183" si="32">IF(C133="质",I133,"")</f>
        <v/>
      </c>
      <c r="AC133" s="218" t="str">
        <f t="shared" ref="AC133:AC183" si="33">IF(C133="价",I133,"")</f>
        <v/>
      </c>
      <c r="AD133" s="218" t="str">
        <f t="shared" ref="AD133:AD183" si="34">IF(C133="能",I133,"")</f>
        <v/>
      </c>
      <c r="AE133" s="218" t="s">
        <v>958</v>
      </c>
      <c r="AF133" s="218" t="s">
        <v>914</v>
      </c>
      <c r="AG133" s="218" t="s">
        <v>914</v>
      </c>
      <c r="AI133" s="218" t="str">
        <f t="shared" si="22"/>
        <v/>
      </c>
      <c r="AK133" s="218" t="str">
        <f t="shared" ref="AK133:AK184" si="35">IF(C133="量",D133,"")</f>
        <v>导体产出长度（单盘）</v>
      </c>
      <c r="AL133" s="218" t="s">
        <v>933</v>
      </c>
      <c r="AM133" s="218" t="str">
        <f t="shared" si="23"/>
        <v/>
      </c>
      <c r="AO133" s="218" t="str">
        <f t="shared" si="24"/>
        <v/>
      </c>
      <c r="AQ133" s="218" t="str">
        <f t="shared" si="25"/>
        <v/>
      </c>
      <c r="AS133" s="218" t="str">
        <f t="shared" si="26"/>
        <v/>
      </c>
      <c r="AV133" s="218" t="str">
        <f t="shared" si="28"/>
        <v>设备</v>
      </c>
      <c r="AW133" s="218">
        <f t="shared" si="27"/>
        <v>1</v>
      </c>
    </row>
    <row r="134" spans="1:49" ht="69" x14ac:dyDescent="0.25">
      <c r="A134" s="239" t="s">
        <v>1239</v>
      </c>
      <c r="B134" s="211" t="s">
        <v>282</v>
      </c>
      <c r="C134" s="211" t="s">
        <v>259</v>
      </c>
      <c r="D134" s="213" t="s">
        <v>285</v>
      </c>
      <c r="E134" s="211" t="s">
        <v>269</v>
      </c>
      <c r="F134" s="214">
        <v>1</v>
      </c>
      <c r="G134" s="214" t="s">
        <v>983</v>
      </c>
      <c r="H134" s="214"/>
      <c r="I134" s="219">
        <v>1</v>
      </c>
      <c r="J134" s="215" t="s">
        <v>956</v>
      </c>
      <c r="K134" s="214"/>
      <c r="L134" s="211" t="s">
        <v>916</v>
      </c>
      <c r="M134" s="211"/>
      <c r="N134" s="211"/>
      <c r="O134" s="211"/>
      <c r="P134" s="211" t="s">
        <v>934</v>
      </c>
      <c r="Q134" s="211" t="s">
        <v>935</v>
      </c>
      <c r="R134" s="216" t="s">
        <v>930</v>
      </c>
      <c r="S134" s="211" t="s">
        <v>930</v>
      </c>
      <c r="T134" s="217">
        <f t="shared" si="30"/>
        <v>1</v>
      </c>
      <c r="U134" s="217" t="s">
        <v>931</v>
      </c>
      <c r="V134" s="211" t="s">
        <v>959</v>
      </c>
      <c r="W134" s="211"/>
      <c r="X134" s="211" t="s">
        <v>940</v>
      </c>
      <c r="Y134" s="218" t="s">
        <v>987</v>
      </c>
      <c r="Z134" s="221" t="s">
        <v>986</v>
      </c>
      <c r="AA134" s="218">
        <f t="shared" si="31"/>
        <v>1</v>
      </c>
      <c r="AB134" s="218" t="str">
        <f t="shared" si="32"/>
        <v/>
      </c>
      <c r="AC134" s="218" t="str">
        <f t="shared" si="33"/>
        <v/>
      </c>
      <c r="AD134" s="218" t="str">
        <f t="shared" si="34"/>
        <v/>
      </c>
      <c r="AE134" s="218">
        <v>1</v>
      </c>
      <c r="AF134" s="218" t="s">
        <v>914</v>
      </c>
      <c r="AG134" s="218" t="s">
        <v>914</v>
      </c>
      <c r="AI134" s="218" t="str">
        <f t="shared" si="22"/>
        <v/>
      </c>
      <c r="AK134" s="218" t="str">
        <f t="shared" si="35"/>
        <v>导体产出重量（单盘）</v>
      </c>
      <c r="AL134" s="218" t="s">
        <v>933</v>
      </c>
      <c r="AM134" s="218" t="str">
        <f t="shared" si="23"/>
        <v/>
      </c>
      <c r="AO134" s="218" t="str">
        <f t="shared" si="24"/>
        <v/>
      </c>
      <c r="AQ134" s="218" t="str">
        <f t="shared" si="25"/>
        <v/>
      </c>
      <c r="AS134" s="218" t="str">
        <f t="shared" si="26"/>
        <v/>
      </c>
      <c r="AV134" s="218" t="str">
        <f t="shared" si="28"/>
        <v>设备</v>
      </c>
      <c r="AW134" s="218">
        <f t="shared" si="27"/>
        <v>1</v>
      </c>
    </row>
    <row r="135" spans="1:49" ht="69" x14ac:dyDescent="0.25">
      <c r="A135" s="239" t="s">
        <v>1241</v>
      </c>
      <c r="B135" s="211" t="s">
        <v>282</v>
      </c>
      <c r="C135" s="211" t="s">
        <v>259</v>
      </c>
      <c r="D135" s="213" t="s">
        <v>366</v>
      </c>
      <c r="E135" s="211" t="s">
        <v>269</v>
      </c>
      <c r="F135" s="214">
        <v>1</v>
      </c>
      <c r="G135" s="214" t="s">
        <v>983</v>
      </c>
      <c r="H135" s="214"/>
      <c r="I135" s="214"/>
      <c r="J135" s="215"/>
      <c r="K135" s="214" t="s">
        <v>924</v>
      </c>
      <c r="L135" s="211"/>
      <c r="M135" s="211"/>
      <c r="N135" s="211"/>
      <c r="O135" s="211"/>
      <c r="P135" s="211" t="s">
        <v>945</v>
      </c>
      <c r="Q135" s="211" t="s">
        <v>946</v>
      </c>
      <c r="R135" s="216" t="s">
        <v>930</v>
      </c>
      <c r="S135" s="211" t="s">
        <v>930</v>
      </c>
      <c r="T135" s="217">
        <f t="shared" si="30"/>
        <v>1</v>
      </c>
      <c r="U135" s="217" t="s">
        <v>931</v>
      </c>
      <c r="V135" s="211" t="s">
        <v>959</v>
      </c>
      <c r="W135" s="211"/>
      <c r="X135" s="211" t="s">
        <v>940</v>
      </c>
      <c r="Y135" s="218" t="s">
        <v>988</v>
      </c>
      <c r="Z135" s="221" t="s">
        <v>989</v>
      </c>
      <c r="AA135" s="218">
        <f t="shared" si="31"/>
        <v>0</v>
      </c>
      <c r="AB135" s="218" t="str">
        <f t="shared" si="32"/>
        <v/>
      </c>
      <c r="AC135" s="218" t="str">
        <f t="shared" si="33"/>
        <v/>
      </c>
      <c r="AD135" s="218" t="str">
        <f t="shared" si="34"/>
        <v/>
      </c>
      <c r="AF135" s="218" t="s">
        <v>914</v>
      </c>
      <c r="AG135" s="218" t="s">
        <v>914</v>
      </c>
      <c r="AI135" s="218" t="str">
        <f t="shared" si="22"/>
        <v/>
      </c>
      <c r="AK135" s="218" t="str">
        <f t="shared" si="35"/>
        <v>盘底线结余重量</v>
      </c>
      <c r="AL135" s="218" t="s">
        <v>933</v>
      </c>
      <c r="AM135" s="218" t="str">
        <f t="shared" si="23"/>
        <v/>
      </c>
      <c r="AO135" s="218" t="str">
        <f t="shared" si="24"/>
        <v/>
      </c>
      <c r="AQ135" s="218" t="str">
        <f t="shared" si="25"/>
        <v/>
      </c>
      <c r="AS135" s="218" t="str">
        <f t="shared" si="26"/>
        <v/>
      </c>
      <c r="AV135" s="218" t="str">
        <f t="shared" si="28"/>
        <v>设备</v>
      </c>
      <c r="AW135" s="218">
        <f t="shared" si="27"/>
        <v>1</v>
      </c>
    </row>
    <row r="136" spans="1:49" x14ac:dyDescent="0.25">
      <c r="A136" s="239" t="s">
        <v>1242</v>
      </c>
      <c r="B136" s="211" t="s">
        <v>282</v>
      </c>
      <c r="C136" s="211" t="s">
        <v>259</v>
      </c>
      <c r="D136" s="213" t="s">
        <v>754</v>
      </c>
      <c r="E136" s="211"/>
      <c r="F136" s="214">
        <v>1</v>
      </c>
      <c r="G136" s="214"/>
      <c r="H136" s="214"/>
      <c r="I136" s="214"/>
      <c r="J136" s="215" t="s">
        <v>810</v>
      </c>
      <c r="K136" s="214"/>
      <c r="L136" s="211"/>
      <c r="M136" s="211"/>
      <c r="N136" s="211"/>
      <c r="O136" s="211"/>
      <c r="P136" s="211" t="s">
        <v>945</v>
      </c>
      <c r="Q136" s="211" t="s">
        <v>946</v>
      </c>
      <c r="R136" s="216"/>
      <c r="S136" s="211"/>
      <c r="T136" s="217"/>
      <c r="U136" s="217"/>
      <c r="V136" s="211"/>
      <c r="W136" s="211"/>
      <c r="X136" s="211"/>
      <c r="Z136" s="221"/>
      <c r="AA136" s="218">
        <f t="shared" si="31"/>
        <v>0</v>
      </c>
      <c r="AB136" s="218" t="str">
        <f t="shared" si="32"/>
        <v/>
      </c>
      <c r="AC136" s="218" t="str">
        <f t="shared" si="33"/>
        <v/>
      </c>
      <c r="AD136" s="218" t="str">
        <f t="shared" si="34"/>
        <v/>
      </c>
      <c r="AE136" s="218" t="s">
        <v>914</v>
      </c>
      <c r="AF136" s="218" t="s">
        <v>914</v>
      </c>
      <c r="AG136" s="218" t="s">
        <v>914</v>
      </c>
      <c r="AI136" s="218" t="str">
        <f t="shared" si="22"/>
        <v/>
      </c>
      <c r="AK136" s="218" t="str">
        <f t="shared" si="35"/>
        <v xml:space="preserve">   其中—不合格品重量</v>
      </c>
      <c r="AL136" s="218" t="s">
        <v>933</v>
      </c>
      <c r="AM136" s="218" t="str">
        <f t="shared" si="23"/>
        <v/>
      </c>
      <c r="AO136" s="218" t="str">
        <f t="shared" si="24"/>
        <v/>
      </c>
      <c r="AQ136" s="218" t="str">
        <f t="shared" si="25"/>
        <v/>
      </c>
      <c r="AS136" s="218" t="str">
        <f t="shared" si="26"/>
        <v/>
      </c>
      <c r="AV136" s="218" t="str">
        <f t="shared" si="28"/>
        <v>设备</v>
      </c>
      <c r="AW136" s="218">
        <f t="shared" si="27"/>
        <v>1</v>
      </c>
    </row>
    <row r="137" spans="1:49" x14ac:dyDescent="0.25">
      <c r="A137" s="239" t="s">
        <v>1243</v>
      </c>
      <c r="B137" s="211" t="s">
        <v>282</v>
      </c>
      <c r="C137" s="211" t="s">
        <v>259</v>
      </c>
      <c r="D137" s="213" t="s">
        <v>755</v>
      </c>
      <c r="E137" s="211" t="s">
        <v>269</v>
      </c>
      <c r="F137" s="214">
        <v>1</v>
      </c>
      <c r="G137" s="214" t="s">
        <v>983</v>
      </c>
      <c r="H137" s="214"/>
      <c r="I137" s="214"/>
      <c r="J137" s="215" t="s">
        <v>810</v>
      </c>
      <c r="K137" s="214"/>
      <c r="L137" s="211" t="s">
        <v>916</v>
      </c>
      <c r="M137" s="211"/>
      <c r="N137" s="211"/>
      <c r="O137" s="211"/>
      <c r="P137" s="211" t="s">
        <v>945</v>
      </c>
      <c r="Q137" s="211" t="s">
        <v>946</v>
      </c>
      <c r="R137" s="216" t="s">
        <v>930</v>
      </c>
      <c r="S137" s="211" t="s">
        <v>930</v>
      </c>
      <c r="T137" s="217">
        <f>IF(R137=S137,1,0)</f>
        <v>1</v>
      </c>
      <c r="U137" s="217" t="s">
        <v>931</v>
      </c>
      <c r="V137" s="211" t="s">
        <v>959</v>
      </c>
      <c r="W137" s="211"/>
      <c r="X137" s="211" t="s">
        <v>940</v>
      </c>
      <c r="AA137" s="218">
        <f t="shared" si="31"/>
        <v>0</v>
      </c>
      <c r="AB137" s="218" t="str">
        <f t="shared" si="32"/>
        <v/>
      </c>
      <c r="AC137" s="218" t="str">
        <f t="shared" si="33"/>
        <v/>
      </c>
      <c r="AD137" s="218" t="str">
        <f t="shared" si="34"/>
        <v/>
      </c>
      <c r="AF137" s="218" t="s">
        <v>914</v>
      </c>
      <c r="AG137" s="218" t="s">
        <v>914</v>
      </c>
      <c r="AI137" s="218" t="str">
        <f t="shared" ref="AI137:AI184" si="36">IF(C138="计",D138,"")</f>
        <v/>
      </c>
      <c r="AK137" s="218" t="str">
        <f t="shared" si="35"/>
        <v xml:space="preserve">   其中—合格品重量</v>
      </c>
      <c r="AL137" s="218" t="s">
        <v>933</v>
      </c>
      <c r="AM137" s="218" t="str">
        <f t="shared" ref="AM137:AM183" si="37">IF(C137="质",D137,"")</f>
        <v/>
      </c>
      <c r="AO137" s="218" t="str">
        <f t="shared" si="24"/>
        <v/>
      </c>
      <c r="AQ137" s="218" t="str">
        <f t="shared" si="25"/>
        <v/>
      </c>
      <c r="AS137" s="218" t="str">
        <f t="shared" si="26"/>
        <v/>
      </c>
      <c r="AV137" s="218" t="str">
        <f t="shared" si="28"/>
        <v>设备</v>
      </c>
      <c r="AW137" s="218">
        <f t="shared" si="27"/>
        <v>1</v>
      </c>
    </row>
    <row r="138" spans="1:49" x14ac:dyDescent="0.25">
      <c r="A138" s="239" t="s">
        <v>1244</v>
      </c>
      <c r="B138" s="211" t="s">
        <v>282</v>
      </c>
      <c r="C138" s="211" t="s">
        <v>259</v>
      </c>
      <c r="D138" s="213" t="s">
        <v>740</v>
      </c>
      <c r="E138" s="211" t="s">
        <v>302</v>
      </c>
      <c r="F138" s="214" t="s">
        <v>914</v>
      </c>
      <c r="G138" s="214" t="s">
        <v>983</v>
      </c>
      <c r="H138" s="214"/>
      <c r="I138" s="214"/>
      <c r="J138" s="215" t="s">
        <v>961</v>
      </c>
      <c r="K138" s="214"/>
      <c r="L138" s="211"/>
      <c r="M138" s="211"/>
      <c r="N138" s="211"/>
      <c r="O138" s="211"/>
      <c r="P138" s="211" t="s">
        <v>918</v>
      </c>
      <c r="Q138" s="211" t="s">
        <v>946</v>
      </c>
      <c r="R138" s="216"/>
      <c r="S138" s="211"/>
      <c r="T138" s="217"/>
      <c r="U138" s="217"/>
      <c r="V138" s="211"/>
      <c r="W138" s="211"/>
      <c r="X138" s="211" t="s">
        <v>940</v>
      </c>
      <c r="AA138" s="218">
        <f t="shared" si="31"/>
        <v>0</v>
      </c>
      <c r="AB138" s="218" t="str">
        <f t="shared" si="32"/>
        <v/>
      </c>
      <c r="AC138" s="218" t="str">
        <f t="shared" si="33"/>
        <v/>
      </c>
      <c r="AD138" s="218" t="str">
        <f t="shared" si="34"/>
        <v/>
      </c>
      <c r="AF138" s="218" t="s">
        <v>914</v>
      </c>
      <c r="AG138" s="218" t="s">
        <v>914</v>
      </c>
      <c r="AI138" s="218" t="str">
        <f t="shared" si="36"/>
        <v/>
      </c>
      <c r="AK138" s="218" t="str">
        <f t="shared" si="35"/>
        <v>投入工时</v>
      </c>
      <c r="AL138" s="218" t="s">
        <v>921</v>
      </c>
      <c r="AM138" s="218" t="str">
        <f t="shared" si="37"/>
        <v/>
      </c>
      <c r="AO138" s="218" t="str">
        <f t="shared" ref="AO138:AO183" si="38">IF(C138="价",D138,"")</f>
        <v/>
      </c>
      <c r="AQ138" s="218" t="str">
        <f t="shared" ref="AQ138:AQ183" si="39">IF(C138="能",D138,"")</f>
        <v/>
      </c>
      <c r="AS138" s="218" t="str">
        <f t="shared" ref="AS138:AS183" si="40">IF(C138="环",D138,"")</f>
        <v/>
      </c>
      <c r="AW138" s="218" t="str">
        <f t="shared" si="27"/>
        <v/>
      </c>
    </row>
    <row r="139" spans="1:49" x14ac:dyDescent="0.25">
      <c r="A139" s="239" t="s">
        <v>1245</v>
      </c>
      <c r="B139" s="211" t="s">
        <v>282</v>
      </c>
      <c r="C139" s="211" t="s">
        <v>349</v>
      </c>
      <c r="D139" s="220" t="s">
        <v>741</v>
      </c>
      <c r="E139" s="211" t="s">
        <v>302</v>
      </c>
      <c r="F139" s="214" t="s">
        <v>914</v>
      </c>
      <c r="G139" s="214" t="s">
        <v>990</v>
      </c>
      <c r="H139" s="214"/>
      <c r="I139" s="214"/>
      <c r="J139" s="215" t="s">
        <v>963</v>
      </c>
      <c r="K139" s="214"/>
      <c r="L139" s="211"/>
      <c r="M139" s="211"/>
      <c r="N139" s="211"/>
      <c r="O139" s="211"/>
      <c r="P139" s="211" t="s">
        <v>964</v>
      </c>
      <c r="Q139" s="211" t="s">
        <v>965</v>
      </c>
      <c r="R139" s="216"/>
      <c r="S139" s="211"/>
      <c r="T139" s="217"/>
      <c r="U139" s="217"/>
      <c r="V139" s="211"/>
      <c r="W139" s="211"/>
      <c r="X139" s="211" t="s">
        <v>940</v>
      </c>
      <c r="AA139" s="218" t="str">
        <f t="shared" si="31"/>
        <v/>
      </c>
      <c r="AB139" s="218" t="str">
        <f t="shared" si="32"/>
        <v/>
      </c>
      <c r="AC139" s="218">
        <f t="shared" si="33"/>
        <v>0</v>
      </c>
      <c r="AD139" s="218" t="str">
        <f t="shared" si="34"/>
        <v/>
      </c>
      <c r="AE139" s="218" t="s">
        <v>914</v>
      </c>
      <c r="AF139" s="218" t="s">
        <v>914</v>
      </c>
      <c r="AI139" s="218" t="str">
        <f t="shared" si="36"/>
        <v/>
      </c>
      <c r="AK139" s="218" t="str">
        <f t="shared" si="35"/>
        <v/>
      </c>
      <c r="AM139" s="218" t="str">
        <f t="shared" si="37"/>
        <v/>
      </c>
      <c r="AO139" s="218" t="str">
        <f t="shared" si="38"/>
        <v>机物料消耗</v>
      </c>
      <c r="AP139" s="218" t="s">
        <v>921</v>
      </c>
      <c r="AQ139" s="218" t="str">
        <f t="shared" si="39"/>
        <v/>
      </c>
      <c r="AS139" s="218" t="str">
        <f t="shared" si="40"/>
        <v/>
      </c>
      <c r="AW139" s="218" t="str">
        <f t="shared" si="27"/>
        <v/>
      </c>
    </row>
    <row r="140" spans="1:49" x14ac:dyDescent="0.25">
      <c r="A140" s="239" t="s">
        <v>1246</v>
      </c>
      <c r="B140" s="211" t="s">
        <v>282</v>
      </c>
      <c r="C140" s="211" t="s">
        <v>349</v>
      </c>
      <c r="D140" s="220" t="s">
        <v>742</v>
      </c>
      <c r="E140" s="211" t="s">
        <v>302</v>
      </c>
      <c r="F140" s="214" t="s">
        <v>914</v>
      </c>
      <c r="G140" s="214" t="s">
        <v>991</v>
      </c>
      <c r="H140" s="214"/>
      <c r="I140" s="214"/>
      <c r="J140" s="215" t="s">
        <v>963</v>
      </c>
      <c r="K140" s="214"/>
      <c r="L140" s="211"/>
      <c r="M140" s="211"/>
      <c r="N140" s="211"/>
      <c r="O140" s="211"/>
      <c r="P140" s="211" t="s">
        <v>964</v>
      </c>
      <c r="Q140" s="211" t="s">
        <v>965</v>
      </c>
      <c r="R140" s="216"/>
      <c r="S140" s="211"/>
      <c r="T140" s="217"/>
      <c r="U140" s="217"/>
      <c r="V140" s="211"/>
      <c r="W140" s="211"/>
      <c r="X140" s="211" t="s">
        <v>940</v>
      </c>
      <c r="AA140" s="218" t="str">
        <f t="shared" si="31"/>
        <v/>
      </c>
      <c r="AB140" s="218" t="str">
        <f t="shared" si="32"/>
        <v/>
      </c>
      <c r="AC140" s="218">
        <f t="shared" si="33"/>
        <v>0</v>
      </c>
      <c r="AD140" s="218" t="str">
        <f t="shared" si="34"/>
        <v/>
      </c>
      <c r="AE140" s="218" t="s">
        <v>914</v>
      </c>
      <c r="AF140" s="218" t="s">
        <v>914</v>
      </c>
      <c r="AI140" s="218" t="str">
        <f t="shared" si="36"/>
        <v/>
      </c>
      <c r="AK140" s="218" t="str">
        <f t="shared" si="35"/>
        <v/>
      </c>
      <c r="AM140" s="218" t="str">
        <f t="shared" si="37"/>
        <v/>
      </c>
      <c r="AO140" s="218" t="str">
        <f t="shared" si="38"/>
        <v>设备折旧费</v>
      </c>
      <c r="AP140" s="218" t="s">
        <v>921</v>
      </c>
      <c r="AQ140" s="218" t="str">
        <f t="shared" si="39"/>
        <v/>
      </c>
      <c r="AS140" s="218" t="str">
        <f t="shared" si="40"/>
        <v/>
      </c>
      <c r="AW140" s="218" t="str">
        <f t="shared" si="27"/>
        <v/>
      </c>
    </row>
    <row r="141" spans="1:49" x14ac:dyDescent="0.25">
      <c r="A141" s="239" t="s">
        <v>1247</v>
      </c>
      <c r="B141" s="211" t="s">
        <v>282</v>
      </c>
      <c r="C141" s="211" t="s">
        <v>349</v>
      </c>
      <c r="D141" s="220" t="s">
        <v>743</v>
      </c>
      <c r="E141" s="211" t="s">
        <v>302</v>
      </c>
      <c r="F141" s="214" t="s">
        <v>914</v>
      </c>
      <c r="G141" s="214" t="s">
        <v>992</v>
      </c>
      <c r="H141" s="214"/>
      <c r="I141" s="214"/>
      <c r="J141" s="215" t="s">
        <v>963</v>
      </c>
      <c r="K141" s="214"/>
      <c r="L141" s="211"/>
      <c r="M141" s="211"/>
      <c r="N141" s="211"/>
      <c r="O141" s="211"/>
      <c r="P141" s="211" t="s">
        <v>964</v>
      </c>
      <c r="Q141" s="211" t="s">
        <v>965</v>
      </c>
      <c r="R141" s="216"/>
      <c r="S141" s="211"/>
      <c r="T141" s="217"/>
      <c r="U141" s="217"/>
      <c r="V141" s="211"/>
      <c r="W141" s="211"/>
      <c r="X141" s="211" t="s">
        <v>940</v>
      </c>
      <c r="AA141" s="218" t="str">
        <f t="shared" si="31"/>
        <v/>
      </c>
      <c r="AB141" s="218" t="str">
        <f t="shared" si="32"/>
        <v/>
      </c>
      <c r="AC141" s="218">
        <f t="shared" si="33"/>
        <v>0</v>
      </c>
      <c r="AD141" s="218" t="str">
        <f t="shared" si="34"/>
        <v/>
      </c>
      <c r="AE141" s="218" t="s">
        <v>914</v>
      </c>
      <c r="AF141" s="218" t="s">
        <v>914</v>
      </c>
      <c r="AI141" s="218" t="str">
        <f t="shared" si="36"/>
        <v/>
      </c>
      <c r="AK141" s="218" t="str">
        <f t="shared" si="35"/>
        <v/>
      </c>
      <c r="AM141" s="218" t="str">
        <f t="shared" si="37"/>
        <v/>
      </c>
      <c r="AO141" s="218" t="str">
        <f t="shared" si="38"/>
        <v>工人直接工资</v>
      </c>
      <c r="AP141" s="218" t="s">
        <v>921</v>
      </c>
      <c r="AQ141" s="218" t="str">
        <f t="shared" si="39"/>
        <v/>
      </c>
      <c r="AS141" s="218" t="str">
        <f t="shared" si="40"/>
        <v/>
      </c>
      <c r="AW141" s="218" t="str">
        <f t="shared" si="27"/>
        <v/>
      </c>
    </row>
    <row r="142" spans="1:49" x14ac:dyDescent="0.25">
      <c r="A142" s="239" t="s">
        <v>1248</v>
      </c>
      <c r="B142" s="211" t="s">
        <v>282</v>
      </c>
      <c r="C142" s="211" t="s">
        <v>349</v>
      </c>
      <c r="D142" s="220" t="s">
        <v>744</v>
      </c>
      <c r="E142" s="211" t="s">
        <v>302</v>
      </c>
      <c r="F142" s="214"/>
      <c r="G142" s="214" t="s">
        <v>992</v>
      </c>
      <c r="H142" s="214"/>
      <c r="I142" s="219">
        <v>1</v>
      </c>
      <c r="J142" s="215" t="s">
        <v>963</v>
      </c>
      <c r="K142" s="214"/>
      <c r="L142" s="211"/>
      <c r="M142" s="211"/>
      <c r="N142" s="211"/>
      <c r="O142" s="211"/>
      <c r="P142" s="211" t="s">
        <v>964</v>
      </c>
      <c r="Q142" s="211" t="s">
        <v>965</v>
      </c>
      <c r="R142" s="216"/>
      <c r="S142" s="211"/>
      <c r="T142" s="217"/>
      <c r="U142" s="217"/>
      <c r="V142" s="211"/>
      <c r="W142" s="211"/>
      <c r="X142" s="211" t="s">
        <v>940</v>
      </c>
      <c r="AA142" s="218" t="str">
        <f t="shared" si="31"/>
        <v/>
      </c>
      <c r="AB142" s="218" t="str">
        <f t="shared" si="32"/>
        <v/>
      </c>
      <c r="AC142" s="218">
        <f t="shared" si="33"/>
        <v>1</v>
      </c>
      <c r="AD142" s="218" t="str">
        <f t="shared" si="34"/>
        <v/>
      </c>
      <c r="AE142" s="218" t="s">
        <v>914</v>
      </c>
      <c r="AF142" s="218" t="s">
        <v>914</v>
      </c>
      <c r="AG142" s="218">
        <v>1</v>
      </c>
      <c r="AI142" s="218" t="str">
        <f t="shared" si="36"/>
        <v/>
      </c>
      <c r="AK142" s="218" t="str">
        <f t="shared" si="35"/>
        <v/>
      </c>
      <c r="AM142" s="218" t="str">
        <f t="shared" si="37"/>
        <v/>
      </c>
      <c r="AO142" s="218" t="str">
        <f t="shared" si="38"/>
        <v>直接电费</v>
      </c>
      <c r="AP142" s="218" t="s">
        <v>921</v>
      </c>
      <c r="AQ142" s="218" t="str">
        <f t="shared" si="39"/>
        <v/>
      </c>
      <c r="AS142" s="218" t="str">
        <f t="shared" si="40"/>
        <v/>
      </c>
      <c r="AV142" s="218" t="str">
        <f t="shared" si="28"/>
        <v>运算</v>
      </c>
      <c r="AW142" s="218" t="str">
        <f t="shared" si="27"/>
        <v/>
      </c>
    </row>
    <row r="143" spans="1:49" x14ac:dyDescent="0.25">
      <c r="A143" s="239" t="s">
        <v>1249</v>
      </c>
      <c r="B143" s="211" t="s">
        <v>282</v>
      </c>
      <c r="C143" s="211" t="s">
        <v>349</v>
      </c>
      <c r="D143" s="220" t="s">
        <v>745</v>
      </c>
      <c r="E143" s="211" t="s">
        <v>302</v>
      </c>
      <c r="F143" s="214" t="s">
        <v>914</v>
      </c>
      <c r="G143" s="214" t="s">
        <v>992</v>
      </c>
      <c r="H143" s="214"/>
      <c r="I143" s="214"/>
      <c r="J143" s="215" t="s">
        <v>963</v>
      </c>
      <c r="K143" s="214"/>
      <c r="L143" s="211"/>
      <c r="M143" s="211"/>
      <c r="N143" s="211"/>
      <c r="O143" s="211"/>
      <c r="P143" s="211" t="s">
        <v>964</v>
      </c>
      <c r="Q143" s="211" t="s">
        <v>965</v>
      </c>
      <c r="R143" s="216"/>
      <c r="S143" s="211"/>
      <c r="T143" s="217"/>
      <c r="U143" s="217"/>
      <c r="V143" s="211"/>
      <c r="W143" s="211"/>
      <c r="X143" s="211" t="s">
        <v>940</v>
      </c>
      <c r="AA143" s="218" t="str">
        <f t="shared" si="31"/>
        <v/>
      </c>
      <c r="AB143" s="218" t="str">
        <f t="shared" si="32"/>
        <v/>
      </c>
      <c r="AC143" s="218">
        <f t="shared" si="33"/>
        <v>0</v>
      </c>
      <c r="AD143" s="218" t="str">
        <f t="shared" si="34"/>
        <v/>
      </c>
      <c r="AE143" s="218" t="s">
        <v>914</v>
      </c>
      <c r="AF143" s="218" t="s">
        <v>914</v>
      </c>
      <c r="AI143" s="218" t="str">
        <f t="shared" si="36"/>
        <v/>
      </c>
      <c r="AK143" s="218" t="str">
        <f t="shared" si="35"/>
        <v/>
      </c>
      <c r="AM143" s="218" t="str">
        <f t="shared" si="37"/>
        <v/>
      </c>
      <c r="AO143" s="218" t="str">
        <f t="shared" si="38"/>
        <v>原材料总成本</v>
      </c>
      <c r="AP143" s="218" t="s">
        <v>921</v>
      </c>
      <c r="AQ143" s="218" t="str">
        <f t="shared" si="39"/>
        <v/>
      </c>
      <c r="AS143" s="218" t="str">
        <f t="shared" si="40"/>
        <v/>
      </c>
      <c r="AW143" s="218" t="str">
        <f t="shared" si="27"/>
        <v/>
      </c>
    </row>
    <row r="144" spans="1:49" x14ac:dyDescent="0.25">
      <c r="A144" s="239" t="s">
        <v>1250</v>
      </c>
      <c r="B144" s="211" t="s">
        <v>282</v>
      </c>
      <c r="C144" s="211" t="s">
        <v>349</v>
      </c>
      <c r="D144" s="220" t="s">
        <v>747</v>
      </c>
      <c r="E144" s="211" t="s">
        <v>302</v>
      </c>
      <c r="F144" s="214" t="s">
        <v>914</v>
      </c>
      <c r="G144" s="214" t="s">
        <v>992</v>
      </c>
      <c r="H144" s="214"/>
      <c r="I144" s="214"/>
      <c r="J144" s="215" t="s">
        <v>963</v>
      </c>
      <c r="K144" s="214"/>
      <c r="L144" s="211"/>
      <c r="M144" s="211"/>
      <c r="N144" s="211"/>
      <c r="O144" s="211"/>
      <c r="P144" s="211" t="s">
        <v>964</v>
      </c>
      <c r="Q144" s="211" t="s">
        <v>965</v>
      </c>
      <c r="R144" s="216"/>
      <c r="S144" s="211" t="s">
        <v>930</v>
      </c>
      <c r="T144" s="217">
        <f t="shared" ref="T144:T149" si="41">IF(R144=S144,1,0)</f>
        <v>0</v>
      </c>
      <c r="U144" s="217" t="s">
        <v>952</v>
      </c>
      <c r="V144" s="211" t="s">
        <v>953</v>
      </c>
      <c r="W144" s="211"/>
      <c r="X144" s="211" t="s">
        <v>940</v>
      </c>
      <c r="AA144" s="218" t="str">
        <f t="shared" si="31"/>
        <v/>
      </c>
      <c r="AB144" s="218" t="str">
        <f t="shared" si="32"/>
        <v/>
      </c>
      <c r="AC144" s="218">
        <f t="shared" si="33"/>
        <v>0</v>
      </c>
      <c r="AD144" s="218" t="str">
        <f t="shared" si="34"/>
        <v/>
      </c>
      <c r="AE144" s="218" t="s">
        <v>914</v>
      </c>
      <c r="AF144" s="218" t="s">
        <v>914</v>
      </c>
      <c r="AI144" s="218" t="str">
        <f t="shared" si="36"/>
        <v/>
      </c>
      <c r="AK144" s="218" t="str">
        <f t="shared" si="35"/>
        <v/>
      </c>
      <c r="AM144" s="218" t="str">
        <f t="shared" si="37"/>
        <v/>
      </c>
      <c r="AO144" s="218" t="str">
        <f t="shared" si="38"/>
        <v>即时总成本</v>
      </c>
      <c r="AP144" s="218" t="s">
        <v>921</v>
      </c>
      <c r="AQ144" s="218" t="str">
        <f t="shared" si="39"/>
        <v/>
      </c>
      <c r="AS144" s="218" t="str">
        <f t="shared" si="40"/>
        <v/>
      </c>
      <c r="AW144" s="218" t="str">
        <f t="shared" ref="AW144:AW183" si="42">IF(AV144="设备",1,"")</f>
        <v/>
      </c>
    </row>
    <row r="145" spans="1:49" x14ac:dyDescent="0.25">
      <c r="A145" s="239" t="s">
        <v>1251</v>
      </c>
      <c r="B145" s="211" t="s">
        <v>282</v>
      </c>
      <c r="C145" s="211" t="s">
        <v>349</v>
      </c>
      <c r="D145" s="220" t="s">
        <v>748</v>
      </c>
      <c r="E145" s="211" t="s">
        <v>302</v>
      </c>
      <c r="F145" s="214" t="s">
        <v>914</v>
      </c>
      <c r="G145" s="214" t="s">
        <v>992</v>
      </c>
      <c r="H145" s="214"/>
      <c r="I145" s="214"/>
      <c r="J145" s="215" t="s">
        <v>963</v>
      </c>
      <c r="K145" s="214"/>
      <c r="L145" s="211"/>
      <c r="M145" s="211"/>
      <c r="N145" s="211"/>
      <c r="O145" s="211"/>
      <c r="P145" s="211" t="s">
        <v>964</v>
      </c>
      <c r="Q145" s="211" t="s">
        <v>965</v>
      </c>
      <c r="R145" s="216"/>
      <c r="S145" s="211" t="s">
        <v>930</v>
      </c>
      <c r="T145" s="217">
        <f t="shared" si="41"/>
        <v>0</v>
      </c>
      <c r="U145" s="217" t="s">
        <v>952</v>
      </c>
      <c r="V145" s="211" t="s">
        <v>953</v>
      </c>
      <c r="W145" s="211"/>
      <c r="X145" s="211" t="s">
        <v>940</v>
      </c>
      <c r="AA145" s="218" t="str">
        <f t="shared" si="31"/>
        <v/>
      </c>
      <c r="AB145" s="218" t="str">
        <f t="shared" si="32"/>
        <v/>
      </c>
      <c r="AC145" s="218">
        <f t="shared" si="33"/>
        <v>0</v>
      </c>
      <c r="AD145" s="218" t="str">
        <f t="shared" si="34"/>
        <v/>
      </c>
      <c r="AE145" s="218" t="s">
        <v>914</v>
      </c>
      <c r="AF145" s="218" t="s">
        <v>914</v>
      </c>
      <c r="AI145" s="218" t="str">
        <f t="shared" si="36"/>
        <v/>
      </c>
      <c r="AK145" s="218" t="str">
        <f t="shared" si="35"/>
        <v/>
      </c>
      <c r="AM145" s="218" t="str">
        <f t="shared" si="37"/>
        <v/>
      </c>
      <c r="AO145" s="218" t="str">
        <f t="shared" si="38"/>
        <v>实际总成本</v>
      </c>
      <c r="AP145" s="218" t="s">
        <v>921</v>
      </c>
      <c r="AQ145" s="218" t="str">
        <f t="shared" si="39"/>
        <v/>
      </c>
      <c r="AS145" s="218" t="str">
        <f t="shared" si="40"/>
        <v/>
      </c>
      <c r="AW145" s="218" t="str">
        <f t="shared" si="42"/>
        <v/>
      </c>
    </row>
    <row r="146" spans="1:49" ht="27.6" x14ac:dyDescent="0.25">
      <c r="A146" s="239" t="s">
        <v>1252</v>
      </c>
      <c r="B146" s="211" t="s">
        <v>282</v>
      </c>
      <c r="C146" s="211" t="s">
        <v>349</v>
      </c>
      <c r="D146" s="220" t="s">
        <v>350</v>
      </c>
      <c r="E146" s="211" t="s">
        <v>302</v>
      </c>
      <c r="F146" s="214" t="s">
        <v>914</v>
      </c>
      <c r="G146" s="214" t="s">
        <v>3</v>
      </c>
      <c r="H146" s="214"/>
      <c r="I146" s="214"/>
      <c r="J146" s="215"/>
      <c r="K146" s="214"/>
      <c r="L146" s="211"/>
      <c r="M146" s="211"/>
      <c r="N146" s="211"/>
      <c r="O146" s="211"/>
      <c r="P146" s="211" t="s">
        <v>964</v>
      </c>
      <c r="Q146" s="211" t="s">
        <v>965</v>
      </c>
      <c r="R146" s="216"/>
      <c r="S146" s="211" t="s">
        <v>930</v>
      </c>
      <c r="T146" s="217">
        <f t="shared" si="41"/>
        <v>0</v>
      </c>
      <c r="U146" s="217" t="s">
        <v>952</v>
      </c>
      <c r="V146" s="211" t="s">
        <v>953</v>
      </c>
      <c r="W146" s="211"/>
      <c r="X146" s="211" t="s">
        <v>940</v>
      </c>
      <c r="Y146" s="218" t="s">
        <v>993</v>
      </c>
      <c r="Z146" s="221" t="s">
        <v>994</v>
      </c>
      <c r="AA146" s="218" t="str">
        <f t="shared" si="31"/>
        <v/>
      </c>
      <c r="AB146" s="218" t="str">
        <f t="shared" si="32"/>
        <v/>
      </c>
      <c r="AC146" s="218">
        <f t="shared" si="33"/>
        <v>0</v>
      </c>
      <c r="AD146" s="218" t="str">
        <f t="shared" si="34"/>
        <v/>
      </c>
      <c r="AE146" s="218" t="s">
        <v>914</v>
      </c>
      <c r="AF146" s="218" t="s">
        <v>914</v>
      </c>
      <c r="AI146" s="218" t="str">
        <f t="shared" si="36"/>
        <v/>
      </c>
      <c r="AK146" s="218" t="str">
        <f t="shared" si="35"/>
        <v/>
      </c>
      <c r="AM146" s="218" t="str">
        <f t="shared" si="37"/>
        <v/>
      </c>
      <c r="AO146" s="218" t="str">
        <f t="shared" si="38"/>
        <v>结算收入（内部交易）</v>
      </c>
      <c r="AP146" s="218" t="s">
        <v>921</v>
      </c>
      <c r="AQ146" s="218" t="str">
        <f t="shared" si="39"/>
        <v/>
      </c>
      <c r="AS146" s="218" t="str">
        <f t="shared" si="40"/>
        <v/>
      </c>
      <c r="AW146" s="218" t="str">
        <f t="shared" si="42"/>
        <v/>
      </c>
    </row>
    <row r="147" spans="1:49" ht="27.6" x14ac:dyDescent="0.25">
      <c r="A147" s="239" t="s">
        <v>1253</v>
      </c>
      <c r="B147" s="211" t="s">
        <v>282</v>
      </c>
      <c r="C147" s="211" t="s">
        <v>349</v>
      </c>
      <c r="D147" s="220" t="s">
        <v>352</v>
      </c>
      <c r="E147" s="211" t="s">
        <v>302</v>
      </c>
      <c r="F147" s="214" t="s">
        <v>914</v>
      </c>
      <c r="G147" s="214" t="s">
        <v>3</v>
      </c>
      <c r="H147" s="214"/>
      <c r="I147" s="214"/>
      <c r="J147" s="215"/>
      <c r="K147" s="214"/>
      <c r="L147" s="211"/>
      <c r="M147" s="211"/>
      <c r="N147" s="211"/>
      <c r="O147" s="211"/>
      <c r="P147" s="211" t="s">
        <v>964</v>
      </c>
      <c r="Q147" s="211" t="s">
        <v>965</v>
      </c>
      <c r="R147" s="216"/>
      <c r="S147" s="211" t="s">
        <v>930</v>
      </c>
      <c r="T147" s="217">
        <f t="shared" si="41"/>
        <v>0</v>
      </c>
      <c r="U147" s="217" t="s">
        <v>952</v>
      </c>
      <c r="V147" s="211" t="s">
        <v>953</v>
      </c>
      <c r="W147" s="211"/>
      <c r="X147" s="211" t="s">
        <v>940</v>
      </c>
      <c r="Y147" s="218" t="s">
        <v>993</v>
      </c>
      <c r="Z147" s="221" t="s">
        <v>994</v>
      </c>
      <c r="AA147" s="218" t="str">
        <f t="shared" si="31"/>
        <v/>
      </c>
      <c r="AB147" s="218" t="str">
        <f t="shared" si="32"/>
        <v/>
      </c>
      <c r="AC147" s="218">
        <f t="shared" si="33"/>
        <v>0</v>
      </c>
      <c r="AD147" s="218" t="str">
        <f t="shared" si="34"/>
        <v/>
      </c>
      <c r="AE147" s="218" t="s">
        <v>914</v>
      </c>
      <c r="AF147" s="218" t="s">
        <v>914</v>
      </c>
      <c r="AI147" s="218" t="str">
        <f t="shared" si="36"/>
        <v/>
      </c>
      <c r="AK147" s="218" t="str">
        <f t="shared" si="35"/>
        <v/>
      </c>
      <c r="AM147" s="218" t="str">
        <f t="shared" si="37"/>
        <v/>
      </c>
      <c r="AO147" s="218" t="str">
        <f t="shared" si="38"/>
        <v>利润（内部交易）</v>
      </c>
      <c r="AP147" s="218" t="s">
        <v>921</v>
      </c>
      <c r="AQ147" s="218" t="str">
        <f t="shared" si="39"/>
        <v/>
      </c>
      <c r="AS147" s="218" t="str">
        <f t="shared" si="40"/>
        <v/>
      </c>
      <c r="AW147" s="218" t="str">
        <f t="shared" si="42"/>
        <v/>
      </c>
    </row>
    <row r="148" spans="1:49" x14ac:dyDescent="0.25">
      <c r="A148" s="239" t="s">
        <v>1254</v>
      </c>
      <c r="B148" s="211"/>
      <c r="C148" s="211" t="s">
        <v>287</v>
      </c>
      <c r="D148" s="232" t="s">
        <v>297</v>
      </c>
      <c r="E148" s="211"/>
      <c r="F148" s="214">
        <v>1</v>
      </c>
      <c r="G148" s="214"/>
      <c r="H148" s="214"/>
      <c r="I148" s="219">
        <v>1</v>
      </c>
      <c r="J148" s="215" t="s">
        <v>810</v>
      </c>
      <c r="K148" s="214"/>
      <c r="L148" s="211"/>
      <c r="M148" s="211"/>
      <c r="N148" s="211"/>
      <c r="O148" s="211"/>
      <c r="P148" s="211" t="s">
        <v>934</v>
      </c>
      <c r="Q148" s="211" t="s">
        <v>935</v>
      </c>
      <c r="R148" s="216" t="s">
        <v>930</v>
      </c>
      <c r="S148" s="211"/>
      <c r="T148" s="217">
        <f t="shared" si="41"/>
        <v>0</v>
      </c>
      <c r="U148" s="217"/>
      <c r="V148" s="211"/>
      <c r="W148" s="211"/>
      <c r="X148" s="211" t="s">
        <v>936</v>
      </c>
      <c r="Z148" s="221"/>
      <c r="AA148" s="218" t="str">
        <f t="shared" si="31"/>
        <v/>
      </c>
      <c r="AB148" s="218">
        <f t="shared" si="32"/>
        <v>1</v>
      </c>
      <c r="AC148" s="218" t="str">
        <f t="shared" si="33"/>
        <v/>
      </c>
      <c r="AD148" s="218" t="str">
        <f t="shared" si="34"/>
        <v/>
      </c>
      <c r="AE148" s="218" t="s">
        <v>914</v>
      </c>
      <c r="AF148" s="218">
        <v>1</v>
      </c>
      <c r="AG148" s="218" t="s">
        <v>914</v>
      </c>
      <c r="AI148" s="218" t="str">
        <f t="shared" si="36"/>
        <v/>
      </c>
      <c r="AK148" s="218" t="str">
        <f t="shared" si="35"/>
        <v/>
      </c>
      <c r="AM148" s="218" t="str">
        <f t="shared" si="37"/>
        <v>采样批次号</v>
      </c>
      <c r="AN148" s="218" t="s">
        <v>933</v>
      </c>
      <c r="AO148" s="218" t="str">
        <f t="shared" si="38"/>
        <v/>
      </c>
      <c r="AQ148" s="218" t="str">
        <f t="shared" si="39"/>
        <v/>
      </c>
      <c r="AS148" s="218" t="str">
        <f t="shared" si="40"/>
        <v/>
      </c>
      <c r="AV148" s="218" t="str">
        <f t="shared" ref="AV148:AV183" si="43">AL148&amp;AN148&amp;AP148&amp;AR148&amp;AT148</f>
        <v>设备</v>
      </c>
      <c r="AW148" s="218">
        <f t="shared" si="42"/>
        <v>1</v>
      </c>
    </row>
    <row r="149" spans="1:49" x14ac:dyDescent="0.25">
      <c r="A149" s="239" t="s">
        <v>1255</v>
      </c>
      <c r="B149" s="211" t="s">
        <v>282</v>
      </c>
      <c r="C149" s="211" t="s">
        <v>287</v>
      </c>
      <c r="D149" s="213" t="s">
        <v>749</v>
      </c>
      <c r="E149" s="211" t="s">
        <v>261</v>
      </c>
      <c r="F149" s="214">
        <v>1</v>
      </c>
      <c r="G149" s="214" t="s">
        <v>3</v>
      </c>
      <c r="H149" s="214"/>
      <c r="I149" s="214" t="s">
        <v>966</v>
      </c>
      <c r="J149" s="215"/>
      <c r="K149" s="214"/>
      <c r="L149" s="211"/>
      <c r="M149" s="211"/>
      <c r="N149" s="211"/>
      <c r="O149" s="211"/>
      <c r="P149" s="211" t="s">
        <v>934</v>
      </c>
      <c r="Q149" s="211" t="s">
        <v>935</v>
      </c>
      <c r="R149" s="216" t="s">
        <v>930</v>
      </c>
      <c r="S149" s="211"/>
      <c r="T149" s="217">
        <f t="shared" si="41"/>
        <v>0</v>
      </c>
      <c r="U149" s="217"/>
      <c r="V149" s="211"/>
      <c r="W149" s="211"/>
      <c r="X149" s="211" t="s">
        <v>936</v>
      </c>
      <c r="AA149" s="218" t="str">
        <f t="shared" si="31"/>
        <v/>
      </c>
      <c r="AB149" s="218" t="str">
        <f t="shared" si="32"/>
        <v>温度传感器</v>
      </c>
      <c r="AC149" s="218" t="str">
        <f t="shared" si="33"/>
        <v/>
      </c>
      <c r="AD149" s="218" t="str">
        <f t="shared" si="34"/>
        <v/>
      </c>
      <c r="AE149" s="218" t="s">
        <v>914</v>
      </c>
      <c r="AF149" s="218" t="s">
        <v>967</v>
      </c>
      <c r="AG149" s="218" t="s">
        <v>914</v>
      </c>
      <c r="AI149" s="218" t="str">
        <f t="shared" si="36"/>
        <v/>
      </c>
      <c r="AK149" s="218" t="str">
        <f t="shared" si="35"/>
        <v/>
      </c>
      <c r="AM149" s="218" t="str">
        <f t="shared" si="37"/>
        <v>实验室温湿度</v>
      </c>
      <c r="AN149" s="218" t="s">
        <v>933</v>
      </c>
      <c r="AO149" s="218" t="str">
        <f t="shared" si="38"/>
        <v/>
      </c>
      <c r="AQ149" s="218" t="str">
        <f t="shared" si="39"/>
        <v/>
      </c>
      <c r="AS149" s="218" t="str">
        <f t="shared" si="40"/>
        <v/>
      </c>
      <c r="AV149" s="218" t="str">
        <f t="shared" si="43"/>
        <v>设备</v>
      </c>
      <c r="AW149" s="218">
        <f t="shared" si="42"/>
        <v>1</v>
      </c>
    </row>
    <row r="150" spans="1:49" x14ac:dyDescent="0.25">
      <c r="A150" s="239" t="s">
        <v>1256</v>
      </c>
      <c r="B150" s="211" t="s">
        <v>282</v>
      </c>
      <c r="C150" s="211" t="s">
        <v>287</v>
      </c>
      <c r="D150" s="233" t="s">
        <v>767</v>
      </c>
      <c r="E150" s="211"/>
      <c r="F150" s="214">
        <v>1</v>
      </c>
      <c r="G150" s="214"/>
      <c r="H150" s="214"/>
      <c r="I150" s="214"/>
      <c r="J150" s="215" t="s">
        <v>810</v>
      </c>
      <c r="K150" s="214" t="s">
        <v>924</v>
      </c>
      <c r="L150" s="211"/>
      <c r="M150" s="211"/>
      <c r="N150" s="211"/>
      <c r="O150" s="211"/>
      <c r="P150" s="211" t="s">
        <v>934</v>
      </c>
      <c r="Q150" s="211" t="s">
        <v>935</v>
      </c>
      <c r="R150" s="216"/>
      <c r="S150" s="211" t="s">
        <v>930</v>
      </c>
      <c r="T150" s="217"/>
      <c r="U150" s="217" t="s">
        <v>952</v>
      </c>
      <c r="V150" s="211" t="s">
        <v>953</v>
      </c>
      <c r="W150" s="211"/>
      <c r="X150" s="211"/>
      <c r="AA150" s="218" t="str">
        <f t="shared" si="31"/>
        <v/>
      </c>
      <c r="AB150" s="218">
        <f t="shared" si="32"/>
        <v>0</v>
      </c>
      <c r="AC150" s="218" t="str">
        <f t="shared" si="33"/>
        <v/>
      </c>
      <c r="AD150" s="218" t="str">
        <f t="shared" si="34"/>
        <v/>
      </c>
      <c r="AE150" s="218" t="s">
        <v>914</v>
      </c>
      <c r="AG150" s="218" t="s">
        <v>914</v>
      </c>
      <c r="AI150" s="218" t="str">
        <f t="shared" si="36"/>
        <v/>
      </c>
      <c r="AK150" s="218" t="str">
        <f t="shared" si="35"/>
        <v/>
      </c>
      <c r="AM150" s="218" t="str">
        <f t="shared" si="37"/>
        <v>节径比-钢芯6根层</v>
      </c>
      <c r="AN150" s="218" t="s">
        <v>933</v>
      </c>
      <c r="AO150" s="218" t="str">
        <f t="shared" si="38"/>
        <v/>
      </c>
      <c r="AQ150" s="218" t="str">
        <f t="shared" si="39"/>
        <v/>
      </c>
      <c r="AS150" s="218" t="str">
        <f t="shared" si="40"/>
        <v/>
      </c>
      <c r="AW150" s="218" t="str">
        <f t="shared" si="42"/>
        <v/>
      </c>
    </row>
    <row r="151" spans="1:49" x14ac:dyDescent="0.25">
      <c r="A151" s="239" t="s">
        <v>1257</v>
      </c>
      <c r="B151" s="211" t="s">
        <v>282</v>
      </c>
      <c r="C151" s="211" t="s">
        <v>287</v>
      </c>
      <c r="D151" s="233" t="s">
        <v>768</v>
      </c>
      <c r="E151" s="211"/>
      <c r="F151" s="214">
        <v>1</v>
      </c>
      <c r="G151" s="214"/>
      <c r="H151" s="214"/>
      <c r="I151" s="214"/>
      <c r="J151" s="215" t="s">
        <v>810</v>
      </c>
      <c r="K151" s="214" t="s">
        <v>924</v>
      </c>
      <c r="L151" s="211"/>
      <c r="M151" s="211"/>
      <c r="N151" s="211"/>
      <c r="O151" s="211"/>
      <c r="P151" s="211" t="s">
        <v>934</v>
      </c>
      <c r="Q151" s="211" t="s">
        <v>935</v>
      </c>
      <c r="R151" s="216"/>
      <c r="S151" s="211" t="s">
        <v>930</v>
      </c>
      <c r="T151" s="217"/>
      <c r="U151" s="217" t="s">
        <v>952</v>
      </c>
      <c r="V151" s="211" t="s">
        <v>953</v>
      </c>
      <c r="W151" s="211"/>
      <c r="X151" s="211"/>
      <c r="AA151" s="218" t="str">
        <f t="shared" si="31"/>
        <v/>
      </c>
      <c r="AB151" s="218">
        <f t="shared" si="32"/>
        <v>0</v>
      </c>
      <c r="AC151" s="218" t="str">
        <f t="shared" si="33"/>
        <v/>
      </c>
      <c r="AD151" s="218" t="str">
        <f t="shared" si="34"/>
        <v/>
      </c>
      <c r="AE151" s="218" t="s">
        <v>914</v>
      </c>
      <c r="AG151" s="218" t="s">
        <v>914</v>
      </c>
      <c r="AI151" s="218" t="str">
        <f t="shared" si="36"/>
        <v/>
      </c>
      <c r="AK151" s="218" t="str">
        <f t="shared" si="35"/>
        <v/>
      </c>
      <c r="AM151" s="218" t="str">
        <f t="shared" si="37"/>
        <v>节径比-铝线内层</v>
      </c>
      <c r="AN151" s="218" t="s">
        <v>933</v>
      </c>
      <c r="AO151" s="218" t="str">
        <f t="shared" si="38"/>
        <v/>
      </c>
      <c r="AQ151" s="218" t="str">
        <f t="shared" si="39"/>
        <v/>
      </c>
      <c r="AS151" s="218" t="str">
        <f t="shared" si="40"/>
        <v/>
      </c>
      <c r="AW151" s="218" t="str">
        <f t="shared" si="42"/>
        <v/>
      </c>
    </row>
    <row r="152" spans="1:49" x14ac:dyDescent="0.25">
      <c r="A152" s="239" t="s">
        <v>1258</v>
      </c>
      <c r="B152" s="211" t="s">
        <v>282</v>
      </c>
      <c r="C152" s="211" t="s">
        <v>287</v>
      </c>
      <c r="D152" s="233" t="s">
        <v>769</v>
      </c>
      <c r="E152" s="211"/>
      <c r="F152" s="214">
        <v>1</v>
      </c>
      <c r="G152" s="214"/>
      <c r="H152" s="214"/>
      <c r="I152" s="214"/>
      <c r="J152" s="215" t="s">
        <v>810</v>
      </c>
      <c r="K152" s="214" t="s">
        <v>924</v>
      </c>
      <c r="L152" s="211"/>
      <c r="M152" s="211"/>
      <c r="N152" s="211"/>
      <c r="O152" s="211"/>
      <c r="P152" s="211" t="s">
        <v>934</v>
      </c>
      <c r="Q152" s="211" t="s">
        <v>935</v>
      </c>
      <c r="R152" s="216"/>
      <c r="S152" s="211" t="s">
        <v>930</v>
      </c>
      <c r="T152" s="217"/>
      <c r="U152" s="217" t="s">
        <v>952</v>
      </c>
      <c r="V152" s="211" t="s">
        <v>953</v>
      </c>
      <c r="W152" s="211"/>
      <c r="X152" s="211"/>
      <c r="AA152" s="218" t="str">
        <f t="shared" si="31"/>
        <v/>
      </c>
      <c r="AB152" s="218">
        <f t="shared" si="32"/>
        <v>0</v>
      </c>
      <c r="AC152" s="218" t="str">
        <f t="shared" si="33"/>
        <v/>
      </c>
      <c r="AD152" s="218" t="str">
        <f t="shared" si="34"/>
        <v/>
      </c>
      <c r="AE152" s="218" t="s">
        <v>914</v>
      </c>
      <c r="AG152" s="218" t="s">
        <v>914</v>
      </c>
      <c r="AI152" s="218" t="str">
        <f t="shared" si="36"/>
        <v/>
      </c>
      <c r="AK152" s="218" t="str">
        <f t="shared" si="35"/>
        <v/>
      </c>
      <c r="AM152" s="218" t="str">
        <f t="shared" si="37"/>
        <v>节径比-铝线邻外层</v>
      </c>
      <c r="AN152" s="218" t="s">
        <v>933</v>
      </c>
      <c r="AO152" s="218" t="str">
        <f t="shared" si="38"/>
        <v/>
      </c>
      <c r="AQ152" s="218" t="str">
        <f t="shared" si="39"/>
        <v/>
      </c>
      <c r="AS152" s="218" t="str">
        <f t="shared" si="40"/>
        <v/>
      </c>
      <c r="AW152" s="218" t="str">
        <f t="shared" si="42"/>
        <v/>
      </c>
    </row>
    <row r="153" spans="1:49" x14ac:dyDescent="0.25">
      <c r="A153" s="239" t="s">
        <v>1259</v>
      </c>
      <c r="B153" s="211" t="s">
        <v>282</v>
      </c>
      <c r="C153" s="211" t="s">
        <v>287</v>
      </c>
      <c r="D153" s="233" t="s">
        <v>770</v>
      </c>
      <c r="E153" s="211"/>
      <c r="F153" s="214">
        <v>1</v>
      </c>
      <c r="G153" s="214"/>
      <c r="H153" s="214"/>
      <c r="I153" s="214"/>
      <c r="J153" s="215" t="s">
        <v>810</v>
      </c>
      <c r="K153" s="214" t="s">
        <v>924</v>
      </c>
      <c r="L153" s="211"/>
      <c r="M153" s="211"/>
      <c r="N153" s="211"/>
      <c r="O153" s="211"/>
      <c r="P153" s="211" t="s">
        <v>934</v>
      </c>
      <c r="Q153" s="211" t="s">
        <v>935</v>
      </c>
      <c r="R153" s="216"/>
      <c r="S153" s="211" t="s">
        <v>930</v>
      </c>
      <c r="T153" s="217"/>
      <c r="U153" s="217" t="s">
        <v>952</v>
      </c>
      <c r="V153" s="211" t="s">
        <v>953</v>
      </c>
      <c r="W153" s="211"/>
      <c r="X153" s="211"/>
      <c r="AA153" s="218" t="str">
        <f t="shared" si="31"/>
        <v/>
      </c>
      <c r="AB153" s="218">
        <f t="shared" si="32"/>
        <v>0</v>
      </c>
      <c r="AC153" s="218" t="str">
        <f t="shared" si="33"/>
        <v/>
      </c>
      <c r="AD153" s="218" t="str">
        <f t="shared" si="34"/>
        <v/>
      </c>
      <c r="AE153" s="218" t="s">
        <v>914</v>
      </c>
      <c r="AG153" s="218" t="s">
        <v>914</v>
      </c>
      <c r="AI153" s="218" t="str">
        <f t="shared" si="36"/>
        <v/>
      </c>
      <c r="AK153" s="218" t="str">
        <f t="shared" si="35"/>
        <v/>
      </c>
      <c r="AM153" s="218" t="str">
        <f t="shared" si="37"/>
        <v>节径比-铝线外层</v>
      </c>
      <c r="AN153" s="218" t="s">
        <v>933</v>
      </c>
      <c r="AO153" s="218" t="str">
        <f t="shared" si="38"/>
        <v/>
      </c>
      <c r="AQ153" s="218" t="str">
        <f t="shared" si="39"/>
        <v/>
      </c>
      <c r="AS153" s="218" t="str">
        <f t="shared" si="40"/>
        <v/>
      </c>
      <c r="AW153" s="218" t="str">
        <f t="shared" si="42"/>
        <v/>
      </c>
    </row>
    <row r="154" spans="1:49" x14ac:dyDescent="0.25">
      <c r="A154" s="239" t="s">
        <v>1260</v>
      </c>
      <c r="B154" s="211" t="s">
        <v>282</v>
      </c>
      <c r="C154" s="211" t="s">
        <v>287</v>
      </c>
      <c r="D154" s="233" t="s">
        <v>771</v>
      </c>
      <c r="E154" s="211"/>
      <c r="F154" s="214">
        <v>1</v>
      </c>
      <c r="G154" s="214"/>
      <c r="H154" s="214"/>
      <c r="I154" s="214"/>
      <c r="J154" s="215" t="s">
        <v>810</v>
      </c>
      <c r="K154" s="214" t="s">
        <v>924</v>
      </c>
      <c r="L154" s="211"/>
      <c r="M154" s="211"/>
      <c r="N154" s="211"/>
      <c r="O154" s="211"/>
      <c r="P154" s="211" t="s">
        <v>934</v>
      </c>
      <c r="Q154" s="211" t="s">
        <v>935</v>
      </c>
      <c r="R154" s="216"/>
      <c r="S154" s="211" t="s">
        <v>930</v>
      </c>
      <c r="T154" s="217"/>
      <c r="U154" s="217" t="s">
        <v>952</v>
      </c>
      <c r="V154" s="211" t="s">
        <v>953</v>
      </c>
      <c r="W154" s="211"/>
      <c r="X154" s="211"/>
      <c r="AA154" s="218" t="str">
        <f t="shared" si="31"/>
        <v/>
      </c>
      <c r="AB154" s="218">
        <f t="shared" si="32"/>
        <v>0</v>
      </c>
      <c r="AC154" s="218" t="str">
        <f t="shared" si="33"/>
        <v/>
      </c>
      <c r="AD154" s="218" t="str">
        <f t="shared" si="34"/>
        <v/>
      </c>
      <c r="AE154" s="218" t="s">
        <v>914</v>
      </c>
      <c r="AG154" s="218" t="s">
        <v>914</v>
      </c>
      <c r="AI154" s="218" t="str">
        <f t="shared" si="36"/>
        <v/>
      </c>
      <c r="AK154" s="218" t="str">
        <f t="shared" si="35"/>
        <v/>
      </c>
      <c r="AM154" s="218" t="str">
        <f t="shared" si="37"/>
        <v>节径比-其他层</v>
      </c>
      <c r="AN154" s="218" t="s">
        <v>933</v>
      </c>
      <c r="AO154" s="218" t="str">
        <f t="shared" si="38"/>
        <v/>
      </c>
      <c r="AQ154" s="218" t="str">
        <f t="shared" si="39"/>
        <v/>
      </c>
      <c r="AS154" s="218" t="str">
        <f t="shared" si="40"/>
        <v/>
      </c>
      <c r="AW154" s="218" t="str">
        <f t="shared" si="42"/>
        <v/>
      </c>
    </row>
    <row r="155" spans="1:49" x14ac:dyDescent="0.25">
      <c r="A155" s="239" t="s">
        <v>1261</v>
      </c>
      <c r="B155" s="211" t="s">
        <v>282</v>
      </c>
      <c r="C155" s="211" t="s">
        <v>287</v>
      </c>
      <c r="D155" s="233" t="s">
        <v>772</v>
      </c>
      <c r="E155" s="211"/>
      <c r="F155" s="214">
        <v>1</v>
      </c>
      <c r="G155" s="214"/>
      <c r="H155" s="214"/>
      <c r="I155" s="214"/>
      <c r="J155" s="215" t="s">
        <v>810</v>
      </c>
      <c r="K155" s="214" t="s">
        <v>924</v>
      </c>
      <c r="L155" s="211"/>
      <c r="M155" s="211"/>
      <c r="N155" s="211"/>
      <c r="O155" s="211"/>
      <c r="P155" s="211" t="s">
        <v>934</v>
      </c>
      <c r="Q155" s="211" t="s">
        <v>935</v>
      </c>
      <c r="R155" s="216"/>
      <c r="S155" s="211" t="s">
        <v>930</v>
      </c>
      <c r="T155" s="217"/>
      <c r="U155" s="217" t="s">
        <v>952</v>
      </c>
      <c r="V155" s="211" t="s">
        <v>953</v>
      </c>
      <c r="W155" s="211"/>
      <c r="X155" s="211"/>
      <c r="AA155" s="218" t="str">
        <f t="shared" si="31"/>
        <v/>
      </c>
      <c r="AB155" s="218">
        <f t="shared" si="32"/>
        <v>0</v>
      </c>
      <c r="AC155" s="218" t="str">
        <f t="shared" si="33"/>
        <v/>
      </c>
      <c r="AD155" s="218" t="str">
        <f t="shared" si="34"/>
        <v/>
      </c>
      <c r="AE155" s="218" t="s">
        <v>914</v>
      </c>
      <c r="AG155" s="218" t="s">
        <v>914</v>
      </c>
      <c r="AI155" s="218" t="str">
        <f t="shared" si="36"/>
        <v/>
      </c>
      <c r="AK155" s="218" t="str">
        <f t="shared" si="35"/>
        <v/>
      </c>
      <c r="AM155" s="218" t="str">
        <f t="shared" si="37"/>
        <v>绞向-外层</v>
      </c>
      <c r="AN155" s="218" t="s">
        <v>933</v>
      </c>
      <c r="AO155" s="218" t="str">
        <f t="shared" si="38"/>
        <v/>
      </c>
      <c r="AQ155" s="218" t="str">
        <f t="shared" si="39"/>
        <v/>
      </c>
      <c r="AS155" s="218" t="str">
        <f t="shared" si="40"/>
        <v/>
      </c>
      <c r="AW155" s="218" t="str">
        <f t="shared" si="42"/>
        <v/>
      </c>
    </row>
    <row r="156" spans="1:49" x14ac:dyDescent="0.25">
      <c r="A156" s="239" t="s">
        <v>1264</v>
      </c>
      <c r="B156" s="211" t="s">
        <v>282</v>
      </c>
      <c r="C156" s="211" t="s">
        <v>287</v>
      </c>
      <c r="D156" s="233" t="s">
        <v>773</v>
      </c>
      <c r="E156" s="211"/>
      <c r="F156" s="214">
        <v>1</v>
      </c>
      <c r="G156" s="214"/>
      <c r="H156" s="214"/>
      <c r="I156" s="214"/>
      <c r="J156" s="215" t="s">
        <v>810</v>
      </c>
      <c r="K156" s="214" t="s">
        <v>924</v>
      </c>
      <c r="L156" s="211"/>
      <c r="M156" s="211"/>
      <c r="N156" s="211"/>
      <c r="O156" s="211"/>
      <c r="P156" s="211" t="s">
        <v>934</v>
      </c>
      <c r="Q156" s="211" t="s">
        <v>935</v>
      </c>
      <c r="R156" s="216"/>
      <c r="S156" s="211" t="s">
        <v>930</v>
      </c>
      <c r="T156" s="217"/>
      <c r="U156" s="217" t="s">
        <v>952</v>
      </c>
      <c r="V156" s="211" t="s">
        <v>953</v>
      </c>
      <c r="W156" s="211"/>
      <c r="X156" s="211"/>
      <c r="AA156" s="218" t="str">
        <f t="shared" si="31"/>
        <v/>
      </c>
      <c r="AB156" s="218">
        <f t="shared" si="32"/>
        <v>0</v>
      </c>
      <c r="AC156" s="218" t="str">
        <f t="shared" si="33"/>
        <v/>
      </c>
      <c r="AD156" s="218" t="str">
        <f t="shared" si="34"/>
        <v/>
      </c>
      <c r="AE156" s="218" t="s">
        <v>914</v>
      </c>
      <c r="AG156" s="218" t="s">
        <v>914</v>
      </c>
      <c r="AI156" s="218" t="str">
        <f t="shared" si="36"/>
        <v/>
      </c>
      <c r="AK156" s="218" t="str">
        <f t="shared" si="35"/>
        <v/>
      </c>
      <c r="AM156" s="218" t="str">
        <f t="shared" si="37"/>
        <v>绞向-其他层</v>
      </c>
      <c r="AN156" s="218" t="s">
        <v>933</v>
      </c>
      <c r="AO156" s="218" t="str">
        <f t="shared" si="38"/>
        <v/>
      </c>
      <c r="AQ156" s="218" t="str">
        <f t="shared" si="39"/>
        <v/>
      </c>
      <c r="AS156" s="218" t="str">
        <f t="shared" si="40"/>
        <v/>
      </c>
      <c r="AW156" s="218" t="str">
        <f t="shared" si="42"/>
        <v/>
      </c>
    </row>
    <row r="157" spans="1:49" x14ac:dyDescent="0.25">
      <c r="A157" s="239" t="s">
        <v>1263</v>
      </c>
      <c r="B157" s="211" t="s">
        <v>282</v>
      </c>
      <c r="C157" s="211" t="s">
        <v>287</v>
      </c>
      <c r="D157" s="226" t="s">
        <v>311</v>
      </c>
      <c r="E157" s="211"/>
      <c r="F157" s="214">
        <v>1</v>
      </c>
      <c r="G157" s="214"/>
      <c r="H157" s="214"/>
      <c r="I157" s="219">
        <v>1</v>
      </c>
      <c r="J157" s="215" t="s">
        <v>810</v>
      </c>
      <c r="K157" s="214" t="s">
        <v>924</v>
      </c>
      <c r="L157" s="211"/>
      <c r="M157" s="211"/>
      <c r="N157" s="211"/>
      <c r="O157" s="211"/>
      <c r="P157" s="211" t="s">
        <v>934</v>
      </c>
      <c r="Q157" s="211" t="s">
        <v>935</v>
      </c>
      <c r="R157" s="216"/>
      <c r="S157" s="211" t="s">
        <v>930</v>
      </c>
      <c r="T157" s="217"/>
      <c r="U157" s="217" t="s">
        <v>931</v>
      </c>
      <c r="V157" s="211" t="s">
        <v>941</v>
      </c>
      <c r="W157" s="211"/>
      <c r="X157" s="211"/>
      <c r="AA157" s="218" t="str">
        <f t="shared" si="31"/>
        <v/>
      </c>
      <c r="AB157" s="218">
        <f t="shared" si="32"/>
        <v>1</v>
      </c>
      <c r="AC157" s="218" t="str">
        <f t="shared" si="33"/>
        <v/>
      </c>
      <c r="AD157" s="218" t="str">
        <f t="shared" si="34"/>
        <v/>
      </c>
      <c r="AE157" s="218" t="s">
        <v>914</v>
      </c>
      <c r="AF157" s="218">
        <v>1</v>
      </c>
      <c r="AG157" s="218" t="s">
        <v>914</v>
      </c>
      <c r="AI157" s="218" t="str">
        <f t="shared" si="36"/>
        <v/>
      </c>
      <c r="AK157" s="218" t="str">
        <f t="shared" si="35"/>
        <v/>
      </c>
      <c r="AM157" s="218" t="str">
        <f t="shared" si="37"/>
        <v>线长偏差</v>
      </c>
      <c r="AN157" s="218" t="s">
        <v>921</v>
      </c>
      <c r="AO157" s="218" t="str">
        <f t="shared" si="38"/>
        <v/>
      </c>
      <c r="AQ157" s="218" t="str">
        <f t="shared" si="39"/>
        <v/>
      </c>
      <c r="AS157" s="218" t="str">
        <f t="shared" si="40"/>
        <v/>
      </c>
      <c r="AW157" s="218" t="str">
        <f t="shared" si="42"/>
        <v/>
      </c>
    </row>
    <row r="158" spans="1:49" x14ac:dyDescent="0.25">
      <c r="A158" s="239" t="s">
        <v>1292</v>
      </c>
      <c r="B158" s="211" t="s">
        <v>282</v>
      </c>
      <c r="C158" s="211" t="s">
        <v>287</v>
      </c>
      <c r="D158" s="234" t="s">
        <v>774</v>
      </c>
      <c r="E158" s="211"/>
      <c r="F158" s="214">
        <v>1</v>
      </c>
      <c r="G158" s="214"/>
      <c r="H158" s="214"/>
      <c r="I158" s="214" t="s">
        <v>970</v>
      </c>
      <c r="J158" s="215" t="s">
        <v>810</v>
      </c>
      <c r="K158" s="214"/>
      <c r="L158" s="211"/>
      <c r="M158" s="211"/>
      <c r="N158" s="211"/>
      <c r="O158" s="211"/>
      <c r="P158" s="211" t="s">
        <v>934</v>
      </c>
      <c r="Q158" s="211" t="s">
        <v>935</v>
      </c>
      <c r="R158" s="216"/>
      <c r="S158" s="211" t="s">
        <v>930</v>
      </c>
      <c r="T158" s="217"/>
      <c r="U158" s="217" t="s">
        <v>931</v>
      </c>
      <c r="V158" s="211" t="s">
        <v>941</v>
      </c>
      <c r="W158" s="211"/>
      <c r="X158" s="211"/>
      <c r="AA158" s="218" t="str">
        <f t="shared" si="31"/>
        <v/>
      </c>
      <c r="AB158" s="218" t="str">
        <f t="shared" si="32"/>
        <v>激光测径仪</v>
      </c>
      <c r="AC158" s="218" t="str">
        <f t="shared" si="33"/>
        <v/>
      </c>
      <c r="AD158" s="218" t="str">
        <f t="shared" si="34"/>
        <v/>
      </c>
      <c r="AE158" s="218" t="s">
        <v>914</v>
      </c>
      <c r="AF158" s="218" t="s">
        <v>971</v>
      </c>
      <c r="AG158" s="218" t="s">
        <v>914</v>
      </c>
      <c r="AI158" s="218" t="str">
        <f t="shared" si="36"/>
        <v/>
      </c>
      <c r="AK158" s="218" t="str">
        <f t="shared" si="35"/>
        <v/>
      </c>
      <c r="AM158" s="218" t="str">
        <f t="shared" si="37"/>
        <v>导体外径</v>
      </c>
      <c r="AN158" s="218" t="s">
        <v>933</v>
      </c>
      <c r="AO158" s="218" t="str">
        <f t="shared" si="38"/>
        <v/>
      </c>
      <c r="AQ158" s="218" t="str">
        <f t="shared" si="39"/>
        <v/>
      </c>
      <c r="AS158" s="218" t="str">
        <f t="shared" si="40"/>
        <v/>
      </c>
      <c r="AV158" s="218" t="str">
        <f t="shared" si="43"/>
        <v>设备</v>
      </c>
      <c r="AW158" s="218">
        <f t="shared" si="42"/>
        <v>1</v>
      </c>
    </row>
    <row r="159" spans="1:49" x14ac:dyDescent="0.25">
      <c r="A159" s="239" t="s">
        <v>1293</v>
      </c>
      <c r="B159" s="211" t="s">
        <v>282</v>
      </c>
      <c r="C159" s="211" t="s">
        <v>287</v>
      </c>
      <c r="D159" s="233" t="s">
        <v>775</v>
      </c>
      <c r="E159" s="211"/>
      <c r="F159" s="214">
        <v>1</v>
      </c>
      <c r="G159" s="214"/>
      <c r="H159" s="214"/>
      <c r="I159" s="214"/>
      <c r="J159" s="215" t="s">
        <v>810</v>
      </c>
      <c r="K159" s="214" t="s">
        <v>924</v>
      </c>
      <c r="L159" s="211"/>
      <c r="M159" s="211"/>
      <c r="N159" s="211"/>
      <c r="O159" s="211"/>
      <c r="P159" s="211" t="s">
        <v>934</v>
      </c>
      <c r="Q159" s="211" t="s">
        <v>935</v>
      </c>
      <c r="R159" s="216"/>
      <c r="S159" s="211" t="s">
        <v>930</v>
      </c>
      <c r="T159" s="217"/>
      <c r="U159" s="217" t="s">
        <v>931</v>
      </c>
      <c r="V159" s="211" t="s">
        <v>941</v>
      </c>
      <c r="W159" s="211"/>
      <c r="X159" s="211"/>
      <c r="AA159" s="218" t="str">
        <f t="shared" si="31"/>
        <v/>
      </c>
      <c r="AB159" s="218">
        <f t="shared" si="32"/>
        <v>0</v>
      </c>
      <c r="AC159" s="218" t="str">
        <f t="shared" si="33"/>
        <v/>
      </c>
      <c r="AD159" s="218" t="str">
        <f t="shared" si="34"/>
        <v/>
      </c>
      <c r="AE159" s="218" t="s">
        <v>914</v>
      </c>
      <c r="AG159" s="218" t="s">
        <v>914</v>
      </c>
      <c r="AI159" s="218" t="str">
        <f t="shared" si="36"/>
        <v/>
      </c>
      <c r="AK159" s="218" t="str">
        <f t="shared" si="35"/>
        <v/>
      </c>
      <c r="AM159" s="218" t="str">
        <f t="shared" si="37"/>
        <v>导体股数</v>
      </c>
      <c r="AN159" s="218" t="s">
        <v>933</v>
      </c>
      <c r="AO159" s="218" t="str">
        <f t="shared" si="38"/>
        <v/>
      </c>
      <c r="AQ159" s="218" t="str">
        <f t="shared" si="39"/>
        <v/>
      </c>
      <c r="AS159" s="218" t="str">
        <f t="shared" si="40"/>
        <v/>
      </c>
      <c r="AW159" s="218" t="str">
        <f t="shared" si="42"/>
        <v/>
      </c>
    </row>
    <row r="160" spans="1:49" x14ac:dyDescent="0.25">
      <c r="A160" s="239" t="s">
        <v>1294</v>
      </c>
      <c r="B160" s="211" t="s">
        <v>282</v>
      </c>
      <c r="C160" s="211" t="s">
        <v>287</v>
      </c>
      <c r="D160" s="213" t="s">
        <v>750</v>
      </c>
      <c r="E160" s="211"/>
      <c r="F160" s="214" t="s">
        <v>914</v>
      </c>
      <c r="G160" s="214"/>
      <c r="H160" s="214"/>
      <c r="I160" s="214"/>
      <c r="J160" s="215" t="s">
        <v>810</v>
      </c>
      <c r="K160" s="214"/>
      <c r="L160" s="211"/>
      <c r="M160" s="211"/>
      <c r="N160" s="211"/>
      <c r="O160" s="211"/>
      <c r="P160" s="211" t="s">
        <v>934</v>
      </c>
      <c r="Q160" s="211" t="s">
        <v>935</v>
      </c>
      <c r="R160" s="216"/>
      <c r="S160" s="211" t="s">
        <v>930</v>
      </c>
      <c r="T160" s="217"/>
      <c r="U160" s="217" t="s">
        <v>931</v>
      </c>
      <c r="V160" s="211" t="s">
        <v>941</v>
      </c>
      <c r="W160" s="211"/>
      <c r="X160" s="211"/>
      <c r="AA160" s="218" t="str">
        <f t="shared" si="31"/>
        <v/>
      </c>
      <c r="AB160" s="218">
        <f t="shared" si="32"/>
        <v>0</v>
      </c>
      <c r="AC160" s="218" t="str">
        <f t="shared" si="33"/>
        <v/>
      </c>
      <c r="AD160" s="218" t="str">
        <f t="shared" si="34"/>
        <v/>
      </c>
      <c r="AE160" s="218" t="s">
        <v>914</v>
      </c>
      <c r="AG160" s="218" t="s">
        <v>914</v>
      </c>
      <c r="AI160" s="218" t="str">
        <f t="shared" si="36"/>
        <v/>
      </c>
      <c r="AK160" s="218" t="str">
        <f t="shared" si="35"/>
        <v/>
      </c>
      <c r="AM160" s="218" t="str">
        <f t="shared" si="37"/>
        <v>截面积</v>
      </c>
      <c r="AN160" s="218" t="s">
        <v>921</v>
      </c>
      <c r="AO160" s="218" t="str">
        <f t="shared" si="38"/>
        <v/>
      </c>
      <c r="AQ160" s="218" t="str">
        <f t="shared" si="39"/>
        <v/>
      </c>
      <c r="AS160" s="218" t="str">
        <f t="shared" si="40"/>
        <v/>
      </c>
      <c r="AW160" s="218" t="str">
        <f t="shared" si="42"/>
        <v/>
      </c>
    </row>
    <row r="161" spans="1:49" x14ac:dyDescent="0.25">
      <c r="A161" s="239" t="s">
        <v>1295</v>
      </c>
      <c r="B161" s="211" t="s">
        <v>282</v>
      </c>
      <c r="C161" s="211" t="s">
        <v>287</v>
      </c>
      <c r="D161" s="213" t="s">
        <v>776</v>
      </c>
      <c r="E161" s="211" t="s">
        <v>261</v>
      </c>
      <c r="F161" s="214">
        <v>1</v>
      </c>
      <c r="G161" s="214" t="s">
        <v>995</v>
      </c>
      <c r="H161" s="214"/>
      <c r="I161" s="214"/>
      <c r="J161" s="215" t="s">
        <v>810</v>
      </c>
      <c r="K161" s="214"/>
      <c r="L161" s="211"/>
      <c r="M161" s="211"/>
      <c r="N161" s="211"/>
      <c r="O161" s="211"/>
      <c r="P161" s="211" t="s">
        <v>934</v>
      </c>
      <c r="Q161" s="211" t="s">
        <v>935</v>
      </c>
      <c r="R161" s="216" t="s">
        <v>930</v>
      </c>
      <c r="S161" s="211"/>
      <c r="T161" s="217">
        <f t="shared" ref="T161:T183" si="44">IF(R161=S161,1,0)</f>
        <v>0</v>
      </c>
      <c r="U161" s="217" t="s">
        <v>931</v>
      </c>
      <c r="V161" s="211" t="s">
        <v>941</v>
      </c>
      <c r="W161" s="211"/>
      <c r="X161" s="211" t="s">
        <v>936</v>
      </c>
      <c r="AA161" s="218" t="str">
        <f t="shared" si="31"/>
        <v/>
      </c>
      <c r="AB161" s="218">
        <f t="shared" si="32"/>
        <v>0</v>
      </c>
      <c r="AC161" s="218" t="str">
        <f t="shared" si="33"/>
        <v/>
      </c>
      <c r="AD161" s="218" t="str">
        <f t="shared" si="34"/>
        <v/>
      </c>
      <c r="AE161" s="218" t="s">
        <v>914</v>
      </c>
      <c r="AG161" s="218" t="s">
        <v>914</v>
      </c>
      <c r="AI161" s="218" t="str">
        <f t="shared" si="36"/>
        <v/>
      </c>
      <c r="AK161" s="218" t="str">
        <f t="shared" si="35"/>
        <v/>
      </c>
      <c r="AM161" s="218" t="str">
        <f t="shared" si="37"/>
        <v>单丝绞后直径</v>
      </c>
      <c r="AN161" s="218" t="s">
        <v>933</v>
      </c>
      <c r="AO161" s="218" t="str">
        <f t="shared" si="38"/>
        <v/>
      </c>
      <c r="AQ161" s="218" t="str">
        <f t="shared" si="39"/>
        <v/>
      </c>
      <c r="AS161" s="218" t="str">
        <f t="shared" si="40"/>
        <v/>
      </c>
      <c r="AV161" s="218" t="str">
        <f t="shared" si="43"/>
        <v>设备</v>
      </c>
      <c r="AW161" s="218">
        <f t="shared" si="42"/>
        <v>1</v>
      </c>
    </row>
    <row r="162" spans="1:49" x14ac:dyDescent="0.25">
      <c r="A162" s="239" t="s">
        <v>1306</v>
      </c>
      <c r="B162" s="211" t="s">
        <v>282</v>
      </c>
      <c r="C162" s="211" t="s">
        <v>287</v>
      </c>
      <c r="D162" s="229" t="s">
        <v>312</v>
      </c>
      <c r="E162" s="211" t="s">
        <v>261</v>
      </c>
      <c r="F162" s="214">
        <v>1</v>
      </c>
      <c r="G162" s="214" t="s">
        <v>995</v>
      </c>
      <c r="H162" s="214"/>
      <c r="I162" s="219">
        <v>1</v>
      </c>
      <c r="J162" s="215" t="s">
        <v>810</v>
      </c>
      <c r="K162" s="214"/>
      <c r="L162" s="211"/>
      <c r="M162" s="211"/>
      <c r="N162" s="211"/>
      <c r="O162" s="211"/>
      <c r="P162" s="211" t="s">
        <v>934</v>
      </c>
      <c r="Q162" s="211" t="s">
        <v>935</v>
      </c>
      <c r="R162" s="216" t="s">
        <v>930</v>
      </c>
      <c r="S162" s="211" t="s">
        <v>930</v>
      </c>
      <c r="T162" s="217">
        <f t="shared" si="44"/>
        <v>1</v>
      </c>
      <c r="U162" s="217" t="s">
        <v>931</v>
      </c>
      <c r="V162" s="211" t="s">
        <v>941</v>
      </c>
      <c r="W162" s="211"/>
      <c r="X162" s="211" t="s">
        <v>936</v>
      </c>
      <c r="AA162" s="218" t="str">
        <f t="shared" si="31"/>
        <v/>
      </c>
      <c r="AB162" s="218">
        <f t="shared" si="32"/>
        <v>1</v>
      </c>
      <c r="AC162" s="218" t="str">
        <f t="shared" si="33"/>
        <v/>
      </c>
      <c r="AD162" s="218" t="str">
        <f t="shared" si="34"/>
        <v/>
      </c>
      <c r="AE162" s="218" t="s">
        <v>914</v>
      </c>
      <c r="AF162" s="218">
        <v>1</v>
      </c>
      <c r="AG162" s="218" t="s">
        <v>914</v>
      </c>
      <c r="AI162" s="218" t="str">
        <f t="shared" si="36"/>
        <v/>
      </c>
      <c r="AK162" s="218" t="str">
        <f t="shared" si="35"/>
        <v/>
      </c>
      <c r="AM162" s="218" t="str">
        <f t="shared" si="37"/>
        <v>单丝绞后抗拉强度</v>
      </c>
      <c r="AN162" s="218" t="s">
        <v>933</v>
      </c>
      <c r="AO162" s="218" t="str">
        <f t="shared" si="38"/>
        <v/>
      </c>
      <c r="AQ162" s="218" t="str">
        <f t="shared" si="39"/>
        <v/>
      </c>
      <c r="AS162" s="218" t="str">
        <f t="shared" si="40"/>
        <v/>
      </c>
      <c r="AV162" s="218" t="str">
        <f t="shared" si="43"/>
        <v>设备</v>
      </c>
      <c r="AW162" s="218">
        <f t="shared" si="42"/>
        <v>1</v>
      </c>
    </row>
    <row r="163" spans="1:49" x14ac:dyDescent="0.25">
      <c r="A163" s="239" t="s">
        <v>1307</v>
      </c>
      <c r="B163" s="211" t="s">
        <v>282</v>
      </c>
      <c r="C163" s="211" t="s">
        <v>287</v>
      </c>
      <c r="D163" s="213" t="s">
        <v>313</v>
      </c>
      <c r="E163" s="211" t="s">
        <v>261</v>
      </c>
      <c r="F163" s="214" t="s">
        <v>914</v>
      </c>
      <c r="G163" s="214" t="s">
        <v>3</v>
      </c>
      <c r="H163" s="214"/>
      <c r="I163" s="219">
        <v>1</v>
      </c>
      <c r="J163" s="215" t="s">
        <v>810</v>
      </c>
      <c r="K163" s="214" t="s">
        <v>924</v>
      </c>
      <c r="L163" s="211"/>
      <c r="M163" s="211"/>
      <c r="N163" s="211"/>
      <c r="O163" s="211"/>
      <c r="P163" s="211" t="s">
        <v>934</v>
      </c>
      <c r="Q163" s="211" t="s">
        <v>935</v>
      </c>
      <c r="R163" s="216" t="s">
        <v>930</v>
      </c>
      <c r="S163" s="211" t="s">
        <v>930</v>
      </c>
      <c r="T163" s="217">
        <f t="shared" si="44"/>
        <v>1</v>
      </c>
      <c r="U163" s="217" t="s">
        <v>931</v>
      </c>
      <c r="V163" s="211" t="s">
        <v>941</v>
      </c>
      <c r="W163" s="211"/>
      <c r="X163" s="211" t="s">
        <v>936</v>
      </c>
      <c r="AA163" s="218" t="str">
        <f t="shared" si="31"/>
        <v/>
      </c>
      <c r="AB163" s="218">
        <f t="shared" si="32"/>
        <v>1</v>
      </c>
      <c r="AC163" s="218" t="str">
        <f t="shared" si="33"/>
        <v/>
      </c>
      <c r="AD163" s="218" t="str">
        <f t="shared" si="34"/>
        <v/>
      </c>
      <c r="AE163" s="218" t="s">
        <v>914</v>
      </c>
      <c r="AF163" s="218">
        <v>1</v>
      </c>
      <c r="AG163" s="218" t="s">
        <v>914</v>
      </c>
      <c r="AI163" s="218" t="str">
        <f t="shared" si="36"/>
        <v/>
      </c>
      <c r="AK163" s="218" t="str">
        <f t="shared" si="35"/>
        <v/>
      </c>
      <c r="AM163" s="218" t="str">
        <f t="shared" si="37"/>
        <v>单丝抗拉强度极差</v>
      </c>
      <c r="AN163" s="218" t="s">
        <v>933</v>
      </c>
      <c r="AO163" s="218" t="str">
        <f t="shared" si="38"/>
        <v/>
      </c>
      <c r="AQ163" s="218" t="str">
        <f t="shared" si="39"/>
        <v/>
      </c>
      <c r="AS163" s="218" t="str">
        <f t="shared" si="40"/>
        <v/>
      </c>
      <c r="AW163" s="218" t="str">
        <f t="shared" si="42"/>
        <v/>
      </c>
    </row>
    <row r="164" spans="1:49" x14ac:dyDescent="0.25">
      <c r="A164" s="239" t="s">
        <v>1308</v>
      </c>
      <c r="B164" s="211" t="s">
        <v>282</v>
      </c>
      <c r="C164" s="211" t="s">
        <v>287</v>
      </c>
      <c r="D164" s="229" t="s">
        <v>314</v>
      </c>
      <c r="E164" s="211" t="s">
        <v>261</v>
      </c>
      <c r="F164" s="214">
        <v>1</v>
      </c>
      <c r="G164" s="214" t="s">
        <v>995</v>
      </c>
      <c r="H164" s="214"/>
      <c r="I164" s="219">
        <v>1</v>
      </c>
      <c r="J164" s="215" t="s">
        <v>810</v>
      </c>
      <c r="K164" s="214"/>
      <c r="L164" s="211"/>
      <c r="M164" s="211"/>
      <c r="N164" s="211"/>
      <c r="O164" s="211"/>
      <c r="P164" s="211" t="s">
        <v>934</v>
      </c>
      <c r="Q164" s="211" t="s">
        <v>935</v>
      </c>
      <c r="R164" s="216" t="s">
        <v>930</v>
      </c>
      <c r="S164" s="211" t="s">
        <v>930</v>
      </c>
      <c r="T164" s="217">
        <f t="shared" si="44"/>
        <v>1</v>
      </c>
      <c r="U164" s="217" t="s">
        <v>931</v>
      </c>
      <c r="V164" s="211" t="s">
        <v>941</v>
      </c>
      <c r="W164" s="211"/>
      <c r="X164" s="211" t="s">
        <v>936</v>
      </c>
      <c r="AA164" s="218" t="str">
        <f t="shared" si="31"/>
        <v/>
      </c>
      <c r="AB164" s="218">
        <f t="shared" si="32"/>
        <v>1</v>
      </c>
      <c r="AC164" s="218" t="str">
        <f t="shared" si="33"/>
        <v/>
      </c>
      <c r="AD164" s="218" t="str">
        <f t="shared" si="34"/>
        <v/>
      </c>
      <c r="AE164" s="218" t="s">
        <v>914</v>
      </c>
      <c r="AF164" s="218">
        <v>1</v>
      </c>
      <c r="AG164" s="218" t="s">
        <v>914</v>
      </c>
      <c r="AI164" s="218" t="str">
        <f t="shared" si="36"/>
        <v/>
      </c>
      <c r="AK164" s="218" t="str">
        <f t="shared" si="35"/>
        <v/>
      </c>
      <c r="AM164" s="218" t="str">
        <f t="shared" si="37"/>
        <v>单丝绞后断后伸长率</v>
      </c>
      <c r="AN164" s="218" t="s">
        <v>933</v>
      </c>
      <c r="AO164" s="218" t="str">
        <f t="shared" si="38"/>
        <v/>
      </c>
      <c r="AQ164" s="218" t="str">
        <f t="shared" si="39"/>
        <v/>
      </c>
      <c r="AS164" s="218" t="str">
        <f t="shared" si="40"/>
        <v/>
      </c>
      <c r="AV164" s="218" t="str">
        <f t="shared" si="43"/>
        <v>设备</v>
      </c>
      <c r="AW164" s="218">
        <f t="shared" si="42"/>
        <v>1</v>
      </c>
    </row>
    <row r="165" spans="1:49" x14ac:dyDescent="0.25">
      <c r="A165" s="239" t="s">
        <v>1309</v>
      </c>
      <c r="B165" s="211" t="s">
        <v>282</v>
      </c>
      <c r="C165" s="211" t="s">
        <v>287</v>
      </c>
      <c r="D165" s="213" t="s">
        <v>777</v>
      </c>
      <c r="E165" s="211" t="s">
        <v>261</v>
      </c>
      <c r="F165" s="214">
        <v>1</v>
      </c>
      <c r="G165" s="214" t="s">
        <v>995</v>
      </c>
      <c r="H165" s="214"/>
      <c r="I165" s="214" t="s">
        <v>942</v>
      </c>
      <c r="J165" s="215" t="s">
        <v>810</v>
      </c>
      <c r="K165" s="214"/>
      <c r="L165" s="211"/>
      <c r="M165" s="211"/>
      <c r="N165" s="211"/>
      <c r="O165" s="211"/>
      <c r="P165" s="211" t="s">
        <v>934</v>
      </c>
      <c r="Q165" s="211" t="s">
        <v>935</v>
      </c>
      <c r="R165" s="216" t="s">
        <v>930</v>
      </c>
      <c r="S165" s="211"/>
      <c r="T165" s="217">
        <f t="shared" si="44"/>
        <v>0</v>
      </c>
      <c r="U165" s="217" t="s">
        <v>931</v>
      </c>
      <c r="V165" s="211" t="s">
        <v>941</v>
      </c>
      <c r="W165" s="211"/>
      <c r="X165" s="211" t="s">
        <v>936</v>
      </c>
      <c r="AA165" s="218" t="str">
        <f t="shared" si="31"/>
        <v/>
      </c>
      <c r="AB165" s="218" t="str">
        <f t="shared" si="32"/>
        <v>数字电桥</v>
      </c>
      <c r="AC165" s="218" t="str">
        <f t="shared" si="33"/>
        <v/>
      </c>
      <c r="AD165" s="218" t="str">
        <f t="shared" si="34"/>
        <v/>
      </c>
      <c r="AE165" s="218" t="s">
        <v>914</v>
      </c>
      <c r="AF165" s="218" t="s">
        <v>943</v>
      </c>
      <c r="AG165" s="218" t="s">
        <v>914</v>
      </c>
      <c r="AI165" s="218" t="str">
        <f t="shared" si="36"/>
        <v/>
      </c>
      <c r="AK165" s="218" t="str">
        <f t="shared" si="35"/>
        <v/>
      </c>
      <c r="AM165" s="218" t="str">
        <f t="shared" si="37"/>
        <v>单丝绞后电阻</v>
      </c>
      <c r="AN165" s="218" t="s">
        <v>933</v>
      </c>
      <c r="AO165" s="218" t="str">
        <f t="shared" si="38"/>
        <v/>
      </c>
      <c r="AQ165" s="218" t="str">
        <f t="shared" si="39"/>
        <v/>
      </c>
      <c r="AS165" s="218" t="str">
        <f t="shared" si="40"/>
        <v/>
      </c>
      <c r="AV165" s="218" t="str">
        <f t="shared" si="43"/>
        <v>设备</v>
      </c>
      <c r="AW165" s="218">
        <f t="shared" si="42"/>
        <v>1</v>
      </c>
    </row>
    <row r="166" spans="1:49" x14ac:dyDescent="0.25">
      <c r="A166" s="239" t="s">
        <v>1310</v>
      </c>
      <c r="B166" s="211" t="s">
        <v>282</v>
      </c>
      <c r="C166" s="211" t="s">
        <v>287</v>
      </c>
      <c r="D166" s="229" t="s">
        <v>778</v>
      </c>
      <c r="E166" s="211" t="s">
        <v>261</v>
      </c>
      <c r="F166" s="214">
        <v>1</v>
      </c>
      <c r="G166" s="214" t="s">
        <v>995</v>
      </c>
      <c r="H166" s="214"/>
      <c r="I166" s="219">
        <v>1</v>
      </c>
      <c r="J166" s="215" t="s">
        <v>810</v>
      </c>
      <c r="K166" s="214"/>
      <c r="L166" s="211"/>
      <c r="M166" s="211"/>
      <c r="N166" s="211"/>
      <c r="O166" s="211"/>
      <c r="P166" s="211" t="s">
        <v>934</v>
      </c>
      <c r="Q166" s="211" t="s">
        <v>935</v>
      </c>
      <c r="R166" s="216" t="s">
        <v>930</v>
      </c>
      <c r="S166" s="211" t="s">
        <v>930</v>
      </c>
      <c r="T166" s="217">
        <f t="shared" si="44"/>
        <v>1</v>
      </c>
      <c r="U166" s="217" t="s">
        <v>931</v>
      </c>
      <c r="V166" s="211" t="s">
        <v>941</v>
      </c>
      <c r="W166" s="211"/>
      <c r="X166" s="211" t="s">
        <v>936</v>
      </c>
      <c r="AA166" s="218" t="str">
        <f t="shared" si="31"/>
        <v/>
      </c>
      <c r="AB166" s="218">
        <f t="shared" si="32"/>
        <v>1</v>
      </c>
      <c r="AC166" s="218" t="str">
        <f t="shared" si="33"/>
        <v/>
      </c>
      <c r="AD166" s="218" t="str">
        <f t="shared" si="34"/>
        <v/>
      </c>
      <c r="AE166" s="218" t="s">
        <v>914</v>
      </c>
      <c r="AF166" s="218">
        <v>1</v>
      </c>
      <c r="AG166" s="218" t="s">
        <v>914</v>
      </c>
      <c r="AI166" s="218" t="str">
        <f t="shared" si="36"/>
        <v/>
      </c>
      <c r="AK166" s="218" t="str">
        <f t="shared" si="35"/>
        <v/>
      </c>
      <c r="AM166" s="218" t="str">
        <f t="shared" si="37"/>
        <v>单丝绞后卷绕</v>
      </c>
      <c r="AN166" s="218" t="s">
        <v>933</v>
      </c>
      <c r="AO166" s="218" t="str">
        <f t="shared" si="38"/>
        <v/>
      </c>
      <c r="AQ166" s="218" t="str">
        <f t="shared" si="39"/>
        <v/>
      </c>
      <c r="AS166" s="218" t="str">
        <f t="shared" si="40"/>
        <v/>
      </c>
      <c r="AV166" s="218" t="str">
        <f t="shared" si="43"/>
        <v>设备</v>
      </c>
      <c r="AW166" s="218">
        <f t="shared" si="42"/>
        <v>1</v>
      </c>
    </row>
    <row r="167" spans="1:49" x14ac:dyDescent="0.25">
      <c r="A167" s="239" t="s">
        <v>1311</v>
      </c>
      <c r="B167" s="211" t="s">
        <v>282</v>
      </c>
      <c r="C167" s="211" t="s">
        <v>287</v>
      </c>
      <c r="D167" s="213" t="s">
        <v>763</v>
      </c>
      <c r="E167" s="211" t="s">
        <v>261</v>
      </c>
      <c r="F167" s="214" t="s">
        <v>914</v>
      </c>
      <c r="G167" s="214" t="s">
        <v>995</v>
      </c>
      <c r="H167" s="214"/>
      <c r="I167" s="214"/>
      <c r="J167" s="215" t="s">
        <v>810</v>
      </c>
      <c r="K167" s="214"/>
      <c r="L167" s="211"/>
      <c r="M167" s="211"/>
      <c r="N167" s="211"/>
      <c r="O167" s="211"/>
      <c r="P167" s="211" t="s">
        <v>934</v>
      </c>
      <c r="Q167" s="211" t="s">
        <v>935</v>
      </c>
      <c r="R167" s="216" t="s">
        <v>930</v>
      </c>
      <c r="S167" s="211" t="s">
        <v>930</v>
      </c>
      <c r="T167" s="217">
        <f t="shared" si="44"/>
        <v>1</v>
      </c>
      <c r="U167" s="217" t="s">
        <v>931</v>
      </c>
      <c r="V167" s="211" t="s">
        <v>941</v>
      </c>
      <c r="W167" s="211"/>
      <c r="X167" s="211" t="s">
        <v>936</v>
      </c>
      <c r="AA167" s="218" t="str">
        <f t="shared" si="31"/>
        <v/>
      </c>
      <c r="AB167" s="218">
        <f t="shared" si="32"/>
        <v>0</v>
      </c>
      <c r="AC167" s="218" t="str">
        <f t="shared" si="33"/>
        <v/>
      </c>
      <c r="AD167" s="218" t="str">
        <f t="shared" si="34"/>
        <v/>
      </c>
      <c r="AE167" s="218" t="s">
        <v>914</v>
      </c>
      <c r="AG167" s="218" t="s">
        <v>914</v>
      </c>
      <c r="AI167" s="218" t="str">
        <f t="shared" si="36"/>
        <v/>
      </c>
      <c r="AK167" s="218" t="str">
        <f t="shared" si="35"/>
        <v/>
      </c>
      <c r="AM167" s="218" t="str">
        <f t="shared" si="37"/>
        <v>单位长度重量</v>
      </c>
      <c r="AN167" s="218" t="s">
        <v>921</v>
      </c>
      <c r="AO167" s="218" t="str">
        <f t="shared" si="38"/>
        <v/>
      </c>
      <c r="AQ167" s="218" t="str">
        <f t="shared" si="39"/>
        <v/>
      </c>
      <c r="AS167" s="218" t="str">
        <f t="shared" si="40"/>
        <v/>
      </c>
      <c r="AW167" s="218" t="str">
        <f t="shared" si="42"/>
        <v/>
      </c>
    </row>
    <row r="168" spans="1:49" x14ac:dyDescent="0.25">
      <c r="A168" s="239" t="s">
        <v>1312</v>
      </c>
      <c r="B168" s="211" t="s">
        <v>282</v>
      </c>
      <c r="C168" s="211" t="s">
        <v>287</v>
      </c>
      <c r="D168" s="220" t="s">
        <v>779</v>
      </c>
      <c r="E168" s="211" t="s">
        <v>261</v>
      </c>
      <c r="F168" s="210" t="s">
        <v>914</v>
      </c>
      <c r="G168" s="214" t="s">
        <v>3</v>
      </c>
      <c r="H168" s="214"/>
      <c r="I168" s="214"/>
      <c r="J168" s="215" t="s">
        <v>810</v>
      </c>
      <c r="K168" s="214" t="s">
        <v>924</v>
      </c>
      <c r="L168" s="211"/>
      <c r="M168" s="211"/>
      <c r="N168" s="211"/>
      <c r="O168" s="211"/>
      <c r="P168" s="211" t="s">
        <v>934</v>
      </c>
      <c r="Q168" s="211" t="s">
        <v>935</v>
      </c>
      <c r="R168" s="216" t="s">
        <v>930</v>
      </c>
      <c r="S168" s="211" t="s">
        <v>930</v>
      </c>
      <c r="T168" s="217">
        <f t="shared" si="44"/>
        <v>1</v>
      </c>
      <c r="U168" s="217" t="s">
        <v>952</v>
      </c>
      <c r="V168" s="211" t="s">
        <v>953</v>
      </c>
      <c r="W168" s="211"/>
      <c r="X168" s="211" t="s">
        <v>936</v>
      </c>
      <c r="AA168" s="218" t="str">
        <f t="shared" si="31"/>
        <v/>
      </c>
      <c r="AB168" s="218">
        <f t="shared" si="32"/>
        <v>0</v>
      </c>
      <c r="AC168" s="218" t="str">
        <f t="shared" si="33"/>
        <v/>
      </c>
      <c r="AD168" s="218" t="str">
        <f t="shared" si="34"/>
        <v/>
      </c>
      <c r="AE168" s="218" t="s">
        <v>914</v>
      </c>
      <c r="AG168" s="218" t="s">
        <v>914</v>
      </c>
      <c r="AI168" s="218" t="str">
        <f t="shared" si="36"/>
        <v/>
      </c>
      <c r="AK168" s="218" t="str">
        <f t="shared" si="35"/>
        <v/>
      </c>
      <c r="AM168" s="218" t="str">
        <f t="shared" si="37"/>
        <v>接头个数</v>
      </c>
      <c r="AN168" s="218" t="s">
        <v>915</v>
      </c>
      <c r="AO168" s="218" t="str">
        <f t="shared" si="38"/>
        <v/>
      </c>
      <c r="AQ168" s="218" t="str">
        <f t="shared" si="39"/>
        <v/>
      </c>
      <c r="AS168" s="218" t="str">
        <f t="shared" si="40"/>
        <v/>
      </c>
      <c r="AW168" s="218" t="str">
        <f t="shared" si="42"/>
        <v/>
      </c>
    </row>
    <row r="169" spans="1:49" x14ac:dyDescent="0.25">
      <c r="A169" s="239" t="s">
        <v>1313</v>
      </c>
      <c r="B169" s="211" t="s">
        <v>282</v>
      </c>
      <c r="C169" s="211" t="s">
        <v>287</v>
      </c>
      <c r="D169" s="230" t="s">
        <v>293</v>
      </c>
      <c r="E169" s="211" t="s">
        <v>261</v>
      </c>
      <c r="F169" s="210">
        <v>1</v>
      </c>
      <c r="G169" s="214" t="s">
        <v>995</v>
      </c>
      <c r="H169" s="214"/>
      <c r="I169" s="219">
        <v>1</v>
      </c>
      <c r="J169" s="215" t="s">
        <v>810</v>
      </c>
      <c r="K169" s="214"/>
      <c r="L169" s="211"/>
      <c r="M169" s="211"/>
      <c r="N169" s="211"/>
      <c r="O169" s="211"/>
      <c r="P169" s="211" t="s">
        <v>934</v>
      </c>
      <c r="Q169" s="211" t="s">
        <v>935</v>
      </c>
      <c r="R169" s="216" t="s">
        <v>930</v>
      </c>
      <c r="S169" s="211" t="s">
        <v>930</v>
      </c>
      <c r="T169" s="217">
        <f t="shared" si="44"/>
        <v>1</v>
      </c>
      <c r="U169" s="217" t="s">
        <v>931</v>
      </c>
      <c r="V169" s="211" t="s">
        <v>941</v>
      </c>
      <c r="W169" s="211"/>
      <c r="X169" s="211" t="s">
        <v>936</v>
      </c>
      <c r="AA169" s="218" t="str">
        <f t="shared" si="31"/>
        <v/>
      </c>
      <c r="AB169" s="218">
        <f t="shared" si="32"/>
        <v>1</v>
      </c>
      <c r="AC169" s="218" t="str">
        <f t="shared" si="33"/>
        <v/>
      </c>
      <c r="AD169" s="218" t="str">
        <f t="shared" si="34"/>
        <v/>
      </c>
      <c r="AE169" s="218" t="s">
        <v>914</v>
      </c>
      <c r="AF169" s="218">
        <v>1</v>
      </c>
      <c r="AG169" s="218" t="s">
        <v>914</v>
      </c>
      <c r="AI169" s="218" t="str">
        <f t="shared" si="36"/>
        <v/>
      </c>
      <c r="AK169" s="218" t="str">
        <f t="shared" si="35"/>
        <v/>
      </c>
      <c r="AM169" s="218" t="str">
        <f t="shared" si="37"/>
        <v>钢丝抗拉强度</v>
      </c>
      <c r="AN169" s="218" t="s">
        <v>933</v>
      </c>
      <c r="AO169" s="218" t="str">
        <f t="shared" si="38"/>
        <v/>
      </c>
      <c r="AQ169" s="218" t="str">
        <f t="shared" si="39"/>
        <v/>
      </c>
      <c r="AS169" s="218" t="str">
        <f t="shared" si="40"/>
        <v/>
      </c>
      <c r="AV169" s="218" t="str">
        <f t="shared" si="43"/>
        <v>设备</v>
      </c>
      <c r="AW169" s="218">
        <f t="shared" si="42"/>
        <v>1</v>
      </c>
    </row>
    <row r="170" spans="1:49" x14ac:dyDescent="0.25">
      <c r="A170" s="239" t="s">
        <v>1314</v>
      </c>
      <c r="B170" s="211" t="s">
        <v>282</v>
      </c>
      <c r="C170" s="211" t="s">
        <v>287</v>
      </c>
      <c r="D170" s="230" t="s">
        <v>294</v>
      </c>
      <c r="E170" s="211" t="s">
        <v>261</v>
      </c>
      <c r="F170" s="210">
        <v>1</v>
      </c>
      <c r="G170" s="214" t="s">
        <v>995</v>
      </c>
      <c r="H170" s="214"/>
      <c r="I170" s="219">
        <v>1</v>
      </c>
      <c r="J170" s="215" t="s">
        <v>810</v>
      </c>
      <c r="K170" s="214"/>
      <c r="L170" s="211"/>
      <c r="M170" s="211"/>
      <c r="N170" s="211"/>
      <c r="O170" s="211"/>
      <c r="P170" s="211" t="s">
        <v>934</v>
      </c>
      <c r="Q170" s="211" t="s">
        <v>935</v>
      </c>
      <c r="R170" s="216" t="s">
        <v>930</v>
      </c>
      <c r="S170" s="211" t="s">
        <v>930</v>
      </c>
      <c r="T170" s="217">
        <f t="shared" si="44"/>
        <v>1</v>
      </c>
      <c r="U170" s="217" t="s">
        <v>931</v>
      </c>
      <c r="V170" s="211" t="s">
        <v>941</v>
      </c>
      <c r="W170" s="211"/>
      <c r="X170" s="211" t="s">
        <v>936</v>
      </c>
      <c r="AA170" s="218" t="str">
        <f t="shared" si="31"/>
        <v/>
      </c>
      <c r="AB170" s="218">
        <f t="shared" si="32"/>
        <v>1</v>
      </c>
      <c r="AC170" s="218" t="str">
        <f t="shared" si="33"/>
        <v/>
      </c>
      <c r="AD170" s="218" t="str">
        <f t="shared" si="34"/>
        <v/>
      </c>
      <c r="AE170" s="218" t="s">
        <v>914</v>
      </c>
      <c r="AF170" s="218">
        <v>1</v>
      </c>
      <c r="AG170" s="218" t="s">
        <v>914</v>
      </c>
      <c r="AI170" s="218" t="str">
        <f t="shared" si="36"/>
        <v/>
      </c>
      <c r="AK170" s="218" t="str">
        <f t="shared" si="35"/>
        <v/>
      </c>
      <c r="AM170" s="218" t="str">
        <f t="shared" si="37"/>
        <v>钢丝断后伸长率</v>
      </c>
      <c r="AN170" s="218" t="s">
        <v>933</v>
      </c>
      <c r="AO170" s="218" t="str">
        <f t="shared" si="38"/>
        <v/>
      </c>
      <c r="AQ170" s="218" t="str">
        <f t="shared" si="39"/>
        <v/>
      </c>
      <c r="AS170" s="218" t="str">
        <f t="shared" si="40"/>
        <v/>
      </c>
      <c r="AV170" s="218" t="str">
        <f t="shared" si="43"/>
        <v>设备</v>
      </c>
      <c r="AW170" s="218">
        <f t="shared" si="42"/>
        <v>1</v>
      </c>
    </row>
    <row r="171" spans="1:49" x14ac:dyDescent="0.25">
      <c r="A171" s="239" t="s">
        <v>1315</v>
      </c>
      <c r="B171" s="211" t="s">
        <v>282</v>
      </c>
      <c r="C171" s="211" t="s">
        <v>287</v>
      </c>
      <c r="D171" s="213" t="s">
        <v>721</v>
      </c>
      <c r="E171" s="211" t="s">
        <v>261</v>
      </c>
      <c r="F171" s="210">
        <v>1</v>
      </c>
      <c r="G171" s="214" t="s">
        <v>995</v>
      </c>
      <c r="H171" s="214"/>
      <c r="I171" s="214"/>
      <c r="J171" s="215" t="s">
        <v>810</v>
      </c>
      <c r="K171" s="214"/>
      <c r="L171" s="211"/>
      <c r="M171" s="211"/>
      <c r="N171" s="211"/>
      <c r="O171" s="211"/>
      <c r="P171" s="211" t="s">
        <v>934</v>
      </c>
      <c r="Q171" s="211" t="s">
        <v>935</v>
      </c>
      <c r="R171" s="216" t="s">
        <v>930</v>
      </c>
      <c r="S171" s="211" t="s">
        <v>930</v>
      </c>
      <c r="T171" s="217">
        <f t="shared" si="44"/>
        <v>1</v>
      </c>
      <c r="U171" s="217" t="s">
        <v>931</v>
      </c>
      <c r="V171" s="211" t="s">
        <v>941</v>
      </c>
      <c r="W171" s="211"/>
      <c r="X171" s="211" t="s">
        <v>936</v>
      </c>
      <c r="AA171" s="218" t="str">
        <f t="shared" si="31"/>
        <v/>
      </c>
      <c r="AB171" s="218">
        <f t="shared" si="32"/>
        <v>0</v>
      </c>
      <c r="AC171" s="218" t="str">
        <f t="shared" si="33"/>
        <v/>
      </c>
      <c r="AD171" s="218" t="str">
        <f t="shared" si="34"/>
        <v/>
      </c>
      <c r="AE171" s="218" t="s">
        <v>914</v>
      </c>
      <c r="AG171" s="218" t="s">
        <v>914</v>
      </c>
      <c r="AI171" s="218" t="str">
        <f t="shared" si="36"/>
        <v/>
      </c>
      <c r="AK171" s="218" t="str">
        <f t="shared" si="35"/>
        <v/>
      </c>
      <c r="AM171" s="218" t="str">
        <f t="shared" si="37"/>
        <v>钢丝直径</v>
      </c>
      <c r="AN171" s="218" t="s">
        <v>933</v>
      </c>
      <c r="AO171" s="218" t="str">
        <f t="shared" si="38"/>
        <v/>
      </c>
      <c r="AQ171" s="218" t="str">
        <f t="shared" si="39"/>
        <v/>
      </c>
      <c r="AS171" s="218" t="str">
        <f t="shared" si="40"/>
        <v/>
      </c>
      <c r="AV171" s="218" t="str">
        <f t="shared" si="43"/>
        <v>设备</v>
      </c>
      <c r="AW171" s="218">
        <f t="shared" si="42"/>
        <v>1</v>
      </c>
    </row>
    <row r="172" spans="1:49" x14ac:dyDescent="0.25">
      <c r="A172" s="239" t="s">
        <v>1317</v>
      </c>
      <c r="B172" s="211" t="s">
        <v>282</v>
      </c>
      <c r="C172" s="211" t="s">
        <v>287</v>
      </c>
      <c r="D172" s="230" t="s">
        <v>325</v>
      </c>
      <c r="E172" s="211" t="s">
        <v>261</v>
      </c>
      <c r="F172" s="210">
        <v>1</v>
      </c>
      <c r="G172" s="214" t="s">
        <v>995</v>
      </c>
      <c r="H172" s="214"/>
      <c r="I172" s="219">
        <v>1</v>
      </c>
      <c r="J172" s="215" t="s">
        <v>810</v>
      </c>
      <c r="K172" s="214"/>
      <c r="L172" s="211"/>
      <c r="M172" s="211"/>
      <c r="N172" s="211"/>
      <c r="O172" s="211"/>
      <c r="P172" s="211" t="s">
        <v>934</v>
      </c>
      <c r="Q172" s="211" t="s">
        <v>935</v>
      </c>
      <c r="R172" s="216" t="s">
        <v>930</v>
      </c>
      <c r="S172" s="211" t="s">
        <v>930</v>
      </c>
      <c r="T172" s="217">
        <f t="shared" si="44"/>
        <v>1</v>
      </c>
      <c r="U172" s="217" t="s">
        <v>931</v>
      </c>
      <c r="V172" s="211" t="s">
        <v>941</v>
      </c>
      <c r="W172" s="211"/>
      <c r="X172" s="211" t="s">
        <v>936</v>
      </c>
      <c r="AA172" s="218" t="str">
        <f t="shared" si="31"/>
        <v/>
      </c>
      <c r="AB172" s="218">
        <f t="shared" si="32"/>
        <v>1</v>
      </c>
      <c r="AC172" s="218" t="str">
        <f t="shared" si="33"/>
        <v/>
      </c>
      <c r="AD172" s="218" t="str">
        <f t="shared" si="34"/>
        <v/>
      </c>
      <c r="AE172" s="218" t="s">
        <v>914</v>
      </c>
      <c r="AF172" s="218">
        <v>1</v>
      </c>
      <c r="AG172" s="218" t="s">
        <v>914</v>
      </c>
      <c r="AI172" s="218" t="str">
        <f t="shared" si="36"/>
        <v/>
      </c>
      <c r="AK172" s="218" t="str">
        <f t="shared" si="35"/>
        <v/>
      </c>
      <c r="AM172" s="218" t="str">
        <f t="shared" si="37"/>
        <v>钢丝扭转</v>
      </c>
      <c r="AN172" s="218" t="s">
        <v>933</v>
      </c>
      <c r="AO172" s="218" t="str">
        <f t="shared" si="38"/>
        <v/>
      </c>
      <c r="AQ172" s="218" t="str">
        <f t="shared" si="39"/>
        <v/>
      </c>
      <c r="AS172" s="218" t="str">
        <f t="shared" si="40"/>
        <v/>
      </c>
      <c r="AV172" s="218" t="str">
        <f t="shared" si="43"/>
        <v>设备</v>
      </c>
      <c r="AW172" s="218">
        <f t="shared" si="42"/>
        <v>1</v>
      </c>
    </row>
    <row r="173" spans="1:49" x14ac:dyDescent="0.25">
      <c r="A173" s="239" t="s">
        <v>1316</v>
      </c>
      <c r="B173" s="211" t="s">
        <v>282</v>
      </c>
      <c r="C173" s="211" t="s">
        <v>287</v>
      </c>
      <c r="D173" s="213" t="s">
        <v>753</v>
      </c>
      <c r="E173" s="211" t="s">
        <v>261</v>
      </c>
      <c r="F173" s="210">
        <v>1</v>
      </c>
      <c r="G173" s="214" t="s">
        <v>995</v>
      </c>
      <c r="H173" s="214"/>
      <c r="I173" s="214"/>
      <c r="J173" s="215" t="s">
        <v>810</v>
      </c>
      <c r="K173" s="214"/>
      <c r="L173" s="211"/>
      <c r="M173" s="211"/>
      <c r="N173" s="211"/>
      <c r="O173" s="211"/>
      <c r="P173" s="211" t="s">
        <v>934</v>
      </c>
      <c r="Q173" s="211" t="s">
        <v>935</v>
      </c>
      <c r="R173" s="216" t="s">
        <v>930</v>
      </c>
      <c r="S173" s="211" t="s">
        <v>930</v>
      </c>
      <c r="T173" s="217">
        <f t="shared" si="44"/>
        <v>1</v>
      </c>
      <c r="U173" s="217" t="s">
        <v>931</v>
      </c>
      <c r="V173" s="211" t="s">
        <v>941</v>
      </c>
      <c r="W173" s="211"/>
      <c r="X173" s="211" t="s">
        <v>936</v>
      </c>
      <c r="AA173" s="218" t="str">
        <f t="shared" si="31"/>
        <v/>
      </c>
      <c r="AB173" s="218">
        <f t="shared" si="32"/>
        <v>0</v>
      </c>
      <c r="AC173" s="218" t="str">
        <f t="shared" si="33"/>
        <v/>
      </c>
      <c r="AD173" s="218" t="str">
        <f t="shared" si="34"/>
        <v/>
      </c>
      <c r="AE173" s="218" t="s">
        <v>914</v>
      </c>
      <c r="AG173" s="218" t="s">
        <v>914</v>
      </c>
      <c r="AI173" s="218" t="str">
        <f t="shared" si="36"/>
        <v/>
      </c>
      <c r="AK173" s="218" t="str">
        <f t="shared" si="35"/>
        <v/>
      </c>
      <c r="AM173" s="218" t="str">
        <f t="shared" si="37"/>
        <v>表面光洁度</v>
      </c>
      <c r="AN173" s="218" t="s">
        <v>933</v>
      </c>
      <c r="AO173" s="218" t="str">
        <f t="shared" si="38"/>
        <v/>
      </c>
      <c r="AQ173" s="218" t="str">
        <f t="shared" si="39"/>
        <v/>
      </c>
      <c r="AS173" s="218" t="str">
        <f t="shared" si="40"/>
        <v/>
      </c>
      <c r="AV173" s="218" t="str">
        <f t="shared" si="43"/>
        <v>设备</v>
      </c>
      <c r="AW173" s="218">
        <f t="shared" si="42"/>
        <v>1</v>
      </c>
    </row>
    <row r="174" spans="1:49" x14ac:dyDescent="0.25">
      <c r="A174" s="239" t="s">
        <v>1305</v>
      </c>
      <c r="B174" s="211" t="s">
        <v>282</v>
      </c>
      <c r="C174" s="211" t="s">
        <v>287</v>
      </c>
      <c r="D174" s="213" t="s">
        <v>780</v>
      </c>
      <c r="E174" s="211" t="s">
        <v>261</v>
      </c>
      <c r="F174" s="210" t="s">
        <v>914</v>
      </c>
      <c r="G174" s="214"/>
      <c r="H174" s="214"/>
      <c r="I174" s="214"/>
      <c r="J174" s="215" t="s">
        <v>810</v>
      </c>
      <c r="K174" s="214" t="s">
        <v>924</v>
      </c>
      <c r="L174" s="211"/>
      <c r="M174" s="211"/>
      <c r="N174" s="211"/>
      <c r="O174" s="211"/>
      <c r="P174" s="211" t="s">
        <v>934</v>
      </c>
      <c r="Q174" s="211" t="s">
        <v>935</v>
      </c>
      <c r="R174" s="216" t="s">
        <v>930</v>
      </c>
      <c r="S174" s="211" t="s">
        <v>930</v>
      </c>
      <c r="T174" s="217">
        <f t="shared" si="44"/>
        <v>1</v>
      </c>
      <c r="U174" s="217" t="s">
        <v>931</v>
      </c>
      <c r="V174" s="211" t="s">
        <v>941</v>
      </c>
      <c r="W174" s="211"/>
      <c r="X174" s="211" t="s">
        <v>936</v>
      </c>
      <c r="AA174" s="218" t="str">
        <f t="shared" si="31"/>
        <v/>
      </c>
      <c r="AB174" s="218">
        <f t="shared" si="32"/>
        <v>0</v>
      </c>
      <c r="AC174" s="218" t="str">
        <f t="shared" si="33"/>
        <v/>
      </c>
      <c r="AD174" s="218" t="str">
        <f t="shared" si="34"/>
        <v/>
      </c>
      <c r="AE174" s="218" t="s">
        <v>914</v>
      </c>
      <c r="AG174" s="218" t="s">
        <v>914</v>
      </c>
      <c r="AI174" s="218" t="str">
        <f t="shared" si="36"/>
        <v/>
      </c>
      <c r="AK174" s="218" t="str">
        <f t="shared" si="35"/>
        <v/>
      </c>
      <c r="AM174" s="218" t="str">
        <f t="shared" si="37"/>
        <v>导线紧密度</v>
      </c>
      <c r="AN174" s="218" t="s">
        <v>915</v>
      </c>
      <c r="AO174" s="218" t="str">
        <f t="shared" si="38"/>
        <v/>
      </c>
      <c r="AQ174" s="218" t="str">
        <f t="shared" si="39"/>
        <v/>
      </c>
      <c r="AS174" s="218" t="str">
        <f t="shared" si="40"/>
        <v/>
      </c>
      <c r="AW174" s="218" t="str">
        <f t="shared" si="42"/>
        <v/>
      </c>
    </row>
    <row r="175" spans="1:49" x14ac:dyDescent="0.25">
      <c r="A175" s="239" t="s">
        <v>1304</v>
      </c>
      <c r="B175" s="211" t="s">
        <v>282</v>
      </c>
      <c r="C175" s="211" t="s">
        <v>287</v>
      </c>
      <c r="D175" s="213" t="s">
        <v>781</v>
      </c>
      <c r="E175" s="211" t="s">
        <v>261</v>
      </c>
      <c r="F175" s="210" t="s">
        <v>914</v>
      </c>
      <c r="G175" s="214"/>
      <c r="H175" s="214"/>
      <c r="I175" s="214"/>
      <c r="J175" s="215" t="s">
        <v>810</v>
      </c>
      <c r="K175" s="214" t="s">
        <v>924</v>
      </c>
      <c r="L175" s="211"/>
      <c r="M175" s="211"/>
      <c r="N175" s="211"/>
      <c r="O175" s="211"/>
      <c r="P175" s="211" t="s">
        <v>934</v>
      </c>
      <c r="Q175" s="211" t="s">
        <v>935</v>
      </c>
      <c r="R175" s="216" t="s">
        <v>930</v>
      </c>
      <c r="S175" s="211" t="s">
        <v>930</v>
      </c>
      <c r="T175" s="217">
        <f t="shared" si="44"/>
        <v>1</v>
      </c>
      <c r="U175" s="217" t="s">
        <v>931</v>
      </c>
      <c r="V175" s="211" t="s">
        <v>941</v>
      </c>
      <c r="W175" s="211"/>
      <c r="X175" s="211" t="s">
        <v>936</v>
      </c>
      <c r="AA175" s="218" t="str">
        <f t="shared" si="31"/>
        <v/>
      </c>
      <c r="AB175" s="218">
        <f t="shared" si="32"/>
        <v>0</v>
      </c>
      <c r="AC175" s="218" t="str">
        <f t="shared" si="33"/>
        <v/>
      </c>
      <c r="AD175" s="218" t="str">
        <f t="shared" si="34"/>
        <v/>
      </c>
      <c r="AE175" s="218" t="s">
        <v>914</v>
      </c>
      <c r="AG175" s="218" t="s">
        <v>914</v>
      </c>
      <c r="AI175" s="218" t="str">
        <f t="shared" si="36"/>
        <v/>
      </c>
      <c r="AK175" s="218" t="str">
        <f t="shared" si="35"/>
        <v/>
      </c>
      <c r="AM175" s="218" t="str">
        <f t="shared" si="37"/>
        <v>导线平整度</v>
      </c>
      <c r="AN175" s="218" t="s">
        <v>915</v>
      </c>
      <c r="AO175" s="218" t="str">
        <f t="shared" si="38"/>
        <v/>
      </c>
      <c r="AQ175" s="218" t="str">
        <f t="shared" si="39"/>
        <v/>
      </c>
      <c r="AS175" s="218" t="str">
        <f t="shared" si="40"/>
        <v/>
      </c>
      <c r="AW175" s="218" t="str">
        <f t="shared" si="42"/>
        <v/>
      </c>
    </row>
    <row r="176" spans="1:49" x14ac:dyDescent="0.25">
      <c r="A176" s="239" t="s">
        <v>1303</v>
      </c>
      <c r="B176" s="211" t="s">
        <v>282</v>
      </c>
      <c r="C176" s="211" t="s">
        <v>300</v>
      </c>
      <c r="D176" s="213" t="s">
        <v>316</v>
      </c>
      <c r="E176" s="211" t="s">
        <v>302</v>
      </c>
      <c r="F176" s="210">
        <v>1</v>
      </c>
      <c r="G176" s="214" t="s">
        <v>3</v>
      </c>
      <c r="H176" s="214"/>
      <c r="I176" s="219">
        <v>1</v>
      </c>
      <c r="J176" s="215"/>
      <c r="K176" s="214" t="s">
        <v>924</v>
      </c>
      <c r="L176" s="211"/>
      <c r="M176" s="211"/>
      <c r="N176" s="211"/>
      <c r="O176" s="211"/>
      <c r="P176" s="211" t="s">
        <v>945</v>
      </c>
      <c r="Q176" s="211" t="s">
        <v>946</v>
      </c>
      <c r="R176" s="216" t="s">
        <v>930</v>
      </c>
      <c r="S176" s="211" t="s">
        <v>930</v>
      </c>
      <c r="T176" s="217">
        <f t="shared" si="44"/>
        <v>1</v>
      </c>
      <c r="U176" s="217" t="s">
        <v>931</v>
      </c>
      <c r="V176" s="211" t="s">
        <v>941</v>
      </c>
      <c r="W176" s="211"/>
      <c r="X176" s="211" t="s">
        <v>940</v>
      </c>
      <c r="AA176" s="218" t="str">
        <f t="shared" si="31"/>
        <v/>
      </c>
      <c r="AB176" s="218" t="str">
        <f t="shared" si="32"/>
        <v/>
      </c>
      <c r="AC176" s="218" t="str">
        <f t="shared" si="33"/>
        <v/>
      </c>
      <c r="AD176" s="218">
        <f t="shared" si="34"/>
        <v>1</v>
      </c>
      <c r="AE176" s="218" t="s">
        <v>914</v>
      </c>
      <c r="AF176" s="218" t="s">
        <v>914</v>
      </c>
      <c r="AG176" s="218" t="s">
        <v>914</v>
      </c>
      <c r="AI176" s="218" t="str">
        <f t="shared" si="36"/>
        <v/>
      </c>
      <c r="AK176" s="218" t="str">
        <f t="shared" si="35"/>
        <v/>
      </c>
      <c r="AM176" s="218" t="str">
        <f t="shared" si="37"/>
        <v/>
      </c>
      <c r="AO176" s="218" t="str">
        <f t="shared" si="38"/>
        <v/>
      </c>
      <c r="AQ176" s="218" t="str">
        <f t="shared" si="39"/>
        <v>设备待机用电量</v>
      </c>
      <c r="AR176" s="218" t="s">
        <v>933</v>
      </c>
      <c r="AS176" s="218" t="str">
        <f t="shared" si="40"/>
        <v/>
      </c>
      <c r="AV176" s="218" t="str">
        <f t="shared" si="43"/>
        <v>设备</v>
      </c>
      <c r="AW176" s="218">
        <f t="shared" si="42"/>
        <v>1</v>
      </c>
    </row>
    <row r="177" spans="1:49" x14ac:dyDescent="0.25">
      <c r="A177" s="239" t="s">
        <v>1302</v>
      </c>
      <c r="B177" s="211" t="s">
        <v>282</v>
      </c>
      <c r="C177" s="211" t="s">
        <v>300</v>
      </c>
      <c r="D177" s="213" t="s">
        <v>301</v>
      </c>
      <c r="E177" s="211" t="s">
        <v>302</v>
      </c>
      <c r="F177" s="210">
        <v>1</v>
      </c>
      <c r="G177" s="214"/>
      <c r="H177" s="214"/>
      <c r="I177" s="219">
        <v>1</v>
      </c>
      <c r="J177" s="215"/>
      <c r="K177" s="214" t="s">
        <v>924</v>
      </c>
      <c r="L177" s="211"/>
      <c r="M177" s="211"/>
      <c r="N177" s="211"/>
      <c r="O177" s="211"/>
      <c r="P177" s="211" t="s">
        <v>945</v>
      </c>
      <c r="Q177" s="211" t="s">
        <v>946</v>
      </c>
      <c r="R177" s="216" t="s">
        <v>930</v>
      </c>
      <c r="S177" s="211" t="s">
        <v>930</v>
      </c>
      <c r="T177" s="217">
        <f t="shared" si="44"/>
        <v>1</v>
      </c>
      <c r="U177" s="217" t="s">
        <v>931</v>
      </c>
      <c r="V177" s="211" t="s">
        <v>941</v>
      </c>
      <c r="W177" s="211"/>
      <c r="X177" s="211" t="s">
        <v>940</v>
      </c>
      <c r="AA177" s="218" t="str">
        <f t="shared" si="31"/>
        <v/>
      </c>
      <c r="AB177" s="218" t="str">
        <f t="shared" si="32"/>
        <v/>
      </c>
      <c r="AC177" s="218" t="str">
        <f t="shared" si="33"/>
        <v/>
      </c>
      <c r="AD177" s="218">
        <f t="shared" si="34"/>
        <v>1</v>
      </c>
      <c r="AE177" s="218" t="s">
        <v>914</v>
      </c>
      <c r="AF177" s="218" t="s">
        <v>914</v>
      </c>
      <c r="AG177" s="218" t="s">
        <v>914</v>
      </c>
      <c r="AI177" s="218" t="str">
        <f t="shared" si="36"/>
        <v/>
      </c>
      <c r="AK177" s="218" t="str">
        <f t="shared" si="35"/>
        <v/>
      </c>
      <c r="AM177" s="218" t="str">
        <f t="shared" si="37"/>
        <v/>
      </c>
      <c r="AO177" s="218" t="str">
        <f t="shared" si="38"/>
        <v/>
      </c>
      <c r="AQ177" s="218" t="str">
        <f t="shared" si="39"/>
        <v>设备生产用电量</v>
      </c>
      <c r="AR177" s="218" t="s">
        <v>933</v>
      </c>
      <c r="AS177" s="218" t="str">
        <f t="shared" si="40"/>
        <v/>
      </c>
      <c r="AV177" s="218" t="str">
        <f t="shared" si="43"/>
        <v>设备</v>
      </c>
      <c r="AW177" s="218">
        <f t="shared" si="42"/>
        <v>1</v>
      </c>
    </row>
    <row r="178" spans="1:49" x14ac:dyDescent="0.25">
      <c r="A178" s="239" t="s">
        <v>1301</v>
      </c>
      <c r="B178" s="211" t="s">
        <v>282</v>
      </c>
      <c r="C178" s="211" t="s">
        <v>300</v>
      </c>
      <c r="D178" s="220" t="s">
        <v>304</v>
      </c>
      <c r="E178" s="211" t="s">
        <v>302</v>
      </c>
      <c r="F178" s="210">
        <v>1</v>
      </c>
      <c r="G178" s="214" t="s">
        <v>3</v>
      </c>
      <c r="H178" s="214"/>
      <c r="I178" s="219">
        <v>1</v>
      </c>
      <c r="J178" s="215"/>
      <c r="K178" s="214" t="s">
        <v>924</v>
      </c>
      <c r="L178" s="211"/>
      <c r="M178" s="211"/>
      <c r="N178" s="211"/>
      <c r="O178" s="211"/>
      <c r="P178" s="211" t="s">
        <v>945</v>
      </c>
      <c r="Q178" s="211" t="s">
        <v>946</v>
      </c>
      <c r="R178" s="216" t="s">
        <v>930</v>
      </c>
      <c r="S178" s="211" t="s">
        <v>930</v>
      </c>
      <c r="T178" s="217">
        <f t="shared" si="44"/>
        <v>1</v>
      </c>
      <c r="U178" s="217" t="s">
        <v>931</v>
      </c>
      <c r="V178" s="211" t="s">
        <v>941</v>
      </c>
      <c r="W178" s="211"/>
      <c r="X178" s="211" t="s">
        <v>940</v>
      </c>
      <c r="AA178" s="218" t="str">
        <f t="shared" si="31"/>
        <v/>
      </c>
      <c r="AB178" s="218" t="str">
        <f t="shared" si="32"/>
        <v/>
      </c>
      <c r="AC178" s="218" t="str">
        <f t="shared" si="33"/>
        <v/>
      </c>
      <c r="AD178" s="218">
        <f t="shared" si="34"/>
        <v>1</v>
      </c>
      <c r="AE178" s="218" t="s">
        <v>914</v>
      </c>
      <c r="AF178" s="218" t="s">
        <v>914</v>
      </c>
      <c r="AG178" s="218" t="s">
        <v>914</v>
      </c>
      <c r="AI178" s="218" t="str">
        <f t="shared" si="36"/>
        <v/>
      </c>
      <c r="AK178" s="218" t="str">
        <f t="shared" si="35"/>
        <v/>
      </c>
      <c r="AM178" s="218" t="str">
        <f t="shared" si="37"/>
        <v/>
      </c>
      <c r="AO178" s="218" t="str">
        <f t="shared" si="38"/>
        <v/>
      </c>
      <c r="AQ178" s="218" t="str">
        <f t="shared" si="39"/>
        <v>设备总耗电量</v>
      </c>
      <c r="AR178" s="218" t="s">
        <v>933</v>
      </c>
      <c r="AS178" s="218" t="str">
        <f t="shared" si="40"/>
        <v/>
      </c>
      <c r="AV178" s="218" t="str">
        <f t="shared" si="43"/>
        <v>设备</v>
      </c>
      <c r="AW178" s="218">
        <f t="shared" si="42"/>
        <v>1</v>
      </c>
    </row>
    <row r="179" spans="1:49" x14ac:dyDescent="0.25">
      <c r="A179" s="239" t="s">
        <v>1300</v>
      </c>
      <c r="B179" s="211" t="s">
        <v>282</v>
      </c>
      <c r="C179" s="211" t="s">
        <v>353</v>
      </c>
      <c r="D179" s="220" t="s">
        <v>355</v>
      </c>
      <c r="E179" s="211" t="s">
        <v>302</v>
      </c>
      <c r="F179" s="210" t="s">
        <v>914</v>
      </c>
      <c r="G179" s="214" t="s">
        <v>3</v>
      </c>
      <c r="H179" s="214"/>
      <c r="I179" s="214"/>
      <c r="J179" s="215"/>
      <c r="K179" s="214" t="s">
        <v>944</v>
      </c>
      <c r="L179" s="211"/>
      <c r="M179" s="211"/>
      <c r="N179" s="211"/>
      <c r="O179" s="211"/>
      <c r="P179" s="211" t="s">
        <v>945</v>
      </c>
      <c r="Q179" s="211" t="s">
        <v>935</v>
      </c>
      <c r="R179" s="216"/>
      <c r="S179" s="211" t="s">
        <v>930</v>
      </c>
      <c r="T179" s="217">
        <f t="shared" si="44"/>
        <v>0</v>
      </c>
      <c r="U179" s="217" t="s">
        <v>952</v>
      </c>
      <c r="V179" s="211" t="s">
        <v>953</v>
      </c>
      <c r="W179" s="211"/>
      <c r="X179" s="211" t="s">
        <v>975</v>
      </c>
      <c r="AA179" s="218" t="str">
        <f t="shared" si="31"/>
        <v/>
      </c>
      <c r="AB179" s="218" t="str">
        <f t="shared" si="32"/>
        <v/>
      </c>
      <c r="AC179" s="218" t="str">
        <f t="shared" si="33"/>
        <v/>
      </c>
      <c r="AD179" s="218" t="str">
        <f t="shared" si="34"/>
        <v/>
      </c>
      <c r="AE179" s="218" t="s">
        <v>914</v>
      </c>
      <c r="AF179" s="218" t="s">
        <v>914</v>
      </c>
      <c r="AG179" s="218" t="s">
        <v>914</v>
      </c>
      <c r="AI179" s="218" t="str">
        <f t="shared" si="36"/>
        <v/>
      </c>
      <c r="AK179" s="218" t="str">
        <f t="shared" si="35"/>
        <v/>
      </c>
      <c r="AM179" s="218" t="str">
        <f t="shared" si="37"/>
        <v/>
      </c>
      <c r="AO179" s="218" t="str">
        <f t="shared" si="38"/>
        <v/>
      </c>
      <c r="AQ179" s="218" t="str">
        <f t="shared" si="39"/>
        <v/>
      </c>
      <c r="AS179" s="218" t="str">
        <f t="shared" si="40"/>
        <v>5S环境卫生</v>
      </c>
      <c r="AT179" s="218" t="s">
        <v>915</v>
      </c>
      <c r="AW179" s="218" t="str">
        <f t="shared" si="42"/>
        <v/>
      </c>
    </row>
    <row r="180" spans="1:49" x14ac:dyDescent="0.25">
      <c r="A180" s="239" t="s">
        <v>1299</v>
      </c>
      <c r="B180" s="211" t="s">
        <v>282</v>
      </c>
      <c r="C180" s="211" t="s">
        <v>353</v>
      </c>
      <c r="D180" s="220" t="s">
        <v>356</v>
      </c>
      <c r="E180" s="211" t="s">
        <v>302</v>
      </c>
      <c r="F180" s="210" t="s">
        <v>914</v>
      </c>
      <c r="G180" s="214" t="s">
        <v>3</v>
      </c>
      <c r="H180" s="214"/>
      <c r="I180" s="214"/>
      <c r="J180" s="215"/>
      <c r="K180" s="214" t="s">
        <v>944</v>
      </c>
      <c r="L180" s="211"/>
      <c r="M180" s="211"/>
      <c r="N180" s="211"/>
      <c r="O180" s="211"/>
      <c r="P180" s="211" t="s">
        <v>945</v>
      </c>
      <c r="Q180" s="211" t="s">
        <v>935</v>
      </c>
      <c r="R180" s="216"/>
      <c r="S180" s="211" t="s">
        <v>930</v>
      </c>
      <c r="T180" s="217">
        <f t="shared" si="44"/>
        <v>0</v>
      </c>
      <c r="U180" s="217" t="s">
        <v>952</v>
      </c>
      <c r="V180" s="211" t="s">
        <v>953</v>
      </c>
      <c r="W180" s="211"/>
      <c r="X180" s="211" t="s">
        <v>975</v>
      </c>
      <c r="AA180" s="218" t="str">
        <f t="shared" si="31"/>
        <v/>
      </c>
      <c r="AB180" s="218" t="str">
        <f t="shared" si="32"/>
        <v/>
      </c>
      <c r="AC180" s="218" t="str">
        <f t="shared" si="33"/>
        <v/>
      </c>
      <c r="AD180" s="218" t="str">
        <f t="shared" si="34"/>
        <v/>
      </c>
      <c r="AE180" s="218" t="s">
        <v>914</v>
      </c>
      <c r="AF180" s="218" t="s">
        <v>914</v>
      </c>
      <c r="AG180" s="218" t="s">
        <v>914</v>
      </c>
      <c r="AI180" s="218" t="str">
        <f t="shared" si="36"/>
        <v/>
      </c>
      <c r="AK180" s="218" t="str">
        <f t="shared" si="35"/>
        <v/>
      </c>
      <c r="AM180" s="218" t="str">
        <f t="shared" si="37"/>
        <v/>
      </c>
      <c r="AO180" s="218" t="str">
        <f t="shared" si="38"/>
        <v/>
      </c>
      <c r="AQ180" s="218" t="str">
        <f t="shared" si="39"/>
        <v/>
      </c>
      <c r="AS180" s="218" t="str">
        <f t="shared" si="40"/>
        <v>节约</v>
      </c>
      <c r="AT180" s="218" t="s">
        <v>921</v>
      </c>
      <c r="AW180" s="218" t="str">
        <f t="shared" si="42"/>
        <v/>
      </c>
    </row>
    <row r="181" spans="1:49" x14ac:dyDescent="0.25">
      <c r="A181" s="239" t="s">
        <v>1298</v>
      </c>
      <c r="B181" s="211" t="s">
        <v>282</v>
      </c>
      <c r="C181" s="211" t="s">
        <v>353</v>
      </c>
      <c r="D181" s="220" t="s">
        <v>358</v>
      </c>
      <c r="E181" s="211" t="s">
        <v>302</v>
      </c>
      <c r="F181" s="210" t="s">
        <v>914</v>
      </c>
      <c r="G181" s="214" t="s">
        <v>3</v>
      </c>
      <c r="H181" s="214"/>
      <c r="I181" s="214"/>
      <c r="J181" s="215"/>
      <c r="K181" s="214" t="s">
        <v>944</v>
      </c>
      <c r="L181" s="211"/>
      <c r="M181" s="211"/>
      <c r="N181" s="211"/>
      <c r="O181" s="211"/>
      <c r="P181" s="211" t="s">
        <v>945</v>
      </c>
      <c r="Q181" s="211" t="s">
        <v>935</v>
      </c>
      <c r="R181" s="216"/>
      <c r="S181" s="211" t="s">
        <v>930</v>
      </c>
      <c r="T181" s="217">
        <f t="shared" si="44"/>
        <v>0</v>
      </c>
      <c r="U181" s="217" t="s">
        <v>952</v>
      </c>
      <c r="V181" s="211" t="s">
        <v>953</v>
      </c>
      <c r="W181" s="211"/>
      <c r="X181" s="211" t="s">
        <v>975</v>
      </c>
      <c r="AA181" s="218" t="str">
        <f t="shared" si="31"/>
        <v/>
      </c>
      <c r="AB181" s="218" t="str">
        <f t="shared" si="32"/>
        <v/>
      </c>
      <c r="AC181" s="218" t="str">
        <f t="shared" si="33"/>
        <v/>
      </c>
      <c r="AD181" s="218" t="str">
        <f t="shared" si="34"/>
        <v/>
      </c>
      <c r="AE181" s="218" t="s">
        <v>914</v>
      </c>
      <c r="AF181" s="218" t="s">
        <v>914</v>
      </c>
      <c r="AG181" s="218" t="s">
        <v>914</v>
      </c>
      <c r="AI181" s="218" t="str">
        <f t="shared" si="36"/>
        <v/>
      </c>
      <c r="AK181" s="218" t="str">
        <f t="shared" si="35"/>
        <v/>
      </c>
      <c r="AM181" s="218" t="str">
        <f t="shared" si="37"/>
        <v/>
      </c>
      <c r="AO181" s="218" t="str">
        <f t="shared" si="38"/>
        <v/>
      </c>
      <c r="AQ181" s="218" t="str">
        <f t="shared" si="39"/>
        <v/>
      </c>
      <c r="AS181" s="218" t="str">
        <f t="shared" si="40"/>
        <v>安全</v>
      </c>
      <c r="AT181" s="218" t="s">
        <v>915</v>
      </c>
      <c r="AW181" s="218" t="str">
        <f t="shared" si="42"/>
        <v/>
      </c>
    </row>
    <row r="182" spans="1:49" x14ac:dyDescent="0.25">
      <c r="A182" s="239" t="s">
        <v>1297</v>
      </c>
      <c r="B182" s="211" t="s">
        <v>282</v>
      </c>
      <c r="C182" s="211" t="s">
        <v>353</v>
      </c>
      <c r="D182" s="220" t="s">
        <v>359</v>
      </c>
      <c r="E182" s="211" t="s">
        <v>302</v>
      </c>
      <c r="F182" s="210">
        <v>1</v>
      </c>
      <c r="G182" s="214" t="s">
        <v>3</v>
      </c>
      <c r="H182" s="214"/>
      <c r="I182" s="214"/>
      <c r="J182" s="215"/>
      <c r="K182" s="214"/>
      <c r="L182" s="211"/>
      <c r="M182" s="211"/>
      <c r="N182" s="211"/>
      <c r="O182" s="211"/>
      <c r="P182" s="211" t="s">
        <v>945</v>
      </c>
      <c r="Q182" s="211" t="s">
        <v>976</v>
      </c>
      <c r="R182" s="216"/>
      <c r="S182" s="211" t="s">
        <v>930</v>
      </c>
      <c r="T182" s="217">
        <f t="shared" si="44"/>
        <v>0</v>
      </c>
      <c r="U182" s="217" t="s">
        <v>952</v>
      </c>
      <c r="V182" s="211" t="s">
        <v>953</v>
      </c>
      <c r="W182" s="211"/>
      <c r="X182" s="211" t="s">
        <v>975</v>
      </c>
      <c r="AA182" s="218" t="str">
        <f t="shared" si="31"/>
        <v/>
      </c>
      <c r="AB182" s="218" t="str">
        <f t="shared" si="32"/>
        <v/>
      </c>
      <c r="AC182" s="218" t="str">
        <f t="shared" si="33"/>
        <v/>
      </c>
      <c r="AD182" s="218" t="str">
        <f t="shared" si="34"/>
        <v/>
      </c>
      <c r="AE182" s="218" t="s">
        <v>914</v>
      </c>
      <c r="AF182" s="218" t="s">
        <v>914</v>
      </c>
      <c r="AG182" s="218" t="s">
        <v>914</v>
      </c>
      <c r="AI182" s="218" t="str">
        <f t="shared" si="36"/>
        <v/>
      </c>
      <c r="AK182" s="218" t="str">
        <f t="shared" si="35"/>
        <v/>
      </c>
      <c r="AM182" s="218" t="str">
        <f t="shared" si="37"/>
        <v/>
      </c>
      <c r="AO182" s="218" t="str">
        <f t="shared" si="38"/>
        <v/>
      </c>
      <c r="AQ182" s="218" t="str">
        <f t="shared" si="39"/>
        <v/>
      </c>
      <c r="AS182" s="218" t="str">
        <f t="shared" si="40"/>
        <v>生产设备油位</v>
      </c>
      <c r="AT182" s="218" t="s">
        <v>933</v>
      </c>
      <c r="AV182" s="218" t="str">
        <f t="shared" si="43"/>
        <v>设备</v>
      </c>
      <c r="AW182" s="218">
        <f t="shared" si="42"/>
        <v>1</v>
      </c>
    </row>
    <row r="183" spans="1:49" x14ac:dyDescent="0.25">
      <c r="A183" s="239" t="s">
        <v>1296</v>
      </c>
      <c r="B183" s="211" t="s">
        <v>282</v>
      </c>
      <c r="C183" s="211" t="s">
        <v>353</v>
      </c>
      <c r="D183" s="220" t="s">
        <v>363</v>
      </c>
      <c r="E183" s="211" t="s">
        <v>302</v>
      </c>
      <c r="F183" s="210">
        <v>1</v>
      </c>
      <c r="G183" s="214" t="s">
        <v>3</v>
      </c>
      <c r="H183" s="214"/>
      <c r="I183" s="214"/>
      <c r="J183" s="215"/>
      <c r="K183" s="214"/>
      <c r="L183" s="211"/>
      <c r="M183" s="211"/>
      <c r="N183" s="211"/>
      <c r="O183" s="211"/>
      <c r="P183" s="211" t="s">
        <v>945</v>
      </c>
      <c r="Q183" s="211" t="s">
        <v>976</v>
      </c>
      <c r="R183" s="216" t="s">
        <v>930</v>
      </c>
      <c r="S183" s="211" t="s">
        <v>930</v>
      </c>
      <c r="T183" s="217">
        <f t="shared" si="44"/>
        <v>1</v>
      </c>
      <c r="U183" s="217" t="s">
        <v>952</v>
      </c>
      <c r="V183" s="211" t="s">
        <v>953</v>
      </c>
      <c r="W183" s="211"/>
      <c r="X183" s="211" t="s">
        <v>975</v>
      </c>
      <c r="AA183" s="218" t="str">
        <f t="shared" si="31"/>
        <v/>
      </c>
      <c r="AB183" s="218" t="str">
        <f t="shared" si="32"/>
        <v/>
      </c>
      <c r="AC183" s="218" t="str">
        <f t="shared" si="33"/>
        <v/>
      </c>
      <c r="AD183" s="218" t="str">
        <f t="shared" si="34"/>
        <v/>
      </c>
      <c r="AE183" s="218" t="s">
        <v>914</v>
      </c>
      <c r="AF183" s="218" t="s">
        <v>914</v>
      </c>
      <c r="AG183" s="218" t="s">
        <v>914</v>
      </c>
      <c r="AI183" s="218" t="str">
        <f t="shared" si="36"/>
        <v/>
      </c>
      <c r="AK183" s="218" t="str">
        <f t="shared" si="35"/>
        <v/>
      </c>
      <c r="AM183" s="218" t="str">
        <f t="shared" si="37"/>
        <v/>
      </c>
      <c r="AO183" s="218" t="str">
        <f t="shared" si="38"/>
        <v/>
      </c>
      <c r="AQ183" s="218" t="str">
        <f t="shared" si="39"/>
        <v/>
      </c>
      <c r="AS183" s="218" t="str">
        <f t="shared" si="40"/>
        <v>生产设备油温</v>
      </c>
      <c r="AT183" s="218" t="s">
        <v>933</v>
      </c>
      <c r="AV183" s="218" t="str">
        <f t="shared" si="43"/>
        <v>设备</v>
      </c>
      <c r="AW183" s="218">
        <f t="shared" si="42"/>
        <v>1</v>
      </c>
    </row>
    <row r="184" spans="1:49" x14ac:dyDescent="0.25">
      <c r="A184" s="239"/>
      <c r="B184" s="211"/>
      <c r="C184" s="211"/>
      <c r="D184" s="213"/>
      <c r="E184" s="211"/>
      <c r="F184" s="214"/>
      <c r="G184" s="214"/>
      <c r="H184" s="214"/>
      <c r="I184" s="214"/>
      <c r="J184" s="215"/>
      <c r="K184" s="214"/>
      <c r="L184" s="211"/>
      <c r="M184" s="211"/>
      <c r="N184" s="211"/>
      <c r="O184" s="211"/>
      <c r="P184" s="211"/>
      <c r="Q184" s="211"/>
      <c r="R184" s="216"/>
      <c r="S184" s="211"/>
      <c r="T184" s="217"/>
      <c r="U184" s="217"/>
      <c r="V184" s="211"/>
      <c r="W184" s="211"/>
      <c r="X184" s="211"/>
      <c r="AI184" s="218" t="str">
        <f t="shared" si="36"/>
        <v/>
      </c>
      <c r="AK184" s="218" t="str">
        <f t="shared" si="35"/>
        <v/>
      </c>
    </row>
    <row r="185" spans="1:49" x14ac:dyDescent="0.25">
      <c r="P185" s="211"/>
      <c r="Q185" s="211"/>
    </row>
    <row r="187" spans="1:49" x14ac:dyDescent="0.25">
      <c r="H187" s="209" t="s">
        <v>996</v>
      </c>
      <c r="I187" s="209">
        <f>COUNTA(I3:I184)-I188</f>
        <v>15</v>
      </c>
      <c r="AE187" s="209">
        <f>COUNTA(AE3:AE184)</f>
        <v>169</v>
      </c>
      <c r="AF187" s="209">
        <f t="shared" ref="AF187:AG187" si="45">COUNTA(AF3:AF184)</f>
        <v>148</v>
      </c>
      <c r="AG187" s="209">
        <f t="shared" si="45"/>
        <v>154</v>
      </c>
      <c r="AI187" s="218" t="s">
        <v>915</v>
      </c>
      <c r="AJ187" s="218">
        <f>COUNTIF(AJ3:AJ184,"人工")</f>
        <v>16</v>
      </c>
      <c r="AK187" s="218" t="s">
        <v>915</v>
      </c>
      <c r="AL187" s="218">
        <f>COUNTIF(AL3:AL184,"人工")</f>
        <v>0</v>
      </c>
      <c r="AM187" s="218" t="s">
        <v>915</v>
      </c>
      <c r="AN187" s="218">
        <f>COUNTIF(AN3:AN184,"人工")</f>
        <v>4</v>
      </c>
      <c r="AO187" s="218" t="s">
        <v>915</v>
      </c>
      <c r="AP187" s="218">
        <f>COUNTIF(AP3:AP184,"人工")</f>
        <v>0</v>
      </c>
      <c r="AQ187" s="218" t="s">
        <v>915</v>
      </c>
      <c r="AR187" s="218">
        <f>COUNTIF(AR3:AR184,"人工")</f>
        <v>0</v>
      </c>
      <c r="AS187" s="218" t="s">
        <v>915</v>
      </c>
      <c r="AT187" s="218">
        <f>COUNTIF(AT3:AT184,"人工")</f>
        <v>9</v>
      </c>
    </row>
    <row r="188" spans="1:49" x14ac:dyDescent="0.25">
      <c r="F188" s="223">
        <f>COUNT(F3:F184)</f>
        <v>90</v>
      </c>
      <c r="H188" s="223" t="s">
        <v>997</v>
      </c>
      <c r="I188" s="223">
        <f>COUNT(I3:I184)</f>
        <v>47</v>
      </c>
      <c r="AD188" s="218">
        <f>SUM(AD3:AD185)</f>
        <v>6</v>
      </c>
      <c r="AE188" s="223">
        <f>COUNT(AE3:AE184)</f>
        <v>8</v>
      </c>
      <c r="AF188" s="223">
        <f t="shared" ref="AF188:AG188" si="46">COUNT(AF3:AF184)</f>
        <v>29</v>
      </c>
      <c r="AG188" s="223">
        <f t="shared" si="46"/>
        <v>3</v>
      </c>
      <c r="AI188" s="218" t="s">
        <v>921</v>
      </c>
      <c r="AJ188" s="218">
        <f>COUNTIF(AJ3:AJ184,"运算")</f>
        <v>14</v>
      </c>
      <c r="AK188" s="218" t="s">
        <v>921</v>
      </c>
      <c r="AL188" s="218">
        <f>COUNTIF(AL3:AL184,"运算")</f>
        <v>3</v>
      </c>
      <c r="AM188" s="218" t="s">
        <v>921</v>
      </c>
      <c r="AN188" s="218">
        <f>COUNTIF(AN3:AN184,"运算")</f>
        <v>8</v>
      </c>
      <c r="AO188" s="218" t="s">
        <v>921</v>
      </c>
      <c r="AP188" s="218">
        <f>COUNTIF(AP3:AP184,"运算")</f>
        <v>28</v>
      </c>
      <c r="AQ188" s="218" t="s">
        <v>921</v>
      </c>
      <c r="AR188" s="218">
        <f>COUNTIF(AR3:AR184,"运算")</f>
        <v>0</v>
      </c>
      <c r="AS188" s="218" t="s">
        <v>921</v>
      </c>
      <c r="AT188" s="218">
        <f>COUNTIF(AT3:AT184,"运算")</f>
        <v>3</v>
      </c>
    </row>
    <row r="189" spans="1:49" x14ac:dyDescent="0.25">
      <c r="I189" s="224" t="s">
        <v>998</v>
      </c>
      <c r="J189" s="225">
        <f>COUNTA(J3:J184)</f>
        <v>125</v>
      </c>
      <c r="AI189" s="218" t="s">
        <v>933</v>
      </c>
      <c r="AJ189" s="218">
        <f>COUNTIF(AJ3:AJ184,"设备")</f>
        <v>0</v>
      </c>
      <c r="AK189" s="218" t="s">
        <v>933</v>
      </c>
      <c r="AL189" s="218">
        <f>COUNTIF(AL3:AL184,"设备")</f>
        <v>18</v>
      </c>
      <c r="AM189" s="218" t="s">
        <v>933</v>
      </c>
      <c r="AN189" s="218">
        <f>COUNTIF(AN3:AN184,"设备")</f>
        <v>61</v>
      </c>
      <c r="AO189" s="218" t="s">
        <v>933</v>
      </c>
      <c r="AP189" s="218">
        <f>COUNTIF(AP3:AP184,"设备")</f>
        <v>0</v>
      </c>
      <c r="AQ189" s="218" t="s">
        <v>933</v>
      </c>
      <c r="AR189" s="218">
        <f>COUNTIF(AR3:AR184,"设备")</f>
        <v>7</v>
      </c>
      <c r="AS189" s="218" t="s">
        <v>933</v>
      </c>
      <c r="AT189" s="218">
        <f>COUNTIF(AT3:AT184,"设备")</f>
        <v>4</v>
      </c>
      <c r="AV189" s="218">
        <f>COUNTA(AV4:AV184)</f>
        <v>119</v>
      </c>
    </row>
  </sheetData>
  <autoFilter ref="A2:HV183" xr:uid="{00000000-0009-0000-0000-000003000000}"/>
  <mergeCells count="24">
    <mergeCell ref="R1:R2"/>
    <mergeCell ref="A1:A2"/>
    <mergeCell ref="B1:B2"/>
    <mergeCell ref="C1:C2"/>
    <mergeCell ref="D1:D2"/>
    <mergeCell ref="E1:H1"/>
    <mergeCell ref="I1:K1"/>
    <mergeCell ref="L1:L2"/>
    <mergeCell ref="M1:M2"/>
    <mergeCell ref="N1:N2"/>
    <mergeCell ref="O1:O2"/>
    <mergeCell ref="P1:Q1"/>
    <mergeCell ref="AS2:AT2"/>
    <mergeCell ref="S1:S2"/>
    <mergeCell ref="T1:T2"/>
    <mergeCell ref="U1:U2"/>
    <mergeCell ref="V1:V2"/>
    <mergeCell ref="W1:W2"/>
    <mergeCell ref="X1:X2"/>
    <mergeCell ref="AI2:AJ2"/>
    <mergeCell ref="AK2:AL2"/>
    <mergeCell ref="AM2:AN2"/>
    <mergeCell ref="AO2:AP2"/>
    <mergeCell ref="AQ2:AR2"/>
  </mergeCells>
  <phoneticPr fontId="4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GD56"/>
  <sheetViews>
    <sheetView tabSelected="1" workbookViewId="0">
      <pane xSplit="5" ySplit="3" topLeftCell="I4" activePane="bottomRight" state="frozen"/>
      <selection pane="topRight" activeCell="F1" sqref="F1"/>
      <selection pane="bottomLeft" activeCell="A4" sqref="A4"/>
      <selection pane="bottomRight" activeCell="J11" sqref="J11"/>
    </sheetView>
  </sheetViews>
  <sheetFormatPr defaultColWidth="9.6640625" defaultRowHeight="14.4" x14ac:dyDescent="0.25"/>
  <cols>
    <col min="1" max="1" width="4" style="272" customWidth="1"/>
    <col min="2" max="2" width="9.109375" style="272" customWidth="1"/>
    <col min="3" max="3" width="16.44140625" style="272" customWidth="1"/>
    <col min="4" max="4" width="5.109375" style="272" customWidth="1"/>
    <col min="5" max="5" width="43.33203125" style="273" customWidth="1"/>
    <col min="6" max="6" width="12.44140625" style="273" customWidth="1"/>
    <col min="7" max="7" width="16" style="273" customWidth="1"/>
    <col min="8" max="9" width="12.44140625" style="273" customWidth="1"/>
    <col min="10" max="10" width="16.109375" style="274" bestFit="1" customWidth="1"/>
    <col min="11" max="11" width="17.88671875" style="275" customWidth="1"/>
    <col min="12" max="12" width="13.88671875" style="273" customWidth="1"/>
    <col min="13" max="13" width="12" style="272" customWidth="1"/>
    <col min="14" max="14" width="9.77734375" style="272" customWidth="1"/>
    <col min="15" max="15" width="13.44140625" style="272" customWidth="1"/>
    <col min="16" max="16" width="18" style="260" customWidth="1"/>
    <col min="17" max="17" width="13.44140625" style="260" customWidth="1"/>
    <col min="18" max="186" width="9.6640625" style="260"/>
    <col min="187" max="16384" width="9.6640625" style="263"/>
  </cols>
  <sheetData>
    <row r="1" spans="1:186" s="260" customFormat="1" ht="20.399999999999999" x14ac:dyDescent="0.25">
      <c r="A1" s="353" t="s">
        <v>1030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259" t="s">
        <v>1170</v>
      </c>
    </row>
    <row r="2" spans="1:186" s="260" customFormat="1" ht="20.399999999999999" customHeight="1" x14ac:dyDescent="0.25">
      <c r="A2" s="298" t="s">
        <v>1</v>
      </c>
      <c r="B2" s="300" t="s">
        <v>146</v>
      </c>
      <c r="C2" s="298" t="s">
        <v>147</v>
      </c>
      <c r="D2" s="300" t="s">
        <v>8</v>
      </c>
      <c r="E2" s="298" t="s">
        <v>9</v>
      </c>
      <c r="F2" s="354" t="s">
        <v>10</v>
      </c>
      <c r="G2" s="354" t="s">
        <v>11</v>
      </c>
      <c r="H2" s="354" t="s">
        <v>1023</v>
      </c>
      <c r="I2" s="300" t="s">
        <v>13</v>
      </c>
      <c r="J2" s="356" t="s">
        <v>14</v>
      </c>
      <c r="K2" s="300" t="s">
        <v>148</v>
      </c>
      <c r="L2" s="298" t="s">
        <v>16</v>
      </c>
      <c r="M2" s="298" t="s">
        <v>25</v>
      </c>
      <c r="N2" s="298"/>
      <c r="O2" s="299" t="s">
        <v>27</v>
      </c>
      <c r="P2" s="299"/>
      <c r="Q2" s="299"/>
    </row>
    <row r="3" spans="1:186" s="260" customFormat="1" ht="20.399999999999999" customHeight="1" x14ac:dyDescent="0.25">
      <c r="A3" s="298"/>
      <c r="B3" s="301"/>
      <c r="C3" s="298"/>
      <c r="D3" s="301"/>
      <c r="E3" s="298"/>
      <c r="F3" s="355"/>
      <c r="G3" s="355"/>
      <c r="H3" s="355"/>
      <c r="I3" s="301"/>
      <c r="J3" s="356"/>
      <c r="K3" s="301"/>
      <c r="L3" s="298"/>
      <c r="M3" s="253" t="s">
        <v>149</v>
      </c>
      <c r="N3" s="253" t="s">
        <v>25</v>
      </c>
      <c r="O3" s="254" t="s">
        <v>150</v>
      </c>
      <c r="P3" s="254" t="s">
        <v>151</v>
      </c>
      <c r="Q3" s="254" t="s">
        <v>152</v>
      </c>
    </row>
    <row r="4" spans="1:186" ht="28.95" customHeight="1" x14ac:dyDescent="0.25">
      <c r="A4" s="258">
        <f>ROW()-3</f>
        <v>1</v>
      </c>
      <c r="B4" s="300" t="s">
        <v>1030</v>
      </c>
      <c r="C4" s="364" t="s">
        <v>1393</v>
      </c>
      <c r="D4" s="360">
        <v>16</v>
      </c>
      <c r="E4" s="256" t="s">
        <v>849</v>
      </c>
      <c r="F4" s="256"/>
      <c r="G4" s="256"/>
      <c r="H4" s="256" t="s">
        <v>1388</v>
      </c>
      <c r="I4" s="256">
        <f>800+200*2+50*2*2</f>
        <v>1400</v>
      </c>
      <c r="J4" s="257">
        <v>43830</v>
      </c>
      <c r="K4" s="258">
        <v>2</v>
      </c>
      <c r="L4" s="261" t="s">
        <v>1013</v>
      </c>
      <c r="M4" s="253" t="s">
        <v>375</v>
      </c>
      <c r="N4" s="253" t="s">
        <v>271</v>
      </c>
      <c r="O4" s="253" t="s">
        <v>1408</v>
      </c>
      <c r="P4" s="253" t="s">
        <v>1411</v>
      </c>
      <c r="Q4" s="253" t="s">
        <v>1404</v>
      </c>
      <c r="R4" s="262"/>
    </row>
    <row r="5" spans="1:186" s="277" customFormat="1" ht="43.2" x14ac:dyDescent="0.25">
      <c r="A5" s="246">
        <f t="shared" ref="A5:A56" si="0">ROW()-3</f>
        <v>2</v>
      </c>
      <c r="B5" s="308"/>
      <c r="C5" s="365"/>
      <c r="D5" s="361"/>
      <c r="E5" s="244" t="s">
        <v>851</v>
      </c>
      <c r="F5" s="244"/>
      <c r="G5" s="244"/>
      <c r="H5" s="244"/>
      <c r="I5" s="244"/>
      <c r="J5" s="245">
        <f>J4+K5</f>
        <v>43833</v>
      </c>
      <c r="K5" s="246">
        <v>3</v>
      </c>
      <c r="L5" s="247" t="s">
        <v>1014</v>
      </c>
      <c r="M5" s="154" t="s">
        <v>1406</v>
      </c>
      <c r="N5" s="154" t="s">
        <v>1391</v>
      </c>
      <c r="O5" s="154" t="s">
        <v>1405</v>
      </c>
      <c r="P5" s="154" t="s">
        <v>1410</v>
      </c>
      <c r="Q5" s="154" t="s">
        <v>1407</v>
      </c>
      <c r="R5" s="276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</row>
    <row r="6" spans="1:186" ht="28.8" x14ac:dyDescent="0.25">
      <c r="A6" s="258">
        <f t="shared" si="0"/>
        <v>3</v>
      </c>
      <c r="B6" s="308"/>
      <c r="C6" s="365"/>
      <c r="D6" s="361"/>
      <c r="E6" s="256" t="s">
        <v>1012</v>
      </c>
      <c r="F6" s="256"/>
      <c r="G6" s="256"/>
      <c r="H6" s="256"/>
      <c r="I6" s="256"/>
      <c r="J6" s="257">
        <f>J5+K6</f>
        <v>43838</v>
      </c>
      <c r="K6" s="258">
        <v>5</v>
      </c>
      <c r="L6" s="261" t="s">
        <v>1016</v>
      </c>
      <c r="M6" s="253" t="s">
        <v>1409</v>
      </c>
      <c r="N6" s="253" t="s">
        <v>48</v>
      </c>
      <c r="O6" s="253" t="s">
        <v>1404</v>
      </c>
      <c r="P6" s="253" t="s">
        <v>1411</v>
      </c>
      <c r="Q6" s="253"/>
      <c r="R6" s="262"/>
    </row>
    <row r="7" spans="1:186" ht="28.8" x14ac:dyDescent="0.25">
      <c r="A7" s="258">
        <f t="shared" si="0"/>
        <v>4</v>
      </c>
      <c r="B7" s="308"/>
      <c r="C7" s="365"/>
      <c r="D7" s="361"/>
      <c r="E7" s="256" t="s">
        <v>1011</v>
      </c>
      <c r="F7" s="256"/>
      <c r="G7" s="256"/>
      <c r="H7" s="256"/>
      <c r="I7" s="256"/>
      <c r="J7" s="257">
        <f>J6+K7</f>
        <v>43843</v>
      </c>
      <c r="K7" s="258">
        <v>5</v>
      </c>
      <c r="L7" s="261" t="s">
        <v>1017</v>
      </c>
      <c r="M7" s="253" t="s">
        <v>1409</v>
      </c>
      <c r="N7" s="253" t="s">
        <v>48</v>
      </c>
      <c r="O7" s="253" t="s">
        <v>928</v>
      </c>
      <c r="P7" s="253" t="s">
        <v>581</v>
      </c>
      <c r="Q7" s="253" t="s">
        <v>1404</v>
      </c>
      <c r="R7" s="262"/>
    </row>
    <row r="8" spans="1:186" s="277" customFormat="1" ht="28.8" x14ac:dyDescent="0.25">
      <c r="A8" s="246">
        <f t="shared" si="0"/>
        <v>5</v>
      </c>
      <c r="B8" s="308"/>
      <c r="C8" s="365"/>
      <c r="D8" s="361"/>
      <c r="E8" s="244" t="s">
        <v>1433</v>
      </c>
      <c r="F8" s="244"/>
      <c r="G8" s="244"/>
      <c r="H8" s="244"/>
      <c r="I8" s="244"/>
      <c r="J8" s="245">
        <f>J7+K8</f>
        <v>43848</v>
      </c>
      <c r="K8" s="246">
        <v>5</v>
      </c>
      <c r="L8" s="247"/>
      <c r="M8" s="154" t="s">
        <v>1034</v>
      </c>
      <c r="N8" s="154" t="s">
        <v>1035</v>
      </c>
      <c r="O8" s="154" t="s">
        <v>928</v>
      </c>
      <c r="P8" s="154" t="s">
        <v>581</v>
      </c>
      <c r="Q8" s="154" t="s">
        <v>1404</v>
      </c>
      <c r="R8" s="276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</row>
    <row r="9" spans="1:186" ht="28.2" customHeight="1" x14ac:dyDescent="0.25">
      <c r="A9" s="258">
        <f t="shared" si="0"/>
        <v>6</v>
      </c>
      <c r="B9" s="308"/>
      <c r="C9" s="365"/>
      <c r="D9" s="361"/>
      <c r="E9" s="256" t="s">
        <v>1010</v>
      </c>
      <c r="F9" s="256"/>
      <c r="G9" s="256" t="s">
        <v>1018</v>
      </c>
      <c r="H9" s="256"/>
      <c r="I9" s="256">
        <v>340000</v>
      </c>
      <c r="J9" s="257">
        <f>J8+K9</f>
        <v>43851</v>
      </c>
      <c r="K9" s="258">
        <v>3</v>
      </c>
      <c r="L9" s="261" t="s">
        <v>854</v>
      </c>
      <c r="M9" s="253" t="s">
        <v>1409</v>
      </c>
      <c r="N9" s="253" t="s">
        <v>48</v>
      </c>
      <c r="O9" s="253" t="s">
        <v>928</v>
      </c>
      <c r="P9" s="253" t="s">
        <v>581</v>
      </c>
      <c r="Q9" s="253" t="s">
        <v>1404</v>
      </c>
      <c r="R9" s="262"/>
    </row>
    <row r="10" spans="1:186" ht="26.4" customHeight="1" x14ac:dyDescent="0.25">
      <c r="A10" s="258">
        <f t="shared" si="0"/>
        <v>7</v>
      </c>
      <c r="B10" s="308"/>
      <c r="C10" s="365"/>
      <c r="D10" s="361"/>
      <c r="E10" s="256" t="s">
        <v>853</v>
      </c>
      <c r="F10" s="256"/>
      <c r="G10" s="256"/>
      <c r="H10" s="256" t="s">
        <v>1389</v>
      </c>
      <c r="I10" s="256">
        <f>50*6</f>
        <v>300</v>
      </c>
      <c r="J10" s="257">
        <f>J9+K10+13</f>
        <v>43874</v>
      </c>
      <c r="K10" s="258">
        <v>10</v>
      </c>
      <c r="L10" s="261"/>
      <c r="M10" s="253" t="s">
        <v>1015</v>
      </c>
      <c r="N10" s="253" t="s">
        <v>1391</v>
      </c>
      <c r="O10" s="253" t="s">
        <v>1404</v>
      </c>
      <c r="P10" s="253" t="s">
        <v>1410</v>
      </c>
      <c r="Q10" s="253" t="s">
        <v>361</v>
      </c>
      <c r="R10" s="262"/>
    </row>
    <row r="11" spans="1:186" s="277" customFormat="1" ht="27.6" customHeight="1" x14ac:dyDescent="0.25">
      <c r="A11" s="246">
        <f t="shared" si="0"/>
        <v>8</v>
      </c>
      <c r="B11" s="308"/>
      <c r="C11" s="365"/>
      <c r="D11" s="361"/>
      <c r="E11" s="244" t="s">
        <v>1435</v>
      </c>
      <c r="F11" s="244"/>
      <c r="G11" s="244"/>
      <c r="H11" s="244"/>
      <c r="I11" s="244"/>
      <c r="J11" s="245">
        <f>J10+K11</f>
        <v>43877</v>
      </c>
      <c r="K11" s="246">
        <v>3</v>
      </c>
      <c r="L11" s="247" t="s">
        <v>855</v>
      </c>
      <c r="M11" s="154" t="s">
        <v>1015</v>
      </c>
      <c r="N11" s="154" t="s">
        <v>1391</v>
      </c>
      <c r="O11" s="154" t="s">
        <v>1404</v>
      </c>
      <c r="P11" s="154" t="s">
        <v>1410</v>
      </c>
      <c r="Q11" s="154" t="s">
        <v>361</v>
      </c>
      <c r="R11" s="276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</row>
    <row r="12" spans="1:186" ht="27.6" customHeight="1" x14ac:dyDescent="0.25">
      <c r="A12" s="258">
        <f t="shared" si="0"/>
        <v>9</v>
      </c>
      <c r="B12" s="308"/>
      <c r="C12" s="365"/>
      <c r="D12" s="361"/>
      <c r="E12" s="256" t="s">
        <v>1021</v>
      </c>
      <c r="F12" s="256"/>
      <c r="G12" s="256"/>
      <c r="H12" s="256" t="s">
        <v>1390</v>
      </c>
      <c r="I12" s="256"/>
      <c r="J12" s="257">
        <f>J11+K12</f>
        <v>43937</v>
      </c>
      <c r="K12" s="258">
        <v>60</v>
      </c>
      <c r="L12" s="261"/>
      <c r="M12" s="253" t="s">
        <v>1409</v>
      </c>
      <c r="N12" s="253" t="s">
        <v>48</v>
      </c>
      <c r="O12" s="253" t="s">
        <v>1417</v>
      </c>
      <c r="P12" s="253" t="s">
        <v>1415</v>
      </c>
      <c r="Q12" s="253" t="s">
        <v>1404</v>
      </c>
      <c r="R12" s="262"/>
    </row>
    <row r="13" spans="1:186" ht="31.95" customHeight="1" x14ac:dyDescent="0.25">
      <c r="A13" s="258">
        <f t="shared" si="0"/>
        <v>10</v>
      </c>
      <c r="B13" s="308"/>
      <c r="C13" s="364" t="s">
        <v>1394</v>
      </c>
      <c r="D13" s="360">
        <v>3</v>
      </c>
      <c r="E13" s="256" t="s">
        <v>850</v>
      </c>
      <c r="F13" s="256"/>
      <c r="G13" s="256"/>
      <c r="H13" s="256"/>
      <c r="I13" s="256"/>
      <c r="J13" s="257">
        <v>43830</v>
      </c>
      <c r="K13" s="258">
        <v>2</v>
      </c>
      <c r="L13" s="261" t="s">
        <v>1013</v>
      </c>
      <c r="M13" s="253" t="s">
        <v>375</v>
      </c>
      <c r="N13" s="253" t="s">
        <v>271</v>
      </c>
      <c r="O13" s="253" t="s">
        <v>1408</v>
      </c>
      <c r="P13" s="253" t="s">
        <v>1404</v>
      </c>
      <c r="Q13" s="253" t="s">
        <v>1416</v>
      </c>
      <c r="R13" s="262"/>
    </row>
    <row r="14" spans="1:186" s="277" customFormat="1" ht="43.2" x14ac:dyDescent="0.25">
      <c r="A14" s="246">
        <f t="shared" si="0"/>
        <v>11</v>
      </c>
      <c r="B14" s="308"/>
      <c r="C14" s="365"/>
      <c r="D14" s="361"/>
      <c r="E14" s="248" t="s">
        <v>1438</v>
      </c>
      <c r="F14" s="244"/>
      <c r="G14" s="244"/>
      <c r="H14" s="244"/>
      <c r="I14" s="244"/>
      <c r="J14" s="245">
        <f>J13+K14</f>
        <v>43835</v>
      </c>
      <c r="K14" s="246">
        <v>5</v>
      </c>
      <c r="L14" s="247" t="s">
        <v>1014</v>
      </c>
      <c r="M14" s="154" t="s">
        <v>1015</v>
      </c>
      <c r="N14" s="154" t="s">
        <v>1391</v>
      </c>
      <c r="O14" s="154" t="s">
        <v>1404</v>
      </c>
      <c r="P14" s="154" t="s">
        <v>1410</v>
      </c>
      <c r="Q14" s="154" t="s">
        <v>1408</v>
      </c>
      <c r="R14" s="276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</row>
    <row r="15" spans="1:186" ht="28.8" x14ac:dyDescent="0.25">
      <c r="A15" s="258">
        <f t="shared" si="0"/>
        <v>12</v>
      </c>
      <c r="B15" s="308"/>
      <c r="C15" s="365"/>
      <c r="D15" s="361"/>
      <c r="E15" s="264" t="s">
        <v>1020</v>
      </c>
      <c r="F15" s="256"/>
      <c r="G15" s="256"/>
      <c r="H15" s="256"/>
      <c r="I15" s="256"/>
      <c r="J15" s="257">
        <f>J14+K15</f>
        <v>43842</v>
      </c>
      <c r="K15" s="258">
        <v>7</v>
      </c>
      <c r="L15" s="261"/>
      <c r="M15" s="253" t="s">
        <v>1409</v>
      </c>
      <c r="N15" s="253" t="s">
        <v>48</v>
      </c>
      <c r="O15" s="253" t="s">
        <v>1404</v>
      </c>
      <c r="P15" s="253" t="s">
        <v>1410</v>
      </c>
      <c r="Q15" s="253"/>
      <c r="R15" s="262"/>
    </row>
    <row r="16" spans="1:186" ht="28.8" x14ac:dyDescent="0.25">
      <c r="A16" s="258">
        <f t="shared" si="0"/>
        <v>13</v>
      </c>
      <c r="B16" s="308"/>
      <c r="C16" s="365"/>
      <c r="D16" s="361"/>
      <c r="E16" s="256" t="s">
        <v>1011</v>
      </c>
      <c r="F16" s="256"/>
      <c r="G16" s="256"/>
      <c r="H16" s="256"/>
      <c r="I16" s="256"/>
      <c r="J16" s="257">
        <f>J15+K16</f>
        <v>43845</v>
      </c>
      <c r="K16" s="258">
        <v>3</v>
      </c>
      <c r="L16" s="261"/>
      <c r="M16" s="253"/>
      <c r="N16" s="253"/>
      <c r="O16" s="253" t="s">
        <v>928</v>
      </c>
      <c r="P16" s="253" t="s">
        <v>581</v>
      </c>
      <c r="Q16" s="253" t="s">
        <v>1404</v>
      </c>
      <c r="R16" s="262"/>
    </row>
    <row r="17" spans="1:186" s="277" customFormat="1" ht="28.8" x14ac:dyDescent="0.25">
      <c r="A17" s="246">
        <f t="shared" si="0"/>
        <v>14</v>
      </c>
      <c r="B17" s="308"/>
      <c r="C17" s="365"/>
      <c r="D17" s="361"/>
      <c r="E17" s="248" t="s">
        <v>1440</v>
      </c>
      <c r="F17" s="244"/>
      <c r="G17" s="244" t="s">
        <v>1022</v>
      </c>
      <c r="H17" s="244"/>
      <c r="I17" s="244"/>
      <c r="J17" s="245">
        <f>J16+K17</f>
        <v>43850</v>
      </c>
      <c r="K17" s="246">
        <v>5</v>
      </c>
      <c r="L17" s="247" t="s">
        <v>854</v>
      </c>
      <c r="M17" s="154" t="s">
        <v>1409</v>
      </c>
      <c r="N17" s="154" t="s">
        <v>48</v>
      </c>
      <c r="O17" s="154" t="s">
        <v>928</v>
      </c>
      <c r="P17" s="154" t="s">
        <v>581</v>
      </c>
      <c r="Q17" s="154" t="s">
        <v>1404</v>
      </c>
      <c r="R17" s="276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</row>
    <row r="18" spans="1:186" ht="28.8" x14ac:dyDescent="0.25">
      <c r="A18" s="258">
        <f t="shared" si="0"/>
        <v>15</v>
      </c>
      <c r="B18" s="308"/>
      <c r="C18" s="365"/>
      <c r="D18" s="361"/>
      <c r="E18" s="264" t="s">
        <v>853</v>
      </c>
      <c r="F18" s="256"/>
      <c r="G18" s="256"/>
      <c r="H18" s="256"/>
      <c r="I18" s="256"/>
      <c r="J18" s="257">
        <f>J17+K18+10</f>
        <v>43875</v>
      </c>
      <c r="K18" s="258">
        <v>15</v>
      </c>
      <c r="L18" s="261"/>
      <c r="M18" s="253" t="s">
        <v>1409</v>
      </c>
      <c r="N18" s="253" t="s">
        <v>48</v>
      </c>
      <c r="O18" s="253" t="s">
        <v>1404</v>
      </c>
      <c r="P18" s="253" t="s">
        <v>1410</v>
      </c>
      <c r="Q18" s="253" t="s">
        <v>361</v>
      </c>
      <c r="R18" s="262"/>
    </row>
    <row r="19" spans="1:186" s="277" customFormat="1" ht="28.8" x14ac:dyDescent="0.25">
      <c r="A19" s="246">
        <f t="shared" si="0"/>
        <v>16</v>
      </c>
      <c r="B19" s="308"/>
      <c r="C19" s="365"/>
      <c r="D19" s="361"/>
      <c r="E19" s="248" t="s">
        <v>852</v>
      </c>
      <c r="F19" s="244"/>
      <c r="G19" s="244"/>
      <c r="H19" s="244" t="s">
        <v>1389</v>
      </c>
      <c r="I19" s="244">
        <f>50*6</f>
        <v>300</v>
      </c>
      <c r="J19" s="245">
        <f>J18+K19</f>
        <v>43882</v>
      </c>
      <c r="K19" s="246">
        <v>7</v>
      </c>
      <c r="L19" s="247" t="s">
        <v>855</v>
      </c>
      <c r="M19" s="154" t="s">
        <v>1015</v>
      </c>
      <c r="N19" s="154" t="s">
        <v>1391</v>
      </c>
      <c r="O19" s="154" t="s">
        <v>1404</v>
      </c>
      <c r="P19" s="154" t="s">
        <v>1412</v>
      </c>
      <c r="Q19" s="154" t="s">
        <v>361</v>
      </c>
      <c r="R19" s="276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</row>
    <row r="20" spans="1:186" ht="28.8" x14ac:dyDescent="0.25">
      <c r="A20" s="258">
        <f t="shared" si="0"/>
        <v>17</v>
      </c>
      <c r="B20" s="308"/>
      <c r="C20" s="366"/>
      <c r="D20" s="362"/>
      <c r="E20" s="256" t="s">
        <v>1021</v>
      </c>
      <c r="F20" s="256"/>
      <c r="G20" s="256"/>
      <c r="H20" s="256"/>
      <c r="I20" s="256"/>
      <c r="J20" s="257">
        <f>J19+K20</f>
        <v>43942</v>
      </c>
      <c r="K20" s="258">
        <v>60</v>
      </c>
      <c r="L20" s="261"/>
      <c r="M20" s="253"/>
      <c r="N20" s="253"/>
      <c r="O20" s="253" t="s">
        <v>1417</v>
      </c>
      <c r="P20" s="253" t="s">
        <v>1415</v>
      </c>
      <c r="Q20" s="253" t="s">
        <v>1404</v>
      </c>
      <c r="R20" s="262"/>
    </row>
    <row r="21" spans="1:186" ht="43.2" x14ac:dyDescent="0.25">
      <c r="A21" s="258">
        <f t="shared" si="0"/>
        <v>18</v>
      </c>
      <c r="B21" s="308"/>
      <c r="C21" s="357" t="s">
        <v>1395</v>
      </c>
      <c r="D21" s="360">
        <v>4</v>
      </c>
      <c r="E21" s="264" t="s">
        <v>1033</v>
      </c>
      <c r="F21" s="256"/>
      <c r="G21" s="256"/>
      <c r="H21" s="256" t="s">
        <v>1388</v>
      </c>
      <c r="I21" s="256">
        <f>800+200*2+50*2*2</f>
        <v>1400</v>
      </c>
      <c r="J21" s="257">
        <v>43833</v>
      </c>
      <c r="K21" s="258">
        <v>3</v>
      </c>
      <c r="L21" s="261" t="s">
        <v>876</v>
      </c>
      <c r="M21" s="253" t="s">
        <v>877</v>
      </c>
      <c r="N21" s="253" t="s">
        <v>1392</v>
      </c>
      <c r="O21" s="253" t="s">
        <v>1416</v>
      </c>
      <c r="P21" s="253" t="s">
        <v>1410</v>
      </c>
      <c r="Q21" s="253" t="s">
        <v>1418</v>
      </c>
      <c r="R21" s="262"/>
    </row>
    <row r="22" spans="1:186" ht="28.8" x14ac:dyDescent="0.25">
      <c r="A22" s="258">
        <f t="shared" si="0"/>
        <v>19</v>
      </c>
      <c r="B22" s="308"/>
      <c r="C22" s="358"/>
      <c r="D22" s="361"/>
      <c r="E22" s="264" t="s">
        <v>878</v>
      </c>
      <c r="F22" s="256"/>
      <c r="G22" s="256"/>
      <c r="H22" s="256"/>
      <c r="I22" s="256"/>
      <c r="J22" s="257">
        <f>J21+K22</f>
        <v>43843</v>
      </c>
      <c r="K22" s="258">
        <v>10</v>
      </c>
      <c r="L22" s="261"/>
      <c r="M22" s="253" t="s">
        <v>1409</v>
      </c>
      <c r="N22" s="253" t="s">
        <v>48</v>
      </c>
      <c r="O22" s="253" t="s">
        <v>1404</v>
      </c>
      <c r="P22" s="253" t="s">
        <v>1410</v>
      </c>
      <c r="Q22" s="253" t="s">
        <v>1416</v>
      </c>
      <c r="R22" s="262"/>
    </row>
    <row r="23" spans="1:186" ht="28.8" x14ac:dyDescent="0.25">
      <c r="A23" s="258">
        <f t="shared" si="0"/>
        <v>20</v>
      </c>
      <c r="B23" s="308"/>
      <c r="C23" s="358"/>
      <c r="D23" s="361"/>
      <c r="E23" s="264" t="s">
        <v>1400</v>
      </c>
      <c r="F23" s="256"/>
      <c r="G23" s="256"/>
      <c r="H23" s="256"/>
      <c r="I23" s="256"/>
      <c r="J23" s="257">
        <f t="shared" ref="J23:J31" si="1">J22+K23</f>
        <v>43853</v>
      </c>
      <c r="K23" s="258">
        <v>10</v>
      </c>
      <c r="L23" s="261"/>
      <c r="M23" s="253" t="s">
        <v>1409</v>
      </c>
      <c r="N23" s="253" t="s">
        <v>48</v>
      </c>
      <c r="O23" s="253" t="s">
        <v>1416</v>
      </c>
      <c r="P23" s="253" t="s">
        <v>1410</v>
      </c>
      <c r="Q23" s="253"/>
      <c r="R23" s="262"/>
    </row>
    <row r="24" spans="1:186" ht="28.8" x14ac:dyDescent="0.25">
      <c r="A24" s="258">
        <f t="shared" si="0"/>
        <v>21</v>
      </c>
      <c r="B24" s="308"/>
      <c r="C24" s="358"/>
      <c r="D24" s="361"/>
      <c r="E24" s="264" t="s">
        <v>1401</v>
      </c>
      <c r="F24" s="256"/>
      <c r="G24" s="256"/>
      <c r="H24" s="256"/>
      <c r="I24" s="256"/>
      <c r="J24" s="257">
        <f>J23+K24+10</f>
        <v>43878</v>
      </c>
      <c r="K24" s="258">
        <v>15</v>
      </c>
      <c r="L24" s="261"/>
      <c r="M24" s="253"/>
      <c r="N24" s="253"/>
      <c r="O24" s="253" t="s">
        <v>1416</v>
      </c>
      <c r="P24" s="253" t="s">
        <v>1410</v>
      </c>
      <c r="Q24" s="253" t="s">
        <v>1404</v>
      </c>
      <c r="R24" s="262"/>
    </row>
    <row r="25" spans="1:186" ht="28.8" x14ac:dyDescent="0.25">
      <c r="A25" s="258">
        <f t="shared" si="0"/>
        <v>22</v>
      </c>
      <c r="B25" s="308"/>
      <c r="C25" s="358"/>
      <c r="D25" s="361"/>
      <c r="E25" s="264" t="s">
        <v>879</v>
      </c>
      <c r="F25" s="256"/>
      <c r="G25" s="256"/>
      <c r="H25" s="256"/>
      <c r="I25" s="256"/>
      <c r="J25" s="257">
        <f>J24+K25</f>
        <v>43884</v>
      </c>
      <c r="K25" s="258">
        <v>6</v>
      </c>
      <c r="L25" s="261" t="s">
        <v>883</v>
      </c>
      <c r="M25" s="253" t="s">
        <v>1034</v>
      </c>
      <c r="N25" s="253" t="s">
        <v>1035</v>
      </c>
      <c r="O25" s="253" t="s">
        <v>928</v>
      </c>
      <c r="P25" s="253" t="s">
        <v>581</v>
      </c>
      <c r="Q25" s="253" t="s">
        <v>1416</v>
      </c>
      <c r="R25" s="262"/>
    </row>
    <row r="26" spans="1:186" s="277" customFormat="1" ht="28.8" x14ac:dyDescent="0.25">
      <c r="A26" s="246">
        <f t="shared" si="0"/>
        <v>23</v>
      </c>
      <c r="B26" s="308"/>
      <c r="C26" s="358"/>
      <c r="D26" s="361"/>
      <c r="E26" s="248" t="s">
        <v>880</v>
      </c>
      <c r="F26" s="244"/>
      <c r="G26" s="244"/>
      <c r="H26" s="244"/>
      <c r="I26" s="244"/>
      <c r="J26" s="245">
        <f t="shared" si="1"/>
        <v>43889</v>
      </c>
      <c r="K26" s="246">
        <v>5</v>
      </c>
      <c r="L26" s="247" t="s">
        <v>885</v>
      </c>
      <c r="M26" s="154" t="s">
        <v>1034</v>
      </c>
      <c r="N26" s="154" t="s">
        <v>1035</v>
      </c>
      <c r="O26" s="154" t="s">
        <v>928</v>
      </c>
      <c r="P26" s="154" t="s">
        <v>581</v>
      </c>
      <c r="Q26" s="154" t="s">
        <v>1416</v>
      </c>
      <c r="R26" s="276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</row>
    <row r="27" spans="1:186" ht="43.2" x14ac:dyDescent="0.25">
      <c r="A27" s="258">
        <f t="shared" si="0"/>
        <v>24</v>
      </c>
      <c r="B27" s="308"/>
      <c r="C27" s="358"/>
      <c r="D27" s="361"/>
      <c r="E27" s="264" t="s">
        <v>1010</v>
      </c>
      <c r="F27" s="256"/>
      <c r="G27" s="256" t="s">
        <v>1025</v>
      </c>
      <c r="H27" s="256"/>
      <c r="I27" s="256"/>
      <c r="J27" s="257">
        <f t="shared" si="1"/>
        <v>43894</v>
      </c>
      <c r="K27" s="258">
        <v>5</v>
      </c>
      <c r="L27" s="261" t="s">
        <v>854</v>
      </c>
      <c r="M27" s="253" t="s">
        <v>1409</v>
      </c>
      <c r="N27" s="253" t="s">
        <v>48</v>
      </c>
      <c r="O27" s="253" t="s">
        <v>928</v>
      </c>
      <c r="P27" s="253" t="s">
        <v>581</v>
      </c>
      <c r="Q27" s="253" t="s">
        <v>1416</v>
      </c>
      <c r="R27" s="262"/>
    </row>
    <row r="28" spans="1:186" ht="28.8" x14ac:dyDescent="0.25">
      <c r="A28" s="258">
        <f t="shared" si="0"/>
        <v>25</v>
      </c>
      <c r="B28" s="308"/>
      <c r="C28" s="358"/>
      <c r="D28" s="361"/>
      <c r="E28" s="264" t="s">
        <v>1402</v>
      </c>
      <c r="F28" s="265"/>
      <c r="G28" s="256"/>
      <c r="H28" s="256"/>
      <c r="I28" s="256"/>
      <c r="J28" s="257">
        <f t="shared" si="1"/>
        <v>43909</v>
      </c>
      <c r="K28" s="258">
        <v>15</v>
      </c>
      <c r="L28" s="261"/>
      <c r="M28" s="253" t="s">
        <v>1409</v>
      </c>
      <c r="N28" s="253" t="s">
        <v>48</v>
      </c>
      <c r="O28" s="253" t="s">
        <v>1404</v>
      </c>
      <c r="P28" s="253" t="s">
        <v>1410</v>
      </c>
      <c r="Q28" s="253" t="s">
        <v>1419</v>
      </c>
      <c r="R28" s="262"/>
    </row>
    <row r="29" spans="1:186" ht="43.2" x14ac:dyDescent="0.25">
      <c r="A29" s="258">
        <f t="shared" si="0"/>
        <v>26</v>
      </c>
      <c r="B29" s="308"/>
      <c r="C29" s="358"/>
      <c r="D29" s="361"/>
      <c r="E29" s="266" t="s">
        <v>881</v>
      </c>
      <c r="F29" s="265"/>
      <c r="G29" s="256"/>
      <c r="H29" s="256"/>
      <c r="I29" s="256"/>
      <c r="J29" s="257">
        <f t="shared" si="1"/>
        <v>43929</v>
      </c>
      <c r="K29" s="258">
        <v>20</v>
      </c>
      <c r="L29" s="261"/>
      <c r="M29" s="253"/>
      <c r="N29" s="253"/>
      <c r="O29" s="253" t="s">
        <v>1417</v>
      </c>
      <c r="P29" s="253" t="s">
        <v>1415</v>
      </c>
      <c r="Q29" s="253" t="s">
        <v>1410</v>
      </c>
      <c r="R29" s="262"/>
    </row>
    <row r="30" spans="1:186" s="277" customFormat="1" ht="43.2" x14ac:dyDescent="0.25">
      <c r="A30" s="246">
        <f t="shared" si="0"/>
        <v>27</v>
      </c>
      <c r="B30" s="308"/>
      <c r="C30" s="358"/>
      <c r="D30" s="361"/>
      <c r="E30" s="278" t="s">
        <v>1036</v>
      </c>
      <c r="F30" s="249"/>
      <c r="G30" s="244"/>
      <c r="H30" s="244"/>
      <c r="I30" s="244"/>
      <c r="J30" s="245">
        <f t="shared" si="1"/>
        <v>43939</v>
      </c>
      <c r="K30" s="246">
        <v>10</v>
      </c>
      <c r="L30" s="247" t="s">
        <v>884</v>
      </c>
      <c r="M30" s="154" t="s">
        <v>877</v>
      </c>
      <c r="N30" s="154" t="s">
        <v>1392</v>
      </c>
      <c r="O30" s="154" t="s">
        <v>1410</v>
      </c>
      <c r="P30" s="154" t="s">
        <v>1415</v>
      </c>
      <c r="Q30" s="154" t="s">
        <v>1416</v>
      </c>
      <c r="R30" s="276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</row>
    <row r="31" spans="1:186" ht="43.2" x14ac:dyDescent="0.25">
      <c r="A31" s="258">
        <f t="shared" si="0"/>
        <v>28</v>
      </c>
      <c r="B31" s="308"/>
      <c r="C31" s="359"/>
      <c r="D31" s="362"/>
      <c r="E31" s="266" t="s">
        <v>882</v>
      </c>
      <c r="F31" s="265"/>
      <c r="G31" s="256"/>
      <c r="H31" s="256" t="s">
        <v>1390</v>
      </c>
      <c r="I31" s="256"/>
      <c r="J31" s="257">
        <f t="shared" si="1"/>
        <v>43974</v>
      </c>
      <c r="K31" s="258">
        <v>35</v>
      </c>
      <c r="L31" s="261"/>
      <c r="M31" s="253" t="s">
        <v>1409</v>
      </c>
      <c r="N31" s="253" t="s">
        <v>48</v>
      </c>
      <c r="O31" s="253" t="s">
        <v>1417</v>
      </c>
      <c r="P31" s="253" t="s">
        <v>1415</v>
      </c>
      <c r="Q31" s="253" t="s">
        <v>383</v>
      </c>
      <c r="R31" s="262"/>
    </row>
    <row r="32" spans="1:186" ht="43.2" x14ac:dyDescent="0.25">
      <c r="A32" s="258">
        <f t="shared" si="0"/>
        <v>29</v>
      </c>
      <c r="B32" s="308"/>
      <c r="C32" s="367" t="s">
        <v>1396</v>
      </c>
      <c r="D32" s="360">
        <v>24</v>
      </c>
      <c r="E32" s="267" t="s">
        <v>1031</v>
      </c>
      <c r="F32" s="265"/>
      <c r="G32" s="256"/>
      <c r="H32" s="256"/>
      <c r="I32" s="256"/>
      <c r="J32" s="257">
        <v>43836</v>
      </c>
      <c r="K32" s="258">
        <v>5</v>
      </c>
      <c r="L32" s="261" t="s">
        <v>1042</v>
      </c>
      <c r="M32" s="253" t="s">
        <v>1409</v>
      </c>
      <c r="N32" s="253" t="s">
        <v>48</v>
      </c>
      <c r="O32" s="253" t="s">
        <v>1410</v>
      </c>
      <c r="P32" s="253" t="s">
        <v>1412</v>
      </c>
      <c r="Q32" s="253" t="s">
        <v>1404</v>
      </c>
      <c r="R32" s="262"/>
    </row>
    <row r="33" spans="1:186" s="277" customFormat="1" ht="43.2" x14ac:dyDescent="0.25">
      <c r="A33" s="246">
        <f t="shared" si="0"/>
        <v>30</v>
      </c>
      <c r="B33" s="308"/>
      <c r="C33" s="367"/>
      <c r="D33" s="361"/>
      <c r="E33" s="250" t="s">
        <v>1032</v>
      </c>
      <c r="F33" s="249"/>
      <c r="G33" s="244"/>
      <c r="H33" s="244" t="s">
        <v>1388</v>
      </c>
      <c r="I33" s="244">
        <f>185*2+200*2+50*2*2</f>
        <v>970</v>
      </c>
      <c r="J33" s="245">
        <f>J32+K33</f>
        <v>43841</v>
      </c>
      <c r="K33" s="246">
        <v>5</v>
      </c>
      <c r="L33" s="247" t="s">
        <v>1043</v>
      </c>
      <c r="M33" s="154" t="s">
        <v>1034</v>
      </c>
      <c r="N33" s="154" t="s">
        <v>1035</v>
      </c>
      <c r="O33" s="154" t="s">
        <v>1412</v>
      </c>
      <c r="P33" s="154" t="s">
        <v>1413</v>
      </c>
      <c r="Q33" s="154" t="s">
        <v>1410</v>
      </c>
      <c r="R33" s="276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</row>
    <row r="34" spans="1:186" ht="43.2" x14ac:dyDescent="0.25">
      <c r="A34" s="258">
        <f t="shared" si="0"/>
        <v>31</v>
      </c>
      <c r="B34" s="308"/>
      <c r="C34" s="367"/>
      <c r="D34" s="361"/>
      <c r="E34" s="267" t="s">
        <v>1037</v>
      </c>
      <c r="F34" s="265"/>
      <c r="G34" s="256"/>
      <c r="H34" s="256"/>
      <c r="I34" s="256"/>
      <c r="J34" s="257">
        <f t="shared" ref="J34:J38" si="2">J33+K34</f>
        <v>43844</v>
      </c>
      <c r="K34" s="258">
        <v>3</v>
      </c>
      <c r="L34" s="261" t="s">
        <v>1044</v>
      </c>
      <c r="M34" s="253" t="s">
        <v>1409</v>
      </c>
      <c r="N34" s="253" t="s">
        <v>48</v>
      </c>
      <c r="O34" s="253" t="s">
        <v>1411</v>
      </c>
      <c r="P34" s="253" t="s">
        <v>1412</v>
      </c>
      <c r="Q34" s="253" t="s">
        <v>1404</v>
      </c>
      <c r="R34" s="262"/>
    </row>
    <row r="35" spans="1:186" ht="43.2" x14ac:dyDescent="0.25">
      <c r="A35" s="258">
        <f t="shared" si="0"/>
        <v>32</v>
      </c>
      <c r="B35" s="308"/>
      <c r="C35" s="367"/>
      <c r="D35" s="361"/>
      <c r="E35" s="267" t="s">
        <v>1038</v>
      </c>
      <c r="F35" s="265"/>
      <c r="G35" s="256"/>
      <c r="H35" s="256"/>
      <c r="I35" s="256"/>
      <c r="J35" s="257">
        <v>43832</v>
      </c>
      <c r="K35" s="258">
        <v>5</v>
      </c>
      <c r="L35" s="261" t="s">
        <v>1045</v>
      </c>
      <c r="M35" s="253" t="s">
        <v>1409</v>
      </c>
      <c r="N35" s="253" t="s">
        <v>48</v>
      </c>
      <c r="O35" s="253" t="s">
        <v>1410</v>
      </c>
      <c r="P35" s="253" t="s">
        <v>1412</v>
      </c>
      <c r="Q35" s="253" t="s">
        <v>1404</v>
      </c>
      <c r="R35" s="262"/>
    </row>
    <row r="36" spans="1:186" s="277" customFormat="1" ht="43.2" x14ac:dyDescent="0.25">
      <c r="A36" s="246">
        <f t="shared" si="0"/>
        <v>33</v>
      </c>
      <c r="B36" s="308"/>
      <c r="C36" s="367"/>
      <c r="D36" s="361"/>
      <c r="E36" s="250" t="s">
        <v>1039</v>
      </c>
      <c r="F36" s="249"/>
      <c r="G36" s="244"/>
      <c r="H36" s="244"/>
      <c r="I36" s="244"/>
      <c r="J36" s="245">
        <f>J35+K36</f>
        <v>43837</v>
      </c>
      <c r="K36" s="246">
        <v>5</v>
      </c>
      <c r="L36" s="247" t="s">
        <v>1045</v>
      </c>
      <c r="M36" s="154"/>
      <c r="N36" s="154"/>
      <c r="O36" s="154" t="s">
        <v>1410</v>
      </c>
      <c r="P36" s="154" t="s">
        <v>1412</v>
      </c>
      <c r="Q36" s="154"/>
      <c r="R36" s="276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</row>
    <row r="37" spans="1:186" ht="43.2" x14ac:dyDescent="0.25">
      <c r="A37" s="258">
        <f t="shared" si="0"/>
        <v>34</v>
      </c>
      <c r="B37" s="308"/>
      <c r="C37" s="367"/>
      <c r="D37" s="361"/>
      <c r="E37" s="267" t="s">
        <v>1040</v>
      </c>
      <c r="F37" s="265"/>
      <c r="G37" s="256"/>
      <c r="H37" s="256"/>
      <c r="I37" s="256"/>
      <c r="J37" s="257">
        <f t="shared" si="2"/>
        <v>43849</v>
      </c>
      <c r="K37" s="258">
        <v>12</v>
      </c>
      <c r="L37" s="261" t="s">
        <v>1046</v>
      </c>
      <c r="M37" s="253"/>
      <c r="N37" s="253"/>
      <c r="O37" s="253" t="s">
        <v>1404</v>
      </c>
      <c r="P37" s="253" t="s">
        <v>1412</v>
      </c>
      <c r="Q37" s="253" t="s">
        <v>1410</v>
      </c>
      <c r="R37" s="262"/>
    </row>
    <row r="38" spans="1:186" ht="43.2" x14ac:dyDescent="0.25">
      <c r="A38" s="258">
        <f t="shared" si="0"/>
        <v>35</v>
      </c>
      <c r="B38" s="308"/>
      <c r="C38" s="367"/>
      <c r="D38" s="361"/>
      <c r="E38" s="267" t="s">
        <v>1041</v>
      </c>
      <c r="F38" s="265"/>
      <c r="G38" s="256"/>
      <c r="H38" s="256"/>
      <c r="I38" s="256"/>
      <c r="J38" s="257">
        <f t="shared" si="2"/>
        <v>43851</v>
      </c>
      <c r="K38" s="258">
        <v>2</v>
      </c>
      <c r="L38" s="261" t="s">
        <v>1063</v>
      </c>
      <c r="M38" s="253"/>
      <c r="N38" s="253"/>
      <c r="O38" s="253" t="s">
        <v>1410</v>
      </c>
      <c r="P38" s="253" t="s">
        <v>1412</v>
      </c>
      <c r="Q38" s="253"/>
      <c r="R38" s="262"/>
    </row>
    <row r="39" spans="1:186" ht="43.2" x14ac:dyDescent="0.25">
      <c r="A39" s="258">
        <f t="shared" si="0"/>
        <v>36</v>
      </c>
      <c r="B39" s="308"/>
      <c r="C39" s="368" t="s">
        <v>1397</v>
      </c>
      <c r="D39" s="300">
        <v>8</v>
      </c>
      <c r="E39" s="268" t="s">
        <v>1047</v>
      </c>
      <c r="F39" s="256"/>
      <c r="G39" s="256"/>
      <c r="H39" s="256"/>
      <c r="I39" s="256"/>
      <c r="J39" s="257">
        <v>43832</v>
      </c>
      <c r="K39" s="258">
        <v>5</v>
      </c>
      <c r="L39" s="261" t="s">
        <v>1060</v>
      </c>
      <c r="M39" s="253"/>
      <c r="N39" s="253"/>
      <c r="O39" s="253" t="s">
        <v>1410</v>
      </c>
      <c r="P39" s="253" t="s">
        <v>1412</v>
      </c>
      <c r="Q39" s="253" t="s">
        <v>1418</v>
      </c>
      <c r="R39" s="262"/>
    </row>
    <row r="40" spans="1:186" s="277" customFormat="1" ht="43.2" x14ac:dyDescent="0.25">
      <c r="A40" s="246">
        <f t="shared" si="0"/>
        <v>37</v>
      </c>
      <c r="B40" s="308"/>
      <c r="C40" s="369"/>
      <c r="D40" s="308"/>
      <c r="E40" s="251" t="s">
        <v>1048</v>
      </c>
      <c r="F40" s="244"/>
      <c r="G40" s="244"/>
      <c r="H40" s="244"/>
      <c r="I40" s="244"/>
      <c r="J40" s="245">
        <f>J39+K40</f>
        <v>43837</v>
      </c>
      <c r="K40" s="246">
        <v>5</v>
      </c>
      <c r="L40" s="247" t="s">
        <v>1061</v>
      </c>
      <c r="M40" s="154"/>
      <c r="N40" s="154"/>
      <c r="O40" s="154" t="s">
        <v>1410</v>
      </c>
      <c r="P40" s="154" t="s">
        <v>1412</v>
      </c>
      <c r="Q40" s="154" t="s">
        <v>1404</v>
      </c>
      <c r="R40" s="276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</row>
    <row r="41" spans="1:186" ht="43.2" x14ac:dyDescent="0.25">
      <c r="A41" s="258">
        <f t="shared" si="0"/>
        <v>38</v>
      </c>
      <c r="B41" s="308"/>
      <c r="C41" s="369"/>
      <c r="D41" s="308"/>
      <c r="E41" s="267" t="s">
        <v>1049</v>
      </c>
      <c r="F41" s="265"/>
      <c r="G41" s="256" t="s">
        <v>1165</v>
      </c>
      <c r="H41" s="256"/>
      <c r="I41" s="256"/>
      <c r="J41" s="257">
        <f t="shared" ref="J41:J43" si="3">J40+K41</f>
        <v>43842</v>
      </c>
      <c r="K41" s="258">
        <v>5</v>
      </c>
      <c r="L41" s="261" t="s">
        <v>1062</v>
      </c>
      <c r="M41" s="253" t="s">
        <v>1034</v>
      </c>
      <c r="N41" s="253" t="s">
        <v>1035</v>
      </c>
      <c r="O41" s="253" t="s">
        <v>1412</v>
      </c>
      <c r="P41" s="253" t="s">
        <v>1413</v>
      </c>
      <c r="Q41" s="253"/>
      <c r="R41" s="262"/>
    </row>
    <row r="42" spans="1:186" ht="43.2" x14ac:dyDescent="0.25">
      <c r="A42" s="258">
        <f t="shared" si="0"/>
        <v>39</v>
      </c>
      <c r="B42" s="308"/>
      <c r="C42" s="369"/>
      <c r="D42" s="308"/>
      <c r="E42" s="267" t="s">
        <v>1052</v>
      </c>
      <c r="F42" s="265"/>
      <c r="G42" s="256"/>
      <c r="H42" s="256"/>
      <c r="I42" s="256"/>
      <c r="J42" s="257">
        <f t="shared" si="3"/>
        <v>43847</v>
      </c>
      <c r="K42" s="258">
        <v>5</v>
      </c>
      <c r="L42" s="261"/>
      <c r="M42" s="253" t="s">
        <v>1034</v>
      </c>
      <c r="N42" s="253" t="s">
        <v>1035</v>
      </c>
      <c r="O42" s="253" t="s">
        <v>1412</v>
      </c>
      <c r="P42" s="253" t="s">
        <v>1413</v>
      </c>
      <c r="Q42" s="253" t="s">
        <v>1410</v>
      </c>
      <c r="R42" s="262"/>
    </row>
    <row r="43" spans="1:186" ht="43.2" x14ac:dyDescent="0.25">
      <c r="A43" s="258">
        <f t="shared" si="0"/>
        <v>40</v>
      </c>
      <c r="B43" s="308"/>
      <c r="C43" s="369"/>
      <c r="D43" s="308"/>
      <c r="E43" s="267" t="s">
        <v>1050</v>
      </c>
      <c r="F43" s="256"/>
      <c r="G43" s="256"/>
      <c r="H43" s="256"/>
      <c r="I43" s="256"/>
      <c r="J43" s="257">
        <f t="shared" si="3"/>
        <v>43849</v>
      </c>
      <c r="K43" s="258">
        <v>2</v>
      </c>
      <c r="L43" s="261" t="s">
        <v>1063</v>
      </c>
      <c r="M43" s="253"/>
      <c r="N43" s="253"/>
      <c r="O43" s="253" t="s">
        <v>1410</v>
      </c>
      <c r="P43" s="253" t="s">
        <v>1412</v>
      </c>
      <c r="Q43" s="253"/>
      <c r="R43" s="262"/>
    </row>
    <row r="44" spans="1:186" ht="28.8" x14ac:dyDescent="0.25">
      <c r="A44" s="258">
        <f t="shared" si="0"/>
        <v>41</v>
      </c>
      <c r="B44" s="308"/>
      <c r="C44" s="370"/>
      <c r="D44" s="301"/>
      <c r="E44" s="267" t="s">
        <v>1051</v>
      </c>
      <c r="F44" s="256"/>
      <c r="G44" s="256"/>
      <c r="H44" s="256"/>
      <c r="I44" s="256"/>
      <c r="J44" s="257">
        <f>J43+K44+10</f>
        <v>43869</v>
      </c>
      <c r="K44" s="258">
        <v>10</v>
      </c>
      <c r="L44" s="261" t="s">
        <v>1046</v>
      </c>
      <c r="M44" s="253"/>
      <c r="N44" s="253"/>
      <c r="O44" s="253" t="s">
        <v>1404</v>
      </c>
      <c r="P44" s="253" t="s">
        <v>1410</v>
      </c>
      <c r="Q44" s="253"/>
      <c r="R44" s="262"/>
    </row>
    <row r="45" spans="1:186" ht="43.2" x14ac:dyDescent="0.25">
      <c r="A45" s="258">
        <f t="shared" si="0"/>
        <v>42</v>
      </c>
      <c r="B45" s="308"/>
      <c r="C45" s="363" t="s">
        <v>1398</v>
      </c>
      <c r="D45" s="360">
        <v>11</v>
      </c>
      <c r="E45" s="256" t="s">
        <v>1053</v>
      </c>
      <c r="F45" s="256"/>
      <c r="G45" s="256"/>
      <c r="H45" s="256"/>
      <c r="I45" s="256"/>
      <c r="J45" s="257">
        <v>43832</v>
      </c>
      <c r="K45" s="258">
        <v>3</v>
      </c>
      <c r="L45" s="255"/>
      <c r="M45" s="253"/>
      <c r="N45" s="253"/>
      <c r="O45" s="253" t="s">
        <v>1405</v>
      </c>
      <c r="P45" s="253" t="s">
        <v>1412</v>
      </c>
      <c r="Q45" s="253" t="s">
        <v>1410</v>
      </c>
      <c r="R45" s="262"/>
    </row>
    <row r="46" spans="1:186" ht="43.2" x14ac:dyDescent="0.25">
      <c r="A46" s="258">
        <f t="shared" si="0"/>
        <v>43</v>
      </c>
      <c r="B46" s="308"/>
      <c r="C46" s="363"/>
      <c r="D46" s="361"/>
      <c r="E46" s="269" t="s">
        <v>1403</v>
      </c>
      <c r="F46" s="269"/>
      <c r="G46" s="269"/>
      <c r="H46" s="269"/>
      <c r="I46" s="269"/>
      <c r="J46" s="257">
        <f>J45+K46</f>
        <v>43837</v>
      </c>
      <c r="K46" s="258">
        <v>5</v>
      </c>
      <c r="L46" s="255" t="s">
        <v>1057</v>
      </c>
      <c r="M46" s="253"/>
      <c r="N46" s="253"/>
      <c r="O46" s="253" t="s">
        <v>1410</v>
      </c>
      <c r="P46" s="253" t="s">
        <v>1412</v>
      </c>
      <c r="Q46" s="253" t="s">
        <v>1416</v>
      </c>
      <c r="R46" s="262"/>
    </row>
    <row r="47" spans="1:186" ht="43.2" x14ac:dyDescent="0.25">
      <c r="A47" s="258">
        <f t="shared" si="0"/>
        <v>44</v>
      </c>
      <c r="B47" s="308"/>
      <c r="C47" s="363"/>
      <c r="D47" s="361"/>
      <c r="E47" s="270" t="s">
        <v>1054</v>
      </c>
      <c r="F47" s="256"/>
      <c r="G47" s="256"/>
      <c r="H47" s="256"/>
      <c r="I47" s="256"/>
      <c r="J47" s="257">
        <f t="shared" ref="J47:J56" si="4">J46+K47</f>
        <v>43840</v>
      </c>
      <c r="K47" s="258">
        <v>3</v>
      </c>
      <c r="L47" s="255" t="s">
        <v>1057</v>
      </c>
      <c r="M47" s="253"/>
      <c r="N47" s="253"/>
      <c r="O47" s="253" t="s">
        <v>1405</v>
      </c>
      <c r="P47" s="253" t="s">
        <v>1412</v>
      </c>
      <c r="Q47" s="253" t="s">
        <v>1410</v>
      </c>
      <c r="R47" s="262"/>
    </row>
    <row r="48" spans="1:186" s="277" customFormat="1" ht="43.2" x14ac:dyDescent="0.25">
      <c r="A48" s="246">
        <f t="shared" si="0"/>
        <v>45</v>
      </c>
      <c r="B48" s="308"/>
      <c r="C48" s="363"/>
      <c r="D48" s="361"/>
      <c r="E48" s="244" t="s">
        <v>1055</v>
      </c>
      <c r="F48" s="244"/>
      <c r="G48" s="244"/>
      <c r="H48" s="244"/>
      <c r="I48" s="244"/>
      <c r="J48" s="245">
        <f t="shared" si="4"/>
        <v>43845</v>
      </c>
      <c r="K48" s="246">
        <v>5</v>
      </c>
      <c r="L48" s="279" t="s">
        <v>1058</v>
      </c>
      <c r="M48" s="154"/>
      <c r="N48" s="154"/>
      <c r="O48" s="154" t="s">
        <v>1410</v>
      </c>
      <c r="P48" s="154" t="s">
        <v>1412</v>
      </c>
      <c r="Q48" s="154" t="s">
        <v>1410</v>
      </c>
      <c r="R48" s="276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</row>
    <row r="49" spans="1:186" ht="43.2" x14ac:dyDescent="0.25">
      <c r="A49" s="258">
        <f t="shared" si="0"/>
        <v>46</v>
      </c>
      <c r="B49" s="308"/>
      <c r="C49" s="363"/>
      <c r="D49" s="361"/>
      <c r="E49" s="256" t="s">
        <v>1056</v>
      </c>
      <c r="F49" s="256"/>
      <c r="G49" s="256"/>
      <c r="H49" s="256"/>
      <c r="I49" s="256"/>
      <c r="J49" s="257">
        <f t="shared" si="4"/>
        <v>43848</v>
      </c>
      <c r="K49" s="258">
        <v>3</v>
      </c>
      <c r="L49" s="255" t="s">
        <v>1043</v>
      </c>
      <c r="M49" s="253" t="s">
        <v>1034</v>
      </c>
      <c r="N49" s="253" t="s">
        <v>1035</v>
      </c>
      <c r="O49" s="253" t="s">
        <v>1412</v>
      </c>
      <c r="P49" s="253" t="s">
        <v>1413</v>
      </c>
      <c r="Q49" s="253" t="s">
        <v>1410</v>
      </c>
      <c r="R49" s="262"/>
    </row>
    <row r="50" spans="1:186" ht="43.2" x14ac:dyDescent="0.25">
      <c r="A50" s="258">
        <f t="shared" si="0"/>
        <v>47</v>
      </c>
      <c r="B50" s="308"/>
      <c r="C50" s="363"/>
      <c r="D50" s="362"/>
      <c r="E50" s="267" t="s">
        <v>1050</v>
      </c>
      <c r="F50" s="256"/>
      <c r="G50" s="256"/>
      <c r="H50" s="256"/>
      <c r="I50" s="256"/>
      <c r="J50" s="257">
        <f t="shared" si="4"/>
        <v>43851</v>
      </c>
      <c r="K50" s="258">
        <v>3</v>
      </c>
      <c r="L50" s="255" t="s">
        <v>1063</v>
      </c>
      <c r="M50" s="253"/>
      <c r="N50" s="253"/>
      <c r="O50" s="253" t="s">
        <v>1410</v>
      </c>
      <c r="P50" s="253" t="s">
        <v>1412</v>
      </c>
      <c r="Q50" s="253"/>
      <c r="R50" s="271"/>
    </row>
    <row r="51" spans="1:186" ht="43.2" x14ac:dyDescent="0.25">
      <c r="A51" s="258">
        <f t="shared" si="0"/>
        <v>48</v>
      </c>
      <c r="B51" s="308"/>
      <c r="C51" s="363" t="s">
        <v>1399</v>
      </c>
      <c r="D51" s="360">
        <v>4</v>
      </c>
      <c r="E51" s="256" t="s">
        <v>1162</v>
      </c>
      <c r="F51" s="256"/>
      <c r="G51" s="256"/>
      <c r="H51" s="256" t="s">
        <v>1388</v>
      </c>
      <c r="I51" s="256">
        <f>800+300*2+50*2*3</f>
        <v>1700</v>
      </c>
      <c r="J51" s="257">
        <v>43837</v>
      </c>
      <c r="K51" s="258">
        <v>2</v>
      </c>
      <c r="L51" s="255" t="s">
        <v>1163</v>
      </c>
      <c r="M51" s="253" t="s">
        <v>1164</v>
      </c>
      <c r="N51" s="253"/>
      <c r="O51" s="253" t="s">
        <v>1410</v>
      </c>
      <c r="P51" s="253" t="s">
        <v>1412</v>
      </c>
      <c r="Q51" s="253" t="s">
        <v>1416</v>
      </c>
    </row>
    <row r="52" spans="1:186" ht="43.2" x14ac:dyDescent="0.25">
      <c r="A52" s="258">
        <f t="shared" si="0"/>
        <v>49</v>
      </c>
      <c r="B52" s="308"/>
      <c r="C52" s="363"/>
      <c r="D52" s="361"/>
      <c r="E52" s="269" t="s">
        <v>1166</v>
      </c>
      <c r="F52" s="269"/>
      <c r="G52" s="269"/>
      <c r="H52" s="269"/>
      <c r="I52" s="269"/>
      <c r="J52" s="257">
        <f t="shared" si="4"/>
        <v>43842</v>
      </c>
      <c r="K52" s="258">
        <v>5</v>
      </c>
      <c r="L52" s="255" t="s">
        <v>1168</v>
      </c>
      <c r="M52" s="253" t="s">
        <v>1164</v>
      </c>
      <c r="N52" s="253"/>
      <c r="O52" s="253" t="s">
        <v>1410</v>
      </c>
      <c r="P52" s="253" t="s">
        <v>1412</v>
      </c>
      <c r="Q52" s="253" t="s">
        <v>1416</v>
      </c>
    </row>
    <row r="53" spans="1:186" s="277" customFormat="1" ht="43.2" x14ac:dyDescent="0.25">
      <c r="A53" s="246">
        <f t="shared" si="0"/>
        <v>50</v>
      </c>
      <c r="B53" s="308"/>
      <c r="C53" s="363"/>
      <c r="D53" s="361"/>
      <c r="E53" s="252" t="s">
        <v>1420</v>
      </c>
      <c r="F53" s="244"/>
      <c r="G53" s="244"/>
      <c r="H53" s="244" t="s">
        <v>1388</v>
      </c>
      <c r="I53" s="244">
        <f>800+200*2+50*2*2</f>
        <v>1400</v>
      </c>
      <c r="J53" s="245">
        <f t="shared" si="4"/>
        <v>43845</v>
      </c>
      <c r="K53" s="246">
        <v>3</v>
      </c>
      <c r="L53" s="279" t="s">
        <v>1169</v>
      </c>
      <c r="M53" s="154"/>
      <c r="N53" s="154"/>
      <c r="O53" s="154" t="s">
        <v>1412</v>
      </c>
      <c r="P53" s="154" t="s">
        <v>1414</v>
      </c>
      <c r="Q53" s="154" t="s">
        <v>1411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</row>
    <row r="54" spans="1:186" ht="28.8" x14ac:dyDescent="0.25">
      <c r="A54" s="258">
        <f t="shared" si="0"/>
        <v>51</v>
      </c>
      <c r="B54" s="308"/>
      <c r="C54" s="363"/>
      <c r="D54" s="361"/>
      <c r="E54" s="256" t="s">
        <v>1167</v>
      </c>
      <c r="F54" s="256"/>
      <c r="G54" s="256"/>
      <c r="H54" s="256"/>
      <c r="I54" s="256"/>
      <c r="J54" s="257">
        <f>J53+K54+12</f>
        <v>43872</v>
      </c>
      <c r="K54" s="258">
        <v>15</v>
      </c>
      <c r="L54" s="255" t="s">
        <v>1046</v>
      </c>
      <c r="M54" s="253"/>
      <c r="N54" s="253"/>
      <c r="O54" s="253" t="s">
        <v>1416</v>
      </c>
      <c r="P54" s="253" t="s">
        <v>1410</v>
      </c>
      <c r="Q54" s="253"/>
    </row>
    <row r="55" spans="1:186" ht="43.2" x14ac:dyDescent="0.25">
      <c r="A55" s="258">
        <f t="shared" si="0"/>
        <v>52</v>
      </c>
      <c r="B55" s="308"/>
      <c r="C55" s="363"/>
      <c r="D55" s="361"/>
      <c r="E55" s="256" t="s">
        <v>1056</v>
      </c>
      <c r="F55" s="256"/>
      <c r="G55" s="256"/>
      <c r="H55" s="256"/>
      <c r="I55" s="256"/>
      <c r="J55" s="257">
        <f t="shared" si="4"/>
        <v>43877</v>
      </c>
      <c r="K55" s="258">
        <v>5</v>
      </c>
      <c r="L55" s="255"/>
      <c r="M55" s="253" t="s">
        <v>1034</v>
      </c>
      <c r="N55" s="253" t="s">
        <v>1035</v>
      </c>
      <c r="O55" s="253" t="s">
        <v>1412</v>
      </c>
      <c r="P55" s="253" t="s">
        <v>1413</v>
      </c>
      <c r="Q55" s="253" t="s">
        <v>1410</v>
      </c>
    </row>
    <row r="56" spans="1:186" ht="43.2" x14ac:dyDescent="0.25">
      <c r="A56" s="258">
        <f t="shared" si="0"/>
        <v>53</v>
      </c>
      <c r="B56" s="301"/>
      <c r="C56" s="363"/>
      <c r="D56" s="362"/>
      <c r="E56" s="267" t="s">
        <v>1050</v>
      </c>
      <c r="F56" s="256"/>
      <c r="G56" s="256"/>
      <c r="H56" s="256"/>
      <c r="I56" s="256"/>
      <c r="J56" s="257">
        <f t="shared" si="4"/>
        <v>43879</v>
      </c>
      <c r="K56" s="258">
        <v>2</v>
      </c>
      <c r="L56" s="255" t="s">
        <v>1063</v>
      </c>
      <c r="M56" s="253"/>
      <c r="N56" s="253"/>
      <c r="O56" s="253" t="s">
        <v>1410</v>
      </c>
      <c r="P56" s="253" t="s">
        <v>1412</v>
      </c>
      <c r="Q56" s="253" t="s">
        <v>1059</v>
      </c>
    </row>
  </sheetData>
  <autoFilter ref="O3:Q3" xr:uid="{9CDE1E49-4615-4DD5-AEAF-B00847A98BEB}"/>
  <mergeCells count="30">
    <mergeCell ref="C21:C31"/>
    <mergeCell ref="D21:D31"/>
    <mergeCell ref="C51:C56"/>
    <mergeCell ref="D51:D56"/>
    <mergeCell ref="B4:B56"/>
    <mergeCell ref="C4:C12"/>
    <mergeCell ref="C13:C20"/>
    <mergeCell ref="C32:C38"/>
    <mergeCell ref="C39:C44"/>
    <mergeCell ref="C45:C50"/>
    <mergeCell ref="D39:D44"/>
    <mergeCell ref="D32:D38"/>
    <mergeCell ref="D45:D50"/>
    <mergeCell ref="D4:D12"/>
    <mergeCell ref="D13:D20"/>
    <mergeCell ref="A1:Q1"/>
    <mergeCell ref="M2:N2"/>
    <mergeCell ref="O2:Q2"/>
    <mergeCell ref="A2:A3"/>
    <mergeCell ref="B2:B3"/>
    <mergeCell ref="C2:C3"/>
    <mergeCell ref="D2:D3"/>
    <mergeCell ref="K2:K3"/>
    <mergeCell ref="L2:L3"/>
    <mergeCell ref="F2:F3"/>
    <mergeCell ref="G2:G3"/>
    <mergeCell ref="H2:H3"/>
    <mergeCell ref="I2:I3"/>
    <mergeCell ref="J2:J3"/>
    <mergeCell ref="E2:E3"/>
  </mergeCells>
  <phoneticPr fontId="44" type="noConversion"/>
  <hyperlinks>
    <hyperlink ref="R1" location="'★1+6工作量汇总'!A1" display="总体工作量" xr:uid="{00000000-0004-0000-0500-000000000000}"/>
  </hyperlinks>
  <pageMargins left="0.31388888888888899" right="0.31388888888888899" top="0.196527777777778" bottom="0.196527777777778" header="0.5" footer="0.5"/>
  <pageSetup paperSize="9" orientation="portrait" r:id="rId1"/>
  <headerFooter scaleWithDoc="0" alignWithMargins="0"/>
  <ignoredErrors>
    <ignoredError sqref="J24 J1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19"/>
  <sheetViews>
    <sheetView workbookViewId="0">
      <selection activeCell="G7" sqref="G7"/>
    </sheetView>
  </sheetViews>
  <sheetFormatPr defaultColWidth="8.88671875" defaultRowHeight="13.8" x14ac:dyDescent="0.25"/>
  <cols>
    <col min="1" max="1" width="5.21875" style="280" bestFit="1" customWidth="1"/>
    <col min="2" max="2" width="8.88671875" style="280"/>
    <col min="3" max="3" width="17.109375" style="280" customWidth="1"/>
    <col min="4" max="4" width="15.109375" style="280" bestFit="1" customWidth="1"/>
    <col min="5" max="5" width="13" style="280" bestFit="1" customWidth="1"/>
    <col min="6" max="6" width="17.21875" style="280" bestFit="1" customWidth="1"/>
    <col min="7" max="7" width="15.109375" style="280" bestFit="1" customWidth="1"/>
    <col min="8" max="10" width="15.77734375" style="280" customWidth="1"/>
    <col min="11" max="16384" width="8.88671875" style="280"/>
  </cols>
  <sheetData>
    <row r="1" spans="1:11" ht="17.399999999999999" x14ac:dyDescent="0.3">
      <c r="A1" s="350" t="s">
        <v>1429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</row>
    <row r="2" spans="1:11" ht="18" customHeight="1" x14ac:dyDescent="0.25">
      <c r="A2" s="281" t="s">
        <v>1421</v>
      </c>
      <c r="B2" s="281" t="s">
        <v>1422</v>
      </c>
      <c r="C2" s="281" t="s">
        <v>1423</v>
      </c>
      <c r="D2" s="281" t="s">
        <v>1424</v>
      </c>
      <c r="E2" s="281" t="s">
        <v>1425</v>
      </c>
      <c r="F2" s="281" t="s">
        <v>1426</v>
      </c>
      <c r="G2" s="281" t="s">
        <v>1427</v>
      </c>
      <c r="H2" s="281" t="s">
        <v>150</v>
      </c>
      <c r="I2" s="281" t="s">
        <v>151</v>
      </c>
      <c r="J2" s="281" t="s">
        <v>152</v>
      </c>
      <c r="K2" s="281" t="s">
        <v>1428</v>
      </c>
    </row>
    <row r="3" spans="1:11" ht="27.6" x14ac:dyDescent="0.25">
      <c r="A3" s="282">
        <v>1</v>
      </c>
      <c r="B3" s="348" t="s">
        <v>1430</v>
      </c>
      <c r="C3" s="348" t="s">
        <v>1431</v>
      </c>
      <c r="D3" s="346">
        <v>43830</v>
      </c>
      <c r="E3" s="346">
        <v>43927</v>
      </c>
      <c r="F3" s="284" t="s">
        <v>1432</v>
      </c>
      <c r="G3" s="285">
        <v>43833</v>
      </c>
      <c r="H3" s="284" t="s">
        <v>1404</v>
      </c>
      <c r="I3" s="284" t="s">
        <v>1410</v>
      </c>
      <c r="J3" s="284" t="s">
        <v>1407</v>
      </c>
      <c r="K3" s="284"/>
    </row>
    <row r="4" spans="1:11" ht="27.6" x14ac:dyDescent="0.25">
      <c r="A4" s="282">
        <v>2</v>
      </c>
      <c r="B4" s="351"/>
      <c r="C4" s="351"/>
      <c r="D4" s="352"/>
      <c r="E4" s="352"/>
      <c r="F4" s="284" t="s">
        <v>1434</v>
      </c>
      <c r="G4" s="285">
        <v>43848</v>
      </c>
      <c r="H4" s="284" t="s">
        <v>1404</v>
      </c>
      <c r="I4" s="284" t="s">
        <v>1410</v>
      </c>
      <c r="J4" s="284" t="s">
        <v>1407</v>
      </c>
      <c r="K4" s="284"/>
    </row>
    <row r="5" spans="1:11" ht="27.6" x14ac:dyDescent="0.25">
      <c r="A5" s="282">
        <v>3</v>
      </c>
      <c r="B5" s="351"/>
      <c r="C5" s="349"/>
      <c r="D5" s="347"/>
      <c r="E5" s="347"/>
      <c r="F5" s="284" t="s">
        <v>1436</v>
      </c>
      <c r="G5" s="285">
        <v>43877</v>
      </c>
      <c r="H5" s="284" t="s">
        <v>1404</v>
      </c>
      <c r="I5" s="284" t="s">
        <v>1410</v>
      </c>
      <c r="J5" s="284" t="s">
        <v>361</v>
      </c>
      <c r="K5" s="284"/>
    </row>
    <row r="6" spans="1:11" ht="41.4" customHeight="1" x14ac:dyDescent="0.25">
      <c r="A6" s="282">
        <v>4</v>
      </c>
      <c r="B6" s="351"/>
      <c r="C6" s="348" t="s">
        <v>1437</v>
      </c>
      <c r="D6" s="346">
        <v>43830</v>
      </c>
      <c r="E6" s="346">
        <v>43922</v>
      </c>
      <c r="F6" s="284" t="s">
        <v>1439</v>
      </c>
      <c r="G6" s="285">
        <v>43835</v>
      </c>
      <c r="H6" s="284" t="s">
        <v>1404</v>
      </c>
      <c r="I6" s="284" t="s">
        <v>1410</v>
      </c>
      <c r="J6" s="284" t="s">
        <v>1407</v>
      </c>
      <c r="K6" s="284"/>
    </row>
    <row r="7" spans="1:11" ht="27.6" x14ac:dyDescent="0.25">
      <c r="A7" s="282">
        <v>5</v>
      </c>
      <c r="B7" s="351"/>
      <c r="C7" s="351"/>
      <c r="D7" s="352"/>
      <c r="E7" s="352"/>
      <c r="F7" s="284" t="s">
        <v>1441</v>
      </c>
      <c r="G7" s="285">
        <v>43850</v>
      </c>
      <c r="H7" s="284" t="s">
        <v>928</v>
      </c>
      <c r="I7" s="284" t="s">
        <v>581</v>
      </c>
      <c r="J7" s="284" t="s">
        <v>1404</v>
      </c>
      <c r="K7" s="284"/>
    </row>
    <row r="8" spans="1:11" ht="27.6" x14ac:dyDescent="0.25">
      <c r="A8" s="282">
        <v>6</v>
      </c>
      <c r="B8" s="351"/>
      <c r="C8" s="349"/>
      <c r="D8" s="347"/>
      <c r="E8" s="347"/>
      <c r="F8" s="284" t="s">
        <v>1442</v>
      </c>
      <c r="G8" s="285">
        <v>43882</v>
      </c>
      <c r="H8" s="282" t="s">
        <v>1404</v>
      </c>
      <c r="I8" s="284" t="s">
        <v>1412</v>
      </c>
      <c r="J8" s="282" t="s">
        <v>361</v>
      </c>
      <c r="K8" s="282"/>
    </row>
    <row r="9" spans="1:11" ht="55.2" customHeight="1" x14ac:dyDescent="0.25">
      <c r="A9" s="282">
        <v>7</v>
      </c>
      <c r="B9" s="351"/>
      <c r="C9" s="348" t="s">
        <v>1443</v>
      </c>
      <c r="D9" s="346">
        <v>43830</v>
      </c>
      <c r="E9" s="346">
        <v>43974</v>
      </c>
      <c r="F9" s="284" t="s">
        <v>1444</v>
      </c>
      <c r="G9" s="285">
        <v>43833</v>
      </c>
      <c r="H9" s="284" t="s">
        <v>1445</v>
      </c>
      <c r="I9" s="284" t="s">
        <v>1410</v>
      </c>
      <c r="J9" s="284" t="s">
        <v>1446</v>
      </c>
      <c r="K9" s="282"/>
    </row>
    <row r="10" spans="1:11" ht="41.4" x14ac:dyDescent="0.25">
      <c r="A10" s="282">
        <v>8</v>
      </c>
      <c r="B10" s="351"/>
      <c r="C10" s="351"/>
      <c r="D10" s="352"/>
      <c r="E10" s="352"/>
      <c r="F10" s="284" t="s">
        <v>1447</v>
      </c>
      <c r="G10" s="285">
        <v>43889</v>
      </c>
      <c r="H10" s="284" t="s">
        <v>928</v>
      </c>
      <c r="I10" s="284" t="s">
        <v>581</v>
      </c>
      <c r="J10" s="284" t="s">
        <v>1445</v>
      </c>
      <c r="K10" s="282"/>
    </row>
    <row r="11" spans="1:11" ht="27.6" x14ac:dyDescent="0.25">
      <c r="A11" s="282">
        <v>9</v>
      </c>
      <c r="B11" s="351"/>
      <c r="C11" s="349"/>
      <c r="D11" s="347"/>
      <c r="E11" s="347"/>
      <c r="F11" s="284" t="s">
        <v>1036</v>
      </c>
      <c r="G11" s="285">
        <v>43939</v>
      </c>
      <c r="H11" s="284" t="s">
        <v>1410</v>
      </c>
      <c r="I11" s="284" t="s">
        <v>1448</v>
      </c>
      <c r="J11" s="284" t="s">
        <v>1445</v>
      </c>
      <c r="K11" s="282"/>
    </row>
    <row r="12" spans="1:11" ht="55.2" customHeight="1" x14ac:dyDescent="0.25">
      <c r="A12" s="282">
        <v>10</v>
      </c>
      <c r="B12" s="351"/>
      <c r="C12" s="348" t="s">
        <v>1452</v>
      </c>
      <c r="D12" s="346">
        <v>43836</v>
      </c>
      <c r="E12" s="346">
        <v>43851</v>
      </c>
      <c r="F12" s="284" t="s">
        <v>1449</v>
      </c>
      <c r="G12" s="285">
        <v>43841</v>
      </c>
      <c r="H12" s="284" t="s">
        <v>1412</v>
      </c>
      <c r="I12" s="284" t="s">
        <v>1413</v>
      </c>
      <c r="J12" s="284" t="s">
        <v>1410</v>
      </c>
      <c r="K12" s="282"/>
    </row>
    <row r="13" spans="1:11" ht="41.4" x14ac:dyDescent="0.25">
      <c r="A13" s="282">
        <v>11</v>
      </c>
      <c r="B13" s="351"/>
      <c r="C13" s="349"/>
      <c r="D13" s="347"/>
      <c r="E13" s="347"/>
      <c r="F13" s="284" t="s">
        <v>1450</v>
      </c>
      <c r="G13" s="285">
        <v>43837</v>
      </c>
      <c r="H13" s="284" t="s">
        <v>1410</v>
      </c>
      <c r="I13" s="284" t="s">
        <v>1412</v>
      </c>
      <c r="J13" s="284"/>
      <c r="K13" s="282"/>
    </row>
    <row r="14" spans="1:11" ht="55.2" customHeight="1" x14ac:dyDescent="0.25">
      <c r="A14" s="282">
        <v>12</v>
      </c>
      <c r="B14" s="351"/>
      <c r="C14" s="348" t="s">
        <v>1451</v>
      </c>
      <c r="D14" s="346">
        <v>43835</v>
      </c>
      <c r="E14" s="346">
        <v>43877</v>
      </c>
      <c r="F14" s="284" t="s">
        <v>1420</v>
      </c>
      <c r="G14" s="285">
        <v>43845</v>
      </c>
      <c r="H14" s="284" t="s">
        <v>1412</v>
      </c>
      <c r="I14" s="284" t="s">
        <v>1414</v>
      </c>
      <c r="J14" s="284" t="s">
        <v>1410</v>
      </c>
      <c r="K14" s="282"/>
    </row>
    <row r="15" spans="1:11" ht="41.4" x14ac:dyDescent="0.25">
      <c r="A15" s="282">
        <v>13</v>
      </c>
      <c r="B15" s="349"/>
      <c r="C15" s="349"/>
      <c r="D15" s="347"/>
      <c r="E15" s="347"/>
      <c r="F15" s="284" t="s">
        <v>1056</v>
      </c>
      <c r="G15" s="285">
        <v>43877</v>
      </c>
      <c r="H15" s="284" t="s">
        <v>1412</v>
      </c>
      <c r="I15" s="284" t="s">
        <v>1413</v>
      </c>
      <c r="J15" s="284" t="s">
        <v>1410</v>
      </c>
      <c r="K15" s="282"/>
    </row>
    <row r="16" spans="1:11" x14ac:dyDescent="0.25">
      <c r="A16" s="282"/>
      <c r="B16" s="283"/>
      <c r="C16" s="282"/>
      <c r="D16" s="285"/>
      <c r="E16" s="285"/>
      <c r="F16" s="284"/>
      <c r="G16" s="285"/>
      <c r="H16" s="284"/>
      <c r="I16" s="284"/>
      <c r="J16" s="284"/>
      <c r="K16" s="282"/>
    </row>
    <row r="17" spans="1:11" x14ac:dyDescent="0.25">
      <c r="A17" s="282"/>
      <c r="B17" s="283"/>
      <c r="C17" s="282"/>
      <c r="D17" s="285"/>
      <c r="E17" s="285"/>
      <c r="F17" s="284"/>
      <c r="G17" s="285"/>
      <c r="H17" s="284"/>
      <c r="I17" s="284"/>
      <c r="J17" s="284"/>
      <c r="K17" s="282"/>
    </row>
    <row r="18" spans="1:11" x14ac:dyDescent="0.25">
      <c r="A18" s="282"/>
      <c r="B18" s="283"/>
      <c r="C18" s="282"/>
      <c r="D18" s="285"/>
      <c r="E18" s="285"/>
      <c r="F18" s="284"/>
      <c r="G18" s="285"/>
      <c r="H18" s="284"/>
      <c r="I18" s="284"/>
      <c r="J18" s="284"/>
      <c r="K18" s="282"/>
    </row>
    <row r="19" spans="1:11" x14ac:dyDescent="0.25">
      <c r="A19" s="282"/>
      <c r="B19" s="283"/>
      <c r="C19" s="282"/>
      <c r="D19" s="285"/>
      <c r="E19" s="285"/>
      <c r="F19" s="284"/>
      <c r="G19" s="285"/>
      <c r="H19" s="284"/>
      <c r="I19" s="284"/>
      <c r="J19" s="284"/>
      <c r="K19" s="282"/>
    </row>
  </sheetData>
  <mergeCells count="17">
    <mergeCell ref="E12:E13"/>
    <mergeCell ref="D14:D15"/>
    <mergeCell ref="C14:C15"/>
    <mergeCell ref="E14:E15"/>
    <mergeCell ref="C12:C13"/>
    <mergeCell ref="A1:K1"/>
    <mergeCell ref="C3:C5"/>
    <mergeCell ref="D3:D5"/>
    <mergeCell ref="E3:E5"/>
    <mergeCell ref="C6:C8"/>
    <mergeCell ref="D6:D8"/>
    <mergeCell ref="E6:E8"/>
    <mergeCell ref="B3:B15"/>
    <mergeCell ref="C9:C11"/>
    <mergeCell ref="D9:D11"/>
    <mergeCell ref="E9:E11"/>
    <mergeCell ref="D12:D13"/>
  </mergeCells>
  <phoneticPr fontId="4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"/>
  <sheetViews>
    <sheetView workbookViewId="0">
      <selection activeCell="K25" sqref="K25"/>
    </sheetView>
  </sheetViews>
  <sheetFormatPr defaultRowHeight="13.8" x14ac:dyDescent="0.25"/>
  <sheetData/>
  <phoneticPr fontId="4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"/>
  <sheetViews>
    <sheetView workbookViewId="0">
      <selection activeCell="I20" sqref="I20"/>
    </sheetView>
  </sheetViews>
  <sheetFormatPr defaultRowHeight="13.8" x14ac:dyDescent="0.25"/>
  <sheetData/>
  <phoneticPr fontId="4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44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2" sqref="H12"/>
    </sheetView>
  </sheetViews>
  <sheetFormatPr defaultColWidth="9" defaultRowHeight="13.8" x14ac:dyDescent="0.25"/>
  <cols>
    <col min="1" max="2" width="9" style="104"/>
    <col min="3" max="4" width="9" style="105"/>
    <col min="5" max="5" width="19" style="105" customWidth="1"/>
    <col min="6" max="6" width="25.44140625" style="105" customWidth="1"/>
    <col min="7" max="7" width="24.6640625" style="106" customWidth="1"/>
    <col min="8" max="10" width="15.77734375" style="107" customWidth="1"/>
    <col min="11" max="11" width="12.33203125" style="107" customWidth="1"/>
    <col min="12" max="12" width="13.44140625" style="106" customWidth="1"/>
    <col min="13" max="13" width="13.44140625" style="105" customWidth="1"/>
    <col min="14" max="14" width="13.44140625" style="106" customWidth="1"/>
    <col min="15" max="16" width="13.44140625" style="105" customWidth="1"/>
    <col min="17" max="17" width="12" style="105" customWidth="1"/>
    <col min="18" max="18" width="11" style="105" customWidth="1"/>
    <col min="19" max="19" width="13.44140625" style="105" customWidth="1"/>
    <col min="20" max="20" width="25.44140625" style="105" customWidth="1"/>
    <col min="21" max="21" width="18.109375" style="104" customWidth="1"/>
    <col min="22" max="16384" width="9" style="104"/>
  </cols>
  <sheetData>
    <row r="1" spans="1:21" ht="25.8" x14ac:dyDescent="0.25">
      <c r="A1" s="371" t="s">
        <v>813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</row>
    <row r="2" spans="1:21" ht="49.95" customHeight="1" x14ac:dyDescent="0.25">
      <c r="A2" s="68" t="s">
        <v>1</v>
      </c>
      <c r="B2" s="68" t="s">
        <v>249</v>
      </c>
      <c r="C2" s="108" t="s">
        <v>250</v>
      </c>
      <c r="D2" s="109" t="s">
        <v>251</v>
      </c>
      <c r="E2" s="98" t="s">
        <v>252</v>
      </c>
      <c r="F2" s="110" t="s">
        <v>253</v>
      </c>
      <c r="G2" s="173" t="s">
        <v>783</v>
      </c>
      <c r="H2" s="112" t="s">
        <v>10</v>
      </c>
      <c r="I2" s="112" t="s">
        <v>11</v>
      </c>
      <c r="J2" s="112" t="s">
        <v>12</v>
      </c>
      <c r="K2" s="112" t="s">
        <v>13</v>
      </c>
      <c r="L2" s="177" t="s">
        <v>254</v>
      </c>
      <c r="M2" s="173" t="s">
        <v>787</v>
      </c>
      <c r="N2" s="173" t="s">
        <v>789</v>
      </c>
      <c r="O2" s="173" t="s">
        <v>791</v>
      </c>
      <c r="P2" s="173" t="s">
        <v>790</v>
      </c>
      <c r="Q2" s="173" t="s">
        <v>788</v>
      </c>
      <c r="R2" s="111" t="s">
        <v>29</v>
      </c>
      <c r="S2" s="111" t="s">
        <v>255</v>
      </c>
      <c r="T2" s="110" t="s">
        <v>256</v>
      </c>
      <c r="U2" s="68" t="s">
        <v>23</v>
      </c>
    </row>
    <row r="3" spans="1:21" s="102" customFormat="1" ht="62.4" x14ac:dyDescent="0.25">
      <c r="A3" s="113">
        <f>ROW()-2</f>
        <v>1</v>
      </c>
      <c r="B3" s="373" t="s">
        <v>257</v>
      </c>
      <c r="C3" s="108" t="s">
        <v>258</v>
      </c>
      <c r="D3" s="108" t="s">
        <v>259</v>
      </c>
      <c r="E3" s="111" t="s">
        <v>260</v>
      </c>
      <c r="F3" s="108" t="s">
        <v>261</v>
      </c>
      <c r="G3" s="183" t="s">
        <v>814</v>
      </c>
      <c r="H3" s="115"/>
      <c r="I3" s="381" t="s">
        <v>262</v>
      </c>
      <c r="J3" s="115"/>
      <c r="K3" s="115"/>
      <c r="L3" s="181">
        <v>43822</v>
      </c>
      <c r="M3" s="111">
        <v>3</v>
      </c>
      <c r="N3" s="177"/>
      <c r="O3" s="157"/>
      <c r="P3" s="157"/>
      <c r="Q3" s="111" t="s">
        <v>263</v>
      </c>
      <c r="R3" s="111" t="s">
        <v>264</v>
      </c>
      <c r="S3" s="111"/>
      <c r="T3" s="378" t="s">
        <v>265</v>
      </c>
      <c r="U3" s="390" t="s">
        <v>266</v>
      </c>
    </row>
    <row r="4" spans="1:21" ht="31.2" x14ac:dyDescent="0.25">
      <c r="A4" s="113">
        <f t="shared" ref="A4:A60" si="0">ROW()-2</f>
        <v>2</v>
      </c>
      <c r="B4" s="374"/>
      <c r="C4" s="108" t="s">
        <v>267</v>
      </c>
      <c r="D4" s="108" t="s">
        <v>259</v>
      </c>
      <c r="E4" s="111" t="s">
        <v>268</v>
      </c>
      <c r="F4" s="108" t="s">
        <v>269</v>
      </c>
      <c r="G4" s="114" t="s">
        <v>270</v>
      </c>
      <c r="H4" s="115"/>
      <c r="I4" s="382"/>
      <c r="J4" s="115"/>
      <c r="K4" s="115"/>
      <c r="L4" s="181">
        <f>L3+M3</f>
        <v>43825</v>
      </c>
      <c r="M4" s="111">
        <v>7</v>
      </c>
      <c r="N4" s="177"/>
      <c r="O4" s="157"/>
      <c r="P4" s="157"/>
      <c r="Q4" s="111" t="s">
        <v>271</v>
      </c>
      <c r="R4" s="111" t="s">
        <v>54</v>
      </c>
      <c r="S4" s="111" t="s">
        <v>263</v>
      </c>
      <c r="T4" s="392"/>
      <c r="U4" s="390"/>
    </row>
    <row r="5" spans="1:21" ht="31.2" x14ac:dyDescent="0.25">
      <c r="A5" s="113">
        <f t="shared" si="0"/>
        <v>3</v>
      </c>
      <c r="B5" s="374"/>
      <c r="C5" s="108" t="s">
        <v>267</v>
      </c>
      <c r="D5" s="108" t="s">
        <v>259</v>
      </c>
      <c r="E5" s="111" t="s">
        <v>272</v>
      </c>
      <c r="F5" s="108" t="s">
        <v>269</v>
      </c>
      <c r="G5" s="114" t="s">
        <v>273</v>
      </c>
      <c r="H5" s="115"/>
      <c r="I5" s="382"/>
      <c r="J5" s="115"/>
      <c r="K5" s="115"/>
      <c r="L5" s="181">
        <f t="shared" ref="L5:L10" si="1">L4+M4</f>
        <v>43832</v>
      </c>
      <c r="M5" s="111">
        <v>3</v>
      </c>
      <c r="N5" s="177"/>
      <c r="O5" s="157"/>
      <c r="P5" s="157"/>
      <c r="Q5" s="111" t="s">
        <v>271</v>
      </c>
      <c r="R5" s="111" t="s">
        <v>54</v>
      </c>
      <c r="S5" s="111" t="s">
        <v>274</v>
      </c>
      <c r="T5" s="392"/>
      <c r="U5" s="390"/>
    </row>
    <row r="6" spans="1:21" ht="31.2" x14ac:dyDescent="0.25">
      <c r="A6" s="113">
        <f t="shared" si="0"/>
        <v>4</v>
      </c>
      <c r="B6" s="374"/>
      <c r="C6" s="108" t="s">
        <v>267</v>
      </c>
      <c r="D6" s="108" t="s">
        <v>259</v>
      </c>
      <c r="E6" s="111" t="s">
        <v>275</v>
      </c>
      <c r="F6" s="108" t="s">
        <v>269</v>
      </c>
      <c r="G6" s="114" t="s">
        <v>276</v>
      </c>
      <c r="H6" s="115"/>
      <c r="I6" s="382"/>
      <c r="J6" s="115"/>
      <c r="K6" s="115">
        <v>340000</v>
      </c>
      <c r="L6" s="181">
        <f t="shared" si="1"/>
        <v>43835</v>
      </c>
      <c r="M6" s="111">
        <v>1</v>
      </c>
      <c r="N6" s="177"/>
      <c r="O6" s="157"/>
      <c r="P6" s="157"/>
      <c r="Q6" s="111" t="s">
        <v>274</v>
      </c>
      <c r="R6" s="111" t="s">
        <v>264</v>
      </c>
      <c r="S6" s="111" t="s">
        <v>271</v>
      </c>
      <c r="T6" s="392"/>
      <c r="U6" s="390"/>
    </row>
    <row r="7" spans="1:21" ht="31.2" x14ac:dyDescent="0.25">
      <c r="A7" s="113">
        <f t="shared" si="0"/>
        <v>5</v>
      </c>
      <c r="B7" s="374"/>
      <c r="C7" s="108" t="s">
        <v>267</v>
      </c>
      <c r="D7" s="108" t="s">
        <v>259</v>
      </c>
      <c r="E7" s="111" t="s">
        <v>277</v>
      </c>
      <c r="F7" s="108" t="s">
        <v>269</v>
      </c>
      <c r="G7" s="114" t="s">
        <v>278</v>
      </c>
      <c r="H7" s="115"/>
      <c r="I7" s="382"/>
      <c r="J7" s="115"/>
      <c r="K7" s="115"/>
      <c r="L7" s="181">
        <f t="shared" si="1"/>
        <v>43836</v>
      </c>
      <c r="M7" s="111">
        <v>15</v>
      </c>
      <c r="N7" s="177"/>
      <c r="O7" s="157"/>
      <c r="P7" s="157"/>
      <c r="Q7" s="111" t="s">
        <v>274</v>
      </c>
      <c r="R7" s="111" t="s">
        <v>264</v>
      </c>
      <c r="S7" s="111" t="s">
        <v>271</v>
      </c>
      <c r="T7" s="392"/>
      <c r="U7" s="390"/>
    </row>
    <row r="8" spans="1:21" ht="31.2" x14ac:dyDescent="0.25">
      <c r="A8" s="113">
        <f t="shared" si="0"/>
        <v>6</v>
      </c>
      <c r="B8" s="374"/>
      <c r="C8" s="108" t="s">
        <v>279</v>
      </c>
      <c r="D8" s="108" t="s">
        <v>259</v>
      </c>
      <c r="E8" s="111" t="s">
        <v>280</v>
      </c>
      <c r="F8" s="108" t="s">
        <v>269</v>
      </c>
      <c r="G8" s="114" t="s">
        <v>281</v>
      </c>
      <c r="H8" s="115"/>
      <c r="I8" s="382"/>
      <c r="J8" s="115"/>
      <c r="K8" s="115"/>
      <c r="L8" s="181">
        <f t="shared" si="1"/>
        <v>43851</v>
      </c>
      <c r="M8" s="111">
        <v>7</v>
      </c>
      <c r="N8" s="177"/>
      <c r="O8" s="157"/>
      <c r="P8" s="157"/>
      <c r="Q8" s="111" t="s">
        <v>271</v>
      </c>
      <c r="R8" s="111" t="s">
        <v>54</v>
      </c>
      <c r="S8" s="111" t="s">
        <v>274</v>
      </c>
      <c r="T8" s="392"/>
      <c r="U8" s="390"/>
    </row>
    <row r="9" spans="1:21" ht="15.6" x14ac:dyDescent="0.25">
      <c r="A9" s="113">
        <f t="shared" si="0"/>
        <v>7</v>
      </c>
      <c r="B9" s="374"/>
      <c r="C9" s="108" t="s">
        <v>282</v>
      </c>
      <c r="D9" s="108" t="s">
        <v>259</v>
      </c>
      <c r="E9" s="111" t="s">
        <v>283</v>
      </c>
      <c r="F9" s="108" t="s">
        <v>269</v>
      </c>
      <c r="G9" s="114" t="s">
        <v>284</v>
      </c>
      <c r="H9" s="115"/>
      <c r="I9" s="382"/>
      <c r="J9" s="115"/>
      <c r="K9" s="115"/>
      <c r="L9" s="181">
        <f t="shared" si="1"/>
        <v>43858</v>
      </c>
      <c r="M9" s="111">
        <v>7</v>
      </c>
      <c r="N9" s="177"/>
      <c r="O9" s="157"/>
      <c r="P9" s="157"/>
      <c r="Q9" s="111" t="s">
        <v>271</v>
      </c>
      <c r="R9" s="111" t="s">
        <v>54</v>
      </c>
      <c r="S9" s="111" t="s">
        <v>274</v>
      </c>
      <c r="T9" s="392"/>
      <c r="U9" s="390"/>
    </row>
    <row r="10" spans="1:21" ht="31.2" x14ac:dyDescent="0.25">
      <c r="A10" s="113">
        <f t="shared" si="0"/>
        <v>8</v>
      </c>
      <c r="B10" s="374"/>
      <c r="C10" s="109" t="s">
        <v>282</v>
      </c>
      <c r="D10" s="109" t="s">
        <v>259</v>
      </c>
      <c r="E10" s="98" t="s">
        <v>285</v>
      </c>
      <c r="F10" s="109" t="s">
        <v>269</v>
      </c>
      <c r="G10" s="111" t="s">
        <v>286</v>
      </c>
      <c r="H10" s="112"/>
      <c r="I10" s="383"/>
      <c r="J10" s="112"/>
      <c r="K10" s="112"/>
      <c r="L10" s="181">
        <f t="shared" si="1"/>
        <v>43865</v>
      </c>
      <c r="M10" s="111" t="s">
        <v>182</v>
      </c>
      <c r="N10" s="177"/>
      <c r="O10" s="157"/>
      <c r="P10" s="157"/>
      <c r="Q10" s="111" t="s">
        <v>263</v>
      </c>
      <c r="R10" s="111" t="s">
        <v>264</v>
      </c>
      <c r="S10" s="111"/>
      <c r="T10" s="393"/>
      <c r="U10" s="390"/>
    </row>
    <row r="11" spans="1:21" ht="14.25" customHeight="1" x14ac:dyDescent="0.25">
      <c r="A11" s="113">
        <f t="shared" si="0"/>
        <v>9</v>
      </c>
      <c r="B11" s="374"/>
      <c r="C11" s="108" t="s">
        <v>258</v>
      </c>
      <c r="D11" s="108" t="s">
        <v>287</v>
      </c>
      <c r="E11" s="111" t="s">
        <v>288</v>
      </c>
      <c r="F11" s="108" t="s">
        <v>261</v>
      </c>
      <c r="G11" s="377" t="s">
        <v>289</v>
      </c>
      <c r="H11" s="116"/>
      <c r="I11" s="119"/>
      <c r="J11" s="116"/>
      <c r="K11" s="116"/>
      <c r="L11" s="385">
        <v>43822</v>
      </c>
      <c r="M11" s="378">
        <v>10</v>
      </c>
      <c r="N11" s="178"/>
      <c r="O11" s="158"/>
      <c r="P11" s="158"/>
      <c r="Q11" s="377" t="s">
        <v>271</v>
      </c>
      <c r="R11" s="377" t="s">
        <v>54</v>
      </c>
      <c r="S11" s="377" t="s">
        <v>41</v>
      </c>
      <c r="T11" s="378" t="s">
        <v>290</v>
      </c>
      <c r="U11" s="391" t="s">
        <v>291</v>
      </c>
    </row>
    <row r="12" spans="1:21" ht="15.6" x14ac:dyDescent="0.25">
      <c r="A12" s="113">
        <f t="shared" si="0"/>
        <v>10</v>
      </c>
      <c r="B12" s="374"/>
      <c r="C12" s="108" t="s">
        <v>258</v>
      </c>
      <c r="D12" s="108" t="s">
        <v>287</v>
      </c>
      <c r="E12" s="111" t="s">
        <v>292</v>
      </c>
      <c r="F12" s="108" t="s">
        <v>261</v>
      </c>
      <c r="G12" s="377"/>
      <c r="H12" s="117"/>
      <c r="I12" s="119"/>
      <c r="J12" s="117"/>
      <c r="K12" s="117"/>
      <c r="L12" s="386"/>
      <c r="M12" s="379"/>
      <c r="N12" s="179"/>
      <c r="O12" s="159"/>
      <c r="P12" s="159"/>
      <c r="Q12" s="377"/>
      <c r="R12" s="377"/>
      <c r="S12" s="377"/>
      <c r="T12" s="379"/>
      <c r="U12" s="391"/>
    </row>
    <row r="13" spans="1:21" ht="15.6" x14ac:dyDescent="0.25">
      <c r="A13" s="113">
        <f t="shared" si="0"/>
        <v>11</v>
      </c>
      <c r="B13" s="374"/>
      <c r="C13" s="108" t="s">
        <v>258</v>
      </c>
      <c r="D13" s="108" t="s">
        <v>287</v>
      </c>
      <c r="E13" s="111" t="s">
        <v>293</v>
      </c>
      <c r="F13" s="108" t="s">
        <v>261</v>
      </c>
      <c r="G13" s="377"/>
      <c r="H13" s="118"/>
      <c r="I13" s="119"/>
      <c r="J13" s="118"/>
      <c r="K13" s="118"/>
      <c r="L13" s="387"/>
      <c r="M13" s="380"/>
      <c r="N13" s="180"/>
      <c r="O13" s="160"/>
      <c r="P13" s="160"/>
      <c r="Q13" s="377"/>
      <c r="R13" s="377"/>
      <c r="S13" s="377"/>
      <c r="T13" s="379"/>
      <c r="U13" s="391"/>
    </row>
    <row r="14" spans="1:21" ht="15.6" x14ac:dyDescent="0.25">
      <c r="A14" s="113">
        <f t="shared" si="0"/>
        <v>12</v>
      </c>
      <c r="B14" s="374"/>
      <c r="C14" s="108" t="s">
        <v>258</v>
      </c>
      <c r="D14" s="108" t="s">
        <v>287</v>
      </c>
      <c r="E14" s="111" t="s">
        <v>294</v>
      </c>
      <c r="F14" s="108" t="s">
        <v>261</v>
      </c>
      <c r="G14" s="377" t="s">
        <v>295</v>
      </c>
      <c r="H14" s="112"/>
      <c r="I14" s="119"/>
      <c r="J14" s="112"/>
      <c r="K14" s="112"/>
      <c r="L14" s="388">
        <f>L11+M11</f>
        <v>43832</v>
      </c>
      <c r="M14" s="377">
        <v>7</v>
      </c>
      <c r="N14" s="177"/>
      <c r="O14" s="157"/>
      <c r="P14" s="157"/>
      <c r="Q14" s="377" t="s">
        <v>271</v>
      </c>
      <c r="R14" s="377" t="s">
        <v>54</v>
      </c>
      <c r="S14" s="377" t="s">
        <v>41</v>
      </c>
      <c r="T14" s="379"/>
      <c r="U14" s="391"/>
    </row>
    <row r="15" spans="1:21" ht="15.6" x14ac:dyDescent="0.25">
      <c r="A15" s="113">
        <f t="shared" si="0"/>
        <v>13</v>
      </c>
      <c r="B15" s="374"/>
      <c r="C15" s="108" t="s">
        <v>258</v>
      </c>
      <c r="D15" s="108" t="s">
        <v>287</v>
      </c>
      <c r="E15" s="111" t="s">
        <v>296</v>
      </c>
      <c r="F15" s="108" t="s">
        <v>261</v>
      </c>
      <c r="G15" s="377"/>
      <c r="H15" s="112"/>
      <c r="I15" s="119"/>
      <c r="J15" s="112"/>
      <c r="K15" s="112"/>
      <c r="L15" s="388"/>
      <c r="M15" s="377"/>
      <c r="N15" s="177"/>
      <c r="O15" s="157"/>
      <c r="P15" s="157"/>
      <c r="Q15" s="377"/>
      <c r="R15" s="377"/>
      <c r="S15" s="377"/>
      <c r="T15" s="379"/>
      <c r="U15" s="391"/>
    </row>
    <row r="16" spans="1:21" ht="15.6" x14ac:dyDescent="0.25">
      <c r="A16" s="113">
        <f t="shared" si="0"/>
        <v>14</v>
      </c>
      <c r="B16" s="374"/>
      <c r="C16" s="108" t="s">
        <v>267</v>
      </c>
      <c r="D16" s="108" t="s">
        <v>287</v>
      </c>
      <c r="E16" s="111" t="s">
        <v>297</v>
      </c>
      <c r="F16" s="108" t="s">
        <v>261</v>
      </c>
      <c r="G16" s="377"/>
      <c r="H16" s="112"/>
      <c r="I16" s="119"/>
      <c r="J16" s="112"/>
      <c r="K16" s="112"/>
      <c r="L16" s="388"/>
      <c r="M16" s="377"/>
      <c r="N16" s="177"/>
      <c r="O16" s="157"/>
      <c r="P16" s="157"/>
      <c r="Q16" s="377"/>
      <c r="R16" s="377"/>
      <c r="S16" s="377"/>
      <c r="T16" s="379"/>
      <c r="U16" s="391"/>
    </row>
    <row r="17" spans="1:21" ht="15.6" x14ac:dyDescent="0.25">
      <c r="A17" s="113">
        <f t="shared" si="0"/>
        <v>15</v>
      </c>
      <c r="B17" s="374"/>
      <c r="C17" s="108" t="s">
        <v>267</v>
      </c>
      <c r="D17" s="108" t="s">
        <v>287</v>
      </c>
      <c r="E17" s="111" t="s">
        <v>298</v>
      </c>
      <c r="F17" s="108" t="s">
        <v>261</v>
      </c>
      <c r="G17" s="377"/>
      <c r="H17" s="112"/>
      <c r="I17" s="119"/>
      <c r="J17" s="112"/>
      <c r="K17" s="112"/>
      <c r="L17" s="388"/>
      <c r="M17" s="377"/>
      <c r="N17" s="177"/>
      <c r="O17" s="157"/>
      <c r="P17" s="157"/>
      <c r="Q17" s="377"/>
      <c r="R17" s="377"/>
      <c r="S17" s="377"/>
      <c r="T17" s="379"/>
      <c r="U17" s="391"/>
    </row>
    <row r="18" spans="1:21" ht="15.6" x14ac:dyDescent="0.25">
      <c r="A18" s="113">
        <f t="shared" si="0"/>
        <v>16</v>
      </c>
      <c r="B18" s="374"/>
      <c r="C18" s="108" t="s">
        <v>267</v>
      </c>
      <c r="D18" s="108" t="s">
        <v>287</v>
      </c>
      <c r="E18" s="111" t="s">
        <v>299</v>
      </c>
      <c r="F18" s="108" t="s">
        <v>261</v>
      </c>
      <c r="G18" s="377"/>
      <c r="H18" s="112"/>
      <c r="I18" s="119"/>
      <c r="J18" s="112"/>
      <c r="K18" s="112"/>
      <c r="L18" s="388"/>
      <c r="M18" s="377"/>
      <c r="N18" s="177"/>
      <c r="O18" s="157"/>
      <c r="P18" s="157"/>
      <c r="Q18" s="377"/>
      <c r="R18" s="377"/>
      <c r="S18" s="377"/>
      <c r="T18" s="379"/>
      <c r="U18" s="391"/>
    </row>
    <row r="19" spans="1:21" ht="15.6" x14ac:dyDescent="0.25">
      <c r="A19" s="113">
        <f t="shared" si="0"/>
        <v>17</v>
      </c>
      <c r="B19" s="374"/>
      <c r="C19" s="108" t="s">
        <v>267</v>
      </c>
      <c r="D19" s="108" t="s">
        <v>300</v>
      </c>
      <c r="E19" s="111" t="s">
        <v>301</v>
      </c>
      <c r="F19" s="108" t="s">
        <v>302</v>
      </c>
      <c r="G19" s="377" t="s">
        <v>303</v>
      </c>
      <c r="H19" s="112"/>
      <c r="I19" s="119"/>
      <c r="J19" s="112"/>
      <c r="K19" s="112"/>
      <c r="L19" s="388">
        <f>L14+M14</f>
        <v>43839</v>
      </c>
      <c r="M19" s="377">
        <v>5</v>
      </c>
      <c r="N19" s="177"/>
      <c r="O19" s="157"/>
      <c r="P19" s="157"/>
      <c r="Q19" s="377" t="s">
        <v>271</v>
      </c>
      <c r="R19" s="377" t="s">
        <v>54</v>
      </c>
      <c r="S19" s="377" t="s">
        <v>41</v>
      </c>
      <c r="T19" s="379"/>
      <c r="U19" s="391"/>
    </row>
    <row r="20" spans="1:21" ht="15.6" x14ac:dyDescent="0.25">
      <c r="A20" s="113">
        <f t="shared" si="0"/>
        <v>18</v>
      </c>
      <c r="B20" s="374"/>
      <c r="C20" s="108" t="s">
        <v>267</v>
      </c>
      <c r="D20" s="108" t="s">
        <v>300</v>
      </c>
      <c r="E20" s="111" t="s">
        <v>304</v>
      </c>
      <c r="F20" s="108" t="s">
        <v>302</v>
      </c>
      <c r="G20" s="377"/>
      <c r="H20" s="112"/>
      <c r="I20" s="119"/>
      <c r="J20" s="112"/>
      <c r="K20" s="112"/>
      <c r="L20" s="388"/>
      <c r="M20" s="377"/>
      <c r="N20" s="177"/>
      <c r="O20" s="157"/>
      <c r="P20" s="157"/>
      <c r="Q20" s="377"/>
      <c r="R20" s="377"/>
      <c r="S20" s="377"/>
      <c r="T20" s="379"/>
      <c r="U20" s="391"/>
    </row>
    <row r="21" spans="1:21" ht="15.6" x14ac:dyDescent="0.25">
      <c r="A21" s="113">
        <f t="shared" si="0"/>
        <v>19</v>
      </c>
      <c r="B21" s="374"/>
      <c r="C21" s="108" t="s">
        <v>279</v>
      </c>
      <c r="D21" s="108" t="s">
        <v>287</v>
      </c>
      <c r="E21" s="111" t="s">
        <v>297</v>
      </c>
      <c r="F21" s="108" t="s">
        <v>302</v>
      </c>
      <c r="G21" s="377"/>
      <c r="H21" s="112"/>
      <c r="I21" s="119"/>
      <c r="J21" s="112"/>
      <c r="K21" s="112"/>
      <c r="L21" s="388"/>
      <c r="M21" s="377"/>
      <c r="N21" s="177"/>
      <c r="O21" s="157"/>
      <c r="P21" s="157"/>
      <c r="Q21" s="377"/>
      <c r="R21" s="377"/>
      <c r="S21" s="377"/>
      <c r="T21" s="379"/>
      <c r="U21" s="391"/>
    </row>
    <row r="22" spans="1:21" ht="31.2" x14ac:dyDescent="0.25">
      <c r="A22" s="113">
        <f t="shared" si="0"/>
        <v>20</v>
      </c>
      <c r="B22" s="374"/>
      <c r="C22" s="108" t="s">
        <v>279</v>
      </c>
      <c r="D22" s="108" t="s">
        <v>287</v>
      </c>
      <c r="E22" s="111" t="s">
        <v>305</v>
      </c>
      <c r="F22" s="108" t="s">
        <v>261</v>
      </c>
      <c r="G22" s="377"/>
      <c r="H22" s="112"/>
      <c r="I22" s="119"/>
      <c r="J22" s="112"/>
      <c r="K22" s="112"/>
      <c r="L22" s="388"/>
      <c r="M22" s="377"/>
      <c r="N22" s="177"/>
      <c r="O22" s="157"/>
      <c r="P22" s="157"/>
      <c r="Q22" s="377"/>
      <c r="R22" s="377"/>
      <c r="S22" s="377"/>
      <c r="T22" s="379"/>
      <c r="U22" s="391"/>
    </row>
    <row r="23" spans="1:21" ht="46.8" x14ac:dyDescent="0.25">
      <c r="A23" s="113">
        <f t="shared" si="0"/>
        <v>21</v>
      </c>
      <c r="B23" s="374"/>
      <c r="C23" s="108" t="s">
        <v>279</v>
      </c>
      <c r="D23" s="108" t="s">
        <v>287</v>
      </c>
      <c r="E23" s="111" t="s">
        <v>298</v>
      </c>
      <c r="F23" s="108" t="s">
        <v>261</v>
      </c>
      <c r="G23" s="377" t="s">
        <v>306</v>
      </c>
      <c r="H23" s="112"/>
      <c r="I23" s="119"/>
      <c r="J23" s="112" t="s">
        <v>307</v>
      </c>
      <c r="K23" s="112">
        <v>190000</v>
      </c>
      <c r="L23" s="388">
        <f>L19+M19</f>
        <v>43844</v>
      </c>
      <c r="M23" s="389">
        <v>3</v>
      </c>
      <c r="N23" s="182"/>
      <c r="O23" s="161"/>
      <c r="P23" s="161"/>
      <c r="Q23" s="377" t="s">
        <v>48</v>
      </c>
      <c r="R23" s="377" t="s">
        <v>50</v>
      </c>
      <c r="S23" s="394" t="s">
        <v>41</v>
      </c>
      <c r="T23" s="379"/>
      <c r="U23" s="391"/>
    </row>
    <row r="24" spans="1:21" ht="31.2" x14ac:dyDescent="0.25">
      <c r="A24" s="113">
        <f t="shared" si="0"/>
        <v>22</v>
      </c>
      <c r="B24" s="374"/>
      <c r="C24" s="108" t="s">
        <v>279</v>
      </c>
      <c r="D24" s="108" t="s">
        <v>287</v>
      </c>
      <c r="E24" s="111" t="s">
        <v>308</v>
      </c>
      <c r="F24" s="108" t="s">
        <v>261</v>
      </c>
      <c r="G24" s="377"/>
      <c r="H24" s="112"/>
      <c r="I24" s="119"/>
      <c r="J24" s="112"/>
      <c r="K24" s="112"/>
      <c r="L24" s="388"/>
      <c r="M24" s="389"/>
      <c r="N24" s="182"/>
      <c r="O24" s="161"/>
      <c r="P24" s="161"/>
      <c r="Q24" s="377"/>
      <c r="R24" s="377"/>
      <c r="S24" s="394"/>
      <c r="T24" s="379"/>
      <c r="U24" s="391"/>
    </row>
    <row r="25" spans="1:21" ht="15.6" x14ac:dyDescent="0.25">
      <c r="A25" s="113">
        <f t="shared" si="0"/>
        <v>23</v>
      </c>
      <c r="B25" s="374"/>
      <c r="C25" s="108" t="s">
        <v>279</v>
      </c>
      <c r="D25" s="108" t="s">
        <v>300</v>
      </c>
      <c r="E25" s="111" t="s">
        <v>304</v>
      </c>
      <c r="F25" s="108" t="s">
        <v>302</v>
      </c>
      <c r="G25" s="377"/>
      <c r="H25" s="112"/>
      <c r="I25" s="119"/>
      <c r="J25" s="112"/>
      <c r="K25" s="112"/>
      <c r="L25" s="388"/>
      <c r="M25" s="389"/>
      <c r="N25" s="182"/>
      <c r="O25" s="161"/>
      <c r="P25" s="161"/>
      <c r="Q25" s="377"/>
      <c r="R25" s="377"/>
      <c r="S25" s="394"/>
      <c r="T25" s="379"/>
      <c r="U25" s="391"/>
    </row>
    <row r="26" spans="1:21" ht="15.6" x14ac:dyDescent="0.25">
      <c r="A26" s="113">
        <f t="shared" si="0"/>
        <v>24</v>
      </c>
      <c r="B26" s="374"/>
      <c r="C26" s="108" t="s">
        <v>309</v>
      </c>
      <c r="D26" s="108" t="s">
        <v>287</v>
      </c>
      <c r="E26" s="111" t="s">
        <v>297</v>
      </c>
      <c r="F26" s="108" t="s">
        <v>302</v>
      </c>
      <c r="G26" s="378" t="s">
        <v>310</v>
      </c>
      <c r="H26" s="116"/>
      <c r="I26" s="119"/>
      <c r="J26" s="116"/>
      <c r="K26" s="116"/>
      <c r="L26" s="385">
        <f>L23+M23</f>
        <v>43847</v>
      </c>
      <c r="M26" s="378">
        <v>7</v>
      </c>
      <c r="N26" s="178"/>
      <c r="O26" s="158"/>
      <c r="P26" s="158"/>
      <c r="Q26" s="377" t="s">
        <v>41</v>
      </c>
      <c r="R26" s="377" t="s">
        <v>48</v>
      </c>
      <c r="S26" s="378"/>
      <c r="T26" s="379"/>
      <c r="U26" s="391"/>
    </row>
    <row r="27" spans="1:21" ht="15.6" x14ac:dyDescent="0.25">
      <c r="A27" s="113">
        <f t="shared" si="0"/>
        <v>25</v>
      </c>
      <c r="B27" s="374"/>
      <c r="C27" s="108" t="s">
        <v>282</v>
      </c>
      <c r="D27" s="108" t="s">
        <v>287</v>
      </c>
      <c r="E27" s="111" t="s">
        <v>311</v>
      </c>
      <c r="F27" s="108" t="s">
        <v>261</v>
      </c>
      <c r="G27" s="379"/>
      <c r="H27" s="117"/>
      <c r="I27" s="119"/>
      <c r="J27" s="117"/>
      <c r="K27" s="117"/>
      <c r="L27" s="386"/>
      <c r="M27" s="379"/>
      <c r="N27" s="179"/>
      <c r="O27" s="159"/>
      <c r="P27" s="159"/>
      <c r="Q27" s="377"/>
      <c r="R27" s="377"/>
      <c r="S27" s="379"/>
      <c r="T27" s="379"/>
      <c r="U27" s="391"/>
    </row>
    <row r="28" spans="1:21" ht="15.6" x14ac:dyDescent="0.25">
      <c r="A28" s="113">
        <f t="shared" si="0"/>
        <v>26</v>
      </c>
      <c r="B28" s="374"/>
      <c r="C28" s="108" t="s">
        <v>282</v>
      </c>
      <c r="D28" s="108" t="s">
        <v>287</v>
      </c>
      <c r="E28" s="111" t="s">
        <v>312</v>
      </c>
      <c r="F28" s="108" t="s">
        <v>261</v>
      </c>
      <c r="G28" s="379"/>
      <c r="H28" s="117"/>
      <c r="I28" s="119"/>
      <c r="J28" s="117"/>
      <c r="K28" s="117"/>
      <c r="L28" s="386"/>
      <c r="M28" s="379"/>
      <c r="N28" s="179"/>
      <c r="O28" s="159"/>
      <c r="P28" s="159"/>
      <c r="Q28" s="377"/>
      <c r="R28" s="377"/>
      <c r="S28" s="379"/>
      <c r="T28" s="379"/>
      <c r="U28" s="391"/>
    </row>
    <row r="29" spans="1:21" ht="15.6" x14ac:dyDescent="0.25">
      <c r="A29" s="113">
        <f t="shared" si="0"/>
        <v>27</v>
      </c>
      <c r="B29" s="374"/>
      <c r="C29" s="108" t="s">
        <v>282</v>
      </c>
      <c r="D29" s="108" t="s">
        <v>287</v>
      </c>
      <c r="E29" s="111" t="s">
        <v>313</v>
      </c>
      <c r="F29" s="108" t="s">
        <v>261</v>
      </c>
      <c r="G29" s="380"/>
      <c r="H29" s="118"/>
      <c r="I29" s="119"/>
      <c r="J29" s="118"/>
      <c r="K29" s="118"/>
      <c r="L29" s="387"/>
      <c r="M29" s="380"/>
      <c r="N29" s="180"/>
      <c r="O29" s="160"/>
      <c r="P29" s="160"/>
      <c r="Q29" s="377"/>
      <c r="R29" s="377"/>
      <c r="S29" s="380"/>
      <c r="T29" s="379"/>
      <c r="U29" s="391"/>
    </row>
    <row r="30" spans="1:21" ht="31.2" x14ac:dyDescent="0.25">
      <c r="A30" s="113">
        <f t="shared" si="0"/>
        <v>28</v>
      </c>
      <c r="B30" s="374"/>
      <c r="C30" s="108" t="s">
        <v>282</v>
      </c>
      <c r="D30" s="108" t="s">
        <v>287</v>
      </c>
      <c r="E30" s="111" t="s">
        <v>314</v>
      </c>
      <c r="F30" s="108" t="s">
        <v>261</v>
      </c>
      <c r="G30" s="378" t="s">
        <v>315</v>
      </c>
      <c r="H30" s="116"/>
      <c r="I30" s="119"/>
      <c r="J30" s="116"/>
      <c r="K30" s="116"/>
      <c r="L30" s="388">
        <v>43864</v>
      </c>
      <c r="M30" s="377">
        <v>20</v>
      </c>
      <c r="N30" s="177"/>
      <c r="O30" s="157"/>
      <c r="P30" s="157"/>
      <c r="Q30" s="377" t="s">
        <v>41</v>
      </c>
      <c r="R30" s="377" t="s">
        <v>48</v>
      </c>
      <c r="S30" s="378"/>
      <c r="T30" s="379"/>
      <c r="U30" s="391"/>
    </row>
    <row r="31" spans="1:21" ht="15.6" x14ac:dyDescent="0.25">
      <c r="A31" s="113">
        <f t="shared" si="0"/>
        <v>29</v>
      </c>
      <c r="B31" s="374"/>
      <c r="C31" s="108" t="s">
        <v>282</v>
      </c>
      <c r="D31" s="108" t="s">
        <v>287</v>
      </c>
      <c r="E31" s="111" t="s">
        <v>293</v>
      </c>
      <c r="F31" s="108" t="s">
        <v>261</v>
      </c>
      <c r="G31" s="379"/>
      <c r="H31" s="117"/>
      <c r="I31" s="119"/>
      <c r="J31" s="117"/>
      <c r="K31" s="117"/>
      <c r="L31" s="388"/>
      <c r="M31" s="377"/>
      <c r="N31" s="177"/>
      <c r="O31" s="157"/>
      <c r="P31" s="157"/>
      <c r="Q31" s="377"/>
      <c r="R31" s="377"/>
      <c r="S31" s="379"/>
      <c r="T31" s="379"/>
      <c r="U31" s="391"/>
    </row>
    <row r="32" spans="1:21" ht="15.6" x14ac:dyDescent="0.25">
      <c r="A32" s="113">
        <f t="shared" si="0"/>
        <v>30</v>
      </c>
      <c r="B32" s="374"/>
      <c r="C32" s="108" t="s">
        <v>282</v>
      </c>
      <c r="D32" s="108" t="s">
        <v>287</v>
      </c>
      <c r="E32" s="111" t="s">
        <v>294</v>
      </c>
      <c r="F32" s="108" t="s">
        <v>261</v>
      </c>
      <c r="G32" s="379"/>
      <c r="H32" s="117"/>
      <c r="I32" s="119"/>
      <c r="J32" s="117"/>
      <c r="K32" s="117"/>
      <c r="L32" s="388"/>
      <c r="M32" s="377"/>
      <c r="N32" s="177"/>
      <c r="O32" s="157"/>
      <c r="P32" s="157"/>
      <c r="Q32" s="377"/>
      <c r="R32" s="377"/>
      <c r="S32" s="379"/>
      <c r="T32" s="379"/>
      <c r="U32" s="391"/>
    </row>
    <row r="33" spans="1:21" ht="15.6" x14ac:dyDescent="0.25">
      <c r="A33" s="113">
        <f t="shared" si="0"/>
        <v>31</v>
      </c>
      <c r="B33" s="374"/>
      <c r="C33" s="108" t="s">
        <v>282</v>
      </c>
      <c r="D33" s="108" t="s">
        <v>300</v>
      </c>
      <c r="E33" s="111" t="s">
        <v>316</v>
      </c>
      <c r="F33" s="108" t="s">
        <v>302</v>
      </c>
      <c r="G33" s="380"/>
      <c r="H33" s="118"/>
      <c r="I33" s="119"/>
      <c r="J33" s="118"/>
      <c r="K33" s="118"/>
      <c r="L33" s="388"/>
      <c r="M33" s="377"/>
      <c r="N33" s="177"/>
      <c r="O33" s="157"/>
      <c r="P33" s="157"/>
      <c r="Q33" s="377"/>
      <c r="R33" s="377"/>
      <c r="S33" s="380"/>
      <c r="T33" s="379"/>
      <c r="U33" s="391"/>
    </row>
    <row r="34" spans="1:21" ht="15.6" x14ac:dyDescent="0.25">
      <c r="A34" s="113">
        <f t="shared" si="0"/>
        <v>32</v>
      </c>
      <c r="B34" s="374"/>
      <c r="C34" s="108" t="s">
        <v>282</v>
      </c>
      <c r="D34" s="108" t="s">
        <v>300</v>
      </c>
      <c r="E34" s="111" t="s">
        <v>301</v>
      </c>
      <c r="F34" s="108" t="s">
        <v>302</v>
      </c>
      <c r="G34" s="378" t="s">
        <v>317</v>
      </c>
      <c r="H34" s="117"/>
      <c r="I34" s="119"/>
      <c r="J34" s="117"/>
      <c r="K34" s="117"/>
      <c r="L34" s="386">
        <f>L30+M30</f>
        <v>43884</v>
      </c>
      <c r="M34" s="379" t="s">
        <v>182</v>
      </c>
      <c r="N34" s="179"/>
      <c r="O34" s="159"/>
      <c r="P34" s="159"/>
      <c r="Q34" s="378" t="s">
        <v>41</v>
      </c>
      <c r="R34" s="378" t="s">
        <v>48</v>
      </c>
      <c r="S34" s="378"/>
      <c r="T34" s="379"/>
      <c r="U34" s="391"/>
    </row>
    <row r="35" spans="1:21" ht="15.6" x14ac:dyDescent="0.25">
      <c r="A35" s="113">
        <f t="shared" si="0"/>
        <v>33</v>
      </c>
      <c r="B35" s="374"/>
      <c r="C35" s="108" t="s">
        <v>282</v>
      </c>
      <c r="D35" s="108" t="s">
        <v>300</v>
      </c>
      <c r="E35" s="111" t="s">
        <v>304</v>
      </c>
      <c r="F35" s="108" t="s">
        <v>302</v>
      </c>
      <c r="G35" s="380"/>
      <c r="H35" s="118"/>
      <c r="I35" s="119"/>
      <c r="J35" s="118"/>
      <c r="K35" s="118"/>
      <c r="L35" s="387"/>
      <c r="M35" s="380"/>
      <c r="N35" s="180"/>
      <c r="O35" s="160"/>
      <c r="P35" s="160"/>
      <c r="Q35" s="380"/>
      <c r="R35" s="380"/>
      <c r="S35" s="380"/>
      <c r="T35" s="380"/>
      <c r="U35" s="391"/>
    </row>
    <row r="36" spans="1:21" ht="31.2" x14ac:dyDescent="0.25">
      <c r="A36" s="113">
        <f t="shared" si="0"/>
        <v>34</v>
      </c>
      <c r="B36" s="374"/>
      <c r="C36" s="108" t="s">
        <v>258</v>
      </c>
      <c r="D36" s="108" t="s">
        <v>287</v>
      </c>
      <c r="E36" s="111" t="s">
        <v>318</v>
      </c>
      <c r="F36" s="108" t="s">
        <v>261</v>
      </c>
      <c r="G36" s="114" t="s">
        <v>319</v>
      </c>
      <c r="H36" s="115"/>
      <c r="I36" s="384" t="s">
        <v>320</v>
      </c>
      <c r="J36" s="115"/>
      <c r="K36" s="115"/>
      <c r="L36" s="181">
        <v>43820</v>
      </c>
      <c r="M36" s="111">
        <v>5</v>
      </c>
      <c r="N36" s="177"/>
      <c r="O36" s="157"/>
      <c r="P36" s="157"/>
      <c r="Q36" s="111" t="s">
        <v>321</v>
      </c>
      <c r="R36" s="111"/>
      <c r="S36" s="111" t="s">
        <v>322</v>
      </c>
      <c r="T36" s="378" t="s">
        <v>323</v>
      </c>
      <c r="U36" s="391" t="s">
        <v>324</v>
      </c>
    </row>
    <row r="37" spans="1:21" ht="31.2" x14ac:dyDescent="0.25">
      <c r="A37" s="113">
        <f t="shared" si="0"/>
        <v>35</v>
      </c>
      <c r="B37" s="374"/>
      <c r="C37" s="108" t="s">
        <v>258</v>
      </c>
      <c r="D37" s="108" t="s">
        <v>287</v>
      </c>
      <c r="E37" s="111" t="s">
        <v>325</v>
      </c>
      <c r="F37" s="108" t="s">
        <v>261</v>
      </c>
      <c r="G37" s="111" t="s">
        <v>326</v>
      </c>
      <c r="H37" s="112"/>
      <c r="I37" s="384"/>
      <c r="J37" s="112"/>
      <c r="K37" s="112"/>
      <c r="L37" s="181">
        <f>L36+M36</f>
        <v>43825</v>
      </c>
      <c r="M37" s="111">
        <v>3</v>
      </c>
      <c r="N37" s="177"/>
      <c r="O37" s="157"/>
      <c r="P37" s="157"/>
      <c r="Q37" s="111" t="s">
        <v>271</v>
      </c>
      <c r="R37" s="111" t="s">
        <v>54</v>
      </c>
      <c r="S37" s="111" t="s">
        <v>39</v>
      </c>
      <c r="T37" s="392"/>
      <c r="U37" s="391"/>
    </row>
    <row r="38" spans="1:21" ht="31.2" x14ac:dyDescent="0.25">
      <c r="A38" s="113">
        <f t="shared" si="0"/>
        <v>36</v>
      </c>
      <c r="B38" s="374"/>
      <c r="C38" s="108" t="s">
        <v>282</v>
      </c>
      <c r="D38" s="108" t="s">
        <v>287</v>
      </c>
      <c r="E38" s="111" t="s">
        <v>327</v>
      </c>
      <c r="F38" s="108" t="s">
        <v>261</v>
      </c>
      <c r="G38" s="114" t="s">
        <v>328</v>
      </c>
      <c r="H38" s="115"/>
      <c r="I38" s="384"/>
      <c r="J38" s="115"/>
      <c r="K38" s="115"/>
      <c r="L38" s="181">
        <f t="shared" ref="L38:L40" si="2">L37+M37</f>
        <v>43828</v>
      </c>
      <c r="M38" s="111">
        <v>5</v>
      </c>
      <c r="N38" s="177"/>
      <c r="O38" s="157"/>
      <c r="P38" s="157"/>
      <c r="Q38" s="111" t="s">
        <v>274</v>
      </c>
      <c r="R38" s="111" t="s">
        <v>264</v>
      </c>
      <c r="S38" s="111" t="s">
        <v>271</v>
      </c>
      <c r="T38" s="392"/>
      <c r="U38" s="391"/>
    </row>
    <row r="39" spans="1:21" ht="15.6" x14ac:dyDescent="0.25">
      <c r="A39" s="113">
        <f t="shared" si="0"/>
        <v>37</v>
      </c>
      <c r="B39" s="374"/>
      <c r="C39" s="108" t="s">
        <v>279</v>
      </c>
      <c r="D39" s="108" t="s">
        <v>287</v>
      </c>
      <c r="E39" s="111" t="s">
        <v>329</v>
      </c>
      <c r="F39" s="108" t="s">
        <v>261</v>
      </c>
      <c r="G39" s="114" t="s">
        <v>278</v>
      </c>
      <c r="H39" s="115"/>
      <c r="I39" s="384"/>
      <c r="J39" s="115"/>
      <c r="K39" s="115"/>
      <c r="L39" s="181">
        <f t="shared" si="2"/>
        <v>43833</v>
      </c>
      <c r="M39" s="111">
        <v>20</v>
      </c>
      <c r="N39" s="177"/>
      <c r="O39" s="157"/>
      <c r="P39" s="157"/>
      <c r="Q39" s="111" t="s">
        <v>271</v>
      </c>
      <c r="R39" s="111" t="s">
        <v>264</v>
      </c>
      <c r="S39" s="111" t="s">
        <v>274</v>
      </c>
      <c r="T39" s="392"/>
      <c r="U39" s="391"/>
    </row>
    <row r="40" spans="1:21" ht="31.2" x14ac:dyDescent="0.25">
      <c r="A40" s="113">
        <f t="shared" si="0"/>
        <v>38</v>
      </c>
      <c r="B40" s="375"/>
      <c r="C40" s="108" t="s">
        <v>279</v>
      </c>
      <c r="D40" s="108" t="s">
        <v>287</v>
      </c>
      <c r="E40" s="111" t="s">
        <v>330</v>
      </c>
      <c r="F40" s="108" t="s">
        <v>261</v>
      </c>
      <c r="G40" s="114" t="s">
        <v>331</v>
      </c>
      <c r="H40" s="115"/>
      <c r="I40" s="384"/>
      <c r="J40" s="115"/>
      <c r="K40" s="115"/>
      <c r="L40" s="181">
        <f t="shared" si="2"/>
        <v>43853</v>
      </c>
      <c r="M40" s="111" t="s">
        <v>182</v>
      </c>
      <c r="N40" s="177"/>
      <c r="O40" s="157"/>
      <c r="P40" s="157"/>
      <c r="Q40" s="111" t="s">
        <v>271</v>
      </c>
      <c r="R40" s="111" t="s">
        <v>264</v>
      </c>
      <c r="S40" s="111" t="s">
        <v>274</v>
      </c>
      <c r="T40" s="393"/>
      <c r="U40" s="391"/>
    </row>
    <row r="41" spans="1:21" s="103" customFormat="1" ht="31.2" x14ac:dyDescent="0.25">
      <c r="A41" s="113">
        <f t="shared" si="0"/>
        <v>39</v>
      </c>
      <c r="B41" s="376" t="s">
        <v>332</v>
      </c>
      <c r="C41" s="108" t="s">
        <v>258</v>
      </c>
      <c r="D41" s="108" t="s">
        <v>333</v>
      </c>
      <c r="E41" s="111" t="s">
        <v>334</v>
      </c>
      <c r="F41" s="108" t="s">
        <v>335</v>
      </c>
      <c r="G41" s="111" t="s">
        <v>336</v>
      </c>
      <c r="H41" s="112"/>
      <c r="I41" s="112"/>
      <c r="J41" s="112"/>
      <c r="K41" s="112"/>
      <c r="L41" s="181">
        <v>43864</v>
      </c>
      <c r="M41" s="108">
        <v>29</v>
      </c>
      <c r="N41" s="177"/>
      <c r="O41" s="162"/>
      <c r="P41" s="162"/>
      <c r="Q41" s="108"/>
      <c r="R41" s="108"/>
      <c r="S41" s="108"/>
      <c r="T41" s="108" t="s">
        <v>2</v>
      </c>
      <c r="U41" s="120"/>
    </row>
    <row r="42" spans="1:21" s="103" customFormat="1" ht="46.8" x14ac:dyDescent="0.25">
      <c r="A42" s="113">
        <f t="shared" si="0"/>
        <v>40</v>
      </c>
      <c r="B42" s="376"/>
      <c r="C42" s="108" t="s">
        <v>258</v>
      </c>
      <c r="D42" s="108" t="s">
        <v>333</v>
      </c>
      <c r="E42" s="111" t="s">
        <v>337</v>
      </c>
      <c r="F42" s="108" t="s">
        <v>338</v>
      </c>
      <c r="G42" s="111" t="s">
        <v>339</v>
      </c>
      <c r="H42" s="112"/>
      <c r="I42" s="112"/>
      <c r="J42" s="112"/>
      <c r="K42" s="112"/>
      <c r="L42" s="181">
        <v>43864</v>
      </c>
      <c r="M42" s="108">
        <v>20</v>
      </c>
      <c r="N42" s="177"/>
      <c r="O42" s="162"/>
      <c r="P42" s="162"/>
      <c r="Q42" s="108"/>
      <c r="R42" s="108"/>
      <c r="S42" s="108"/>
      <c r="T42" s="108" t="s">
        <v>2</v>
      </c>
      <c r="U42" s="120"/>
    </row>
    <row r="43" spans="1:21" s="103" customFormat="1" ht="31.2" x14ac:dyDescent="0.25">
      <c r="A43" s="113">
        <f t="shared" si="0"/>
        <v>41</v>
      </c>
      <c r="B43" s="376"/>
      <c r="C43" s="108" t="s">
        <v>340</v>
      </c>
      <c r="D43" s="108" t="s">
        <v>333</v>
      </c>
      <c r="E43" s="111" t="s">
        <v>341</v>
      </c>
      <c r="F43" s="108" t="s">
        <v>302</v>
      </c>
      <c r="G43" s="111" t="s">
        <v>342</v>
      </c>
      <c r="H43" s="112"/>
      <c r="I43" s="112"/>
      <c r="J43" s="112"/>
      <c r="K43" s="112"/>
      <c r="L43" s="181">
        <v>43822</v>
      </c>
      <c r="M43" s="108">
        <v>60</v>
      </c>
      <c r="N43" s="177"/>
      <c r="O43" s="162"/>
      <c r="P43" s="162"/>
      <c r="Q43" s="111" t="s">
        <v>263</v>
      </c>
      <c r="R43" s="108" t="s">
        <v>264</v>
      </c>
      <c r="S43" s="108" t="s">
        <v>343</v>
      </c>
      <c r="T43" s="108" t="s">
        <v>2</v>
      </c>
      <c r="U43" s="120"/>
    </row>
    <row r="44" spans="1:21" s="103" customFormat="1" ht="31.2" x14ac:dyDescent="0.25">
      <c r="A44" s="113">
        <f t="shared" si="0"/>
        <v>42</v>
      </c>
      <c r="B44" s="376"/>
      <c r="C44" s="108" t="s">
        <v>340</v>
      </c>
      <c r="D44" s="108" t="s">
        <v>333</v>
      </c>
      <c r="E44" s="111" t="s">
        <v>344</v>
      </c>
      <c r="F44" s="108" t="s">
        <v>302</v>
      </c>
      <c r="G44" s="111" t="s">
        <v>345</v>
      </c>
      <c r="H44" s="112"/>
      <c r="I44" s="112"/>
      <c r="J44" s="112"/>
      <c r="K44" s="112"/>
      <c r="L44" s="181">
        <v>43822</v>
      </c>
      <c r="M44" s="108">
        <v>15</v>
      </c>
      <c r="N44" s="177"/>
      <c r="O44" s="162"/>
      <c r="P44" s="162"/>
      <c r="Q44" s="111" t="s">
        <v>263</v>
      </c>
      <c r="R44" s="108" t="s">
        <v>264</v>
      </c>
      <c r="S44" s="108" t="s">
        <v>346</v>
      </c>
      <c r="T44" s="111" t="s">
        <v>345</v>
      </c>
      <c r="U44" s="120"/>
    </row>
    <row r="45" spans="1:21" s="103" customFormat="1" ht="31.2" x14ac:dyDescent="0.25">
      <c r="A45" s="113">
        <f t="shared" si="0"/>
        <v>43</v>
      </c>
      <c r="B45" s="376"/>
      <c r="C45" s="108" t="s">
        <v>340</v>
      </c>
      <c r="D45" s="108" t="s">
        <v>333</v>
      </c>
      <c r="E45" s="111" t="s">
        <v>347</v>
      </c>
      <c r="F45" s="108" t="s">
        <v>302</v>
      </c>
      <c r="G45" s="111" t="s">
        <v>348</v>
      </c>
      <c r="H45" s="112"/>
      <c r="I45" s="112"/>
      <c r="J45" s="112"/>
      <c r="K45" s="112"/>
      <c r="L45" s="181">
        <v>43822</v>
      </c>
      <c r="M45" s="108">
        <v>30</v>
      </c>
      <c r="N45" s="177"/>
      <c r="O45" s="162"/>
      <c r="P45" s="162"/>
      <c r="Q45" s="111" t="s">
        <v>343</v>
      </c>
      <c r="R45" s="108" t="s">
        <v>264</v>
      </c>
      <c r="S45" s="111" t="s">
        <v>263</v>
      </c>
      <c r="T45" s="108" t="s">
        <v>2</v>
      </c>
      <c r="U45" s="120"/>
    </row>
    <row r="46" spans="1:21" s="103" customFormat="1" ht="31.2" x14ac:dyDescent="0.25">
      <c r="A46" s="113">
        <f t="shared" si="0"/>
        <v>44</v>
      </c>
      <c r="B46" s="376"/>
      <c r="C46" s="108" t="s">
        <v>340</v>
      </c>
      <c r="D46" s="108" t="s">
        <v>349</v>
      </c>
      <c r="E46" s="111" t="s">
        <v>350</v>
      </c>
      <c r="F46" s="108" t="s">
        <v>302</v>
      </c>
      <c r="G46" s="111" t="s">
        <v>351</v>
      </c>
      <c r="H46" s="112"/>
      <c r="I46" s="112"/>
      <c r="J46" s="112"/>
      <c r="K46" s="112"/>
      <c r="L46" s="181">
        <v>43834</v>
      </c>
      <c r="M46" s="108">
        <v>45</v>
      </c>
      <c r="N46" s="177"/>
      <c r="O46" s="162"/>
      <c r="P46" s="162"/>
      <c r="Q46" s="108"/>
      <c r="R46" s="108"/>
      <c r="S46" s="108"/>
      <c r="T46" s="111" t="s">
        <v>351</v>
      </c>
      <c r="U46" s="120"/>
    </row>
    <row r="47" spans="1:21" s="103" customFormat="1" ht="15.6" x14ac:dyDescent="0.25">
      <c r="A47" s="113">
        <f t="shared" si="0"/>
        <v>45</v>
      </c>
      <c r="B47" s="376"/>
      <c r="C47" s="108" t="s">
        <v>340</v>
      </c>
      <c r="D47" s="108" t="s">
        <v>349</v>
      </c>
      <c r="E47" s="111" t="s">
        <v>352</v>
      </c>
      <c r="F47" s="108" t="s">
        <v>302</v>
      </c>
      <c r="G47" s="111" t="s">
        <v>351</v>
      </c>
      <c r="H47" s="112"/>
      <c r="I47" s="112"/>
      <c r="J47" s="112"/>
      <c r="K47" s="112"/>
      <c r="L47" s="181">
        <f>L46+M46</f>
        <v>43879</v>
      </c>
      <c r="M47" s="108">
        <v>30</v>
      </c>
      <c r="N47" s="177"/>
      <c r="O47" s="162"/>
      <c r="P47" s="162"/>
      <c r="Q47" s="108"/>
      <c r="R47" s="108"/>
      <c r="S47" s="108"/>
      <c r="T47" s="111" t="s">
        <v>351</v>
      </c>
      <c r="U47" s="120"/>
    </row>
    <row r="48" spans="1:21" s="103" customFormat="1" ht="15.6" x14ac:dyDescent="0.25">
      <c r="A48" s="113">
        <f t="shared" si="0"/>
        <v>46</v>
      </c>
      <c r="B48" s="376"/>
      <c r="C48" s="108" t="s">
        <v>267</v>
      </c>
      <c r="D48" s="108" t="s">
        <v>353</v>
      </c>
      <c r="E48" s="111" t="s">
        <v>354</v>
      </c>
      <c r="F48" s="108" t="s">
        <v>302</v>
      </c>
      <c r="G48" s="111"/>
      <c r="H48" s="112"/>
      <c r="I48" s="112"/>
      <c r="J48" s="112"/>
      <c r="K48" s="112"/>
      <c r="L48" s="181">
        <v>43864</v>
      </c>
      <c r="M48" s="108">
        <v>30</v>
      </c>
      <c r="N48" s="177"/>
      <c r="O48" s="162"/>
      <c r="P48" s="162"/>
      <c r="Q48" s="108"/>
      <c r="R48" s="108"/>
      <c r="S48" s="108"/>
      <c r="T48" s="108" t="s">
        <v>2</v>
      </c>
      <c r="U48" s="120"/>
    </row>
    <row r="49" spans="1:21" s="103" customFormat="1" ht="15.6" x14ac:dyDescent="0.25">
      <c r="A49" s="113">
        <f t="shared" si="0"/>
        <v>47</v>
      </c>
      <c r="B49" s="376"/>
      <c r="C49" s="108" t="s">
        <v>340</v>
      </c>
      <c r="D49" s="108" t="s">
        <v>353</v>
      </c>
      <c r="E49" s="111" t="s">
        <v>355</v>
      </c>
      <c r="F49" s="108" t="s">
        <v>302</v>
      </c>
      <c r="G49" s="111"/>
      <c r="H49" s="112"/>
      <c r="I49" s="112"/>
      <c r="J49" s="112"/>
      <c r="K49" s="112"/>
      <c r="L49" s="181">
        <v>43891</v>
      </c>
      <c r="M49" s="108">
        <v>40</v>
      </c>
      <c r="N49" s="177"/>
      <c r="O49" s="162"/>
      <c r="P49" s="162"/>
      <c r="Q49" s="108"/>
      <c r="R49" s="108"/>
      <c r="S49" s="108"/>
      <c r="T49" s="108" t="s">
        <v>2</v>
      </c>
      <c r="U49" s="120"/>
    </row>
    <row r="50" spans="1:21" s="103" customFormat="1" ht="31.2" x14ac:dyDescent="0.25">
      <c r="A50" s="113">
        <f t="shared" si="0"/>
        <v>48</v>
      </c>
      <c r="B50" s="376"/>
      <c r="C50" s="108" t="s">
        <v>340</v>
      </c>
      <c r="D50" s="108" t="s">
        <v>353</v>
      </c>
      <c r="E50" s="111" t="s">
        <v>356</v>
      </c>
      <c r="F50" s="108" t="s">
        <v>302</v>
      </c>
      <c r="G50" s="111"/>
      <c r="H50" s="112"/>
      <c r="I50" s="112"/>
      <c r="J50" s="112"/>
      <c r="K50" s="112"/>
      <c r="L50" s="177" t="s">
        <v>357</v>
      </c>
      <c r="M50" s="108" t="s">
        <v>182</v>
      </c>
      <c r="N50" s="177"/>
      <c r="O50" s="162"/>
      <c r="P50" s="162"/>
      <c r="Q50" s="111" t="s">
        <v>263</v>
      </c>
      <c r="R50" s="108" t="s">
        <v>264</v>
      </c>
      <c r="S50" s="111" t="s">
        <v>343</v>
      </c>
      <c r="T50" s="108" t="s">
        <v>2</v>
      </c>
      <c r="U50" s="120"/>
    </row>
    <row r="51" spans="1:21" s="103" customFormat="1" ht="15.6" x14ac:dyDescent="0.25">
      <c r="A51" s="113">
        <f t="shared" si="0"/>
        <v>49</v>
      </c>
      <c r="B51" s="376"/>
      <c r="C51" s="108" t="s">
        <v>340</v>
      </c>
      <c r="D51" s="108" t="s">
        <v>353</v>
      </c>
      <c r="E51" s="111" t="s">
        <v>358</v>
      </c>
      <c r="F51" s="108" t="s">
        <v>302</v>
      </c>
      <c r="G51" s="111"/>
      <c r="H51" s="112"/>
      <c r="I51" s="112"/>
      <c r="J51" s="112"/>
      <c r="K51" s="112"/>
      <c r="L51" s="181">
        <v>43891</v>
      </c>
      <c r="M51" s="108">
        <v>40</v>
      </c>
      <c r="N51" s="177"/>
      <c r="O51" s="162"/>
      <c r="P51" s="162"/>
      <c r="Q51" s="108"/>
      <c r="R51" s="108"/>
      <c r="S51" s="108"/>
      <c r="T51" s="108" t="s">
        <v>2</v>
      </c>
      <c r="U51" s="120"/>
    </row>
    <row r="52" spans="1:21" s="103" customFormat="1" ht="31.2" x14ac:dyDescent="0.25">
      <c r="A52" s="113">
        <f t="shared" si="0"/>
        <v>50</v>
      </c>
      <c r="B52" s="376"/>
      <c r="C52" s="108" t="s">
        <v>340</v>
      </c>
      <c r="D52" s="108" t="s">
        <v>353</v>
      </c>
      <c r="E52" s="111" t="s">
        <v>359</v>
      </c>
      <c r="F52" s="108" t="s">
        <v>302</v>
      </c>
      <c r="G52" s="111" t="s">
        <v>360</v>
      </c>
      <c r="H52" s="112"/>
      <c r="I52" s="112"/>
      <c r="J52" s="112"/>
      <c r="K52" s="112"/>
      <c r="L52" s="181">
        <v>43834</v>
      </c>
      <c r="M52" s="108">
        <v>7</v>
      </c>
      <c r="N52" s="177"/>
      <c r="O52" s="162"/>
      <c r="P52" s="162"/>
      <c r="Q52" s="111" t="s">
        <v>271</v>
      </c>
      <c r="R52" s="108" t="s">
        <v>41</v>
      </c>
      <c r="S52" s="108" t="s">
        <v>361</v>
      </c>
      <c r="T52" s="108" t="s">
        <v>362</v>
      </c>
      <c r="U52" s="120"/>
    </row>
    <row r="53" spans="1:21" s="103" customFormat="1" ht="31.2" x14ac:dyDescent="0.25">
      <c r="A53" s="113">
        <f t="shared" si="0"/>
        <v>51</v>
      </c>
      <c r="B53" s="376"/>
      <c r="C53" s="108" t="s">
        <v>340</v>
      </c>
      <c r="D53" s="108" t="s">
        <v>353</v>
      </c>
      <c r="E53" s="111" t="s">
        <v>363</v>
      </c>
      <c r="F53" s="108" t="s">
        <v>302</v>
      </c>
      <c r="G53" s="111" t="s">
        <v>364</v>
      </c>
      <c r="H53" s="112"/>
      <c r="I53" s="112"/>
      <c r="J53" s="112"/>
      <c r="K53" s="112"/>
      <c r="L53" s="181">
        <f>L52+M52</f>
        <v>43841</v>
      </c>
      <c r="M53" s="108">
        <v>10</v>
      </c>
      <c r="N53" s="177"/>
      <c r="O53" s="162"/>
      <c r="P53" s="162"/>
      <c r="Q53" s="111" t="s">
        <v>271</v>
      </c>
      <c r="R53" s="108" t="s">
        <v>41</v>
      </c>
      <c r="S53" s="108" t="s">
        <v>361</v>
      </c>
      <c r="T53" s="108" t="s">
        <v>365</v>
      </c>
      <c r="U53" s="120"/>
    </row>
    <row r="54" spans="1:21" s="103" customFormat="1" ht="31.2" x14ac:dyDescent="0.25">
      <c r="A54" s="113">
        <f t="shared" si="0"/>
        <v>52</v>
      </c>
      <c r="B54" s="376"/>
      <c r="C54" s="108" t="s">
        <v>282</v>
      </c>
      <c r="D54" s="108" t="s">
        <v>259</v>
      </c>
      <c r="E54" s="111" t="s">
        <v>366</v>
      </c>
      <c r="F54" s="108" t="s">
        <v>269</v>
      </c>
      <c r="G54" s="111"/>
      <c r="H54" s="112"/>
      <c r="I54" s="112"/>
      <c r="J54" s="112"/>
      <c r="K54" s="112"/>
      <c r="L54" s="181">
        <v>43864</v>
      </c>
      <c r="M54" s="108">
        <v>30</v>
      </c>
      <c r="N54" s="177"/>
      <c r="O54" s="162"/>
      <c r="P54" s="162"/>
      <c r="Q54" s="111" t="s">
        <v>263</v>
      </c>
      <c r="R54" s="108" t="s">
        <v>264</v>
      </c>
      <c r="S54" s="111" t="s">
        <v>343</v>
      </c>
      <c r="T54" s="108"/>
      <c r="U54" s="120"/>
    </row>
    <row r="55" spans="1:21" s="103" customFormat="1" ht="31.2" x14ac:dyDescent="0.25">
      <c r="A55" s="113">
        <f t="shared" si="0"/>
        <v>53</v>
      </c>
      <c r="B55" s="376"/>
      <c r="C55" s="108" t="s">
        <v>309</v>
      </c>
      <c r="D55" s="108" t="s">
        <v>259</v>
      </c>
      <c r="E55" s="111" t="s">
        <v>367</v>
      </c>
      <c r="F55" s="108" t="s">
        <v>269</v>
      </c>
      <c r="G55" s="111" t="s">
        <v>368</v>
      </c>
      <c r="H55" s="112"/>
      <c r="I55" s="112"/>
      <c r="J55" s="112"/>
      <c r="K55" s="112"/>
      <c r="L55" s="181">
        <v>43951</v>
      </c>
      <c r="M55" s="108" t="s">
        <v>182</v>
      </c>
      <c r="N55" s="177"/>
      <c r="O55" s="162"/>
      <c r="P55" s="162"/>
      <c r="Q55" s="111" t="s">
        <v>271</v>
      </c>
      <c r="R55" s="108" t="s">
        <v>41</v>
      </c>
      <c r="S55" s="108" t="s">
        <v>361</v>
      </c>
      <c r="T55" s="108"/>
      <c r="U55" s="120"/>
    </row>
    <row r="56" spans="1:21" ht="31.2" x14ac:dyDescent="0.25">
      <c r="A56" s="113">
        <f t="shared" si="0"/>
        <v>54</v>
      </c>
      <c r="B56" s="376" t="s">
        <v>369</v>
      </c>
      <c r="C56" s="108" t="s">
        <v>309</v>
      </c>
      <c r="D56" s="108" t="s">
        <v>182</v>
      </c>
      <c r="E56" s="111" t="s">
        <v>370</v>
      </c>
      <c r="F56" s="108" t="s">
        <v>182</v>
      </c>
      <c r="G56" s="111" t="s">
        <v>371</v>
      </c>
      <c r="H56" s="112"/>
      <c r="I56" s="112"/>
      <c r="J56" s="112"/>
      <c r="K56" s="112"/>
      <c r="L56" s="181">
        <v>43864</v>
      </c>
      <c r="M56" s="108">
        <v>10</v>
      </c>
      <c r="N56" s="177"/>
      <c r="O56" s="162"/>
      <c r="P56" s="162"/>
      <c r="Q56" s="111" t="s">
        <v>372</v>
      </c>
      <c r="R56" s="108" t="s">
        <v>373</v>
      </c>
      <c r="S56" s="111" t="s">
        <v>41</v>
      </c>
      <c r="T56" s="108"/>
      <c r="U56" s="120"/>
    </row>
    <row r="57" spans="1:21" ht="31.2" x14ac:dyDescent="0.25">
      <c r="A57" s="113">
        <f t="shared" si="0"/>
        <v>55</v>
      </c>
      <c r="B57" s="376"/>
      <c r="C57" s="108" t="s">
        <v>309</v>
      </c>
      <c r="D57" s="108" t="s">
        <v>182</v>
      </c>
      <c r="E57" s="111" t="s">
        <v>370</v>
      </c>
      <c r="F57" s="108" t="s">
        <v>182</v>
      </c>
      <c r="G57" s="111" t="s">
        <v>374</v>
      </c>
      <c r="H57" s="112"/>
      <c r="I57" s="112"/>
      <c r="J57" s="112"/>
      <c r="K57" s="112"/>
      <c r="L57" s="181">
        <f>L56+M56</f>
        <v>43874</v>
      </c>
      <c r="M57" s="108">
        <v>15</v>
      </c>
      <c r="N57" s="177"/>
      <c r="O57" s="162"/>
      <c r="P57" s="162"/>
      <c r="Q57" s="111" t="s">
        <v>375</v>
      </c>
      <c r="R57" s="111" t="s">
        <v>376</v>
      </c>
      <c r="S57" s="111" t="s">
        <v>48</v>
      </c>
      <c r="T57" s="108"/>
      <c r="U57" s="120"/>
    </row>
    <row r="58" spans="1:21" ht="31.2" x14ac:dyDescent="0.25">
      <c r="A58" s="113">
        <f t="shared" si="0"/>
        <v>56</v>
      </c>
      <c r="B58" s="376"/>
      <c r="C58" s="108" t="s">
        <v>309</v>
      </c>
      <c r="D58" s="108" t="s">
        <v>182</v>
      </c>
      <c r="E58" s="111" t="s">
        <v>370</v>
      </c>
      <c r="F58" s="108" t="s">
        <v>182</v>
      </c>
      <c r="G58" s="111" t="s">
        <v>377</v>
      </c>
      <c r="H58" s="112"/>
      <c r="I58" s="112"/>
      <c r="J58" s="112"/>
      <c r="K58" s="112"/>
      <c r="L58" s="181">
        <f t="shared" ref="L58:L60" si="3">L57+M57</f>
        <v>43889</v>
      </c>
      <c r="M58" s="108">
        <v>10</v>
      </c>
      <c r="N58" s="177"/>
      <c r="O58" s="162"/>
      <c r="P58" s="162"/>
      <c r="Q58" s="111" t="s">
        <v>378</v>
      </c>
      <c r="R58" s="111" t="s">
        <v>376</v>
      </c>
      <c r="S58" s="111" t="s">
        <v>48</v>
      </c>
      <c r="T58" s="108"/>
      <c r="U58" s="120"/>
    </row>
    <row r="59" spans="1:21" ht="31.2" x14ac:dyDescent="0.25">
      <c r="A59" s="113">
        <f t="shared" si="0"/>
        <v>57</v>
      </c>
      <c r="B59" s="376"/>
      <c r="C59" s="108" t="s">
        <v>309</v>
      </c>
      <c r="D59" s="108" t="s">
        <v>182</v>
      </c>
      <c r="E59" s="111" t="s">
        <v>370</v>
      </c>
      <c r="F59" s="108" t="s">
        <v>182</v>
      </c>
      <c r="G59" s="111" t="s">
        <v>379</v>
      </c>
      <c r="H59" s="112"/>
      <c r="I59" s="112"/>
      <c r="J59" s="112"/>
      <c r="K59" s="112"/>
      <c r="L59" s="181">
        <f t="shared" si="3"/>
        <v>43899</v>
      </c>
      <c r="M59" s="108">
        <v>30</v>
      </c>
      <c r="N59" s="177"/>
      <c r="O59" s="162"/>
      <c r="P59" s="162"/>
      <c r="Q59" s="111" t="s">
        <v>378</v>
      </c>
      <c r="R59" s="111" t="s">
        <v>48</v>
      </c>
      <c r="S59" s="111" t="s">
        <v>380</v>
      </c>
      <c r="T59" s="111" t="s">
        <v>381</v>
      </c>
      <c r="U59" s="120"/>
    </row>
    <row r="60" spans="1:21" s="165" customFormat="1" ht="31.2" x14ac:dyDescent="0.25">
      <c r="A60" s="172">
        <f t="shared" si="0"/>
        <v>58</v>
      </c>
      <c r="B60" s="376"/>
      <c r="C60" s="172" t="s">
        <v>309</v>
      </c>
      <c r="D60" s="172" t="s">
        <v>182</v>
      </c>
      <c r="E60" s="173" t="s">
        <v>370</v>
      </c>
      <c r="F60" s="172" t="s">
        <v>182</v>
      </c>
      <c r="G60" s="173" t="s">
        <v>382</v>
      </c>
      <c r="H60" s="174"/>
      <c r="I60" s="174"/>
      <c r="J60" s="174"/>
      <c r="K60" s="174"/>
      <c r="L60" s="175">
        <f t="shared" si="3"/>
        <v>43929</v>
      </c>
      <c r="M60" s="172">
        <v>20</v>
      </c>
      <c r="N60" s="173"/>
      <c r="O60" s="172"/>
      <c r="P60" s="172"/>
      <c r="Q60" s="173" t="s">
        <v>376</v>
      </c>
      <c r="R60" s="173" t="s">
        <v>48</v>
      </c>
      <c r="S60" s="173" t="s">
        <v>373</v>
      </c>
      <c r="T60" s="172"/>
      <c r="U60" s="176"/>
    </row>
    <row r="61" spans="1:21" s="165" customFormat="1" ht="15.6" x14ac:dyDescent="0.25">
      <c r="C61" s="168"/>
      <c r="D61" s="168"/>
      <c r="E61" s="168"/>
      <c r="F61" s="168"/>
      <c r="G61" s="169"/>
      <c r="H61" s="170"/>
      <c r="I61" s="170"/>
      <c r="J61" s="170"/>
      <c r="K61" s="170"/>
      <c r="L61" s="169"/>
      <c r="M61" s="168"/>
      <c r="N61" s="169"/>
      <c r="O61" s="168"/>
      <c r="P61" s="168"/>
      <c r="Q61" s="168"/>
      <c r="R61" s="168"/>
      <c r="S61" s="168"/>
      <c r="T61" s="168"/>
    </row>
    <row r="62" spans="1:21" s="184" customFormat="1" ht="15.6" x14ac:dyDescent="0.25">
      <c r="C62" s="185"/>
      <c r="D62" s="185"/>
      <c r="E62" s="185"/>
      <c r="F62" s="185"/>
      <c r="G62" s="186"/>
      <c r="H62" s="186"/>
      <c r="I62" s="186"/>
      <c r="J62" s="186"/>
      <c r="K62" s="186"/>
      <c r="L62" s="186"/>
      <c r="M62" s="185"/>
      <c r="N62" s="186"/>
      <c r="O62" s="185"/>
      <c r="P62" s="185"/>
      <c r="Q62" s="185"/>
      <c r="R62" s="185"/>
      <c r="S62" s="185"/>
      <c r="T62" s="185"/>
    </row>
    <row r="63" spans="1:21" s="165" customFormat="1" ht="15.6" x14ac:dyDescent="0.25">
      <c r="C63" s="168"/>
      <c r="D63" s="168"/>
      <c r="E63" s="168"/>
      <c r="F63" s="168"/>
      <c r="G63" s="169"/>
      <c r="H63" s="170"/>
      <c r="I63" s="170"/>
      <c r="J63" s="170"/>
      <c r="K63" s="170"/>
      <c r="L63" s="169"/>
      <c r="M63" s="168"/>
      <c r="N63" s="169"/>
      <c r="O63" s="168"/>
      <c r="P63" s="168"/>
      <c r="Q63" s="168"/>
      <c r="R63" s="168"/>
      <c r="S63" s="168"/>
      <c r="T63" s="168"/>
    </row>
    <row r="64" spans="1:21" s="165" customFormat="1" ht="15.6" x14ac:dyDescent="0.25">
      <c r="A64" s="176">
        <v>1</v>
      </c>
      <c r="B64" s="176"/>
      <c r="C64" s="166" t="s">
        <v>701</v>
      </c>
      <c r="D64" s="166" t="s">
        <v>333</v>
      </c>
      <c r="E64" s="167" t="s">
        <v>702</v>
      </c>
      <c r="F64" s="166" t="s">
        <v>782</v>
      </c>
      <c r="G64" s="166" t="s">
        <v>782</v>
      </c>
      <c r="H64" s="174"/>
      <c r="I64" s="174"/>
      <c r="J64" s="174"/>
      <c r="K64" s="174"/>
      <c r="L64" s="173"/>
      <c r="M64" s="172"/>
      <c r="N64" s="173"/>
      <c r="O64" s="172"/>
      <c r="P64" s="172"/>
      <c r="Q64" s="172"/>
      <c r="R64" s="172"/>
      <c r="S64" s="172"/>
      <c r="T64" s="168"/>
    </row>
    <row r="65" spans="1:20" s="165" customFormat="1" ht="15.6" x14ac:dyDescent="0.25">
      <c r="A65" s="176">
        <v>2</v>
      </c>
      <c r="B65" s="176"/>
      <c r="C65" s="166" t="s">
        <v>701</v>
      </c>
      <c r="D65" s="166" t="s">
        <v>259</v>
      </c>
      <c r="E65" s="167" t="s">
        <v>703</v>
      </c>
      <c r="F65" s="166" t="s">
        <v>782</v>
      </c>
      <c r="G65" s="166" t="s">
        <v>782</v>
      </c>
      <c r="H65" s="174"/>
      <c r="I65" s="174"/>
      <c r="J65" s="174"/>
      <c r="K65" s="174"/>
      <c r="L65" s="173"/>
      <c r="M65" s="172"/>
      <c r="N65" s="173"/>
      <c r="O65" s="172"/>
      <c r="P65" s="172"/>
      <c r="Q65" s="172"/>
      <c r="R65" s="172"/>
      <c r="S65" s="172"/>
      <c r="T65" s="168"/>
    </row>
    <row r="66" spans="1:20" s="165" customFormat="1" ht="15.6" x14ac:dyDescent="0.25">
      <c r="A66" s="176">
        <v>3</v>
      </c>
      <c r="B66" s="176"/>
      <c r="C66" s="166" t="s">
        <v>701</v>
      </c>
      <c r="D66" s="166" t="s">
        <v>349</v>
      </c>
      <c r="E66" s="167" t="s">
        <v>704</v>
      </c>
      <c r="F66" s="166" t="s">
        <v>782</v>
      </c>
      <c r="G66" s="166" t="s">
        <v>782</v>
      </c>
      <c r="H66" s="174"/>
      <c r="I66" s="174"/>
      <c r="J66" s="174"/>
      <c r="K66" s="174"/>
      <c r="L66" s="173"/>
      <c r="M66" s="172"/>
      <c r="N66" s="173"/>
      <c r="O66" s="172"/>
      <c r="P66" s="172"/>
      <c r="Q66" s="172"/>
      <c r="R66" s="172"/>
      <c r="S66" s="172"/>
      <c r="T66" s="168"/>
    </row>
    <row r="67" spans="1:20" s="165" customFormat="1" ht="15.6" x14ac:dyDescent="0.25">
      <c r="A67" s="176">
        <v>4</v>
      </c>
      <c r="B67" s="176"/>
      <c r="C67" s="166" t="s">
        <v>701</v>
      </c>
      <c r="D67" s="166" t="s">
        <v>287</v>
      </c>
      <c r="E67" s="167" t="s">
        <v>705</v>
      </c>
      <c r="F67" s="166" t="s">
        <v>782</v>
      </c>
      <c r="G67" s="166" t="s">
        <v>782</v>
      </c>
      <c r="H67" s="174"/>
      <c r="I67" s="174"/>
      <c r="J67" s="174"/>
      <c r="K67" s="174"/>
      <c r="L67" s="173"/>
      <c r="M67" s="172"/>
      <c r="N67" s="173"/>
      <c r="O67" s="172"/>
      <c r="P67" s="172"/>
      <c r="Q67" s="172"/>
      <c r="R67" s="172"/>
      <c r="S67" s="172"/>
      <c r="T67" s="168"/>
    </row>
    <row r="68" spans="1:20" s="165" customFormat="1" ht="15.6" x14ac:dyDescent="0.25">
      <c r="A68" s="176">
        <v>5</v>
      </c>
      <c r="B68" s="176"/>
      <c r="C68" s="166" t="s">
        <v>701</v>
      </c>
      <c r="D68" s="166" t="s">
        <v>300</v>
      </c>
      <c r="E68" s="167" t="s">
        <v>706</v>
      </c>
      <c r="F68" s="166" t="s">
        <v>782</v>
      </c>
      <c r="G68" s="166" t="s">
        <v>782</v>
      </c>
      <c r="H68" s="174"/>
      <c r="I68" s="174"/>
      <c r="J68" s="174"/>
      <c r="K68" s="174"/>
      <c r="L68" s="173"/>
      <c r="M68" s="172"/>
      <c r="N68" s="173"/>
      <c r="O68" s="172"/>
      <c r="P68" s="172"/>
      <c r="Q68" s="172"/>
      <c r="R68" s="172"/>
      <c r="S68" s="172"/>
      <c r="T68" s="168"/>
    </row>
    <row r="69" spans="1:20" s="165" customFormat="1" ht="15.6" x14ac:dyDescent="0.25">
      <c r="A69" s="176">
        <v>6</v>
      </c>
      <c r="B69" s="176"/>
      <c r="C69" s="166" t="s">
        <v>701</v>
      </c>
      <c r="D69" s="166" t="s">
        <v>353</v>
      </c>
      <c r="E69" s="167" t="s">
        <v>707</v>
      </c>
      <c r="F69" s="166" t="s">
        <v>782</v>
      </c>
      <c r="G69" s="166" t="s">
        <v>782</v>
      </c>
      <c r="H69" s="174"/>
      <c r="I69" s="174"/>
      <c r="J69" s="174"/>
      <c r="K69" s="174"/>
      <c r="L69" s="173"/>
      <c r="M69" s="172"/>
      <c r="N69" s="173"/>
      <c r="O69" s="172"/>
      <c r="P69" s="172"/>
      <c r="Q69" s="172"/>
      <c r="R69" s="172"/>
      <c r="S69" s="172"/>
      <c r="T69" s="168"/>
    </row>
    <row r="70" spans="1:20" s="165" customFormat="1" ht="31.2" x14ac:dyDescent="0.25">
      <c r="A70" s="176">
        <v>7</v>
      </c>
      <c r="B70" s="176"/>
      <c r="C70" s="166" t="s">
        <v>258</v>
      </c>
      <c r="D70" s="166" t="s">
        <v>333</v>
      </c>
      <c r="E70" s="167" t="s">
        <v>708</v>
      </c>
      <c r="F70" s="166" t="s">
        <v>709</v>
      </c>
      <c r="G70" s="173" t="s">
        <v>793</v>
      </c>
      <c r="H70" s="174"/>
      <c r="I70" s="174"/>
      <c r="J70" s="174"/>
      <c r="K70" s="174"/>
      <c r="L70" s="173" t="s">
        <v>792</v>
      </c>
      <c r="M70" s="172">
        <v>1</v>
      </c>
      <c r="N70" s="173" t="s">
        <v>826</v>
      </c>
      <c r="O70" s="172"/>
      <c r="P70" s="172"/>
      <c r="Q70" s="172" t="s">
        <v>785</v>
      </c>
      <c r="R70" s="172" t="s">
        <v>786</v>
      </c>
      <c r="S70" s="172" t="s">
        <v>784</v>
      </c>
      <c r="T70" s="168"/>
    </row>
    <row r="71" spans="1:20" s="165" customFormat="1" ht="46.8" x14ac:dyDescent="0.25">
      <c r="A71" s="176">
        <v>8</v>
      </c>
      <c r="B71" s="176"/>
      <c r="C71" s="166" t="s">
        <v>258</v>
      </c>
      <c r="D71" s="166" t="s">
        <v>333</v>
      </c>
      <c r="E71" s="167" t="s">
        <v>710</v>
      </c>
      <c r="F71" s="166" t="s">
        <v>711</v>
      </c>
      <c r="G71" s="173" t="s">
        <v>794</v>
      </c>
      <c r="H71" s="174"/>
      <c r="I71" s="174"/>
      <c r="J71" s="174"/>
      <c r="K71" s="174"/>
      <c r="L71" s="173" t="s">
        <v>792</v>
      </c>
      <c r="M71" s="172">
        <v>1</v>
      </c>
      <c r="N71" s="173" t="s">
        <v>826</v>
      </c>
      <c r="O71" s="172"/>
      <c r="P71" s="172"/>
      <c r="Q71" s="172" t="s">
        <v>785</v>
      </c>
      <c r="R71" s="172" t="s">
        <v>786</v>
      </c>
      <c r="S71" s="172" t="s">
        <v>784</v>
      </c>
      <c r="T71" s="168"/>
    </row>
    <row r="72" spans="1:20" s="165" customFormat="1" ht="31.2" x14ac:dyDescent="0.25">
      <c r="A72" s="176">
        <v>9</v>
      </c>
      <c r="B72" s="176"/>
      <c r="C72" s="166" t="s">
        <v>258</v>
      </c>
      <c r="D72" s="166" t="s">
        <v>333</v>
      </c>
      <c r="E72" s="167" t="s">
        <v>712</v>
      </c>
      <c r="F72" s="166" t="s">
        <v>335</v>
      </c>
      <c r="G72" s="173" t="s">
        <v>795</v>
      </c>
      <c r="H72" s="174"/>
      <c r="I72" s="174"/>
      <c r="J72" s="174"/>
      <c r="K72" s="174"/>
      <c r="L72" s="173" t="s">
        <v>792</v>
      </c>
      <c r="M72" s="172">
        <v>1</v>
      </c>
      <c r="N72" s="173" t="s">
        <v>826</v>
      </c>
      <c r="O72" s="172"/>
      <c r="P72" s="172"/>
      <c r="Q72" s="172" t="s">
        <v>785</v>
      </c>
      <c r="R72" s="172" t="s">
        <v>786</v>
      </c>
      <c r="S72" s="172" t="s">
        <v>784</v>
      </c>
      <c r="T72" s="168"/>
    </row>
    <row r="73" spans="1:20" s="165" customFormat="1" ht="31.2" x14ac:dyDescent="0.25">
      <c r="A73" s="176">
        <v>10</v>
      </c>
      <c r="B73" s="176"/>
      <c r="C73" s="166" t="s">
        <v>258</v>
      </c>
      <c r="D73" s="166" t="s">
        <v>333</v>
      </c>
      <c r="E73" s="167" t="s">
        <v>334</v>
      </c>
      <c r="F73" s="166" t="s">
        <v>335</v>
      </c>
      <c r="G73" s="173" t="s">
        <v>796</v>
      </c>
      <c r="H73" s="174"/>
      <c r="I73" s="174"/>
      <c r="J73" s="174"/>
      <c r="K73" s="174"/>
      <c r="L73" s="173" t="s">
        <v>792</v>
      </c>
      <c r="M73" s="172">
        <v>1</v>
      </c>
      <c r="N73" s="173" t="s">
        <v>797</v>
      </c>
      <c r="O73" s="172"/>
      <c r="P73" s="172"/>
      <c r="Q73" s="172"/>
      <c r="R73" s="172"/>
      <c r="S73" s="172"/>
      <c r="T73" s="168"/>
    </row>
    <row r="74" spans="1:20" s="165" customFormat="1" ht="31.2" x14ac:dyDescent="0.25">
      <c r="A74" s="176">
        <v>11</v>
      </c>
      <c r="B74" s="176"/>
      <c r="C74" s="166" t="s">
        <v>258</v>
      </c>
      <c r="D74" s="166" t="s">
        <v>333</v>
      </c>
      <c r="E74" s="167" t="s">
        <v>337</v>
      </c>
      <c r="F74" s="166" t="s">
        <v>713</v>
      </c>
      <c r="G74" s="173" t="s">
        <v>798</v>
      </c>
      <c r="H74" s="174"/>
      <c r="I74" s="174"/>
      <c r="J74" s="174"/>
      <c r="K74" s="174"/>
      <c r="L74" s="173" t="s">
        <v>800</v>
      </c>
      <c r="M74" s="172">
        <v>3</v>
      </c>
      <c r="N74" s="173"/>
      <c r="O74" s="172"/>
      <c r="P74" s="172"/>
      <c r="Q74" s="172"/>
      <c r="R74" s="172"/>
      <c r="S74" s="172"/>
      <c r="T74" s="168"/>
    </row>
    <row r="75" spans="1:20" s="165" customFormat="1" ht="31.2" x14ac:dyDescent="0.25">
      <c r="A75" s="176">
        <v>12</v>
      </c>
      <c r="B75" s="176"/>
      <c r="C75" s="166" t="s">
        <v>258</v>
      </c>
      <c r="D75" s="166" t="s">
        <v>333</v>
      </c>
      <c r="E75" s="167" t="s">
        <v>714</v>
      </c>
      <c r="F75" s="166" t="s">
        <v>261</v>
      </c>
      <c r="G75" s="173" t="s">
        <v>799</v>
      </c>
      <c r="H75" s="174"/>
      <c r="I75" s="174"/>
      <c r="J75" s="174"/>
      <c r="K75" s="174"/>
      <c r="L75" s="173" t="s">
        <v>800</v>
      </c>
      <c r="M75" s="172">
        <v>3</v>
      </c>
      <c r="N75" s="173" t="s">
        <v>827</v>
      </c>
      <c r="O75" s="172"/>
      <c r="P75" s="172"/>
      <c r="Q75" s="172"/>
      <c r="R75" s="172"/>
      <c r="S75" s="172"/>
      <c r="T75" s="168"/>
    </row>
    <row r="76" spans="1:20" s="165" customFormat="1" ht="46.8" x14ac:dyDescent="0.25">
      <c r="A76" s="176">
        <v>13</v>
      </c>
      <c r="B76" s="176"/>
      <c r="C76" s="166" t="s">
        <v>258</v>
      </c>
      <c r="D76" s="166" t="s">
        <v>259</v>
      </c>
      <c r="E76" s="167" t="s">
        <v>260</v>
      </c>
      <c r="F76" s="166" t="s">
        <v>261</v>
      </c>
      <c r="G76" s="173" t="s">
        <v>804</v>
      </c>
      <c r="H76" s="174"/>
      <c r="I76" s="174" t="s">
        <v>801</v>
      </c>
      <c r="J76" s="174"/>
      <c r="K76" s="174"/>
      <c r="L76" s="173" t="s">
        <v>802</v>
      </c>
      <c r="M76" s="172">
        <v>0.2</v>
      </c>
      <c r="N76" s="173" t="s">
        <v>828</v>
      </c>
      <c r="O76" s="172"/>
      <c r="P76" s="172"/>
      <c r="Q76" s="172"/>
      <c r="R76" s="172"/>
      <c r="S76" s="172"/>
      <c r="T76" s="168"/>
    </row>
    <row r="77" spans="1:20" s="165" customFormat="1" ht="46.8" x14ac:dyDescent="0.25">
      <c r="A77" s="176">
        <v>14</v>
      </c>
      <c r="B77" s="176"/>
      <c r="C77" s="166" t="s">
        <v>258</v>
      </c>
      <c r="D77" s="166" t="s">
        <v>259</v>
      </c>
      <c r="E77" s="167" t="s">
        <v>715</v>
      </c>
      <c r="F77" s="166" t="s">
        <v>261</v>
      </c>
      <c r="G77" s="173" t="s">
        <v>805</v>
      </c>
      <c r="H77" s="174"/>
      <c r="I77" s="174"/>
      <c r="J77" s="174"/>
      <c r="K77" s="174"/>
      <c r="L77" s="173" t="s">
        <v>802</v>
      </c>
      <c r="M77" s="172">
        <v>0.2</v>
      </c>
      <c r="N77" s="173" t="s">
        <v>828</v>
      </c>
      <c r="O77" s="172"/>
      <c r="P77" s="172"/>
      <c r="Q77" s="172"/>
      <c r="R77" s="172"/>
      <c r="S77" s="172"/>
      <c r="T77" s="168"/>
    </row>
    <row r="78" spans="1:20" s="165" customFormat="1" ht="46.8" x14ac:dyDescent="0.25">
      <c r="A78" s="176">
        <v>15</v>
      </c>
      <c r="B78" s="176"/>
      <c r="C78" s="166" t="s">
        <v>258</v>
      </c>
      <c r="D78" s="166" t="s">
        <v>259</v>
      </c>
      <c r="E78" s="167" t="s">
        <v>716</v>
      </c>
      <c r="F78" s="166" t="s">
        <v>261</v>
      </c>
      <c r="G78" s="173" t="s">
        <v>806</v>
      </c>
      <c r="H78" s="174"/>
      <c r="I78" s="174"/>
      <c r="J78" s="174"/>
      <c r="K78" s="174"/>
      <c r="L78" s="173" t="s">
        <v>802</v>
      </c>
      <c r="M78" s="172">
        <v>0.2</v>
      </c>
      <c r="N78" s="173" t="s">
        <v>828</v>
      </c>
      <c r="O78" s="172"/>
      <c r="P78" s="172"/>
      <c r="Q78" s="172"/>
      <c r="R78" s="172"/>
      <c r="S78" s="172"/>
      <c r="T78" s="168"/>
    </row>
    <row r="79" spans="1:20" s="165" customFormat="1" ht="31.2" x14ac:dyDescent="0.25">
      <c r="A79" s="176">
        <v>16</v>
      </c>
      <c r="B79" s="176"/>
      <c r="C79" s="166" t="s">
        <v>258</v>
      </c>
      <c r="D79" s="166" t="s">
        <v>349</v>
      </c>
      <c r="E79" s="167" t="s">
        <v>717</v>
      </c>
      <c r="F79" s="166" t="s">
        <v>261</v>
      </c>
      <c r="G79" s="173" t="s">
        <v>807</v>
      </c>
      <c r="H79" s="174"/>
      <c r="I79" s="174"/>
      <c r="J79" s="174"/>
      <c r="K79" s="174"/>
      <c r="L79" s="173" t="s">
        <v>802</v>
      </c>
      <c r="M79" s="172">
        <v>0.2</v>
      </c>
      <c r="N79" s="173" t="s">
        <v>828</v>
      </c>
      <c r="O79" s="172"/>
      <c r="P79" s="172"/>
      <c r="Q79" s="172"/>
      <c r="R79" s="172"/>
      <c r="S79" s="172"/>
      <c r="T79" s="168"/>
    </row>
    <row r="80" spans="1:20" s="165" customFormat="1" ht="46.8" x14ac:dyDescent="0.25">
      <c r="A80" s="176">
        <v>17</v>
      </c>
      <c r="B80" s="176"/>
      <c r="C80" s="166" t="s">
        <v>258</v>
      </c>
      <c r="D80" s="166" t="s">
        <v>287</v>
      </c>
      <c r="E80" s="167" t="s">
        <v>297</v>
      </c>
      <c r="F80" s="166" t="s">
        <v>808</v>
      </c>
      <c r="G80" s="173" t="s">
        <v>809</v>
      </c>
      <c r="H80" s="174"/>
      <c r="I80" s="174" t="s">
        <v>870</v>
      </c>
      <c r="J80" s="174"/>
      <c r="K80" s="174"/>
      <c r="L80" s="173" t="s">
        <v>802</v>
      </c>
      <c r="M80" s="172">
        <v>0.1</v>
      </c>
      <c r="N80" s="173" t="s">
        <v>829</v>
      </c>
      <c r="O80" s="172"/>
      <c r="P80" s="172"/>
      <c r="Q80" s="172"/>
      <c r="R80" s="172"/>
      <c r="S80" s="172"/>
      <c r="T80" s="168"/>
    </row>
    <row r="81" spans="1:20" s="165" customFormat="1" ht="46.8" x14ac:dyDescent="0.25">
      <c r="A81" s="176">
        <v>18</v>
      </c>
      <c r="B81" s="176"/>
      <c r="C81" s="166" t="s">
        <v>258</v>
      </c>
      <c r="D81" s="166" t="s">
        <v>287</v>
      </c>
      <c r="E81" s="167" t="s">
        <v>718</v>
      </c>
      <c r="F81" s="166" t="s">
        <v>261</v>
      </c>
      <c r="G81" s="173" t="s">
        <v>811</v>
      </c>
      <c r="H81" s="174"/>
      <c r="I81" s="174" t="s">
        <v>871</v>
      </c>
      <c r="J81" s="174"/>
      <c r="K81" s="174"/>
      <c r="L81" s="173" t="s">
        <v>812</v>
      </c>
      <c r="M81" s="172">
        <v>0.2</v>
      </c>
      <c r="N81" s="173" t="s">
        <v>829</v>
      </c>
      <c r="O81" s="172"/>
      <c r="P81" s="172"/>
      <c r="Q81" s="172"/>
      <c r="R81" s="172"/>
      <c r="S81" s="172"/>
      <c r="T81" s="168"/>
    </row>
    <row r="82" spans="1:20" s="165" customFormat="1" ht="46.8" x14ac:dyDescent="0.25">
      <c r="A82" s="176">
        <v>19</v>
      </c>
      <c r="B82" s="176"/>
      <c r="C82" s="166" t="s">
        <v>258</v>
      </c>
      <c r="D82" s="166" t="s">
        <v>287</v>
      </c>
      <c r="E82" s="167" t="s">
        <v>288</v>
      </c>
      <c r="F82" s="166" t="s">
        <v>261</v>
      </c>
      <c r="G82" s="173" t="s">
        <v>811</v>
      </c>
      <c r="H82" s="174"/>
      <c r="I82" s="174" t="s">
        <v>872</v>
      </c>
      <c r="J82" s="174"/>
      <c r="K82" s="174"/>
      <c r="L82" s="173" t="s">
        <v>812</v>
      </c>
      <c r="M82" s="172">
        <v>0.2</v>
      </c>
      <c r="N82" s="173" t="s">
        <v>829</v>
      </c>
      <c r="O82" s="172"/>
      <c r="P82" s="172"/>
      <c r="Q82" s="172"/>
      <c r="R82" s="172"/>
      <c r="S82" s="172"/>
      <c r="T82" s="168"/>
    </row>
    <row r="83" spans="1:20" s="165" customFormat="1" ht="46.8" x14ac:dyDescent="0.25">
      <c r="A83" s="176">
        <v>20</v>
      </c>
      <c r="B83" s="176"/>
      <c r="C83" s="166" t="s">
        <v>258</v>
      </c>
      <c r="D83" s="166" t="s">
        <v>287</v>
      </c>
      <c r="E83" s="167" t="s">
        <v>292</v>
      </c>
      <c r="F83" s="166" t="s">
        <v>261</v>
      </c>
      <c r="G83" s="173" t="s">
        <v>811</v>
      </c>
      <c r="H83" s="174"/>
      <c r="I83" s="174"/>
      <c r="J83" s="174"/>
      <c r="K83" s="174"/>
      <c r="L83" s="173" t="s">
        <v>812</v>
      </c>
      <c r="M83" s="172">
        <v>0.2</v>
      </c>
      <c r="N83" s="173" t="s">
        <v>829</v>
      </c>
      <c r="O83" s="172"/>
      <c r="P83" s="172"/>
      <c r="Q83" s="172"/>
      <c r="R83" s="172"/>
      <c r="S83" s="172"/>
      <c r="T83" s="168"/>
    </row>
    <row r="84" spans="1:20" s="165" customFormat="1" ht="46.8" x14ac:dyDescent="0.25">
      <c r="A84" s="176">
        <v>21</v>
      </c>
      <c r="B84" s="176"/>
      <c r="C84" s="166" t="s">
        <v>258</v>
      </c>
      <c r="D84" s="166" t="s">
        <v>287</v>
      </c>
      <c r="E84" s="167" t="s">
        <v>719</v>
      </c>
      <c r="F84" s="166"/>
      <c r="G84" s="173" t="s">
        <v>811</v>
      </c>
      <c r="H84" s="174"/>
      <c r="I84" s="174"/>
      <c r="J84" s="174"/>
      <c r="K84" s="174"/>
      <c r="L84" s="173" t="s">
        <v>812</v>
      </c>
      <c r="M84" s="172">
        <v>0.2</v>
      </c>
      <c r="N84" s="173" t="s">
        <v>829</v>
      </c>
      <c r="O84" s="172"/>
      <c r="P84" s="172"/>
      <c r="Q84" s="172"/>
      <c r="R84" s="172"/>
      <c r="S84" s="172"/>
      <c r="T84" s="168"/>
    </row>
    <row r="85" spans="1:20" s="165" customFormat="1" ht="46.8" x14ac:dyDescent="0.25">
      <c r="A85" s="176">
        <v>22</v>
      </c>
      <c r="B85" s="176"/>
      <c r="C85" s="166" t="s">
        <v>258</v>
      </c>
      <c r="D85" s="166" t="s">
        <v>287</v>
      </c>
      <c r="E85" s="167" t="s">
        <v>720</v>
      </c>
      <c r="F85" s="166" t="s">
        <v>261</v>
      </c>
      <c r="G85" s="173" t="s">
        <v>811</v>
      </c>
      <c r="H85" s="174"/>
      <c r="I85" s="174" t="s">
        <v>873</v>
      </c>
      <c r="J85" s="174"/>
      <c r="K85" s="174"/>
      <c r="L85" s="173" t="s">
        <v>812</v>
      </c>
      <c r="M85" s="172">
        <v>0.2</v>
      </c>
      <c r="N85" s="173" t="s">
        <v>829</v>
      </c>
      <c r="O85" s="172"/>
      <c r="P85" s="172"/>
      <c r="Q85" s="172"/>
      <c r="R85" s="172"/>
      <c r="S85" s="172"/>
      <c r="T85" s="168"/>
    </row>
    <row r="86" spans="1:20" s="165" customFormat="1" ht="46.8" x14ac:dyDescent="0.25">
      <c r="A86" s="176">
        <v>23</v>
      </c>
      <c r="B86" s="176"/>
      <c r="C86" s="166" t="s">
        <v>258</v>
      </c>
      <c r="D86" s="166" t="s">
        <v>287</v>
      </c>
      <c r="E86" s="171" t="s">
        <v>293</v>
      </c>
      <c r="F86" s="166" t="s">
        <v>261</v>
      </c>
      <c r="G86" s="173" t="s">
        <v>811</v>
      </c>
      <c r="H86" s="174"/>
      <c r="I86" s="174"/>
      <c r="J86" s="174"/>
      <c r="K86" s="174"/>
      <c r="L86" s="173" t="s">
        <v>812</v>
      </c>
      <c r="M86" s="172">
        <v>0.2</v>
      </c>
      <c r="N86" s="173" t="s">
        <v>829</v>
      </c>
      <c r="O86" s="172"/>
      <c r="P86" s="172"/>
      <c r="Q86" s="172"/>
      <c r="R86" s="172"/>
      <c r="S86" s="172"/>
      <c r="T86" s="168"/>
    </row>
    <row r="87" spans="1:20" s="165" customFormat="1" ht="46.8" x14ac:dyDescent="0.25">
      <c r="A87" s="176">
        <v>24</v>
      </c>
      <c r="B87" s="176"/>
      <c r="C87" s="166" t="s">
        <v>258</v>
      </c>
      <c r="D87" s="166" t="s">
        <v>287</v>
      </c>
      <c r="E87" s="171" t="s">
        <v>294</v>
      </c>
      <c r="F87" s="166" t="s">
        <v>261</v>
      </c>
      <c r="G87" s="173" t="s">
        <v>811</v>
      </c>
      <c r="H87" s="174"/>
      <c r="I87" s="174"/>
      <c r="J87" s="174"/>
      <c r="K87" s="174"/>
      <c r="L87" s="173" t="s">
        <v>812</v>
      </c>
      <c r="M87" s="172">
        <v>0.2</v>
      </c>
      <c r="N87" s="173" t="s">
        <v>829</v>
      </c>
      <c r="O87" s="172"/>
      <c r="P87" s="172"/>
      <c r="Q87" s="172"/>
      <c r="R87" s="172"/>
      <c r="S87" s="172"/>
      <c r="T87" s="168"/>
    </row>
    <row r="88" spans="1:20" s="165" customFormat="1" ht="46.8" x14ac:dyDescent="0.25">
      <c r="A88" s="176">
        <v>25</v>
      </c>
      <c r="B88" s="176"/>
      <c r="C88" s="166" t="s">
        <v>258</v>
      </c>
      <c r="D88" s="166" t="s">
        <v>287</v>
      </c>
      <c r="E88" s="167" t="s">
        <v>721</v>
      </c>
      <c r="F88" s="166" t="s">
        <v>261</v>
      </c>
      <c r="G88" s="173" t="s">
        <v>811</v>
      </c>
      <c r="H88" s="174"/>
      <c r="I88" s="174"/>
      <c r="J88" s="174"/>
      <c r="K88" s="174"/>
      <c r="L88" s="173" t="s">
        <v>812</v>
      </c>
      <c r="M88" s="172">
        <v>0.2</v>
      </c>
      <c r="N88" s="173" t="s">
        <v>829</v>
      </c>
      <c r="O88" s="172"/>
      <c r="P88" s="172"/>
      <c r="Q88" s="172"/>
      <c r="R88" s="172"/>
      <c r="S88" s="172"/>
      <c r="T88" s="168"/>
    </row>
    <row r="89" spans="1:20" s="165" customFormat="1" ht="46.8" x14ac:dyDescent="0.25">
      <c r="A89" s="176">
        <v>26</v>
      </c>
      <c r="B89" s="176"/>
      <c r="C89" s="166" t="s">
        <v>258</v>
      </c>
      <c r="D89" s="166" t="s">
        <v>287</v>
      </c>
      <c r="E89" s="167" t="s">
        <v>722</v>
      </c>
      <c r="F89" s="166" t="s">
        <v>261</v>
      </c>
      <c r="G89" s="173" t="s">
        <v>811</v>
      </c>
      <c r="H89" s="174"/>
      <c r="I89" s="174"/>
      <c r="J89" s="174"/>
      <c r="K89" s="174"/>
      <c r="L89" s="173" t="s">
        <v>812</v>
      </c>
      <c r="M89" s="172">
        <v>0.2</v>
      </c>
      <c r="N89" s="173" t="s">
        <v>829</v>
      </c>
      <c r="O89" s="172"/>
      <c r="P89" s="172"/>
      <c r="Q89" s="172"/>
      <c r="R89" s="172"/>
      <c r="S89" s="172"/>
      <c r="T89" s="168"/>
    </row>
    <row r="90" spans="1:20" s="165" customFormat="1" ht="46.8" x14ac:dyDescent="0.25">
      <c r="A90" s="176">
        <v>27</v>
      </c>
      <c r="B90" s="176"/>
      <c r="C90" s="166" t="s">
        <v>258</v>
      </c>
      <c r="D90" s="166" t="s">
        <v>287</v>
      </c>
      <c r="E90" s="167" t="s">
        <v>723</v>
      </c>
      <c r="F90" s="166" t="s">
        <v>261</v>
      </c>
      <c r="G90" s="173" t="s">
        <v>811</v>
      </c>
      <c r="H90" s="174"/>
      <c r="I90" s="174" t="s">
        <v>874</v>
      </c>
      <c r="J90" s="174"/>
      <c r="K90" s="174"/>
      <c r="L90" s="173" t="s">
        <v>812</v>
      </c>
      <c r="M90" s="172">
        <v>0.2</v>
      </c>
      <c r="N90" s="173" t="s">
        <v>829</v>
      </c>
      <c r="O90" s="172"/>
      <c r="P90" s="172"/>
      <c r="Q90" s="172"/>
      <c r="R90" s="172"/>
      <c r="S90" s="172"/>
      <c r="T90" s="168"/>
    </row>
    <row r="91" spans="1:20" s="165" customFormat="1" ht="46.8" x14ac:dyDescent="0.25">
      <c r="A91" s="176">
        <v>28</v>
      </c>
      <c r="B91" s="176"/>
      <c r="C91" s="166" t="s">
        <v>258</v>
      </c>
      <c r="D91" s="166" t="s">
        <v>287</v>
      </c>
      <c r="E91" s="167" t="s">
        <v>296</v>
      </c>
      <c r="F91" s="166" t="s">
        <v>261</v>
      </c>
      <c r="G91" s="173" t="s">
        <v>811</v>
      </c>
      <c r="H91" s="174"/>
      <c r="I91" s="174"/>
      <c r="J91" s="174"/>
      <c r="K91" s="174"/>
      <c r="L91" s="173" t="s">
        <v>812</v>
      </c>
      <c r="M91" s="172">
        <v>0.2</v>
      </c>
      <c r="N91" s="173" t="s">
        <v>829</v>
      </c>
      <c r="O91" s="172"/>
      <c r="P91" s="172"/>
      <c r="Q91" s="172"/>
      <c r="R91" s="172"/>
      <c r="S91" s="172"/>
      <c r="T91" s="168"/>
    </row>
    <row r="92" spans="1:20" s="165" customFormat="1" ht="46.8" x14ac:dyDescent="0.25">
      <c r="A92" s="176">
        <v>29</v>
      </c>
      <c r="B92" s="176"/>
      <c r="C92" s="166" t="s">
        <v>258</v>
      </c>
      <c r="D92" s="166" t="s">
        <v>287</v>
      </c>
      <c r="E92" s="167" t="s">
        <v>724</v>
      </c>
      <c r="F92" s="166" t="s">
        <v>261</v>
      </c>
      <c r="G92" s="173" t="s">
        <v>811</v>
      </c>
      <c r="H92" s="174"/>
      <c r="I92" s="174"/>
      <c r="J92" s="174"/>
      <c r="K92" s="174"/>
      <c r="L92" s="173" t="s">
        <v>812</v>
      </c>
      <c r="M92" s="172">
        <v>0.2</v>
      </c>
      <c r="N92" s="173" t="s">
        <v>829</v>
      </c>
      <c r="O92" s="172"/>
      <c r="P92" s="172"/>
      <c r="Q92" s="172"/>
      <c r="R92" s="172"/>
      <c r="S92" s="172"/>
      <c r="T92" s="168"/>
    </row>
    <row r="93" spans="1:20" s="165" customFormat="1" ht="46.8" x14ac:dyDescent="0.25">
      <c r="A93" s="176">
        <v>30</v>
      </c>
      <c r="B93" s="176"/>
      <c r="C93" s="166" t="s">
        <v>258</v>
      </c>
      <c r="D93" s="166" t="s">
        <v>287</v>
      </c>
      <c r="E93" s="167" t="s">
        <v>725</v>
      </c>
      <c r="F93" s="166" t="s">
        <v>261</v>
      </c>
      <c r="G93" s="173" t="s">
        <v>811</v>
      </c>
      <c r="H93" s="174"/>
      <c r="I93" s="174"/>
      <c r="J93" s="174"/>
      <c r="K93" s="174"/>
      <c r="L93" s="173" t="s">
        <v>812</v>
      </c>
      <c r="M93" s="172">
        <v>0.2</v>
      </c>
      <c r="N93" s="173" t="s">
        <v>829</v>
      </c>
      <c r="O93" s="172"/>
      <c r="P93" s="172"/>
      <c r="Q93" s="172"/>
      <c r="R93" s="172"/>
      <c r="S93" s="172"/>
      <c r="T93" s="168"/>
    </row>
    <row r="94" spans="1:20" s="165" customFormat="1" ht="46.8" x14ac:dyDescent="0.25">
      <c r="A94" s="176">
        <v>31</v>
      </c>
      <c r="B94" s="176"/>
      <c r="C94" s="166" t="s">
        <v>258</v>
      </c>
      <c r="D94" s="166" t="s">
        <v>287</v>
      </c>
      <c r="E94" s="167" t="s">
        <v>726</v>
      </c>
      <c r="F94" s="166" t="s">
        <v>261</v>
      </c>
      <c r="G94" s="173" t="s">
        <v>811</v>
      </c>
      <c r="H94" s="174"/>
      <c r="I94" s="174"/>
      <c r="J94" s="174"/>
      <c r="K94" s="174"/>
      <c r="L94" s="173" t="s">
        <v>812</v>
      </c>
      <c r="M94" s="172">
        <v>0.2</v>
      </c>
      <c r="N94" s="173" t="s">
        <v>829</v>
      </c>
      <c r="O94" s="172"/>
      <c r="P94" s="172"/>
      <c r="Q94" s="172"/>
      <c r="R94" s="172"/>
      <c r="S94" s="172"/>
      <c r="T94" s="168"/>
    </row>
    <row r="95" spans="1:20" s="165" customFormat="1" ht="46.8" x14ac:dyDescent="0.25">
      <c r="A95" s="176">
        <v>32</v>
      </c>
      <c r="B95" s="176"/>
      <c r="C95" s="166" t="s">
        <v>258</v>
      </c>
      <c r="D95" s="166" t="s">
        <v>287</v>
      </c>
      <c r="E95" s="167" t="s">
        <v>318</v>
      </c>
      <c r="F95" s="166" t="s">
        <v>261</v>
      </c>
      <c r="G95" s="173" t="s">
        <v>811</v>
      </c>
      <c r="H95" s="174"/>
      <c r="I95" s="174" t="s">
        <v>875</v>
      </c>
      <c r="J95" s="174"/>
      <c r="K95" s="174"/>
      <c r="L95" s="173" t="s">
        <v>812</v>
      </c>
      <c r="M95" s="172">
        <v>0.2</v>
      </c>
      <c r="N95" s="173" t="s">
        <v>829</v>
      </c>
      <c r="O95" s="172"/>
      <c r="P95" s="172"/>
      <c r="Q95" s="172"/>
      <c r="R95" s="172"/>
      <c r="S95" s="172"/>
      <c r="T95" s="168"/>
    </row>
    <row r="96" spans="1:20" s="165" customFormat="1" ht="46.8" x14ac:dyDescent="0.25">
      <c r="A96" s="176">
        <v>33</v>
      </c>
      <c r="B96" s="176"/>
      <c r="C96" s="166" t="s">
        <v>258</v>
      </c>
      <c r="D96" s="166" t="s">
        <v>287</v>
      </c>
      <c r="E96" s="171" t="s">
        <v>325</v>
      </c>
      <c r="F96" s="166" t="s">
        <v>261</v>
      </c>
      <c r="G96" s="173" t="s">
        <v>811</v>
      </c>
      <c r="H96" s="174"/>
      <c r="I96" s="174"/>
      <c r="J96" s="174"/>
      <c r="K96" s="174"/>
      <c r="L96" s="173" t="s">
        <v>812</v>
      </c>
      <c r="M96" s="172">
        <v>0.2</v>
      </c>
      <c r="N96" s="173" t="s">
        <v>829</v>
      </c>
      <c r="O96" s="172"/>
      <c r="P96" s="172"/>
      <c r="Q96" s="172"/>
      <c r="R96" s="172"/>
      <c r="S96" s="172"/>
      <c r="T96" s="168"/>
    </row>
    <row r="97" spans="1:20" s="165" customFormat="1" ht="31.2" x14ac:dyDescent="0.25">
      <c r="A97" s="176">
        <v>34</v>
      </c>
      <c r="B97" s="176"/>
      <c r="C97" s="166" t="s">
        <v>258</v>
      </c>
      <c r="D97" s="166" t="s">
        <v>353</v>
      </c>
      <c r="E97" s="167" t="s">
        <v>727</v>
      </c>
      <c r="F97" s="166" t="s">
        <v>302</v>
      </c>
      <c r="G97" s="173" t="s">
        <v>817</v>
      </c>
      <c r="H97" s="174"/>
      <c r="I97" s="174"/>
      <c r="J97" s="174"/>
      <c r="K97" s="174"/>
      <c r="L97" s="173" t="s">
        <v>818</v>
      </c>
      <c r="M97" s="172">
        <v>0.5</v>
      </c>
      <c r="N97" s="173" t="s">
        <v>820</v>
      </c>
      <c r="O97" s="172"/>
      <c r="P97" s="172"/>
      <c r="Q97" s="172"/>
      <c r="R97" s="172"/>
      <c r="S97" s="172"/>
      <c r="T97" s="168"/>
    </row>
    <row r="98" spans="1:20" s="165" customFormat="1" ht="46.8" x14ac:dyDescent="0.25">
      <c r="A98" s="176">
        <v>35</v>
      </c>
      <c r="B98" s="176"/>
      <c r="C98" s="166" t="s">
        <v>258</v>
      </c>
      <c r="D98" s="166" t="s">
        <v>353</v>
      </c>
      <c r="E98" s="167" t="s">
        <v>728</v>
      </c>
      <c r="F98" s="166" t="s">
        <v>302</v>
      </c>
      <c r="G98" s="173" t="s">
        <v>821</v>
      </c>
      <c r="H98" s="174"/>
      <c r="I98" s="174"/>
      <c r="J98" s="174"/>
      <c r="K98" s="174"/>
      <c r="L98" s="173" t="s">
        <v>822</v>
      </c>
      <c r="M98" s="172">
        <v>0.2</v>
      </c>
      <c r="N98" s="173" t="s">
        <v>819</v>
      </c>
      <c r="O98" s="172"/>
      <c r="P98" s="172"/>
      <c r="Q98" s="172"/>
      <c r="R98" s="172"/>
      <c r="S98" s="172"/>
      <c r="T98" s="168"/>
    </row>
    <row r="99" spans="1:20" s="165" customFormat="1" ht="31.2" x14ac:dyDescent="0.25">
      <c r="A99" s="176">
        <v>36</v>
      </c>
      <c r="B99" s="176"/>
      <c r="C99" s="166" t="s">
        <v>267</v>
      </c>
      <c r="D99" s="166" t="s">
        <v>333</v>
      </c>
      <c r="E99" s="167" t="s">
        <v>708</v>
      </c>
      <c r="F99" s="166" t="s">
        <v>709</v>
      </c>
      <c r="G99" s="173" t="s">
        <v>823</v>
      </c>
      <c r="H99" s="174"/>
      <c r="I99" s="174"/>
      <c r="J99" s="174"/>
      <c r="K99" s="174"/>
      <c r="L99" s="173" t="s">
        <v>825</v>
      </c>
      <c r="M99" s="172">
        <v>0.1</v>
      </c>
      <c r="N99" s="173" t="s">
        <v>830</v>
      </c>
      <c r="O99" s="172"/>
      <c r="P99" s="172"/>
      <c r="Q99" s="172"/>
      <c r="R99" s="172"/>
      <c r="S99" s="172"/>
      <c r="T99" s="168"/>
    </row>
    <row r="100" spans="1:20" s="165" customFormat="1" ht="46.8" x14ac:dyDescent="0.25">
      <c r="A100" s="176">
        <v>37</v>
      </c>
      <c r="B100" s="176"/>
      <c r="C100" s="166" t="s">
        <v>267</v>
      </c>
      <c r="D100" s="166" t="s">
        <v>333</v>
      </c>
      <c r="E100" s="167" t="s">
        <v>729</v>
      </c>
      <c r="F100" s="166" t="s">
        <v>730</v>
      </c>
      <c r="G100" s="173" t="s">
        <v>824</v>
      </c>
      <c r="H100" s="174"/>
      <c r="I100" s="174"/>
      <c r="J100" s="174"/>
      <c r="K100" s="174"/>
      <c r="L100" s="173" t="s">
        <v>825</v>
      </c>
      <c r="M100" s="172">
        <v>0.1</v>
      </c>
      <c r="N100" s="173" t="s">
        <v>830</v>
      </c>
      <c r="O100" s="172"/>
      <c r="P100" s="172"/>
      <c r="Q100" s="172"/>
      <c r="R100" s="172"/>
      <c r="S100" s="172"/>
      <c r="T100" s="168"/>
    </row>
    <row r="101" spans="1:20" s="165" customFormat="1" ht="46.8" x14ac:dyDescent="0.25">
      <c r="A101" s="176">
        <v>38</v>
      </c>
      <c r="B101" s="176"/>
      <c r="C101" s="166" t="s">
        <v>267</v>
      </c>
      <c r="D101" s="166" t="s">
        <v>333</v>
      </c>
      <c r="E101" s="167" t="s">
        <v>731</v>
      </c>
      <c r="F101" s="166" t="s">
        <v>732</v>
      </c>
      <c r="G101" s="173" t="s">
        <v>824</v>
      </c>
      <c r="H101" s="174"/>
      <c r="I101" s="174"/>
      <c r="J101" s="174"/>
      <c r="K101" s="174"/>
      <c r="L101" s="173" t="s">
        <v>825</v>
      </c>
      <c r="M101" s="172">
        <v>0.1</v>
      </c>
      <c r="N101" s="173" t="s">
        <v>830</v>
      </c>
      <c r="O101" s="172"/>
      <c r="P101" s="172"/>
      <c r="Q101" s="172"/>
      <c r="R101" s="172"/>
      <c r="S101" s="172"/>
      <c r="T101" s="168"/>
    </row>
    <row r="102" spans="1:20" s="165" customFormat="1" ht="46.8" x14ac:dyDescent="0.25">
      <c r="A102" s="176">
        <v>39</v>
      </c>
      <c r="B102" s="176"/>
      <c r="C102" s="166" t="s">
        <v>267</v>
      </c>
      <c r="D102" s="166" t="s">
        <v>333</v>
      </c>
      <c r="E102" s="167" t="s">
        <v>733</v>
      </c>
      <c r="F102" s="166" t="s">
        <v>734</v>
      </c>
      <c r="G102" s="173" t="s">
        <v>824</v>
      </c>
      <c r="H102" s="174"/>
      <c r="I102" s="174"/>
      <c r="J102" s="174"/>
      <c r="K102" s="174"/>
      <c r="L102" s="173" t="s">
        <v>825</v>
      </c>
      <c r="M102" s="172">
        <v>0.1</v>
      </c>
      <c r="N102" s="173" t="s">
        <v>830</v>
      </c>
      <c r="O102" s="172"/>
      <c r="P102" s="172"/>
      <c r="Q102" s="172"/>
      <c r="R102" s="172"/>
      <c r="S102" s="172"/>
      <c r="T102" s="168"/>
    </row>
    <row r="103" spans="1:20" s="165" customFormat="1" ht="31.2" x14ac:dyDescent="0.25">
      <c r="A103" s="176">
        <v>40</v>
      </c>
      <c r="B103" s="176"/>
      <c r="C103" s="166" t="s">
        <v>267</v>
      </c>
      <c r="D103" s="166" t="s">
        <v>333</v>
      </c>
      <c r="E103" s="167" t="s">
        <v>735</v>
      </c>
      <c r="F103" s="166" t="s">
        <v>736</v>
      </c>
      <c r="G103" s="173" t="s">
        <v>831</v>
      </c>
      <c r="H103" s="174"/>
      <c r="I103" s="174"/>
      <c r="J103" s="174"/>
      <c r="K103" s="174"/>
      <c r="L103" s="173" t="s">
        <v>832</v>
      </c>
      <c r="M103" s="172">
        <v>0.1</v>
      </c>
      <c r="N103" s="173" t="s">
        <v>830</v>
      </c>
      <c r="O103" s="172"/>
      <c r="P103" s="172"/>
      <c r="Q103" s="172"/>
      <c r="R103" s="172"/>
      <c r="S103" s="172"/>
      <c r="T103" s="168"/>
    </row>
    <row r="104" spans="1:20" s="165" customFormat="1" ht="46.8" x14ac:dyDescent="0.25">
      <c r="A104" s="176">
        <v>41</v>
      </c>
      <c r="B104" s="176"/>
      <c r="C104" s="166" t="s">
        <v>267</v>
      </c>
      <c r="D104" s="166" t="s">
        <v>333</v>
      </c>
      <c r="E104" s="167" t="s">
        <v>737</v>
      </c>
      <c r="F104" s="166" t="s">
        <v>269</v>
      </c>
      <c r="G104" s="173" t="s">
        <v>833</v>
      </c>
      <c r="H104" s="174"/>
      <c r="I104" s="174"/>
      <c r="J104" s="174"/>
      <c r="K104" s="174"/>
      <c r="L104" s="173" t="s">
        <v>825</v>
      </c>
      <c r="M104" s="172">
        <v>0.1</v>
      </c>
      <c r="N104" s="173" t="s">
        <v>830</v>
      </c>
      <c r="O104" s="172"/>
      <c r="P104" s="172"/>
      <c r="Q104" s="172"/>
      <c r="R104" s="172"/>
      <c r="S104" s="172"/>
      <c r="T104" s="168"/>
    </row>
    <row r="105" spans="1:20" s="165" customFormat="1" ht="31.2" x14ac:dyDescent="0.25">
      <c r="A105" s="176">
        <v>42</v>
      </c>
      <c r="B105" s="176"/>
      <c r="C105" s="166" t="s">
        <v>267</v>
      </c>
      <c r="D105" s="166" t="s">
        <v>333</v>
      </c>
      <c r="E105" s="171" t="s">
        <v>341</v>
      </c>
      <c r="F105" s="166" t="s">
        <v>302</v>
      </c>
      <c r="G105" s="173" t="s">
        <v>834</v>
      </c>
      <c r="H105" s="174"/>
      <c r="I105" s="174"/>
      <c r="J105" s="174"/>
      <c r="K105" s="174"/>
      <c r="L105" s="173" t="s">
        <v>825</v>
      </c>
      <c r="M105" s="172">
        <v>0.1</v>
      </c>
      <c r="N105" s="173" t="s">
        <v>819</v>
      </c>
      <c r="O105" s="172"/>
      <c r="P105" s="172"/>
      <c r="Q105" s="172"/>
      <c r="R105" s="172"/>
      <c r="S105" s="172"/>
      <c r="T105" s="168"/>
    </row>
    <row r="106" spans="1:20" s="165" customFormat="1" ht="31.2" x14ac:dyDescent="0.25">
      <c r="A106" s="176">
        <v>43</v>
      </c>
      <c r="B106" s="176"/>
      <c r="C106" s="166" t="s">
        <v>267</v>
      </c>
      <c r="D106" s="166" t="s">
        <v>333</v>
      </c>
      <c r="E106" s="171" t="s">
        <v>344</v>
      </c>
      <c r="F106" s="166" t="s">
        <v>302</v>
      </c>
      <c r="G106" s="173" t="s">
        <v>835</v>
      </c>
      <c r="H106" s="174"/>
      <c r="I106" s="174"/>
      <c r="J106" s="174"/>
      <c r="K106" s="174"/>
      <c r="L106" s="173" t="s">
        <v>825</v>
      </c>
      <c r="M106" s="172">
        <v>0.2</v>
      </c>
      <c r="N106" s="173" t="s">
        <v>819</v>
      </c>
      <c r="O106" s="172"/>
      <c r="P106" s="172"/>
      <c r="Q106" s="172"/>
      <c r="R106" s="172"/>
      <c r="S106" s="172"/>
      <c r="T106" s="168"/>
    </row>
    <row r="107" spans="1:20" s="165" customFormat="1" ht="31.2" x14ac:dyDescent="0.25">
      <c r="A107" s="176">
        <v>44</v>
      </c>
      <c r="B107" s="176"/>
      <c r="C107" s="166" t="s">
        <v>267</v>
      </c>
      <c r="D107" s="166" t="s">
        <v>333</v>
      </c>
      <c r="E107" s="167" t="s">
        <v>347</v>
      </c>
      <c r="F107" s="166" t="s">
        <v>302</v>
      </c>
      <c r="G107" s="173" t="s">
        <v>836</v>
      </c>
      <c r="H107" s="174"/>
      <c r="I107" s="174"/>
      <c r="J107" s="174"/>
      <c r="K107" s="174"/>
      <c r="L107" s="173" t="s">
        <v>825</v>
      </c>
      <c r="M107" s="172">
        <v>0.5</v>
      </c>
      <c r="N107" s="173" t="s">
        <v>819</v>
      </c>
      <c r="O107" s="172"/>
      <c r="P107" s="172"/>
      <c r="Q107" s="172"/>
      <c r="R107" s="172"/>
      <c r="S107" s="172"/>
      <c r="T107" s="168"/>
    </row>
    <row r="108" spans="1:20" s="165" customFormat="1" ht="46.8" x14ac:dyDescent="0.25">
      <c r="A108" s="176">
        <v>45</v>
      </c>
      <c r="B108" s="176"/>
      <c r="C108" s="166" t="s">
        <v>267</v>
      </c>
      <c r="D108" s="166" t="s">
        <v>259</v>
      </c>
      <c r="E108" s="167" t="s">
        <v>268</v>
      </c>
      <c r="F108" s="166" t="s">
        <v>269</v>
      </c>
      <c r="G108" s="173" t="s">
        <v>837</v>
      </c>
      <c r="H108" s="174"/>
      <c r="I108" s="174" t="s">
        <v>838</v>
      </c>
      <c r="J108" s="174"/>
      <c r="K108" s="174"/>
      <c r="L108" s="173" t="s">
        <v>839</v>
      </c>
      <c r="M108" s="172">
        <v>0.1</v>
      </c>
      <c r="N108" s="173" t="s">
        <v>846</v>
      </c>
      <c r="O108" s="172"/>
      <c r="P108" s="172"/>
      <c r="Q108" s="172"/>
      <c r="R108" s="172"/>
      <c r="S108" s="172"/>
      <c r="T108" s="168"/>
    </row>
    <row r="109" spans="1:20" s="165" customFormat="1" ht="46.8" x14ac:dyDescent="0.25">
      <c r="A109" s="176">
        <v>46</v>
      </c>
      <c r="B109" s="176"/>
      <c r="C109" s="166" t="s">
        <v>267</v>
      </c>
      <c r="D109" s="166" t="s">
        <v>259</v>
      </c>
      <c r="E109" s="167" t="s">
        <v>738</v>
      </c>
      <c r="F109" s="166" t="s">
        <v>269</v>
      </c>
      <c r="G109" s="173" t="s">
        <v>842</v>
      </c>
      <c r="H109" s="174"/>
      <c r="I109" s="174" t="s">
        <v>816</v>
      </c>
      <c r="J109" s="174"/>
      <c r="K109" s="174"/>
      <c r="L109" s="173" t="s">
        <v>840</v>
      </c>
      <c r="M109" s="172">
        <v>0.2</v>
      </c>
      <c r="N109" s="173" t="s">
        <v>847</v>
      </c>
      <c r="O109" s="172"/>
      <c r="P109" s="172"/>
      <c r="Q109" s="172"/>
      <c r="R109" s="172"/>
      <c r="S109" s="172"/>
      <c r="T109" s="168"/>
    </row>
    <row r="110" spans="1:20" s="165" customFormat="1" ht="46.8" x14ac:dyDescent="0.25">
      <c r="A110" s="176">
        <v>47</v>
      </c>
      <c r="B110" s="176"/>
      <c r="C110" s="166" t="s">
        <v>267</v>
      </c>
      <c r="D110" s="166" t="s">
        <v>259</v>
      </c>
      <c r="E110" s="167" t="s">
        <v>272</v>
      </c>
      <c r="F110" s="166" t="s">
        <v>269</v>
      </c>
      <c r="G110" s="173" t="s">
        <v>843</v>
      </c>
      <c r="H110" s="174"/>
      <c r="I110" s="174" t="s">
        <v>841</v>
      </c>
      <c r="J110" s="174"/>
      <c r="K110" s="174"/>
      <c r="L110" s="173" t="s">
        <v>840</v>
      </c>
      <c r="M110" s="172">
        <v>0.2</v>
      </c>
      <c r="N110" s="173" t="s">
        <v>847</v>
      </c>
      <c r="O110" s="172"/>
      <c r="P110" s="172"/>
      <c r="Q110" s="172"/>
      <c r="R110" s="172"/>
      <c r="S110" s="172"/>
      <c r="T110" s="168"/>
    </row>
    <row r="111" spans="1:20" s="165" customFormat="1" ht="31.2" x14ac:dyDescent="0.25">
      <c r="A111" s="176">
        <v>48</v>
      </c>
      <c r="B111" s="176"/>
      <c r="C111" s="166" t="s">
        <v>267</v>
      </c>
      <c r="D111" s="166" t="s">
        <v>259</v>
      </c>
      <c r="E111" s="167" t="s">
        <v>275</v>
      </c>
      <c r="F111" s="166" t="s">
        <v>269</v>
      </c>
      <c r="G111" s="173" t="s">
        <v>844</v>
      </c>
      <c r="H111" s="174"/>
      <c r="I111" s="174"/>
      <c r="J111" s="174"/>
      <c r="K111" s="174"/>
      <c r="L111" s="173" t="s">
        <v>845</v>
      </c>
      <c r="M111" s="172">
        <v>0.1</v>
      </c>
      <c r="N111" s="173" t="s">
        <v>847</v>
      </c>
      <c r="O111" s="172"/>
      <c r="P111" s="172"/>
      <c r="Q111" s="172"/>
      <c r="R111" s="172"/>
      <c r="S111" s="172"/>
      <c r="T111" s="168"/>
    </row>
    <row r="112" spans="1:20" s="165" customFormat="1" ht="15.6" x14ac:dyDescent="0.25">
      <c r="A112" s="176">
        <v>49</v>
      </c>
      <c r="B112" s="176"/>
      <c r="C112" s="166" t="s">
        <v>267</v>
      </c>
      <c r="D112" s="166" t="s">
        <v>259</v>
      </c>
      <c r="E112" s="167" t="s">
        <v>739</v>
      </c>
      <c r="F112" s="166" t="s">
        <v>269</v>
      </c>
      <c r="G112" s="173"/>
      <c r="H112" s="174"/>
      <c r="I112" s="174"/>
      <c r="J112" s="174"/>
      <c r="K112" s="174"/>
      <c r="L112" s="173"/>
      <c r="M112" s="172"/>
      <c r="N112" s="173"/>
      <c r="O112" s="172"/>
      <c r="P112" s="172"/>
      <c r="Q112" s="172"/>
      <c r="R112" s="172"/>
      <c r="S112" s="172"/>
      <c r="T112" s="168"/>
    </row>
    <row r="113" spans="1:20" s="165" customFormat="1" ht="31.2" x14ac:dyDescent="0.25">
      <c r="A113" s="176">
        <v>50</v>
      </c>
      <c r="B113" s="176"/>
      <c r="C113" s="166" t="s">
        <v>267</v>
      </c>
      <c r="D113" s="166" t="s">
        <v>259</v>
      </c>
      <c r="E113" s="167" t="s">
        <v>277</v>
      </c>
      <c r="F113" s="166" t="s">
        <v>269</v>
      </c>
      <c r="G113" s="173"/>
      <c r="H113" s="174"/>
      <c r="I113" s="174"/>
      <c r="J113" s="174"/>
      <c r="K113" s="174"/>
      <c r="L113" s="173"/>
      <c r="M113" s="172"/>
      <c r="N113" s="173"/>
      <c r="O113" s="172"/>
      <c r="P113" s="172"/>
      <c r="Q113" s="172"/>
      <c r="R113" s="172"/>
      <c r="S113" s="172"/>
      <c r="T113" s="168"/>
    </row>
    <row r="114" spans="1:20" s="165" customFormat="1" ht="15.6" x14ac:dyDescent="0.25">
      <c r="A114" s="176">
        <v>51</v>
      </c>
      <c r="B114" s="176"/>
      <c r="C114" s="166" t="s">
        <v>267</v>
      </c>
      <c r="D114" s="166" t="s">
        <v>259</v>
      </c>
      <c r="E114" s="167" t="s">
        <v>740</v>
      </c>
      <c r="F114" s="166" t="s">
        <v>302</v>
      </c>
      <c r="G114" s="173"/>
      <c r="H114" s="174"/>
      <c r="I114" s="174"/>
      <c r="J114" s="174"/>
      <c r="K114" s="174"/>
      <c r="L114" s="173"/>
      <c r="M114" s="172"/>
      <c r="N114" s="173"/>
      <c r="O114" s="172"/>
      <c r="P114" s="172"/>
      <c r="Q114" s="172"/>
      <c r="R114" s="172"/>
      <c r="S114" s="172"/>
      <c r="T114" s="168"/>
    </row>
    <row r="115" spans="1:20" s="165" customFormat="1" ht="15.6" x14ac:dyDescent="0.25">
      <c r="A115" s="176">
        <v>52</v>
      </c>
      <c r="B115" s="176"/>
      <c r="C115" s="166" t="s">
        <v>267</v>
      </c>
      <c r="D115" s="166" t="s">
        <v>349</v>
      </c>
      <c r="E115" s="171" t="s">
        <v>741</v>
      </c>
      <c r="F115" s="166" t="s">
        <v>302</v>
      </c>
      <c r="G115" s="173"/>
      <c r="H115" s="174"/>
      <c r="I115" s="174"/>
      <c r="J115" s="174"/>
      <c r="K115" s="174"/>
      <c r="L115" s="173"/>
      <c r="M115" s="172"/>
      <c r="N115" s="173"/>
      <c r="O115" s="172"/>
      <c r="P115" s="172"/>
      <c r="Q115" s="172"/>
      <c r="R115" s="172"/>
      <c r="S115" s="172"/>
      <c r="T115" s="168"/>
    </row>
    <row r="116" spans="1:20" s="165" customFormat="1" ht="15.6" x14ac:dyDescent="0.25">
      <c r="A116" s="176">
        <v>53</v>
      </c>
      <c r="B116" s="176"/>
      <c r="C116" s="166" t="s">
        <v>267</v>
      </c>
      <c r="D116" s="166" t="s">
        <v>349</v>
      </c>
      <c r="E116" s="171" t="s">
        <v>742</v>
      </c>
      <c r="F116" s="166" t="s">
        <v>302</v>
      </c>
      <c r="G116" s="173"/>
      <c r="H116" s="174"/>
      <c r="I116" s="174"/>
      <c r="J116" s="174"/>
      <c r="K116" s="174"/>
      <c r="L116" s="173"/>
      <c r="M116" s="172"/>
      <c r="N116" s="173"/>
      <c r="O116" s="172"/>
      <c r="P116" s="172"/>
      <c r="Q116" s="172"/>
      <c r="R116" s="172"/>
      <c r="S116" s="172"/>
      <c r="T116" s="168"/>
    </row>
    <row r="117" spans="1:20" s="165" customFormat="1" ht="15.6" x14ac:dyDescent="0.25">
      <c r="A117" s="176">
        <v>54</v>
      </c>
      <c r="B117" s="176"/>
      <c r="C117" s="166" t="s">
        <v>267</v>
      </c>
      <c r="D117" s="166" t="s">
        <v>349</v>
      </c>
      <c r="E117" s="171" t="s">
        <v>743</v>
      </c>
      <c r="F117" s="166" t="s">
        <v>302</v>
      </c>
      <c r="G117" s="173"/>
      <c r="H117" s="174"/>
      <c r="I117" s="174"/>
      <c r="J117" s="174"/>
      <c r="K117" s="174"/>
      <c r="L117" s="173"/>
      <c r="M117" s="172"/>
      <c r="N117" s="173"/>
      <c r="O117" s="172"/>
      <c r="P117" s="172"/>
      <c r="Q117" s="172"/>
      <c r="R117" s="172"/>
      <c r="S117" s="172"/>
      <c r="T117" s="168"/>
    </row>
    <row r="118" spans="1:20" s="165" customFormat="1" ht="15.6" x14ac:dyDescent="0.25">
      <c r="A118" s="176">
        <v>55</v>
      </c>
      <c r="B118" s="176"/>
      <c r="C118" s="166" t="s">
        <v>267</v>
      </c>
      <c r="D118" s="166" t="s">
        <v>349</v>
      </c>
      <c r="E118" s="171" t="s">
        <v>744</v>
      </c>
      <c r="F118" s="166" t="s">
        <v>302</v>
      </c>
      <c r="G118" s="173"/>
      <c r="H118" s="174"/>
      <c r="I118" s="174"/>
      <c r="J118" s="174"/>
      <c r="K118" s="174"/>
      <c r="L118" s="173"/>
      <c r="M118" s="172"/>
      <c r="N118" s="173"/>
      <c r="O118" s="172"/>
      <c r="P118" s="172"/>
      <c r="Q118" s="172"/>
      <c r="R118" s="172"/>
      <c r="S118" s="172"/>
      <c r="T118" s="168"/>
    </row>
    <row r="119" spans="1:20" s="165" customFormat="1" ht="15.6" x14ac:dyDescent="0.25">
      <c r="A119" s="176">
        <v>56</v>
      </c>
      <c r="B119" s="176"/>
      <c r="C119" s="166" t="s">
        <v>267</v>
      </c>
      <c r="D119" s="166" t="s">
        <v>349</v>
      </c>
      <c r="E119" s="171" t="s">
        <v>745</v>
      </c>
      <c r="F119" s="166" t="s">
        <v>302</v>
      </c>
      <c r="G119" s="173"/>
      <c r="H119" s="174"/>
      <c r="I119" s="174"/>
      <c r="J119" s="174"/>
      <c r="K119" s="174"/>
      <c r="L119" s="173"/>
      <c r="M119" s="172"/>
      <c r="N119" s="173"/>
      <c r="O119" s="172"/>
      <c r="P119" s="172"/>
      <c r="Q119" s="172"/>
      <c r="R119" s="172"/>
      <c r="S119" s="172"/>
      <c r="T119" s="168"/>
    </row>
    <row r="120" spans="1:20" s="165" customFormat="1" ht="15.6" x14ac:dyDescent="0.25">
      <c r="A120" s="176">
        <v>57</v>
      </c>
      <c r="B120" s="176"/>
      <c r="C120" s="166" t="s">
        <v>267</v>
      </c>
      <c r="D120" s="166" t="s">
        <v>349</v>
      </c>
      <c r="E120" s="171" t="s">
        <v>746</v>
      </c>
      <c r="F120" s="166" t="s">
        <v>302</v>
      </c>
      <c r="G120" s="173"/>
      <c r="H120" s="174"/>
      <c r="I120" s="174"/>
      <c r="J120" s="174"/>
      <c r="K120" s="174"/>
      <c r="L120" s="173"/>
      <c r="M120" s="172"/>
      <c r="N120" s="173"/>
      <c r="O120" s="172"/>
      <c r="P120" s="172"/>
      <c r="Q120" s="172"/>
      <c r="R120" s="172"/>
      <c r="S120" s="172"/>
      <c r="T120" s="168"/>
    </row>
    <row r="121" spans="1:20" s="165" customFormat="1" ht="15.6" x14ac:dyDescent="0.25">
      <c r="A121" s="176">
        <v>58</v>
      </c>
      <c r="B121" s="176"/>
      <c r="C121" s="166" t="s">
        <v>267</v>
      </c>
      <c r="D121" s="166" t="s">
        <v>349</v>
      </c>
      <c r="E121" s="171" t="s">
        <v>747</v>
      </c>
      <c r="F121" s="166" t="s">
        <v>302</v>
      </c>
      <c r="G121" s="173"/>
      <c r="H121" s="174"/>
      <c r="I121" s="174"/>
      <c r="J121" s="174"/>
      <c r="K121" s="174"/>
      <c r="L121" s="173"/>
      <c r="M121" s="172"/>
      <c r="N121" s="173"/>
      <c r="O121" s="172"/>
      <c r="P121" s="172"/>
      <c r="Q121" s="172"/>
      <c r="R121" s="172"/>
      <c r="S121" s="172"/>
      <c r="T121" s="168"/>
    </row>
    <row r="122" spans="1:20" s="165" customFormat="1" ht="15.6" x14ac:dyDescent="0.25">
      <c r="A122" s="176">
        <v>59</v>
      </c>
      <c r="B122" s="176"/>
      <c r="C122" s="166" t="s">
        <v>267</v>
      </c>
      <c r="D122" s="166" t="s">
        <v>349</v>
      </c>
      <c r="E122" s="171" t="s">
        <v>748</v>
      </c>
      <c r="F122" s="166" t="s">
        <v>302</v>
      </c>
      <c r="G122" s="173"/>
      <c r="H122" s="174"/>
      <c r="I122" s="174"/>
      <c r="J122" s="174"/>
      <c r="K122" s="174"/>
      <c r="L122" s="173"/>
      <c r="M122" s="172"/>
      <c r="N122" s="173"/>
      <c r="O122" s="172"/>
      <c r="P122" s="172"/>
      <c r="Q122" s="172"/>
      <c r="R122" s="172"/>
      <c r="S122" s="172"/>
      <c r="T122" s="168"/>
    </row>
    <row r="123" spans="1:20" s="165" customFormat="1" ht="31.2" x14ac:dyDescent="0.25">
      <c r="A123" s="176">
        <v>60</v>
      </c>
      <c r="B123" s="176"/>
      <c r="C123" s="166" t="s">
        <v>267</v>
      </c>
      <c r="D123" s="166" t="s">
        <v>349</v>
      </c>
      <c r="E123" s="171" t="s">
        <v>350</v>
      </c>
      <c r="F123" s="166" t="s">
        <v>302</v>
      </c>
      <c r="G123" s="173"/>
      <c r="H123" s="174"/>
      <c r="I123" s="174"/>
      <c r="J123" s="174"/>
      <c r="K123" s="174"/>
      <c r="L123" s="173"/>
      <c r="M123" s="172"/>
      <c r="N123" s="173"/>
      <c r="O123" s="172"/>
      <c r="P123" s="172"/>
      <c r="Q123" s="172"/>
      <c r="R123" s="172"/>
      <c r="S123" s="172"/>
      <c r="T123" s="168"/>
    </row>
    <row r="124" spans="1:20" s="165" customFormat="1" ht="15.6" x14ac:dyDescent="0.25">
      <c r="A124" s="176">
        <v>61</v>
      </c>
      <c r="B124" s="176"/>
      <c r="C124" s="166" t="s">
        <v>267</v>
      </c>
      <c r="D124" s="166" t="s">
        <v>349</v>
      </c>
      <c r="E124" s="171" t="s">
        <v>352</v>
      </c>
      <c r="F124" s="166" t="s">
        <v>302</v>
      </c>
      <c r="G124" s="173"/>
      <c r="H124" s="174"/>
      <c r="I124" s="174"/>
      <c r="J124" s="174"/>
      <c r="K124" s="174"/>
      <c r="L124" s="173"/>
      <c r="M124" s="172"/>
      <c r="N124" s="173"/>
      <c r="O124" s="172"/>
      <c r="P124" s="172"/>
      <c r="Q124" s="172"/>
      <c r="R124" s="172"/>
      <c r="S124" s="172"/>
      <c r="T124" s="168"/>
    </row>
    <row r="125" spans="1:20" s="165" customFormat="1" ht="15.6" x14ac:dyDescent="0.25">
      <c r="A125" s="176">
        <v>62</v>
      </c>
      <c r="B125" s="176"/>
      <c r="C125" s="166" t="s">
        <v>267</v>
      </c>
      <c r="D125" s="166" t="s">
        <v>287</v>
      </c>
      <c r="E125" s="171" t="s">
        <v>297</v>
      </c>
      <c r="F125" s="166" t="s">
        <v>261</v>
      </c>
      <c r="G125" s="173"/>
      <c r="H125" s="174"/>
      <c r="I125" s="174"/>
      <c r="J125" s="174"/>
      <c r="K125" s="174"/>
      <c r="L125" s="173"/>
      <c r="M125" s="172"/>
      <c r="N125" s="173"/>
      <c r="O125" s="172"/>
      <c r="P125" s="172"/>
      <c r="Q125" s="172"/>
      <c r="R125" s="172"/>
      <c r="S125" s="172"/>
      <c r="T125" s="168"/>
    </row>
    <row r="126" spans="1:20" s="165" customFormat="1" ht="15.6" x14ac:dyDescent="0.25">
      <c r="A126" s="176">
        <v>63</v>
      </c>
      <c r="B126" s="176"/>
      <c r="C126" s="166" t="s">
        <v>267</v>
      </c>
      <c r="D126" s="166" t="s">
        <v>287</v>
      </c>
      <c r="E126" s="167" t="s">
        <v>749</v>
      </c>
      <c r="F126" s="166" t="s">
        <v>261</v>
      </c>
      <c r="G126" s="173"/>
      <c r="H126" s="174"/>
      <c r="I126" s="174"/>
      <c r="J126" s="174"/>
      <c r="K126" s="174"/>
      <c r="L126" s="173"/>
      <c r="M126" s="172"/>
      <c r="N126" s="173"/>
      <c r="O126" s="172"/>
      <c r="P126" s="172"/>
      <c r="Q126" s="172"/>
      <c r="R126" s="172"/>
      <c r="S126" s="172"/>
      <c r="T126" s="168"/>
    </row>
    <row r="127" spans="1:20" s="165" customFormat="1" ht="31.2" x14ac:dyDescent="0.25">
      <c r="A127" s="176">
        <v>64</v>
      </c>
      <c r="B127" s="176"/>
      <c r="C127" s="166" t="s">
        <v>267</v>
      </c>
      <c r="D127" s="166" t="s">
        <v>287</v>
      </c>
      <c r="E127" s="167" t="s">
        <v>327</v>
      </c>
      <c r="F127" s="166" t="s">
        <v>261</v>
      </c>
      <c r="G127" s="173"/>
      <c r="H127" s="174"/>
      <c r="I127" s="174"/>
      <c r="J127" s="174"/>
      <c r="K127" s="174"/>
      <c r="L127" s="173"/>
      <c r="M127" s="172"/>
      <c r="N127" s="173"/>
      <c r="O127" s="172"/>
      <c r="P127" s="172"/>
      <c r="Q127" s="172"/>
      <c r="R127" s="172"/>
      <c r="S127" s="172"/>
      <c r="T127" s="168"/>
    </row>
    <row r="128" spans="1:20" s="165" customFormat="1" ht="15.6" x14ac:dyDescent="0.25">
      <c r="A128" s="176">
        <v>65</v>
      </c>
      <c r="B128" s="176"/>
      <c r="C128" s="166" t="s">
        <v>267</v>
      </c>
      <c r="D128" s="166" t="s">
        <v>287</v>
      </c>
      <c r="E128" s="167" t="s">
        <v>725</v>
      </c>
      <c r="F128" s="166" t="s">
        <v>261</v>
      </c>
      <c r="G128" s="173"/>
      <c r="H128" s="174"/>
      <c r="I128" s="174"/>
      <c r="J128" s="174"/>
      <c r="K128" s="174"/>
      <c r="L128" s="173"/>
      <c r="M128" s="172"/>
      <c r="N128" s="173"/>
      <c r="O128" s="172"/>
      <c r="P128" s="172"/>
      <c r="Q128" s="172"/>
      <c r="R128" s="172"/>
      <c r="S128" s="172"/>
      <c r="T128" s="168"/>
    </row>
    <row r="129" spans="1:20" s="165" customFormat="1" ht="15.6" x14ac:dyDescent="0.25">
      <c r="A129" s="176">
        <v>66</v>
      </c>
      <c r="B129" s="176"/>
      <c r="C129" s="166" t="s">
        <v>267</v>
      </c>
      <c r="D129" s="166" t="s">
        <v>287</v>
      </c>
      <c r="E129" s="167" t="s">
        <v>750</v>
      </c>
      <c r="F129" s="166" t="s">
        <v>261</v>
      </c>
      <c r="G129" s="173"/>
      <c r="H129" s="174"/>
      <c r="I129" s="174"/>
      <c r="J129" s="174"/>
      <c r="K129" s="174"/>
      <c r="L129" s="173"/>
      <c r="M129" s="172"/>
      <c r="N129" s="173"/>
      <c r="O129" s="172"/>
      <c r="P129" s="172"/>
      <c r="Q129" s="172"/>
      <c r="R129" s="172"/>
      <c r="S129" s="172"/>
      <c r="T129" s="168"/>
    </row>
    <row r="130" spans="1:20" s="165" customFormat="1" ht="15.6" x14ac:dyDescent="0.25">
      <c r="A130" s="176">
        <v>67</v>
      </c>
      <c r="B130" s="176"/>
      <c r="C130" s="166" t="s">
        <v>267</v>
      </c>
      <c r="D130" s="166" t="s">
        <v>287</v>
      </c>
      <c r="E130" s="167" t="s">
        <v>751</v>
      </c>
      <c r="F130" s="166" t="s">
        <v>261</v>
      </c>
      <c r="G130" s="173"/>
      <c r="H130" s="174"/>
      <c r="I130" s="174"/>
      <c r="J130" s="174"/>
      <c r="K130" s="174"/>
      <c r="L130" s="173"/>
      <c r="M130" s="172"/>
      <c r="N130" s="173"/>
      <c r="O130" s="172"/>
      <c r="P130" s="172"/>
      <c r="Q130" s="172"/>
      <c r="R130" s="172"/>
      <c r="S130" s="172"/>
      <c r="T130" s="168"/>
    </row>
    <row r="131" spans="1:20" s="165" customFormat="1" ht="15.6" x14ac:dyDescent="0.25">
      <c r="A131" s="176">
        <v>68</v>
      </c>
      <c r="B131" s="176"/>
      <c r="C131" s="166" t="s">
        <v>267</v>
      </c>
      <c r="D131" s="166" t="s">
        <v>287</v>
      </c>
      <c r="E131" s="167" t="s">
        <v>298</v>
      </c>
      <c r="F131" s="166" t="s">
        <v>261</v>
      </c>
      <c r="G131" s="173"/>
      <c r="H131" s="174"/>
      <c r="I131" s="174"/>
      <c r="J131" s="174"/>
      <c r="K131" s="174"/>
      <c r="L131" s="173"/>
      <c r="M131" s="172"/>
      <c r="N131" s="173"/>
      <c r="O131" s="172"/>
      <c r="P131" s="172"/>
      <c r="Q131" s="172"/>
      <c r="R131" s="172"/>
      <c r="S131" s="172"/>
      <c r="T131" s="168"/>
    </row>
    <row r="132" spans="1:20" s="165" customFormat="1" ht="15.6" x14ac:dyDescent="0.25">
      <c r="A132" s="176">
        <v>69</v>
      </c>
      <c r="B132" s="176"/>
      <c r="C132" s="166" t="s">
        <v>267</v>
      </c>
      <c r="D132" s="166" t="s">
        <v>287</v>
      </c>
      <c r="E132" s="167" t="s">
        <v>299</v>
      </c>
      <c r="F132" s="166" t="s">
        <v>261</v>
      </c>
      <c r="G132" s="173"/>
      <c r="H132" s="174"/>
      <c r="I132" s="174"/>
      <c r="J132" s="174"/>
      <c r="K132" s="174"/>
      <c r="L132" s="173"/>
      <c r="M132" s="172"/>
      <c r="N132" s="173"/>
      <c r="O132" s="172"/>
      <c r="P132" s="172"/>
      <c r="Q132" s="172"/>
      <c r="R132" s="172"/>
      <c r="S132" s="172"/>
      <c r="T132" s="168"/>
    </row>
    <row r="133" spans="1:20" s="165" customFormat="1" ht="15.6" x14ac:dyDescent="0.25">
      <c r="A133" s="176">
        <v>70</v>
      </c>
      <c r="B133" s="176"/>
      <c r="C133" s="166" t="s">
        <v>267</v>
      </c>
      <c r="D133" s="166" t="s">
        <v>287</v>
      </c>
      <c r="E133" s="167" t="s">
        <v>752</v>
      </c>
      <c r="F133" s="166" t="s">
        <v>261</v>
      </c>
      <c r="G133" s="173"/>
      <c r="H133" s="174"/>
      <c r="I133" s="174"/>
      <c r="J133" s="174"/>
      <c r="K133" s="174"/>
      <c r="L133" s="173"/>
      <c r="M133" s="172"/>
      <c r="N133" s="173"/>
      <c r="O133" s="172"/>
      <c r="P133" s="172"/>
      <c r="Q133" s="172"/>
      <c r="R133" s="172"/>
      <c r="S133" s="172"/>
      <c r="T133" s="168"/>
    </row>
    <row r="134" spans="1:20" s="165" customFormat="1" ht="15.6" x14ac:dyDescent="0.25">
      <c r="A134" s="176">
        <v>71</v>
      </c>
      <c r="B134" s="176"/>
      <c r="C134" s="166" t="s">
        <v>267</v>
      </c>
      <c r="D134" s="166" t="s">
        <v>287</v>
      </c>
      <c r="E134" s="167" t="s">
        <v>329</v>
      </c>
      <c r="F134" s="166" t="s">
        <v>261</v>
      </c>
      <c r="G134" s="173"/>
      <c r="H134" s="174"/>
      <c r="I134" s="174"/>
      <c r="J134" s="174"/>
      <c r="K134" s="174"/>
      <c r="L134" s="173"/>
      <c r="M134" s="172"/>
      <c r="N134" s="173"/>
      <c r="O134" s="172"/>
      <c r="P134" s="172"/>
      <c r="Q134" s="172"/>
      <c r="R134" s="172"/>
      <c r="S134" s="172"/>
      <c r="T134" s="168"/>
    </row>
    <row r="135" spans="1:20" s="165" customFormat="1" ht="15.6" x14ac:dyDescent="0.25">
      <c r="A135" s="176">
        <v>72</v>
      </c>
      <c r="B135" s="176"/>
      <c r="C135" s="166" t="s">
        <v>267</v>
      </c>
      <c r="D135" s="166" t="s">
        <v>287</v>
      </c>
      <c r="E135" s="167" t="s">
        <v>330</v>
      </c>
      <c r="F135" s="166" t="s">
        <v>261</v>
      </c>
      <c r="G135" s="173"/>
      <c r="H135" s="174"/>
      <c r="I135" s="174"/>
      <c r="J135" s="174"/>
      <c r="K135" s="174"/>
      <c r="L135" s="173"/>
      <c r="M135" s="172"/>
      <c r="N135" s="173"/>
      <c r="O135" s="172"/>
      <c r="P135" s="172"/>
      <c r="Q135" s="172"/>
      <c r="R135" s="172"/>
      <c r="S135" s="172"/>
      <c r="T135" s="168"/>
    </row>
    <row r="136" spans="1:20" s="165" customFormat="1" ht="15.6" x14ac:dyDescent="0.25">
      <c r="A136" s="176">
        <v>73</v>
      </c>
      <c r="B136" s="176"/>
      <c r="C136" s="166" t="s">
        <v>267</v>
      </c>
      <c r="D136" s="166" t="s">
        <v>287</v>
      </c>
      <c r="E136" s="167" t="s">
        <v>753</v>
      </c>
      <c r="F136" s="166" t="s">
        <v>261</v>
      </c>
      <c r="G136" s="173"/>
      <c r="H136" s="174"/>
      <c r="I136" s="174"/>
      <c r="J136" s="174"/>
      <c r="K136" s="174"/>
      <c r="L136" s="173"/>
      <c r="M136" s="172"/>
      <c r="N136" s="173"/>
      <c r="O136" s="172"/>
      <c r="P136" s="172"/>
      <c r="Q136" s="172"/>
      <c r="R136" s="172"/>
      <c r="S136" s="172"/>
      <c r="T136" s="168"/>
    </row>
    <row r="137" spans="1:20" s="165" customFormat="1" ht="15.6" x14ac:dyDescent="0.25">
      <c r="A137" s="176">
        <v>74</v>
      </c>
      <c r="B137" s="176"/>
      <c r="C137" s="166" t="s">
        <v>267</v>
      </c>
      <c r="D137" s="166" t="s">
        <v>300</v>
      </c>
      <c r="E137" s="171" t="s">
        <v>301</v>
      </c>
      <c r="F137" s="166" t="s">
        <v>302</v>
      </c>
      <c r="G137" s="173"/>
      <c r="H137" s="174"/>
      <c r="I137" s="174"/>
      <c r="J137" s="174"/>
      <c r="K137" s="174"/>
      <c r="L137" s="173"/>
      <c r="M137" s="172"/>
      <c r="N137" s="173"/>
      <c r="O137" s="172"/>
      <c r="P137" s="172"/>
      <c r="Q137" s="172"/>
      <c r="R137" s="172"/>
      <c r="S137" s="172"/>
      <c r="T137" s="168"/>
    </row>
    <row r="138" spans="1:20" s="165" customFormat="1" ht="15.6" x14ac:dyDescent="0.25">
      <c r="A138" s="176">
        <v>75</v>
      </c>
      <c r="B138" s="176"/>
      <c r="C138" s="166" t="s">
        <v>267</v>
      </c>
      <c r="D138" s="166" t="s">
        <v>300</v>
      </c>
      <c r="E138" s="171" t="s">
        <v>304</v>
      </c>
      <c r="F138" s="166" t="s">
        <v>302</v>
      </c>
      <c r="G138" s="173"/>
      <c r="H138" s="174"/>
      <c r="I138" s="174"/>
      <c r="J138" s="174"/>
      <c r="K138" s="174"/>
      <c r="L138" s="173"/>
      <c r="M138" s="172"/>
      <c r="N138" s="173"/>
      <c r="O138" s="172"/>
      <c r="P138" s="172"/>
      <c r="Q138" s="172"/>
      <c r="R138" s="172"/>
      <c r="S138" s="172"/>
      <c r="T138" s="168"/>
    </row>
    <row r="139" spans="1:20" s="165" customFormat="1" ht="15.6" x14ac:dyDescent="0.25">
      <c r="A139" s="176">
        <v>76</v>
      </c>
      <c r="B139" s="176"/>
      <c r="C139" s="166" t="s">
        <v>267</v>
      </c>
      <c r="D139" s="166" t="s">
        <v>353</v>
      </c>
      <c r="E139" s="171" t="s">
        <v>354</v>
      </c>
      <c r="F139" s="166" t="s">
        <v>302</v>
      </c>
      <c r="G139" s="173"/>
      <c r="H139" s="174"/>
      <c r="I139" s="174"/>
      <c r="J139" s="174"/>
      <c r="K139" s="174"/>
      <c r="L139" s="173"/>
      <c r="M139" s="172"/>
      <c r="N139" s="173"/>
      <c r="O139" s="172"/>
      <c r="P139" s="172"/>
      <c r="Q139" s="172"/>
      <c r="R139" s="172"/>
      <c r="S139" s="172"/>
      <c r="T139" s="168"/>
    </row>
    <row r="140" spans="1:20" s="165" customFormat="1" ht="15.6" x14ac:dyDescent="0.25">
      <c r="A140" s="176">
        <v>77</v>
      </c>
      <c r="B140" s="176"/>
      <c r="C140" s="166" t="s">
        <v>267</v>
      </c>
      <c r="D140" s="166" t="s">
        <v>353</v>
      </c>
      <c r="E140" s="171" t="s">
        <v>355</v>
      </c>
      <c r="F140" s="166" t="s">
        <v>302</v>
      </c>
      <c r="G140" s="173"/>
      <c r="H140" s="174"/>
      <c r="I140" s="174"/>
      <c r="J140" s="174"/>
      <c r="K140" s="174"/>
      <c r="L140" s="173"/>
      <c r="M140" s="172"/>
      <c r="N140" s="173"/>
      <c r="O140" s="172"/>
      <c r="P140" s="172"/>
      <c r="Q140" s="172"/>
      <c r="R140" s="172"/>
      <c r="S140" s="172"/>
      <c r="T140" s="168"/>
    </row>
    <row r="141" spans="1:20" s="165" customFormat="1" ht="15.6" x14ac:dyDescent="0.25">
      <c r="A141" s="176">
        <v>78</v>
      </c>
      <c r="B141" s="176"/>
      <c r="C141" s="166" t="s">
        <v>267</v>
      </c>
      <c r="D141" s="166" t="s">
        <v>353</v>
      </c>
      <c r="E141" s="171" t="s">
        <v>356</v>
      </c>
      <c r="F141" s="166" t="s">
        <v>302</v>
      </c>
      <c r="G141" s="173"/>
      <c r="H141" s="174"/>
      <c r="I141" s="174"/>
      <c r="J141" s="174"/>
      <c r="K141" s="174"/>
      <c r="L141" s="173"/>
      <c r="M141" s="172"/>
      <c r="N141" s="173"/>
      <c r="O141" s="172"/>
      <c r="P141" s="172"/>
      <c r="Q141" s="172"/>
      <c r="R141" s="172"/>
      <c r="S141" s="172"/>
      <c r="T141" s="168"/>
    </row>
    <row r="142" spans="1:20" s="165" customFormat="1" ht="15.6" x14ac:dyDescent="0.25">
      <c r="A142" s="176">
        <v>79</v>
      </c>
      <c r="B142" s="176"/>
      <c r="C142" s="166" t="s">
        <v>267</v>
      </c>
      <c r="D142" s="166" t="s">
        <v>353</v>
      </c>
      <c r="E142" s="171" t="s">
        <v>358</v>
      </c>
      <c r="F142" s="166" t="s">
        <v>302</v>
      </c>
      <c r="G142" s="173"/>
      <c r="H142" s="174"/>
      <c r="I142" s="174"/>
      <c r="J142" s="174"/>
      <c r="K142" s="174"/>
      <c r="L142" s="173"/>
      <c r="M142" s="172"/>
      <c r="N142" s="173"/>
      <c r="O142" s="172"/>
      <c r="P142" s="172"/>
      <c r="Q142" s="172"/>
      <c r="R142" s="172"/>
      <c r="S142" s="172"/>
      <c r="T142" s="168"/>
    </row>
    <row r="143" spans="1:20" s="165" customFormat="1" ht="15.6" x14ac:dyDescent="0.25">
      <c r="A143" s="176">
        <v>80</v>
      </c>
      <c r="B143" s="176"/>
      <c r="C143" s="166" t="s">
        <v>267</v>
      </c>
      <c r="D143" s="166" t="s">
        <v>353</v>
      </c>
      <c r="E143" s="171" t="s">
        <v>359</v>
      </c>
      <c r="F143" s="166" t="s">
        <v>302</v>
      </c>
      <c r="G143" s="173"/>
      <c r="H143" s="174"/>
      <c r="I143" s="174"/>
      <c r="J143" s="174"/>
      <c r="K143" s="174"/>
      <c r="L143" s="173"/>
      <c r="M143" s="172"/>
      <c r="N143" s="173"/>
      <c r="O143" s="172"/>
      <c r="P143" s="172"/>
      <c r="Q143" s="172"/>
      <c r="R143" s="172"/>
      <c r="S143" s="172"/>
      <c r="T143" s="168"/>
    </row>
    <row r="144" spans="1:20" s="165" customFormat="1" ht="15.6" x14ac:dyDescent="0.25">
      <c r="A144" s="176">
        <v>81</v>
      </c>
      <c r="B144" s="176"/>
      <c r="C144" s="166" t="s">
        <v>267</v>
      </c>
      <c r="D144" s="166" t="s">
        <v>353</v>
      </c>
      <c r="E144" s="171" t="s">
        <v>363</v>
      </c>
      <c r="F144" s="166" t="s">
        <v>302</v>
      </c>
      <c r="G144" s="173"/>
      <c r="H144" s="174"/>
      <c r="I144" s="174"/>
      <c r="J144" s="174"/>
      <c r="K144" s="174"/>
      <c r="L144" s="173"/>
      <c r="M144" s="172"/>
      <c r="N144" s="173"/>
      <c r="O144" s="172"/>
      <c r="P144" s="172"/>
      <c r="Q144" s="172"/>
      <c r="R144" s="172"/>
      <c r="S144" s="172"/>
      <c r="T144" s="168"/>
    </row>
    <row r="145" spans="1:20" s="165" customFormat="1" ht="15.6" x14ac:dyDescent="0.25">
      <c r="A145" s="176">
        <v>82</v>
      </c>
      <c r="B145" s="176"/>
      <c r="C145" s="166" t="s">
        <v>279</v>
      </c>
      <c r="D145" s="166" t="s">
        <v>333</v>
      </c>
      <c r="E145" s="171" t="s">
        <v>708</v>
      </c>
      <c r="F145" s="166"/>
      <c r="G145" s="173"/>
      <c r="H145" s="174"/>
      <c r="I145" s="174"/>
      <c r="J145" s="174"/>
      <c r="K145" s="174"/>
      <c r="L145" s="173"/>
      <c r="M145" s="172"/>
      <c r="N145" s="173"/>
      <c r="O145" s="172"/>
      <c r="P145" s="172"/>
      <c r="Q145" s="172"/>
      <c r="R145" s="172"/>
      <c r="S145" s="172"/>
      <c r="T145" s="168"/>
    </row>
    <row r="146" spans="1:20" s="165" customFormat="1" ht="15.6" x14ac:dyDescent="0.25">
      <c r="A146" s="176">
        <v>83</v>
      </c>
      <c r="B146" s="176"/>
      <c r="C146" s="166" t="s">
        <v>279</v>
      </c>
      <c r="D146" s="166" t="s">
        <v>333</v>
      </c>
      <c r="E146" s="167" t="s">
        <v>733</v>
      </c>
      <c r="F146" s="166" t="s">
        <v>734</v>
      </c>
      <c r="G146" s="173"/>
      <c r="H146" s="174"/>
      <c r="I146" s="174"/>
      <c r="J146" s="174"/>
      <c r="K146" s="174"/>
      <c r="L146" s="173"/>
      <c r="M146" s="172"/>
      <c r="N146" s="173"/>
      <c r="O146" s="172"/>
      <c r="P146" s="172"/>
      <c r="Q146" s="172"/>
      <c r="R146" s="172"/>
      <c r="S146" s="172"/>
      <c r="T146" s="168"/>
    </row>
    <row r="147" spans="1:20" s="165" customFormat="1" ht="15.6" x14ac:dyDescent="0.25">
      <c r="A147" s="176">
        <v>84</v>
      </c>
      <c r="B147" s="176"/>
      <c r="C147" s="166" t="s">
        <v>279</v>
      </c>
      <c r="D147" s="166" t="s">
        <v>333</v>
      </c>
      <c r="E147" s="167" t="s">
        <v>735</v>
      </c>
      <c r="F147" s="166" t="s">
        <v>736</v>
      </c>
      <c r="G147" s="173"/>
      <c r="H147" s="174"/>
      <c r="I147" s="174"/>
      <c r="J147" s="174"/>
      <c r="K147" s="174"/>
      <c r="L147" s="173"/>
      <c r="M147" s="172"/>
      <c r="N147" s="173"/>
      <c r="O147" s="172"/>
      <c r="P147" s="172"/>
      <c r="Q147" s="172"/>
      <c r="R147" s="172"/>
      <c r="S147" s="172"/>
      <c r="T147" s="168"/>
    </row>
    <row r="148" spans="1:20" s="165" customFormat="1" ht="15.6" x14ac:dyDescent="0.25">
      <c r="A148" s="176">
        <v>85</v>
      </c>
      <c r="B148" s="176"/>
      <c r="C148" s="166" t="s">
        <v>279</v>
      </c>
      <c r="D148" s="166" t="s">
        <v>333</v>
      </c>
      <c r="E148" s="171" t="s">
        <v>341</v>
      </c>
      <c r="F148" s="166" t="s">
        <v>302</v>
      </c>
      <c r="G148" s="173"/>
      <c r="H148" s="174"/>
      <c r="I148" s="174"/>
      <c r="J148" s="174"/>
      <c r="K148" s="174"/>
      <c r="L148" s="173"/>
      <c r="M148" s="172"/>
      <c r="N148" s="173"/>
      <c r="O148" s="172"/>
      <c r="P148" s="172"/>
      <c r="Q148" s="172"/>
      <c r="R148" s="172"/>
      <c r="S148" s="172"/>
      <c r="T148" s="168"/>
    </row>
    <row r="149" spans="1:20" s="165" customFormat="1" ht="15.6" x14ac:dyDescent="0.25">
      <c r="A149" s="176">
        <v>86</v>
      </c>
      <c r="B149" s="176"/>
      <c r="C149" s="166" t="s">
        <v>279</v>
      </c>
      <c r="D149" s="166" t="s">
        <v>333</v>
      </c>
      <c r="E149" s="171" t="s">
        <v>344</v>
      </c>
      <c r="F149" s="166" t="s">
        <v>302</v>
      </c>
      <c r="G149" s="173"/>
      <c r="H149" s="174"/>
      <c r="I149" s="174"/>
      <c r="J149" s="174"/>
      <c r="K149" s="174"/>
      <c r="L149" s="173"/>
      <c r="M149" s="172"/>
      <c r="N149" s="173"/>
      <c r="O149" s="172"/>
      <c r="P149" s="172"/>
      <c r="Q149" s="172"/>
      <c r="R149" s="172"/>
      <c r="S149" s="172"/>
      <c r="T149" s="168"/>
    </row>
    <row r="150" spans="1:20" s="165" customFormat="1" ht="15.6" x14ac:dyDescent="0.25">
      <c r="A150" s="176">
        <v>87</v>
      </c>
      <c r="B150" s="176"/>
      <c r="C150" s="166" t="s">
        <v>279</v>
      </c>
      <c r="D150" s="166" t="s">
        <v>333</v>
      </c>
      <c r="E150" s="167" t="s">
        <v>347</v>
      </c>
      <c r="F150" s="166" t="s">
        <v>302</v>
      </c>
      <c r="G150" s="173"/>
      <c r="H150" s="174"/>
      <c r="I150" s="174"/>
      <c r="J150" s="174"/>
      <c r="K150" s="174"/>
      <c r="L150" s="173"/>
      <c r="M150" s="172"/>
      <c r="N150" s="173"/>
      <c r="O150" s="172"/>
      <c r="P150" s="172"/>
      <c r="Q150" s="172"/>
      <c r="R150" s="172"/>
      <c r="S150" s="172"/>
      <c r="T150" s="168"/>
    </row>
    <row r="151" spans="1:20" s="165" customFormat="1" ht="31.2" x14ac:dyDescent="0.25">
      <c r="A151" s="176">
        <v>88</v>
      </c>
      <c r="B151" s="176"/>
      <c r="C151" s="166" t="s">
        <v>279</v>
      </c>
      <c r="D151" s="166" t="s">
        <v>259</v>
      </c>
      <c r="E151" s="171" t="s">
        <v>280</v>
      </c>
      <c r="F151" s="166" t="s">
        <v>269</v>
      </c>
      <c r="G151" s="173"/>
      <c r="H151" s="174"/>
      <c r="I151" s="174"/>
      <c r="J151" s="174"/>
      <c r="K151" s="174"/>
      <c r="L151" s="173"/>
      <c r="M151" s="172"/>
      <c r="N151" s="173"/>
      <c r="O151" s="172"/>
      <c r="P151" s="172"/>
      <c r="Q151" s="172"/>
      <c r="R151" s="172"/>
      <c r="S151" s="172"/>
      <c r="T151" s="168"/>
    </row>
    <row r="152" spans="1:20" s="165" customFormat="1" ht="31.2" x14ac:dyDescent="0.25">
      <c r="A152" s="176">
        <v>89</v>
      </c>
      <c r="B152" s="176"/>
      <c r="C152" s="166" t="s">
        <v>279</v>
      </c>
      <c r="D152" s="166" t="s">
        <v>259</v>
      </c>
      <c r="E152" s="171" t="s">
        <v>754</v>
      </c>
      <c r="F152" s="166" t="s">
        <v>269</v>
      </c>
      <c r="G152" s="173"/>
      <c r="H152" s="174"/>
      <c r="I152" s="174"/>
      <c r="J152" s="174"/>
      <c r="K152" s="174"/>
      <c r="L152" s="173"/>
      <c r="M152" s="172"/>
      <c r="N152" s="173"/>
      <c r="O152" s="172"/>
      <c r="P152" s="172"/>
      <c r="Q152" s="172"/>
      <c r="R152" s="172"/>
      <c r="S152" s="172"/>
      <c r="T152" s="168"/>
    </row>
    <row r="153" spans="1:20" s="165" customFormat="1" ht="31.2" x14ac:dyDescent="0.25">
      <c r="A153" s="176">
        <v>90</v>
      </c>
      <c r="B153" s="176"/>
      <c r="C153" s="166" t="s">
        <v>279</v>
      </c>
      <c r="D153" s="166" t="s">
        <v>259</v>
      </c>
      <c r="E153" s="167" t="s">
        <v>755</v>
      </c>
      <c r="F153" s="166" t="s">
        <v>269</v>
      </c>
      <c r="G153" s="173"/>
      <c r="H153" s="174"/>
      <c r="I153" s="174"/>
      <c r="J153" s="174"/>
      <c r="K153" s="174"/>
      <c r="L153" s="173"/>
      <c r="M153" s="172"/>
      <c r="N153" s="173"/>
      <c r="O153" s="172"/>
      <c r="P153" s="172"/>
      <c r="Q153" s="172"/>
      <c r="R153" s="172"/>
      <c r="S153" s="172"/>
      <c r="T153" s="168"/>
    </row>
    <row r="154" spans="1:20" s="165" customFormat="1" ht="15.6" x14ac:dyDescent="0.25">
      <c r="A154" s="176">
        <v>91</v>
      </c>
      <c r="B154" s="176"/>
      <c r="C154" s="166" t="s">
        <v>279</v>
      </c>
      <c r="D154" s="166" t="s">
        <v>259</v>
      </c>
      <c r="E154" s="167" t="s">
        <v>740</v>
      </c>
      <c r="F154" s="166" t="s">
        <v>302</v>
      </c>
      <c r="G154" s="173"/>
      <c r="H154" s="174"/>
      <c r="I154" s="174"/>
      <c r="J154" s="174"/>
      <c r="K154" s="174"/>
      <c r="L154" s="173"/>
      <c r="M154" s="172"/>
      <c r="N154" s="173"/>
      <c r="O154" s="172"/>
      <c r="P154" s="172"/>
      <c r="Q154" s="172"/>
      <c r="R154" s="172"/>
      <c r="S154" s="172"/>
      <c r="T154" s="168"/>
    </row>
    <row r="155" spans="1:20" s="165" customFormat="1" ht="15.6" x14ac:dyDescent="0.25">
      <c r="A155" s="176">
        <v>92</v>
      </c>
      <c r="B155" s="176"/>
      <c r="C155" s="166" t="s">
        <v>279</v>
      </c>
      <c r="D155" s="166" t="s">
        <v>349</v>
      </c>
      <c r="E155" s="171" t="s">
        <v>741</v>
      </c>
      <c r="F155" s="166" t="s">
        <v>302</v>
      </c>
      <c r="G155" s="173"/>
      <c r="H155" s="174"/>
      <c r="I155" s="174"/>
      <c r="J155" s="174"/>
      <c r="K155" s="174"/>
      <c r="L155" s="173"/>
      <c r="M155" s="172"/>
      <c r="N155" s="173"/>
      <c r="O155" s="172"/>
      <c r="P155" s="172"/>
      <c r="Q155" s="172"/>
      <c r="R155" s="172"/>
      <c r="S155" s="172"/>
      <c r="T155" s="168"/>
    </row>
    <row r="156" spans="1:20" s="165" customFormat="1" ht="15.6" x14ac:dyDescent="0.25">
      <c r="A156" s="176">
        <v>93</v>
      </c>
      <c r="B156" s="176"/>
      <c r="C156" s="166" t="s">
        <v>279</v>
      </c>
      <c r="D156" s="166" t="s">
        <v>349</v>
      </c>
      <c r="E156" s="171" t="s">
        <v>742</v>
      </c>
      <c r="F156" s="166" t="s">
        <v>302</v>
      </c>
      <c r="G156" s="173"/>
      <c r="H156" s="174"/>
      <c r="I156" s="174"/>
      <c r="J156" s="174"/>
      <c r="K156" s="174"/>
      <c r="L156" s="173"/>
      <c r="M156" s="172"/>
      <c r="N156" s="173"/>
      <c r="O156" s="172"/>
      <c r="P156" s="172"/>
      <c r="Q156" s="172"/>
      <c r="R156" s="172"/>
      <c r="S156" s="172"/>
      <c r="T156" s="168"/>
    </row>
    <row r="157" spans="1:20" s="165" customFormat="1" ht="15.6" x14ac:dyDescent="0.25">
      <c r="A157" s="176">
        <v>94</v>
      </c>
      <c r="B157" s="176"/>
      <c r="C157" s="166" t="s">
        <v>279</v>
      </c>
      <c r="D157" s="166" t="s">
        <v>349</v>
      </c>
      <c r="E157" s="171" t="s">
        <v>743</v>
      </c>
      <c r="F157" s="166" t="s">
        <v>302</v>
      </c>
      <c r="G157" s="173"/>
      <c r="H157" s="174"/>
      <c r="I157" s="174"/>
      <c r="J157" s="174"/>
      <c r="K157" s="174"/>
      <c r="L157" s="173"/>
      <c r="M157" s="172"/>
      <c r="N157" s="173"/>
      <c r="O157" s="172"/>
      <c r="P157" s="172"/>
      <c r="Q157" s="172"/>
      <c r="R157" s="172"/>
      <c r="S157" s="172"/>
      <c r="T157" s="168"/>
    </row>
    <row r="158" spans="1:20" s="165" customFormat="1" ht="15.6" x14ac:dyDescent="0.25">
      <c r="A158" s="176">
        <v>95</v>
      </c>
      <c r="B158" s="176"/>
      <c r="C158" s="166" t="s">
        <v>279</v>
      </c>
      <c r="D158" s="166" t="s">
        <v>349</v>
      </c>
      <c r="E158" s="171" t="s">
        <v>744</v>
      </c>
      <c r="F158" s="166" t="s">
        <v>302</v>
      </c>
      <c r="G158" s="173"/>
      <c r="H158" s="174"/>
      <c r="I158" s="174"/>
      <c r="J158" s="174"/>
      <c r="K158" s="174"/>
      <c r="L158" s="173"/>
      <c r="M158" s="172"/>
      <c r="N158" s="173"/>
      <c r="O158" s="172"/>
      <c r="P158" s="172"/>
      <c r="Q158" s="172"/>
      <c r="R158" s="172"/>
      <c r="S158" s="172"/>
      <c r="T158" s="168"/>
    </row>
    <row r="159" spans="1:20" s="165" customFormat="1" ht="15.6" x14ac:dyDescent="0.25">
      <c r="A159" s="176">
        <v>96</v>
      </c>
      <c r="B159" s="176"/>
      <c r="C159" s="166" t="s">
        <v>279</v>
      </c>
      <c r="D159" s="166" t="s">
        <v>349</v>
      </c>
      <c r="E159" s="171" t="s">
        <v>747</v>
      </c>
      <c r="F159" s="166" t="s">
        <v>302</v>
      </c>
      <c r="G159" s="173"/>
      <c r="H159" s="174"/>
      <c r="I159" s="174"/>
      <c r="J159" s="174"/>
      <c r="K159" s="174"/>
      <c r="L159" s="173"/>
      <c r="M159" s="172"/>
      <c r="N159" s="173"/>
      <c r="O159" s="172"/>
      <c r="P159" s="172"/>
      <c r="Q159" s="172"/>
      <c r="R159" s="172"/>
      <c r="S159" s="172"/>
      <c r="T159" s="168"/>
    </row>
    <row r="160" spans="1:20" s="165" customFormat="1" ht="15.6" x14ac:dyDescent="0.25">
      <c r="A160" s="176">
        <v>97</v>
      </c>
      <c r="B160" s="176"/>
      <c r="C160" s="166" t="s">
        <v>279</v>
      </c>
      <c r="D160" s="166" t="s">
        <v>349</v>
      </c>
      <c r="E160" s="171" t="s">
        <v>748</v>
      </c>
      <c r="F160" s="166" t="s">
        <v>302</v>
      </c>
      <c r="G160" s="173"/>
      <c r="H160" s="174"/>
      <c r="I160" s="174"/>
      <c r="J160" s="174"/>
      <c r="K160" s="174"/>
      <c r="L160" s="173"/>
      <c r="M160" s="172"/>
      <c r="N160" s="173"/>
      <c r="O160" s="172"/>
      <c r="P160" s="172"/>
      <c r="Q160" s="172"/>
      <c r="R160" s="172"/>
      <c r="S160" s="172"/>
      <c r="T160" s="168"/>
    </row>
    <row r="161" spans="1:20" s="165" customFormat="1" ht="31.2" x14ac:dyDescent="0.25">
      <c r="A161" s="176">
        <v>98</v>
      </c>
      <c r="B161" s="176"/>
      <c r="C161" s="166" t="s">
        <v>279</v>
      </c>
      <c r="D161" s="166" t="s">
        <v>349</v>
      </c>
      <c r="E161" s="171" t="s">
        <v>350</v>
      </c>
      <c r="F161" s="166" t="s">
        <v>302</v>
      </c>
      <c r="G161" s="173"/>
      <c r="H161" s="174"/>
      <c r="I161" s="174"/>
      <c r="J161" s="174"/>
      <c r="K161" s="174"/>
      <c r="L161" s="173"/>
      <c r="M161" s="172"/>
      <c r="N161" s="173"/>
      <c r="O161" s="172"/>
      <c r="P161" s="172"/>
      <c r="Q161" s="172"/>
      <c r="R161" s="172"/>
      <c r="S161" s="172"/>
      <c r="T161" s="168"/>
    </row>
    <row r="162" spans="1:20" s="165" customFormat="1" ht="15.6" x14ac:dyDescent="0.25">
      <c r="A162" s="176">
        <v>99</v>
      </c>
      <c r="B162" s="176"/>
      <c r="C162" s="166" t="s">
        <v>279</v>
      </c>
      <c r="D162" s="166" t="s">
        <v>349</v>
      </c>
      <c r="E162" s="171" t="s">
        <v>352</v>
      </c>
      <c r="F162" s="166" t="s">
        <v>302</v>
      </c>
      <c r="G162" s="173"/>
      <c r="H162" s="174"/>
      <c r="I162" s="174"/>
      <c r="J162" s="174"/>
      <c r="K162" s="174"/>
      <c r="L162" s="173"/>
      <c r="M162" s="172"/>
      <c r="N162" s="173"/>
      <c r="O162" s="172"/>
      <c r="P162" s="172"/>
      <c r="Q162" s="172"/>
      <c r="R162" s="172"/>
      <c r="S162" s="172"/>
      <c r="T162" s="168"/>
    </row>
    <row r="163" spans="1:20" s="165" customFormat="1" ht="15.6" x14ac:dyDescent="0.25">
      <c r="A163" s="176">
        <v>100</v>
      </c>
      <c r="B163" s="176"/>
      <c r="C163" s="166" t="s">
        <v>279</v>
      </c>
      <c r="D163" s="166" t="s">
        <v>287</v>
      </c>
      <c r="E163" s="171" t="s">
        <v>756</v>
      </c>
      <c r="F163" s="166" t="s">
        <v>302</v>
      </c>
      <c r="G163" s="173"/>
      <c r="H163" s="174"/>
      <c r="I163" s="174"/>
      <c r="J163" s="174"/>
      <c r="K163" s="174"/>
      <c r="L163" s="173"/>
      <c r="M163" s="172"/>
      <c r="N163" s="173"/>
      <c r="O163" s="172"/>
      <c r="P163" s="172"/>
      <c r="Q163" s="172"/>
      <c r="R163" s="172"/>
      <c r="S163" s="172"/>
      <c r="T163" s="168"/>
    </row>
    <row r="164" spans="1:20" s="165" customFormat="1" ht="15.6" x14ac:dyDescent="0.25">
      <c r="A164" s="176">
        <v>101</v>
      </c>
      <c r="B164" s="176"/>
      <c r="C164" s="166" t="s">
        <v>279</v>
      </c>
      <c r="D164" s="166" t="s">
        <v>287</v>
      </c>
      <c r="E164" s="171" t="s">
        <v>757</v>
      </c>
      <c r="F164" s="166" t="s">
        <v>302</v>
      </c>
      <c r="G164" s="173"/>
      <c r="H164" s="174"/>
      <c r="I164" s="174"/>
      <c r="J164" s="174"/>
      <c r="K164" s="174"/>
      <c r="L164" s="173"/>
      <c r="M164" s="172"/>
      <c r="N164" s="173"/>
      <c r="O164" s="172"/>
      <c r="P164" s="172"/>
      <c r="Q164" s="172"/>
      <c r="R164" s="172"/>
      <c r="S164" s="172"/>
      <c r="T164" s="168"/>
    </row>
    <row r="165" spans="1:20" s="165" customFormat="1" ht="15.6" x14ac:dyDescent="0.25">
      <c r="A165" s="176">
        <v>102</v>
      </c>
      <c r="B165" s="176"/>
      <c r="C165" s="166" t="s">
        <v>279</v>
      </c>
      <c r="D165" s="166" t="s">
        <v>287</v>
      </c>
      <c r="E165" s="171" t="s">
        <v>297</v>
      </c>
      <c r="F165" s="166" t="s">
        <v>302</v>
      </c>
      <c r="G165" s="173"/>
      <c r="H165" s="174"/>
      <c r="I165" s="174"/>
      <c r="J165" s="174"/>
      <c r="K165" s="174"/>
      <c r="L165" s="173"/>
      <c r="M165" s="172"/>
      <c r="N165" s="173"/>
      <c r="O165" s="172"/>
      <c r="P165" s="172"/>
      <c r="Q165" s="172"/>
      <c r="R165" s="172"/>
      <c r="S165" s="172"/>
      <c r="T165" s="168"/>
    </row>
    <row r="166" spans="1:20" s="165" customFormat="1" ht="15.6" x14ac:dyDescent="0.25">
      <c r="A166" s="176">
        <v>103</v>
      </c>
      <c r="B166" s="176"/>
      <c r="C166" s="166" t="s">
        <v>279</v>
      </c>
      <c r="D166" s="166" t="s">
        <v>287</v>
      </c>
      <c r="E166" s="167" t="s">
        <v>749</v>
      </c>
      <c r="F166" s="166" t="s">
        <v>261</v>
      </c>
      <c r="G166" s="173"/>
      <c r="H166" s="174"/>
      <c r="I166" s="174"/>
      <c r="J166" s="174"/>
      <c r="K166" s="174"/>
      <c r="L166" s="173"/>
      <c r="M166" s="172"/>
      <c r="N166" s="173"/>
      <c r="O166" s="172"/>
      <c r="P166" s="172"/>
      <c r="Q166" s="172"/>
      <c r="R166" s="172"/>
      <c r="S166" s="172"/>
      <c r="T166" s="168"/>
    </row>
    <row r="167" spans="1:20" s="165" customFormat="1" ht="15.6" x14ac:dyDescent="0.25">
      <c r="A167" s="176">
        <v>104</v>
      </c>
      <c r="B167" s="176"/>
      <c r="C167" s="166" t="s">
        <v>279</v>
      </c>
      <c r="D167" s="166" t="s">
        <v>287</v>
      </c>
      <c r="E167" s="167" t="s">
        <v>758</v>
      </c>
      <c r="F167" s="166" t="s">
        <v>261</v>
      </c>
      <c r="G167" s="173"/>
      <c r="H167" s="174"/>
      <c r="I167" s="174"/>
      <c r="J167" s="174"/>
      <c r="K167" s="174"/>
      <c r="L167" s="173"/>
      <c r="M167" s="172"/>
      <c r="N167" s="173"/>
      <c r="O167" s="172"/>
      <c r="P167" s="172"/>
      <c r="Q167" s="172"/>
      <c r="R167" s="172"/>
      <c r="S167" s="172"/>
      <c r="T167" s="168"/>
    </row>
    <row r="168" spans="1:20" s="165" customFormat="1" ht="15.6" x14ac:dyDescent="0.25">
      <c r="A168" s="176">
        <v>105</v>
      </c>
      <c r="B168" s="176"/>
      <c r="C168" s="166" t="s">
        <v>279</v>
      </c>
      <c r="D168" s="166" t="s">
        <v>287</v>
      </c>
      <c r="E168" s="167" t="s">
        <v>759</v>
      </c>
      <c r="F168" s="166" t="s">
        <v>261</v>
      </c>
      <c r="G168" s="173"/>
      <c r="H168" s="174"/>
      <c r="I168" s="174"/>
      <c r="J168" s="174"/>
      <c r="K168" s="174"/>
      <c r="L168" s="173"/>
      <c r="M168" s="172"/>
      <c r="N168" s="173"/>
      <c r="O168" s="172"/>
      <c r="P168" s="172"/>
      <c r="Q168" s="172"/>
      <c r="R168" s="172"/>
      <c r="S168" s="172"/>
      <c r="T168" s="168"/>
    </row>
    <row r="169" spans="1:20" s="165" customFormat="1" ht="31.2" x14ac:dyDescent="0.25">
      <c r="A169" s="176">
        <v>106</v>
      </c>
      <c r="B169" s="176"/>
      <c r="C169" s="166" t="s">
        <v>279</v>
      </c>
      <c r="D169" s="166" t="s">
        <v>287</v>
      </c>
      <c r="E169" s="167" t="s">
        <v>305</v>
      </c>
      <c r="F169" s="166" t="s">
        <v>261</v>
      </c>
      <c r="G169" s="173"/>
      <c r="H169" s="174"/>
      <c r="I169" s="174"/>
      <c r="J169" s="174"/>
      <c r="K169" s="174"/>
      <c r="L169" s="173"/>
      <c r="M169" s="172"/>
      <c r="N169" s="173"/>
      <c r="O169" s="172"/>
      <c r="P169" s="172"/>
      <c r="Q169" s="172"/>
      <c r="R169" s="172"/>
      <c r="S169" s="172"/>
      <c r="T169" s="168"/>
    </row>
    <row r="170" spans="1:20" s="165" customFormat="1" ht="15.6" x14ac:dyDescent="0.25">
      <c r="A170" s="176">
        <v>107</v>
      </c>
      <c r="B170" s="176"/>
      <c r="C170" s="166" t="s">
        <v>279</v>
      </c>
      <c r="D170" s="166" t="s">
        <v>287</v>
      </c>
      <c r="E170" s="167" t="s">
        <v>760</v>
      </c>
      <c r="F170" s="166" t="s">
        <v>261</v>
      </c>
      <c r="G170" s="173"/>
      <c r="H170" s="174"/>
      <c r="I170" s="174"/>
      <c r="J170" s="174"/>
      <c r="K170" s="174"/>
      <c r="L170" s="173"/>
      <c r="M170" s="172"/>
      <c r="N170" s="173"/>
      <c r="O170" s="172"/>
      <c r="P170" s="172"/>
      <c r="Q170" s="172"/>
      <c r="R170" s="172"/>
      <c r="S170" s="172"/>
      <c r="T170" s="168"/>
    </row>
    <row r="171" spans="1:20" s="165" customFormat="1" ht="15.6" x14ac:dyDescent="0.25">
      <c r="A171" s="176">
        <v>108</v>
      </c>
      <c r="B171" s="176"/>
      <c r="C171" s="166" t="s">
        <v>279</v>
      </c>
      <c r="D171" s="166" t="s">
        <v>287</v>
      </c>
      <c r="E171" s="167" t="s">
        <v>761</v>
      </c>
      <c r="F171" s="166" t="s">
        <v>261</v>
      </c>
      <c r="G171" s="173"/>
      <c r="H171" s="174"/>
      <c r="I171" s="174"/>
      <c r="J171" s="174"/>
      <c r="K171" s="174"/>
      <c r="L171" s="173"/>
      <c r="M171" s="172"/>
      <c r="N171" s="173"/>
      <c r="O171" s="172"/>
      <c r="P171" s="172"/>
      <c r="Q171" s="172"/>
      <c r="R171" s="172"/>
      <c r="S171" s="172"/>
      <c r="T171" s="168"/>
    </row>
    <row r="172" spans="1:20" s="165" customFormat="1" ht="15.6" x14ac:dyDescent="0.25">
      <c r="A172" s="176">
        <v>109</v>
      </c>
      <c r="B172" s="176"/>
      <c r="C172" s="166" t="s">
        <v>279</v>
      </c>
      <c r="D172" s="166" t="s">
        <v>287</v>
      </c>
      <c r="E172" s="167" t="s">
        <v>298</v>
      </c>
      <c r="F172" s="166" t="s">
        <v>261</v>
      </c>
      <c r="G172" s="173"/>
      <c r="H172" s="174"/>
      <c r="I172" s="174"/>
      <c r="J172" s="174"/>
      <c r="K172" s="174"/>
      <c r="L172" s="173"/>
      <c r="M172" s="172"/>
      <c r="N172" s="173"/>
      <c r="O172" s="172"/>
      <c r="P172" s="172"/>
      <c r="Q172" s="172"/>
      <c r="R172" s="172"/>
      <c r="S172" s="172"/>
      <c r="T172" s="168"/>
    </row>
    <row r="173" spans="1:20" s="165" customFormat="1" ht="31.2" x14ac:dyDescent="0.25">
      <c r="A173" s="176">
        <v>110</v>
      </c>
      <c r="B173" s="176"/>
      <c r="C173" s="166" t="s">
        <v>279</v>
      </c>
      <c r="D173" s="166" t="s">
        <v>287</v>
      </c>
      <c r="E173" s="167" t="s">
        <v>308</v>
      </c>
      <c r="F173" s="166" t="s">
        <v>261</v>
      </c>
      <c r="G173" s="173"/>
      <c r="H173" s="174"/>
      <c r="I173" s="174"/>
      <c r="J173" s="174"/>
      <c r="K173" s="174"/>
      <c r="L173" s="173"/>
      <c r="M173" s="172"/>
      <c r="N173" s="173"/>
      <c r="O173" s="172"/>
      <c r="P173" s="172"/>
      <c r="Q173" s="172"/>
      <c r="R173" s="172"/>
      <c r="S173" s="172"/>
      <c r="T173" s="168"/>
    </row>
    <row r="174" spans="1:20" s="165" customFormat="1" ht="15.6" x14ac:dyDescent="0.25">
      <c r="A174" s="176">
        <v>111</v>
      </c>
      <c r="B174" s="176"/>
      <c r="C174" s="166" t="s">
        <v>279</v>
      </c>
      <c r="D174" s="166" t="s">
        <v>287</v>
      </c>
      <c r="E174" s="167" t="s">
        <v>762</v>
      </c>
      <c r="F174" s="166" t="s">
        <v>261</v>
      </c>
      <c r="G174" s="173"/>
      <c r="H174" s="174"/>
      <c r="I174" s="174"/>
      <c r="J174" s="174"/>
      <c r="K174" s="174"/>
      <c r="L174" s="173"/>
      <c r="M174" s="172"/>
      <c r="N174" s="173"/>
      <c r="O174" s="172"/>
      <c r="P174" s="172"/>
      <c r="Q174" s="172"/>
      <c r="R174" s="172"/>
      <c r="S174" s="172"/>
      <c r="T174" s="168"/>
    </row>
    <row r="175" spans="1:20" s="165" customFormat="1" ht="15.6" x14ac:dyDescent="0.25">
      <c r="A175" s="176">
        <v>112</v>
      </c>
      <c r="B175" s="176"/>
      <c r="C175" s="166" t="s">
        <v>279</v>
      </c>
      <c r="D175" s="166" t="s">
        <v>287</v>
      </c>
      <c r="E175" s="167" t="s">
        <v>329</v>
      </c>
      <c r="F175" s="166" t="s">
        <v>261</v>
      </c>
      <c r="G175" s="173"/>
      <c r="H175" s="174"/>
      <c r="I175" s="174"/>
      <c r="J175" s="174"/>
      <c r="K175" s="174"/>
      <c r="L175" s="173"/>
      <c r="M175" s="172"/>
      <c r="N175" s="173"/>
      <c r="O175" s="172"/>
      <c r="P175" s="172"/>
      <c r="Q175" s="172"/>
      <c r="R175" s="172"/>
      <c r="S175" s="172"/>
      <c r="T175" s="168"/>
    </row>
    <row r="176" spans="1:20" s="165" customFormat="1" ht="15.6" x14ac:dyDescent="0.25">
      <c r="A176" s="176">
        <v>113</v>
      </c>
      <c r="B176" s="176"/>
      <c r="C176" s="166" t="s">
        <v>279</v>
      </c>
      <c r="D176" s="166" t="s">
        <v>287</v>
      </c>
      <c r="E176" s="167" t="s">
        <v>330</v>
      </c>
      <c r="F176" s="166" t="s">
        <v>261</v>
      </c>
      <c r="G176" s="173"/>
      <c r="H176" s="174"/>
      <c r="I176" s="174"/>
      <c r="J176" s="174"/>
      <c r="K176" s="174"/>
      <c r="L176" s="173"/>
      <c r="M176" s="172"/>
      <c r="N176" s="173"/>
      <c r="O176" s="172"/>
      <c r="P176" s="172"/>
      <c r="Q176" s="172"/>
      <c r="R176" s="172"/>
      <c r="S176" s="172"/>
      <c r="T176" s="168"/>
    </row>
    <row r="177" spans="1:20" s="165" customFormat="1" ht="15.6" x14ac:dyDescent="0.25">
      <c r="A177" s="176">
        <v>114</v>
      </c>
      <c r="B177" s="176"/>
      <c r="C177" s="166" t="s">
        <v>279</v>
      </c>
      <c r="D177" s="166" t="s">
        <v>287</v>
      </c>
      <c r="E177" s="167" t="s">
        <v>763</v>
      </c>
      <c r="F177" s="166" t="s">
        <v>261</v>
      </c>
      <c r="G177" s="173"/>
      <c r="H177" s="174"/>
      <c r="I177" s="174"/>
      <c r="J177" s="174"/>
      <c r="K177" s="174"/>
      <c r="L177" s="173"/>
      <c r="M177" s="172"/>
      <c r="N177" s="173"/>
      <c r="O177" s="172"/>
      <c r="P177" s="172"/>
      <c r="Q177" s="172"/>
      <c r="R177" s="172"/>
      <c r="S177" s="172"/>
      <c r="T177" s="168"/>
    </row>
    <row r="178" spans="1:20" s="165" customFormat="1" ht="15.6" x14ac:dyDescent="0.25">
      <c r="A178" s="176">
        <v>115</v>
      </c>
      <c r="B178" s="176"/>
      <c r="C178" s="166" t="s">
        <v>279</v>
      </c>
      <c r="D178" s="166" t="s">
        <v>287</v>
      </c>
      <c r="E178" s="167" t="s">
        <v>753</v>
      </c>
      <c r="F178" s="166" t="s">
        <v>261</v>
      </c>
      <c r="G178" s="173"/>
      <c r="H178" s="174"/>
      <c r="I178" s="174"/>
      <c r="J178" s="174"/>
      <c r="K178" s="174"/>
      <c r="L178" s="173"/>
      <c r="M178" s="172"/>
      <c r="N178" s="173"/>
      <c r="O178" s="172"/>
      <c r="P178" s="172"/>
      <c r="Q178" s="172"/>
      <c r="R178" s="172"/>
      <c r="S178" s="172"/>
      <c r="T178" s="168"/>
    </row>
    <row r="179" spans="1:20" s="165" customFormat="1" ht="15.6" x14ac:dyDescent="0.25">
      <c r="A179" s="176">
        <v>116</v>
      </c>
      <c r="B179" s="176"/>
      <c r="C179" s="166" t="s">
        <v>279</v>
      </c>
      <c r="D179" s="166" t="s">
        <v>300</v>
      </c>
      <c r="E179" s="167" t="s">
        <v>301</v>
      </c>
      <c r="F179" s="166" t="s">
        <v>302</v>
      </c>
      <c r="G179" s="173"/>
      <c r="H179" s="174"/>
      <c r="I179" s="174"/>
      <c r="J179" s="174"/>
      <c r="K179" s="174"/>
      <c r="L179" s="173"/>
      <c r="M179" s="172"/>
      <c r="N179" s="173"/>
      <c r="O179" s="172"/>
      <c r="P179" s="172"/>
      <c r="Q179" s="172"/>
      <c r="R179" s="172"/>
      <c r="S179" s="172"/>
      <c r="T179" s="168"/>
    </row>
    <row r="180" spans="1:20" s="165" customFormat="1" ht="15.6" x14ac:dyDescent="0.25">
      <c r="A180" s="176">
        <v>117</v>
      </c>
      <c r="B180" s="176"/>
      <c r="C180" s="166" t="s">
        <v>279</v>
      </c>
      <c r="D180" s="166" t="s">
        <v>300</v>
      </c>
      <c r="E180" s="171" t="s">
        <v>304</v>
      </c>
      <c r="F180" s="166" t="s">
        <v>302</v>
      </c>
      <c r="G180" s="173"/>
      <c r="H180" s="174"/>
      <c r="I180" s="174"/>
      <c r="J180" s="174"/>
      <c r="K180" s="174"/>
      <c r="L180" s="173"/>
      <c r="M180" s="172"/>
      <c r="N180" s="173"/>
      <c r="O180" s="172"/>
      <c r="P180" s="172"/>
      <c r="Q180" s="172"/>
      <c r="R180" s="172"/>
      <c r="S180" s="172"/>
      <c r="T180" s="168"/>
    </row>
    <row r="181" spans="1:20" s="165" customFormat="1" ht="15.6" x14ac:dyDescent="0.25">
      <c r="A181" s="176">
        <v>118</v>
      </c>
      <c r="B181" s="176"/>
      <c r="C181" s="166" t="s">
        <v>279</v>
      </c>
      <c r="D181" s="166" t="s">
        <v>353</v>
      </c>
      <c r="E181" s="171" t="s">
        <v>355</v>
      </c>
      <c r="F181" s="166" t="s">
        <v>302</v>
      </c>
      <c r="G181" s="173"/>
      <c r="H181" s="174"/>
      <c r="I181" s="174"/>
      <c r="J181" s="174"/>
      <c r="K181" s="174"/>
      <c r="L181" s="173"/>
      <c r="M181" s="172"/>
      <c r="N181" s="173"/>
      <c r="O181" s="172"/>
      <c r="P181" s="172"/>
      <c r="Q181" s="172"/>
      <c r="R181" s="172"/>
      <c r="S181" s="172"/>
      <c r="T181" s="168"/>
    </row>
    <row r="182" spans="1:20" s="165" customFormat="1" ht="15.6" x14ac:dyDescent="0.25">
      <c r="A182" s="176">
        <v>119</v>
      </c>
      <c r="B182" s="176"/>
      <c r="C182" s="166" t="s">
        <v>279</v>
      </c>
      <c r="D182" s="166" t="s">
        <v>353</v>
      </c>
      <c r="E182" s="171" t="s">
        <v>356</v>
      </c>
      <c r="F182" s="166" t="s">
        <v>302</v>
      </c>
      <c r="G182" s="173"/>
      <c r="H182" s="174"/>
      <c r="I182" s="174"/>
      <c r="J182" s="174"/>
      <c r="K182" s="174"/>
      <c r="L182" s="173"/>
      <c r="M182" s="172"/>
      <c r="N182" s="173"/>
      <c r="O182" s="172"/>
      <c r="P182" s="172"/>
      <c r="Q182" s="172"/>
      <c r="R182" s="172"/>
      <c r="S182" s="172"/>
      <c r="T182" s="168"/>
    </row>
    <row r="183" spans="1:20" s="165" customFormat="1" ht="15.6" x14ac:dyDescent="0.25">
      <c r="A183" s="176">
        <v>120</v>
      </c>
      <c r="B183" s="176"/>
      <c r="C183" s="166" t="s">
        <v>279</v>
      </c>
      <c r="D183" s="166" t="s">
        <v>353</v>
      </c>
      <c r="E183" s="171" t="s">
        <v>358</v>
      </c>
      <c r="F183" s="166" t="s">
        <v>302</v>
      </c>
      <c r="G183" s="173"/>
      <c r="H183" s="174"/>
      <c r="I183" s="174"/>
      <c r="J183" s="174"/>
      <c r="K183" s="174"/>
      <c r="L183" s="173"/>
      <c r="M183" s="172"/>
      <c r="N183" s="173"/>
      <c r="O183" s="172"/>
      <c r="P183" s="172"/>
      <c r="Q183" s="172"/>
      <c r="R183" s="172"/>
      <c r="S183" s="172"/>
      <c r="T183" s="168"/>
    </row>
    <row r="184" spans="1:20" s="165" customFormat="1" ht="15.6" x14ac:dyDescent="0.25">
      <c r="A184" s="176">
        <v>121</v>
      </c>
      <c r="B184" s="176"/>
      <c r="C184" s="166" t="s">
        <v>282</v>
      </c>
      <c r="D184" s="166" t="s">
        <v>333</v>
      </c>
      <c r="E184" s="171" t="s">
        <v>708</v>
      </c>
      <c r="F184" s="166"/>
      <c r="G184" s="173"/>
      <c r="H184" s="174"/>
      <c r="I184" s="174"/>
      <c r="J184" s="174"/>
      <c r="K184" s="174"/>
      <c r="L184" s="173"/>
      <c r="M184" s="172"/>
      <c r="N184" s="173"/>
      <c r="O184" s="172"/>
      <c r="P184" s="172"/>
      <c r="Q184" s="172"/>
      <c r="R184" s="172"/>
      <c r="S184" s="172"/>
      <c r="T184" s="168"/>
    </row>
    <row r="185" spans="1:20" s="165" customFormat="1" ht="31.2" x14ac:dyDescent="0.25">
      <c r="A185" s="176">
        <v>122</v>
      </c>
      <c r="B185" s="176"/>
      <c r="C185" s="166" t="s">
        <v>282</v>
      </c>
      <c r="D185" s="166" t="s">
        <v>333</v>
      </c>
      <c r="E185" s="167" t="s">
        <v>729</v>
      </c>
      <c r="F185" s="166" t="s">
        <v>730</v>
      </c>
      <c r="G185" s="173"/>
      <c r="H185" s="174"/>
      <c r="I185" s="174"/>
      <c r="J185" s="174"/>
      <c r="K185" s="174"/>
      <c r="L185" s="173"/>
      <c r="M185" s="172"/>
      <c r="N185" s="173"/>
      <c r="O185" s="172"/>
      <c r="P185" s="172"/>
      <c r="Q185" s="172"/>
      <c r="R185" s="172"/>
      <c r="S185" s="172"/>
      <c r="T185" s="168"/>
    </row>
    <row r="186" spans="1:20" s="165" customFormat="1" ht="31.2" x14ac:dyDescent="0.25">
      <c r="A186" s="176">
        <v>123</v>
      </c>
      <c r="B186" s="176"/>
      <c r="C186" s="166" t="s">
        <v>282</v>
      </c>
      <c r="D186" s="166" t="s">
        <v>333</v>
      </c>
      <c r="E186" s="167" t="s">
        <v>764</v>
      </c>
      <c r="F186" s="166" t="s">
        <v>732</v>
      </c>
      <c r="G186" s="173"/>
      <c r="H186" s="174"/>
      <c r="I186" s="174"/>
      <c r="J186" s="174"/>
      <c r="K186" s="174"/>
      <c r="L186" s="173"/>
      <c r="M186" s="172"/>
      <c r="N186" s="173"/>
      <c r="O186" s="172"/>
      <c r="P186" s="172"/>
      <c r="Q186" s="172"/>
      <c r="R186" s="172"/>
      <c r="S186" s="172"/>
      <c r="T186" s="168"/>
    </row>
    <row r="187" spans="1:20" s="165" customFormat="1" ht="15.6" x14ac:dyDescent="0.25">
      <c r="A187" s="176">
        <v>124</v>
      </c>
      <c r="B187" s="176"/>
      <c r="C187" s="166" t="s">
        <v>282</v>
      </c>
      <c r="D187" s="166" t="s">
        <v>333</v>
      </c>
      <c r="E187" s="167" t="s">
        <v>733</v>
      </c>
      <c r="F187" s="166" t="s">
        <v>734</v>
      </c>
      <c r="G187" s="173"/>
      <c r="H187" s="174"/>
      <c r="I187" s="174"/>
      <c r="J187" s="174"/>
      <c r="K187" s="174"/>
      <c r="L187" s="173"/>
      <c r="M187" s="172"/>
      <c r="N187" s="173"/>
      <c r="O187" s="172"/>
      <c r="P187" s="172"/>
      <c r="Q187" s="172"/>
      <c r="R187" s="172"/>
      <c r="S187" s="172"/>
      <c r="T187" s="168"/>
    </row>
    <row r="188" spans="1:20" s="165" customFormat="1" ht="15.6" x14ac:dyDescent="0.25">
      <c r="A188" s="176">
        <v>125</v>
      </c>
      <c r="B188" s="176"/>
      <c r="C188" s="166" t="s">
        <v>282</v>
      </c>
      <c r="D188" s="166" t="s">
        <v>333</v>
      </c>
      <c r="E188" s="167" t="s">
        <v>735</v>
      </c>
      <c r="F188" s="166" t="s">
        <v>736</v>
      </c>
      <c r="G188" s="173"/>
      <c r="H188" s="174"/>
      <c r="I188" s="174"/>
      <c r="J188" s="174"/>
      <c r="K188" s="174"/>
      <c r="L188" s="173"/>
      <c r="M188" s="172"/>
      <c r="N188" s="173"/>
      <c r="O188" s="172"/>
      <c r="P188" s="172"/>
      <c r="Q188" s="172"/>
      <c r="R188" s="172"/>
      <c r="S188" s="172"/>
      <c r="T188" s="168"/>
    </row>
    <row r="189" spans="1:20" s="165" customFormat="1" ht="15.6" x14ac:dyDescent="0.25">
      <c r="A189" s="176">
        <v>126</v>
      </c>
      <c r="B189" s="176"/>
      <c r="C189" s="166" t="s">
        <v>282</v>
      </c>
      <c r="D189" s="166" t="s">
        <v>333</v>
      </c>
      <c r="E189" s="167" t="s">
        <v>765</v>
      </c>
      <c r="F189" s="166" t="s">
        <v>269</v>
      </c>
      <c r="G189" s="173"/>
      <c r="H189" s="174"/>
      <c r="I189" s="174"/>
      <c r="J189" s="174"/>
      <c r="K189" s="174"/>
      <c r="L189" s="173"/>
      <c r="M189" s="172"/>
      <c r="N189" s="173"/>
      <c r="O189" s="172"/>
      <c r="P189" s="172"/>
      <c r="Q189" s="172"/>
      <c r="R189" s="172"/>
      <c r="S189" s="172"/>
      <c r="T189" s="168"/>
    </row>
    <row r="190" spans="1:20" s="165" customFormat="1" ht="15.6" x14ac:dyDescent="0.25">
      <c r="A190" s="176">
        <v>127</v>
      </c>
      <c r="B190" s="176"/>
      <c r="C190" s="166" t="s">
        <v>282</v>
      </c>
      <c r="D190" s="166" t="s">
        <v>333</v>
      </c>
      <c r="E190" s="171" t="s">
        <v>341</v>
      </c>
      <c r="F190" s="166" t="s">
        <v>302</v>
      </c>
      <c r="G190" s="173"/>
      <c r="H190" s="174"/>
      <c r="I190" s="174"/>
      <c r="J190" s="174"/>
      <c r="K190" s="174"/>
      <c r="L190" s="173"/>
      <c r="M190" s="172"/>
      <c r="N190" s="173"/>
      <c r="O190" s="172"/>
      <c r="P190" s="172"/>
      <c r="Q190" s="172"/>
      <c r="R190" s="172"/>
      <c r="S190" s="172"/>
      <c r="T190" s="168"/>
    </row>
    <row r="191" spans="1:20" s="165" customFormat="1" ht="15.6" x14ac:dyDescent="0.25">
      <c r="A191" s="176">
        <v>128</v>
      </c>
      <c r="B191" s="176"/>
      <c r="C191" s="166" t="s">
        <v>282</v>
      </c>
      <c r="D191" s="166" t="s">
        <v>333</v>
      </c>
      <c r="E191" s="171" t="s">
        <v>344</v>
      </c>
      <c r="F191" s="166" t="s">
        <v>302</v>
      </c>
      <c r="G191" s="173"/>
      <c r="H191" s="174"/>
      <c r="I191" s="174"/>
      <c r="J191" s="174"/>
      <c r="K191" s="174"/>
      <c r="L191" s="173"/>
      <c r="M191" s="172"/>
      <c r="N191" s="173"/>
      <c r="O191" s="172"/>
      <c r="P191" s="172"/>
      <c r="Q191" s="172"/>
      <c r="R191" s="172"/>
      <c r="S191" s="172"/>
      <c r="T191" s="168"/>
    </row>
    <row r="192" spans="1:20" s="165" customFormat="1" ht="15.6" x14ac:dyDescent="0.25">
      <c r="A192" s="176">
        <v>129</v>
      </c>
      <c r="B192" s="176"/>
      <c r="C192" s="166" t="s">
        <v>282</v>
      </c>
      <c r="D192" s="166" t="s">
        <v>333</v>
      </c>
      <c r="E192" s="167" t="s">
        <v>347</v>
      </c>
      <c r="F192" s="166" t="s">
        <v>302</v>
      </c>
      <c r="G192" s="173"/>
      <c r="H192" s="174"/>
      <c r="I192" s="174"/>
      <c r="J192" s="174"/>
      <c r="K192" s="174"/>
      <c r="L192" s="173"/>
      <c r="M192" s="172"/>
      <c r="N192" s="173"/>
      <c r="O192" s="172"/>
      <c r="P192" s="172"/>
      <c r="Q192" s="172"/>
      <c r="R192" s="172"/>
      <c r="S192" s="172"/>
      <c r="T192" s="168"/>
    </row>
    <row r="193" spans="1:20" s="165" customFormat="1" ht="15.6" x14ac:dyDescent="0.25">
      <c r="A193" s="176">
        <v>130</v>
      </c>
      <c r="B193" s="176"/>
      <c r="C193" s="166" t="s">
        <v>282</v>
      </c>
      <c r="D193" s="166" t="s">
        <v>259</v>
      </c>
      <c r="E193" s="167" t="s">
        <v>283</v>
      </c>
      <c r="F193" s="166" t="s">
        <v>269</v>
      </c>
      <c r="G193" s="173"/>
      <c r="H193" s="174"/>
      <c r="I193" s="174"/>
      <c r="J193" s="174"/>
      <c r="K193" s="174"/>
      <c r="L193" s="173"/>
      <c r="M193" s="172"/>
      <c r="N193" s="173"/>
      <c r="O193" s="172"/>
      <c r="P193" s="172"/>
      <c r="Q193" s="172"/>
      <c r="R193" s="172"/>
      <c r="S193" s="172"/>
      <c r="T193" s="168"/>
    </row>
    <row r="194" spans="1:20" s="165" customFormat="1" ht="31.2" x14ac:dyDescent="0.25">
      <c r="A194" s="176">
        <v>131</v>
      </c>
      <c r="B194" s="176"/>
      <c r="C194" s="166" t="s">
        <v>282</v>
      </c>
      <c r="D194" s="166" t="s">
        <v>259</v>
      </c>
      <c r="E194" s="167" t="s">
        <v>766</v>
      </c>
      <c r="F194" s="166" t="s">
        <v>269</v>
      </c>
      <c r="G194" s="173"/>
      <c r="H194" s="174"/>
      <c r="I194" s="174" t="s">
        <v>815</v>
      </c>
      <c r="J194" s="174"/>
      <c r="K194" s="174"/>
      <c r="L194" s="173"/>
      <c r="M194" s="172"/>
      <c r="N194" s="173"/>
      <c r="O194" s="172"/>
      <c r="P194" s="172"/>
      <c r="Q194" s="172"/>
      <c r="R194" s="172"/>
      <c r="S194" s="172"/>
      <c r="T194" s="168"/>
    </row>
    <row r="195" spans="1:20" s="165" customFormat="1" ht="46.8" x14ac:dyDescent="0.25">
      <c r="A195" s="176">
        <v>132</v>
      </c>
      <c r="B195" s="176"/>
      <c r="C195" s="166" t="s">
        <v>282</v>
      </c>
      <c r="D195" s="166" t="s">
        <v>259</v>
      </c>
      <c r="E195" s="167" t="s">
        <v>285</v>
      </c>
      <c r="F195" s="166" t="s">
        <v>269</v>
      </c>
      <c r="G195" s="173"/>
      <c r="H195" s="174"/>
      <c r="I195" s="174" t="s">
        <v>848</v>
      </c>
      <c r="J195" s="174"/>
      <c r="K195" s="174"/>
      <c r="L195" s="173"/>
      <c r="M195" s="172"/>
      <c r="N195" s="173"/>
      <c r="O195" s="172"/>
      <c r="P195" s="172"/>
      <c r="Q195" s="172"/>
      <c r="R195" s="172"/>
      <c r="S195" s="172"/>
      <c r="T195" s="168"/>
    </row>
    <row r="196" spans="1:20" s="165" customFormat="1" ht="15.6" x14ac:dyDescent="0.25">
      <c r="A196" s="176">
        <v>133</v>
      </c>
      <c r="B196" s="176"/>
      <c r="C196" s="166" t="s">
        <v>282</v>
      </c>
      <c r="D196" s="166" t="s">
        <v>259</v>
      </c>
      <c r="E196" s="167" t="s">
        <v>366</v>
      </c>
      <c r="F196" s="166" t="s">
        <v>269</v>
      </c>
      <c r="G196" s="173"/>
      <c r="H196" s="174"/>
      <c r="I196" s="174"/>
      <c r="J196" s="174"/>
      <c r="K196" s="174"/>
      <c r="L196" s="173"/>
      <c r="M196" s="172"/>
      <c r="N196" s="173"/>
      <c r="O196" s="172"/>
      <c r="P196" s="172"/>
      <c r="Q196" s="172"/>
      <c r="R196" s="172"/>
      <c r="S196" s="172"/>
      <c r="T196" s="168"/>
    </row>
    <row r="197" spans="1:20" s="165" customFormat="1" ht="31.2" x14ac:dyDescent="0.25">
      <c r="A197" s="176">
        <v>134</v>
      </c>
      <c r="B197" s="176"/>
      <c r="C197" s="166" t="s">
        <v>282</v>
      </c>
      <c r="D197" s="166" t="s">
        <v>259</v>
      </c>
      <c r="E197" s="167" t="s">
        <v>754</v>
      </c>
      <c r="F197" s="166"/>
      <c r="G197" s="173"/>
      <c r="H197" s="174"/>
      <c r="I197" s="174"/>
      <c r="J197" s="174"/>
      <c r="K197" s="174"/>
      <c r="L197" s="173"/>
      <c r="M197" s="172"/>
      <c r="N197" s="173"/>
      <c r="O197" s="172"/>
      <c r="P197" s="172"/>
      <c r="Q197" s="172"/>
      <c r="R197" s="172"/>
      <c r="S197" s="172"/>
      <c r="T197" s="168"/>
    </row>
    <row r="198" spans="1:20" s="165" customFormat="1" ht="31.2" x14ac:dyDescent="0.25">
      <c r="A198" s="176">
        <v>135</v>
      </c>
      <c r="B198" s="176"/>
      <c r="C198" s="166" t="s">
        <v>282</v>
      </c>
      <c r="D198" s="166" t="s">
        <v>259</v>
      </c>
      <c r="E198" s="167" t="s">
        <v>755</v>
      </c>
      <c r="F198" s="166" t="s">
        <v>269</v>
      </c>
      <c r="G198" s="173"/>
      <c r="H198" s="174"/>
      <c r="I198" s="174"/>
      <c r="J198" s="174"/>
      <c r="K198" s="174"/>
      <c r="L198" s="173"/>
      <c r="M198" s="172"/>
      <c r="N198" s="173"/>
      <c r="O198" s="172"/>
      <c r="P198" s="172"/>
      <c r="Q198" s="172"/>
      <c r="R198" s="172"/>
      <c r="S198" s="172"/>
      <c r="T198" s="168"/>
    </row>
    <row r="199" spans="1:20" s="165" customFormat="1" ht="15.6" x14ac:dyDescent="0.25">
      <c r="A199" s="176">
        <v>136</v>
      </c>
      <c r="B199" s="176"/>
      <c r="C199" s="166" t="s">
        <v>282</v>
      </c>
      <c r="D199" s="166" t="s">
        <v>259</v>
      </c>
      <c r="E199" s="167" t="s">
        <v>740</v>
      </c>
      <c r="F199" s="166" t="s">
        <v>302</v>
      </c>
      <c r="G199" s="173"/>
      <c r="H199" s="174"/>
      <c r="I199" s="174"/>
      <c r="J199" s="174"/>
      <c r="K199" s="174"/>
      <c r="L199" s="173"/>
      <c r="M199" s="172"/>
      <c r="N199" s="173"/>
      <c r="O199" s="172"/>
      <c r="P199" s="172"/>
      <c r="Q199" s="172"/>
      <c r="R199" s="172"/>
      <c r="S199" s="172"/>
      <c r="T199" s="168"/>
    </row>
    <row r="200" spans="1:20" s="165" customFormat="1" ht="15.6" x14ac:dyDescent="0.25">
      <c r="A200" s="176">
        <v>137</v>
      </c>
      <c r="B200" s="176"/>
      <c r="C200" s="166" t="s">
        <v>282</v>
      </c>
      <c r="D200" s="166" t="s">
        <v>349</v>
      </c>
      <c r="E200" s="171" t="s">
        <v>741</v>
      </c>
      <c r="F200" s="166" t="s">
        <v>302</v>
      </c>
      <c r="G200" s="173"/>
      <c r="H200" s="174"/>
      <c r="I200" s="174"/>
      <c r="J200" s="174"/>
      <c r="K200" s="174"/>
      <c r="L200" s="173"/>
      <c r="M200" s="172"/>
      <c r="N200" s="173"/>
      <c r="O200" s="172"/>
      <c r="P200" s="172"/>
      <c r="Q200" s="172"/>
      <c r="R200" s="172"/>
      <c r="S200" s="172"/>
      <c r="T200" s="168"/>
    </row>
    <row r="201" spans="1:20" s="165" customFormat="1" ht="15.6" x14ac:dyDescent="0.25">
      <c r="A201" s="176">
        <v>138</v>
      </c>
      <c r="B201" s="176"/>
      <c r="C201" s="166" t="s">
        <v>282</v>
      </c>
      <c r="D201" s="166" t="s">
        <v>349</v>
      </c>
      <c r="E201" s="171" t="s">
        <v>742</v>
      </c>
      <c r="F201" s="166" t="s">
        <v>302</v>
      </c>
      <c r="G201" s="173"/>
      <c r="H201" s="174"/>
      <c r="I201" s="174"/>
      <c r="J201" s="174"/>
      <c r="K201" s="174"/>
      <c r="L201" s="173"/>
      <c r="M201" s="172"/>
      <c r="N201" s="173"/>
      <c r="O201" s="172"/>
      <c r="P201" s="172"/>
      <c r="Q201" s="172"/>
      <c r="R201" s="172"/>
      <c r="S201" s="172"/>
      <c r="T201" s="168"/>
    </row>
    <row r="202" spans="1:20" s="165" customFormat="1" ht="15.6" x14ac:dyDescent="0.25">
      <c r="A202" s="176">
        <v>139</v>
      </c>
      <c r="B202" s="176"/>
      <c r="C202" s="166" t="s">
        <v>282</v>
      </c>
      <c r="D202" s="166" t="s">
        <v>349</v>
      </c>
      <c r="E202" s="171" t="s">
        <v>743</v>
      </c>
      <c r="F202" s="166" t="s">
        <v>302</v>
      </c>
      <c r="G202" s="173"/>
      <c r="H202" s="174"/>
      <c r="I202" s="174"/>
      <c r="J202" s="174"/>
      <c r="K202" s="174"/>
      <c r="L202" s="173"/>
      <c r="M202" s="172"/>
      <c r="N202" s="173"/>
      <c r="O202" s="172"/>
      <c r="P202" s="172"/>
      <c r="Q202" s="172"/>
      <c r="R202" s="172"/>
      <c r="S202" s="172"/>
      <c r="T202" s="168"/>
    </row>
    <row r="203" spans="1:20" s="165" customFormat="1" ht="15.6" x14ac:dyDescent="0.25">
      <c r="A203" s="176">
        <v>140</v>
      </c>
      <c r="B203" s="176"/>
      <c r="C203" s="166" t="s">
        <v>282</v>
      </c>
      <c r="D203" s="166" t="s">
        <v>349</v>
      </c>
      <c r="E203" s="171" t="s">
        <v>744</v>
      </c>
      <c r="F203" s="166" t="s">
        <v>302</v>
      </c>
      <c r="G203" s="173"/>
      <c r="H203" s="174"/>
      <c r="I203" s="174"/>
      <c r="J203" s="174"/>
      <c r="K203" s="174"/>
      <c r="L203" s="173"/>
      <c r="M203" s="172"/>
      <c r="N203" s="173"/>
      <c r="O203" s="172"/>
      <c r="P203" s="172"/>
      <c r="Q203" s="172"/>
      <c r="R203" s="172"/>
      <c r="S203" s="172"/>
      <c r="T203" s="168"/>
    </row>
    <row r="204" spans="1:20" s="165" customFormat="1" ht="15.6" x14ac:dyDescent="0.25">
      <c r="A204" s="176">
        <v>141</v>
      </c>
      <c r="B204" s="176"/>
      <c r="C204" s="166" t="s">
        <v>282</v>
      </c>
      <c r="D204" s="166" t="s">
        <v>349</v>
      </c>
      <c r="E204" s="171" t="s">
        <v>745</v>
      </c>
      <c r="F204" s="166" t="s">
        <v>302</v>
      </c>
      <c r="G204" s="173"/>
      <c r="H204" s="174"/>
      <c r="I204" s="174"/>
      <c r="J204" s="174"/>
      <c r="K204" s="174"/>
      <c r="L204" s="173"/>
      <c r="M204" s="172"/>
      <c r="N204" s="173"/>
      <c r="O204" s="172"/>
      <c r="P204" s="172"/>
      <c r="Q204" s="172"/>
      <c r="R204" s="172"/>
      <c r="S204" s="172"/>
      <c r="T204" s="168"/>
    </row>
    <row r="205" spans="1:20" s="165" customFormat="1" ht="15.6" x14ac:dyDescent="0.25">
      <c r="A205" s="176">
        <v>142</v>
      </c>
      <c r="B205" s="176"/>
      <c r="C205" s="166" t="s">
        <v>282</v>
      </c>
      <c r="D205" s="166" t="s">
        <v>349</v>
      </c>
      <c r="E205" s="171" t="s">
        <v>747</v>
      </c>
      <c r="F205" s="166" t="s">
        <v>302</v>
      </c>
      <c r="G205" s="173"/>
      <c r="H205" s="174"/>
      <c r="I205" s="174"/>
      <c r="J205" s="174"/>
      <c r="K205" s="174"/>
      <c r="L205" s="173"/>
      <c r="M205" s="172"/>
      <c r="N205" s="173"/>
      <c r="O205" s="172"/>
      <c r="P205" s="172"/>
      <c r="Q205" s="172"/>
      <c r="R205" s="172"/>
      <c r="S205" s="172"/>
      <c r="T205" s="168"/>
    </row>
    <row r="206" spans="1:20" s="165" customFormat="1" ht="15.6" x14ac:dyDescent="0.25">
      <c r="A206" s="176">
        <v>143</v>
      </c>
      <c r="B206" s="176"/>
      <c r="C206" s="166" t="s">
        <v>282</v>
      </c>
      <c r="D206" s="166" t="s">
        <v>349</v>
      </c>
      <c r="E206" s="171" t="s">
        <v>748</v>
      </c>
      <c r="F206" s="166" t="s">
        <v>302</v>
      </c>
      <c r="G206" s="173"/>
      <c r="H206" s="174"/>
      <c r="I206" s="174"/>
      <c r="J206" s="174"/>
      <c r="K206" s="174"/>
      <c r="L206" s="173"/>
      <c r="M206" s="172"/>
      <c r="N206" s="173"/>
      <c r="O206" s="172"/>
      <c r="P206" s="172"/>
      <c r="Q206" s="172"/>
      <c r="R206" s="172"/>
      <c r="S206" s="172"/>
      <c r="T206" s="168"/>
    </row>
    <row r="207" spans="1:20" s="165" customFormat="1" ht="31.2" x14ac:dyDescent="0.25">
      <c r="A207" s="176">
        <v>144</v>
      </c>
      <c r="B207" s="176"/>
      <c r="C207" s="166" t="s">
        <v>282</v>
      </c>
      <c r="D207" s="166" t="s">
        <v>349</v>
      </c>
      <c r="E207" s="171" t="s">
        <v>350</v>
      </c>
      <c r="F207" s="166" t="s">
        <v>302</v>
      </c>
      <c r="G207" s="173"/>
      <c r="H207" s="174"/>
      <c r="I207" s="174"/>
      <c r="J207" s="174"/>
      <c r="K207" s="174"/>
      <c r="L207" s="173"/>
      <c r="M207" s="172"/>
      <c r="N207" s="173"/>
      <c r="O207" s="172"/>
      <c r="P207" s="172"/>
      <c r="Q207" s="172"/>
      <c r="R207" s="172"/>
      <c r="S207" s="172"/>
      <c r="T207" s="168"/>
    </row>
    <row r="208" spans="1:20" s="165" customFormat="1" ht="15.6" x14ac:dyDescent="0.25">
      <c r="A208" s="176">
        <v>145</v>
      </c>
      <c r="B208" s="176"/>
      <c r="C208" s="166" t="s">
        <v>282</v>
      </c>
      <c r="D208" s="166" t="s">
        <v>349</v>
      </c>
      <c r="E208" s="171" t="s">
        <v>352</v>
      </c>
      <c r="F208" s="166" t="s">
        <v>302</v>
      </c>
      <c r="G208" s="173"/>
      <c r="H208" s="174"/>
      <c r="I208" s="174"/>
      <c r="J208" s="174"/>
      <c r="K208" s="174"/>
      <c r="L208" s="173"/>
      <c r="M208" s="172"/>
      <c r="N208" s="173"/>
      <c r="O208" s="172"/>
      <c r="P208" s="172"/>
      <c r="Q208" s="172"/>
      <c r="R208" s="172"/>
      <c r="S208" s="172"/>
      <c r="T208" s="168"/>
    </row>
    <row r="209" spans="1:20" s="165" customFormat="1" ht="15.6" x14ac:dyDescent="0.25">
      <c r="A209" s="176">
        <v>146</v>
      </c>
      <c r="B209" s="176"/>
      <c r="C209" s="166"/>
      <c r="D209" s="166" t="s">
        <v>287</v>
      </c>
      <c r="E209" s="171" t="s">
        <v>297</v>
      </c>
      <c r="F209" s="166"/>
      <c r="G209" s="173"/>
      <c r="H209" s="174"/>
      <c r="I209" s="174"/>
      <c r="J209" s="174"/>
      <c r="K209" s="174"/>
      <c r="L209" s="173"/>
      <c r="M209" s="172"/>
      <c r="N209" s="173"/>
      <c r="O209" s="172"/>
      <c r="P209" s="172"/>
      <c r="Q209" s="172"/>
      <c r="R209" s="172"/>
      <c r="S209" s="172"/>
      <c r="T209" s="168"/>
    </row>
    <row r="210" spans="1:20" s="165" customFormat="1" ht="15.6" x14ac:dyDescent="0.25">
      <c r="A210" s="176">
        <v>147</v>
      </c>
      <c r="B210" s="176"/>
      <c r="C210" s="166" t="s">
        <v>282</v>
      </c>
      <c r="D210" s="166" t="s">
        <v>287</v>
      </c>
      <c r="E210" s="167" t="s">
        <v>749</v>
      </c>
      <c r="F210" s="166" t="s">
        <v>261</v>
      </c>
      <c r="G210" s="173"/>
      <c r="H210" s="174"/>
      <c r="I210" s="174"/>
      <c r="J210" s="174"/>
      <c r="K210" s="174"/>
      <c r="L210" s="173"/>
      <c r="M210" s="172"/>
      <c r="N210" s="173"/>
      <c r="O210" s="172"/>
      <c r="P210" s="172"/>
      <c r="Q210" s="172"/>
      <c r="R210" s="172"/>
      <c r="S210" s="172"/>
      <c r="T210" s="168"/>
    </row>
    <row r="211" spans="1:20" s="165" customFormat="1" ht="15.6" x14ac:dyDescent="0.25">
      <c r="A211" s="176">
        <v>148</v>
      </c>
      <c r="B211" s="176"/>
      <c r="C211" s="166" t="s">
        <v>282</v>
      </c>
      <c r="D211" s="166" t="s">
        <v>287</v>
      </c>
      <c r="E211" s="167" t="s">
        <v>767</v>
      </c>
      <c r="F211" s="166"/>
      <c r="G211" s="173"/>
      <c r="H211" s="174"/>
      <c r="I211" s="174"/>
      <c r="J211" s="174"/>
      <c r="K211" s="174"/>
      <c r="L211" s="173"/>
      <c r="M211" s="172"/>
      <c r="N211" s="173"/>
      <c r="O211" s="172"/>
      <c r="P211" s="172"/>
      <c r="Q211" s="172"/>
      <c r="R211" s="172"/>
      <c r="S211" s="172"/>
      <c r="T211" s="168"/>
    </row>
    <row r="212" spans="1:20" s="165" customFormat="1" ht="15.6" x14ac:dyDescent="0.25">
      <c r="A212" s="176">
        <v>149</v>
      </c>
      <c r="B212" s="176"/>
      <c r="C212" s="166" t="s">
        <v>282</v>
      </c>
      <c r="D212" s="166" t="s">
        <v>287</v>
      </c>
      <c r="E212" s="167" t="s">
        <v>768</v>
      </c>
      <c r="F212" s="166"/>
      <c r="G212" s="173"/>
      <c r="H212" s="174"/>
      <c r="I212" s="174"/>
      <c r="J212" s="174"/>
      <c r="K212" s="174"/>
      <c r="L212" s="173"/>
      <c r="M212" s="172"/>
      <c r="N212" s="173"/>
      <c r="O212" s="172"/>
      <c r="P212" s="172"/>
      <c r="Q212" s="172"/>
      <c r="R212" s="172"/>
      <c r="S212" s="172"/>
      <c r="T212" s="168"/>
    </row>
    <row r="213" spans="1:20" s="165" customFormat="1" ht="31.2" x14ac:dyDescent="0.25">
      <c r="A213" s="176">
        <v>150</v>
      </c>
      <c r="B213" s="176"/>
      <c r="C213" s="166" t="s">
        <v>282</v>
      </c>
      <c r="D213" s="166" t="s">
        <v>287</v>
      </c>
      <c r="E213" s="167" t="s">
        <v>769</v>
      </c>
      <c r="F213" s="166"/>
      <c r="G213" s="173"/>
      <c r="H213" s="174"/>
      <c r="I213" s="174"/>
      <c r="J213" s="174"/>
      <c r="K213" s="174"/>
      <c r="L213" s="173"/>
      <c r="M213" s="172"/>
      <c r="N213" s="173"/>
      <c r="O213" s="172"/>
      <c r="P213" s="172"/>
      <c r="Q213" s="172"/>
      <c r="R213" s="172"/>
      <c r="S213" s="172"/>
      <c r="T213" s="168"/>
    </row>
    <row r="214" spans="1:20" s="165" customFormat="1" ht="15.6" x14ac:dyDescent="0.25">
      <c r="A214" s="176">
        <v>151</v>
      </c>
      <c r="B214" s="176"/>
      <c r="C214" s="166" t="s">
        <v>282</v>
      </c>
      <c r="D214" s="166" t="s">
        <v>287</v>
      </c>
      <c r="E214" s="167" t="s">
        <v>770</v>
      </c>
      <c r="F214" s="166"/>
      <c r="G214" s="173"/>
      <c r="H214" s="174"/>
      <c r="I214" s="174"/>
      <c r="J214" s="174"/>
      <c r="K214" s="174"/>
      <c r="L214" s="173"/>
      <c r="M214" s="172"/>
      <c r="N214" s="173"/>
      <c r="O214" s="172"/>
      <c r="P214" s="172"/>
      <c r="Q214" s="172"/>
      <c r="R214" s="172"/>
      <c r="S214" s="172"/>
      <c r="T214" s="168"/>
    </row>
    <row r="215" spans="1:20" s="165" customFormat="1" ht="15.6" x14ac:dyDescent="0.25">
      <c r="A215" s="176">
        <v>152</v>
      </c>
      <c r="B215" s="176"/>
      <c r="C215" s="166" t="s">
        <v>282</v>
      </c>
      <c r="D215" s="166" t="s">
        <v>287</v>
      </c>
      <c r="E215" s="167" t="s">
        <v>771</v>
      </c>
      <c r="F215" s="166"/>
      <c r="G215" s="173"/>
      <c r="H215" s="174"/>
      <c r="I215" s="174"/>
      <c r="J215" s="174"/>
      <c r="K215" s="174"/>
      <c r="L215" s="173"/>
      <c r="M215" s="172"/>
      <c r="N215" s="173"/>
      <c r="O215" s="172"/>
      <c r="P215" s="172"/>
      <c r="Q215" s="172"/>
      <c r="R215" s="172"/>
      <c r="S215" s="172"/>
      <c r="T215" s="168"/>
    </row>
    <row r="216" spans="1:20" s="165" customFormat="1" ht="15.6" x14ac:dyDescent="0.25">
      <c r="A216" s="176">
        <v>153</v>
      </c>
      <c r="B216" s="176"/>
      <c r="C216" s="166" t="s">
        <v>282</v>
      </c>
      <c r="D216" s="166" t="s">
        <v>287</v>
      </c>
      <c r="E216" s="167" t="s">
        <v>772</v>
      </c>
      <c r="F216" s="166"/>
      <c r="G216" s="173"/>
      <c r="H216" s="174"/>
      <c r="I216" s="174"/>
      <c r="J216" s="174"/>
      <c r="K216" s="174"/>
      <c r="L216" s="173"/>
      <c r="M216" s="172"/>
      <c r="N216" s="173"/>
      <c r="O216" s="172"/>
      <c r="P216" s="172"/>
      <c r="Q216" s="172"/>
      <c r="R216" s="172"/>
      <c r="S216" s="172"/>
      <c r="T216" s="168"/>
    </row>
    <row r="217" spans="1:20" s="165" customFormat="1" ht="15.6" x14ac:dyDescent="0.25">
      <c r="A217" s="176">
        <v>154</v>
      </c>
      <c r="B217" s="176"/>
      <c r="C217" s="166" t="s">
        <v>282</v>
      </c>
      <c r="D217" s="166" t="s">
        <v>287</v>
      </c>
      <c r="E217" s="167" t="s">
        <v>773</v>
      </c>
      <c r="F217" s="166"/>
      <c r="G217" s="173"/>
      <c r="H217" s="174"/>
      <c r="I217" s="174"/>
      <c r="J217" s="174"/>
      <c r="K217" s="174"/>
      <c r="L217" s="173"/>
      <c r="M217" s="172"/>
      <c r="N217" s="173"/>
      <c r="O217" s="172"/>
      <c r="P217" s="172"/>
      <c r="Q217" s="172"/>
      <c r="R217" s="172"/>
      <c r="S217" s="172"/>
      <c r="T217" s="168"/>
    </row>
    <row r="218" spans="1:20" s="165" customFormat="1" ht="15.6" x14ac:dyDescent="0.25">
      <c r="A218" s="176">
        <v>155</v>
      </c>
      <c r="B218" s="176"/>
      <c r="C218" s="166" t="s">
        <v>282</v>
      </c>
      <c r="D218" s="166" t="s">
        <v>287</v>
      </c>
      <c r="E218" s="167" t="s">
        <v>311</v>
      </c>
      <c r="F218" s="166"/>
      <c r="G218" s="173"/>
      <c r="H218" s="174"/>
      <c r="I218" s="174"/>
      <c r="J218" s="174"/>
      <c r="K218" s="174"/>
      <c r="L218" s="173"/>
      <c r="M218" s="172"/>
      <c r="N218" s="173"/>
      <c r="O218" s="172"/>
      <c r="P218" s="172"/>
      <c r="Q218" s="172"/>
      <c r="R218" s="172"/>
      <c r="S218" s="172"/>
      <c r="T218" s="168"/>
    </row>
    <row r="219" spans="1:20" s="165" customFormat="1" ht="15.6" x14ac:dyDescent="0.25">
      <c r="A219" s="176">
        <v>156</v>
      </c>
      <c r="B219" s="176"/>
      <c r="C219" s="166" t="s">
        <v>282</v>
      </c>
      <c r="D219" s="166" t="s">
        <v>287</v>
      </c>
      <c r="E219" s="167" t="s">
        <v>774</v>
      </c>
      <c r="F219" s="166"/>
      <c r="G219" s="173"/>
      <c r="H219" s="174"/>
      <c r="I219" s="174"/>
      <c r="J219" s="174"/>
      <c r="K219" s="174"/>
      <c r="L219" s="173"/>
      <c r="M219" s="172"/>
      <c r="N219" s="173"/>
      <c r="O219" s="172"/>
      <c r="P219" s="172"/>
      <c r="Q219" s="172"/>
      <c r="R219" s="172"/>
      <c r="S219" s="172"/>
      <c r="T219" s="168"/>
    </row>
    <row r="220" spans="1:20" s="165" customFormat="1" ht="15.6" x14ac:dyDescent="0.25">
      <c r="A220" s="176">
        <v>157</v>
      </c>
      <c r="B220" s="176"/>
      <c r="C220" s="166" t="s">
        <v>282</v>
      </c>
      <c r="D220" s="166" t="s">
        <v>287</v>
      </c>
      <c r="E220" s="167" t="s">
        <v>775</v>
      </c>
      <c r="F220" s="166"/>
      <c r="G220" s="173"/>
      <c r="H220" s="174"/>
      <c r="I220" s="174"/>
      <c r="J220" s="174"/>
      <c r="K220" s="174"/>
      <c r="L220" s="173"/>
      <c r="M220" s="172"/>
      <c r="N220" s="173"/>
      <c r="O220" s="172"/>
      <c r="P220" s="172"/>
      <c r="Q220" s="172"/>
      <c r="R220" s="172"/>
      <c r="S220" s="172"/>
      <c r="T220" s="168"/>
    </row>
    <row r="221" spans="1:20" s="165" customFormat="1" ht="15.6" x14ac:dyDescent="0.25">
      <c r="A221" s="176">
        <v>158</v>
      </c>
      <c r="B221" s="176"/>
      <c r="C221" s="166" t="s">
        <v>282</v>
      </c>
      <c r="D221" s="166" t="s">
        <v>287</v>
      </c>
      <c r="E221" s="167" t="s">
        <v>750</v>
      </c>
      <c r="F221" s="166"/>
      <c r="G221" s="173"/>
      <c r="H221" s="174"/>
      <c r="I221" s="174"/>
      <c r="J221" s="174"/>
      <c r="K221" s="174"/>
      <c r="L221" s="173"/>
      <c r="M221" s="172"/>
      <c r="N221" s="173"/>
      <c r="O221" s="172"/>
      <c r="P221" s="172"/>
      <c r="Q221" s="172"/>
      <c r="R221" s="172"/>
      <c r="S221" s="172"/>
      <c r="T221" s="168"/>
    </row>
    <row r="222" spans="1:20" s="165" customFormat="1" ht="15.6" x14ac:dyDescent="0.25">
      <c r="A222" s="176">
        <v>159</v>
      </c>
      <c r="B222" s="176"/>
      <c r="C222" s="166" t="s">
        <v>282</v>
      </c>
      <c r="D222" s="166" t="s">
        <v>287</v>
      </c>
      <c r="E222" s="167" t="s">
        <v>776</v>
      </c>
      <c r="F222" s="166" t="s">
        <v>261</v>
      </c>
      <c r="G222" s="173"/>
      <c r="H222" s="174"/>
      <c r="I222" s="174"/>
      <c r="J222" s="174"/>
      <c r="K222" s="174"/>
      <c r="L222" s="173"/>
      <c r="M222" s="172"/>
      <c r="N222" s="173"/>
      <c r="O222" s="172"/>
      <c r="P222" s="172"/>
      <c r="Q222" s="172"/>
      <c r="R222" s="172"/>
      <c r="S222" s="172"/>
      <c r="T222" s="168"/>
    </row>
    <row r="223" spans="1:20" s="165" customFormat="1" ht="15.6" x14ac:dyDescent="0.25">
      <c r="A223" s="176">
        <v>160</v>
      </c>
      <c r="B223" s="176"/>
      <c r="C223" s="166" t="s">
        <v>282</v>
      </c>
      <c r="D223" s="166" t="s">
        <v>287</v>
      </c>
      <c r="E223" s="167" t="s">
        <v>312</v>
      </c>
      <c r="F223" s="166" t="s">
        <v>261</v>
      </c>
      <c r="G223" s="173"/>
      <c r="H223" s="174"/>
      <c r="I223" s="174"/>
      <c r="J223" s="174"/>
      <c r="K223" s="174"/>
      <c r="L223" s="173"/>
      <c r="M223" s="172"/>
      <c r="N223" s="173"/>
      <c r="O223" s="172"/>
      <c r="P223" s="172"/>
      <c r="Q223" s="172"/>
      <c r="R223" s="172"/>
      <c r="S223" s="172"/>
      <c r="T223" s="168"/>
    </row>
    <row r="224" spans="1:20" s="165" customFormat="1" ht="15.6" x14ac:dyDescent="0.25">
      <c r="A224" s="176">
        <v>161</v>
      </c>
      <c r="B224" s="176"/>
      <c r="C224" s="166" t="s">
        <v>282</v>
      </c>
      <c r="D224" s="166" t="s">
        <v>287</v>
      </c>
      <c r="E224" s="167" t="s">
        <v>313</v>
      </c>
      <c r="F224" s="166" t="s">
        <v>261</v>
      </c>
      <c r="G224" s="173"/>
      <c r="H224" s="174"/>
      <c r="I224" s="174"/>
      <c r="J224" s="174"/>
      <c r="K224" s="174"/>
      <c r="L224" s="173"/>
      <c r="M224" s="172"/>
      <c r="N224" s="173"/>
      <c r="O224" s="172"/>
      <c r="P224" s="172"/>
      <c r="Q224" s="172"/>
      <c r="R224" s="172"/>
      <c r="S224" s="172"/>
      <c r="T224" s="168"/>
    </row>
    <row r="225" spans="1:20" s="165" customFormat="1" ht="31.2" x14ac:dyDescent="0.25">
      <c r="A225" s="176">
        <v>162</v>
      </c>
      <c r="B225" s="176"/>
      <c r="C225" s="166" t="s">
        <v>282</v>
      </c>
      <c r="D225" s="166" t="s">
        <v>287</v>
      </c>
      <c r="E225" s="167" t="s">
        <v>314</v>
      </c>
      <c r="F225" s="166" t="s">
        <v>261</v>
      </c>
      <c r="G225" s="173"/>
      <c r="H225" s="174"/>
      <c r="I225" s="174"/>
      <c r="J225" s="174"/>
      <c r="K225" s="174"/>
      <c r="L225" s="173"/>
      <c r="M225" s="172"/>
      <c r="N225" s="173"/>
      <c r="O225" s="172"/>
      <c r="P225" s="172"/>
      <c r="Q225" s="172"/>
      <c r="R225" s="172"/>
      <c r="S225" s="172"/>
      <c r="T225" s="168"/>
    </row>
    <row r="226" spans="1:20" s="165" customFormat="1" ht="15.6" x14ac:dyDescent="0.25">
      <c r="A226" s="176">
        <v>163</v>
      </c>
      <c r="B226" s="176"/>
      <c r="C226" s="166" t="s">
        <v>282</v>
      </c>
      <c r="D226" s="166" t="s">
        <v>287</v>
      </c>
      <c r="E226" s="167" t="s">
        <v>777</v>
      </c>
      <c r="F226" s="166" t="s">
        <v>261</v>
      </c>
      <c r="G226" s="173"/>
      <c r="H226" s="174"/>
      <c r="I226" s="174"/>
      <c r="J226" s="174"/>
      <c r="K226" s="174"/>
      <c r="L226" s="173"/>
      <c r="M226" s="172"/>
      <c r="N226" s="173"/>
      <c r="O226" s="172"/>
      <c r="P226" s="172"/>
      <c r="Q226" s="172"/>
      <c r="R226" s="172"/>
      <c r="S226" s="172"/>
      <c r="T226" s="168"/>
    </row>
    <row r="227" spans="1:20" s="165" customFormat="1" ht="15.6" x14ac:dyDescent="0.25">
      <c r="A227" s="176">
        <v>164</v>
      </c>
      <c r="B227" s="176"/>
      <c r="C227" s="166" t="s">
        <v>282</v>
      </c>
      <c r="D227" s="166" t="s">
        <v>287</v>
      </c>
      <c r="E227" s="167" t="s">
        <v>778</v>
      </c>
      <c r="F227" s="166" t="s">
        <v>261</v>
      </c>
      <c r="G227" s="173"/>
      <c r="H227" s="174"/>
      <c r="I227" s="174"/>
      <c r="J227" s="174"/>
      <c r="K227" s="174"/>
      <c r="L227" s="173"/>
      <c r="M227" s="172"/>
      <c r="N227" s="173"/>
      <c r="O227" s="172"/>
      <c r="P227" s="172"/>
      <c r="Q227" s="172"/>
      <c r="R227" s="172"/>
      <c r="S227" s="172"/>
      <c r="T227" s="168"/>
    </row>
    <row r="228" spans="1:20" s="165" customFormat="1" ht="15.6" x14ac:dyDescent="0.25">
      <c r="A228" s="176">
        <v>165</v>
      </c>
      <c r="B228" s="176"/>
      <c r="C228" s="166" t="s">
        <v>282</v>
      </c>
      <c r="D228" s="166" t="s">
        <v>287</v>
      </c>
      <c r="E228" s="167" t="s">
        <v>763</v>
      </c>
      <c r="F228" s="166" t="s">
        <v>261</v>
      </c>
      <c r="G228" s="173"/>
      <c r="H228" s="174"/>
      <c r="I228" s="174"/>
      <c r="J228" s="174"/>
      <c r="K228" s="174"/>
      <c r="L228" s="173"/>
      <c r="M228" s="172"/>
      <c r="N228" s="173"/>
      <c r="O228" s="172"/>
      <c r="P228" s="172"/>
      <c r="Q228" s="172"/>
      <c r="R228" s="172"/>
      <c r="S228" s="172"/>
      <c r="T228" s="168"/>
    </row>
    <row r="229" spans="1:20" s="165" customFormat="1" ht="15.6" x14ac:dyDescent="0.25">
      <c r="A229" s="176">
        <v>166</v>
      </c>
      <c r="B229" s="176"/>
      <c r="C229" s="166" t="s">
        <v>282</v>
      </c>
      <c r="D229" s="166" t="s">
        <v>287</v>
      </c>
      <c r="E229" s="171" t="s">
        <v>779</v>
      </c>
      <c r="F229" s="166" t="s">
        <v>261</v>
      </c>
      <c r="G229" s="173"/>
      <c r="H229" s="174"/>
      <c r="I229" s="174"/>
      <c r="J229" s="174"/>
      <c r="K229" s="174"/>
      <c r="L229" s="173"/>
      <c r="M229" s="172"/>
      <c r="N229" s="173"/>
      <c r="O229" s="172"/>
      <c r="P229" s="172"/>
      <c r="Q229" s="172"/>
      <c r="R229" s="172"/>
      <c r="S229" s="172"/>
      <c r="T229" s="168"/>
    </row>
    <row r="230" spans="1:20" s="165" customFormat="1" ht="15.6" x14ac:dyDescent="0.25">
      <c r="A230" s="176">
        <v>167</v>
      </c>
      <c r="B230" s="176"/>
      <c r="C230" s="166" t="s">
        <v>282</v>
      </c>
      <c r="D230" s="166" t="s">
        <v>287</v>
      </c>
      <c r="E230" s="171" t="s">
        <v>293</v>
      </c>
      <c r="F230" s="166" t="s">
        <v>261</v>
      </c>
      <c r="G230" s="173"/>
      <c r="H230" s="174"/>
      <c r="I230" s="174"/>
      <c r="J230" s="174"/>
      <c r="K230" s="174"/>
      <c r="L230" s="173"/>
      <c r="M230" s="172"/>
      <c r="N230" s="173"/>
      <c r="O230" s="172"/>
      <c r="P230" s="172"/>
      <c r="Q230" s="172"/>
      <c r="R230" s="172"/>
      <c r="S230" s="172"/>
      <c r="T230" s="168"/>
    </row>
    <row r="231" spans="1:20" s="165" customFormat="1" ht="15.6" x14ac:dyDescent="0.25">
      <c r="A231" s="176">
        <v>168</v>
      </c>
      <c r="B231" s="176"/>
      <c r="C231" s="166" t="s">
        <v>282</v>
      </c>
      <c r="D231" s="166" t="s">
        <v>287</v>
      </c>
      <c r="E231" s="171" t="s">
        <v>294</v>
      </c>
      <c r="F231" s="166" t="s">
        <v>261</v>
      </c>
      <c r="G231" s="173"/>
      <c r="H231" s="174"/>
      <c r="I231" s="174"/>
      <c r="J231" s="174"/>
      <c r="K231" s="174"/>
      <c r="L231" s="173"/>
      <c r="M231" s="172"/>
      <c r="N231" s="173"/>
      <c r="O231" s="172"/>
      <c r="P231" s="172"/>
      <c r="Q231" s="172"/>
      <c r="R231" s="172"/>
      <c r="S231" s="172"/>
      <c r="T231" s="168"/>
    </row>
    <row r="232" spans="1:20" s="165" customFormat="1" ht="15.6" x14ac:dyDescent="0.25">
      <c r="A232" s="176">
        <v>169</v>
      </c>
      <c r="B232" s="176"/>
      <c r="C232" s="166" t="s">
        <v>282</v>
      </c>
      <c r="D232" s="166" t="s">
        <v>287</v>
      </c>
      <c r="E232" s="167" t="s">
        <v>721</v>
      </c>
      <c r="F232" s="166" t="s">
        <v>261</v>
      </c>
      <c r="G232" s="173"/>
      <c r="H232" s="174"/>
      <c r="I232" s="174"/>
      <c r="J232" s="174"/>
      <c r="K232" s="174"/>
      <c r="L232" s="173"/>
      <c r="M232" s="172"/>
      <c r="N232" s="173"/>
      <c r="O232" s="172"/>
      <c r="P232" s="172"/>
      <c r="Q232" s="172"/>
      <c r="R232" s="172"/>
      <c r="S232" s="172"/>
      <c r="T232" s="168"/>
    </row>
    <row r="233" spans="1:20" s="165" customFormat="1" ht="15.6" x14ac:dyDescent="0.25">
      <c r="A233" s="176">
        <v>170</v>
      </c>
      <c r="B233" s="176"/>
      <c r="C233" s="166" t="s">
        <v>282</v>
      </c>
      <c r="D233" s="166" t="s">
        <v>287</v>
      </c>
      <c r="E233" s="171" t="s">
        <v>325</v>
      </c>
      <c r="F233" s="166" t="s">
        <v>261</v>
      </c>
      <c r="G233" s="173"/>
      <c r="H233" s="174"/>
      <c r="I233" s="174"/>
      <c r="J233" s="174"/>
      <c r="K233" s="174"/>
      <c r="L233" s="173"/>
      <c r="M233" s="172"/>
      <c r="N233" s="173"/>
      <c r="O233" s="172"/>
      <c r="P233" s="172"/>
      <c r="Q233" s="172"/>
      <c r="R233" s="172"/>
      <c r="S233" s="172"/>
      <c r="T233" s="168"/>
    </row>
    <row r="234" spans="1:20" s="165" customFormat="1" ht="15.6" x14ac:dyDescent="0.25">
      <c r="A234" s="176">
        <v>171</v>
      </c>
      <c r="B234" s="176"/>
      <c r="C234" s="166" t="s">
        <v>282</v>
      </c>
      <c r="D234" s="166" t="s">
        <v>287</v>
      </c>
      <c r="E234" s="167" t="s">
        <v>753</v>
      </c>
      <c r="F234" s="166" t="s">
        <v>261</v>
      </c>
      <c r="G234" s="173"/>
      <c r="H234" s="174"/>
      <c r="I234" s="174"/>
      <c r="J234" s="174"/>
      <c r="K234" s="174"/>
      <c r="L234" s="173"/>
      <c r="M234" s="172"/>
      <c r="N234" s="173"/>
      <c r="O234" s="172"/>
      <c r="P234" s="172"/>
      <c r="Q234" s="172"/>
      <c r="R234" s="172"/>
      <c r="S234" s="172"/>
      <c r="T234" s="168"/>
    </row>
    <row r="235" spans="1:20" s="165" customFormat="1" ht="15.6" x14ac:dyDescent="0.25">
      <c r="A235" s="176">
        <v>172</v>
      </c>
      <c r="B235" s="176"/>
      <c r="C235" s="166" t="s">
        <v>282</v>
      </c>
      <c r="D235" s="166" t="s">
        <v>287</v>
      </c>
      <c r="E235" s="167" t="s">
        <v>780</v>
      </c>
      <c r="F235" s="166" t="s">
        <v>261</v>
      </c>
      <c r="G235" s="173"/>
      <c r="H235" s="174"/>
      <c r="I235" s="174"/>
      <c r="J235" s="174"/>
      <c r="K235" s="174"/>
      <c r="L235" s="173"/>
      <c r="M235" s="172"/>
      <c r="N235" s="173"/>
      <c r="O235" s="172"/>
      <c r="P235" s="172"/>
      <c r="Q235" s="172"/>
      <c r="R235" s="172"/>
      <c r="S235" s="172"/>
      <c r="T235" s="168"/>
    </row>
    <row r="236" spans="1:20" s="165" customFormat="1" ht="15.6" x14ac:dyDescent="0.25">
      <c r="A236" s="176">
        <v>173</v>
      </c>
      <c r="B236" s="176"/>
      <c r="C236" s="166" t="s">
        <v>282</v>
      </c>
      <c r="D236" s="166" t="s">
        <v>287</v>
      </c>
      <c r="E236" s="167" t="s">
        <v>781</v>
      </c>
      <c r="F236" s="166" t="s">
        <v>261</v>
      </c>
      <c r="G236" s="173"/>
      <c r="H236" s="174"/>
      <c r="I236" s="174"/>
      <c r="J236" s="174"/>
      <c r="K236" s="174"/>
      <c r="L236" s="173"/>
      <c r="M236" s="172"/>
      <c r="N236" s="173"/>
      <c r="O236" s="172"/>
      <c r="P236" s="172"/>
      <c r="Q236" s="172"/>
      <c r="R236" s="172"/>
      <c r="S236" s="172"/>
      <c r="T236" s="168"/>
    </row>
    <row r="237" spans="1:20" s="165" customFormat="1" ht="15.6" x14ac:dyDescent="0.25">
      <c r="A237" s="176">
        <v>174</v>
      </c>
      <c r="B237" s="176"/>
      <c r="C237" s="166" t="s">
        <v>282</v>
      </c>
      <c r="D237" s="166" t="s">
        <v>300</v>
      </c>
      <c r="E237" s="167" t="s">
        <v>316</v>
      </c>
      <c r="F237" s="166" t="s">
        <v>302</v>
      </c>
      <c r="G237" s="173"/>
      <c r="H237" s="174"/>
      <c r="I237" s="174"/>
      <c r="J237" s="174"/>
      <c r="K237" s="174"/>
      <c r="L237" s="173"/>
      <c r="M237" s="172"/>
      <c r="N237" s="173"/>
      <c r="O237" s="172"/>
      <c r="P237" s="172"/>
      <c r="Q237" s="172"/>
      <c r="R237" s="172"/>
      <c r="S237" s="172"/>
      <c r="T237" s="168"/>
    </row>
    <row r="238" spans="1:20" s="165" customFormat="1" ht="15.6" x14ac:dyDescent="0.25">
      <c r="A238" s="176">
        <v>175</v>
      </c>
      <c r="B238" s="176"/>
      <c r="C238" s="166" t="s">
        <v>282</v>
      </c>
      <c r="D238" s="166" t="s">
        <v>300</v>
      </c>
      <c r="E238" s="167" t="s">
        <v>301</v>
      </c>
      <c r="F238" s="166" t="s">
        <v>302</v>
      </c>
      <c r="G238" s="173"/>
      <c r="H238" s="174"/>
      <c r="I238" s="174"/>
      <c r="J238" s="174"/>
      <c r="K238" s="174"/>
      <c r="L238" s="173"/>
      <c r="M238" s="172"/>
      <c r="N238" s="173"/>
      <c r="O238" s="172"/>
      <c r="P238" s="172"/>
      <c r="Q238" s="172"/>
      <c r="R238" s="172"/>
      <c r="S238" s="172"/>
      <c r="T238" s="168"/>
    </row>
    <row r="239" spans="1:20" s="165" customFormat="1" ht="15.6" x14ac:dyDescent="0.25">
      <c r="A239" s="176">
        <v>176</v>
      </c>
      <c r="B239" s="176"/>
      <c r="C239" s="166" t="s">
        <v>282</v>
      </c>
      <c r="D239" s="166" t="s">
        <v>300</v>
      </c>
      <c r="E239" s="171" t="s">
        <v>304</v>
      </c>
      <c r="F239" s="166" t="s">
        <v>302</v>
      </c>
      <c r="G239" s="173"/>
      <c r="H239" s="174"/>
      <c r="I239" s="174"/>
      <c r="J239" s="174"/>
      <c r="K239" s="174"/>
      <c r="L239" s="173"/>
      <c r="M239" s="172"/>
      <c r="N239" s="173"/>
      <c r="O239" s="172"/>
      <c r="P239" s="172"/>
      <c r="Q239" s="172"/>
      <c r="R239" s="172"/>
      <c r="S239" s="172"/>
      <c r="T239" s="168"/>
    </row>
    <row r="240" spans="1:20" s="165" customFormat="1" ht="15.6" x14ac:dyDescent="0.25">
      <c r="A240" s="176">
        <v>177</v>
      </c>
      <c r="B240" s="176"/>
      <c r="C240" s="166" t="s">
        <v>282</v>
      </c>
      <c r="D240" s="166" t="s">
        <v>353</v>
      </c>
      <c r="E240" s="171" t="s">
        <v>355</v>
      </c>
      <c r="F240" s="166" t="s">
        <v>302</v>
      </c>
      <c r="G240" s="173"/>
      <c r="H240" s="174"/>
      <c r="I240" s="174"/>
      <c r="J240" s="174"/>
      <c r="K240" s="174"/>
      <c r="L240" s="173"/>
      <c r="M240" s="172"/>
      <c r="N240" s="173"/>
      <c r="O240" s="172"/>
      <c r="P240" s="172"/>
      <c r="Q240" s="172"/>
      <c r="R240" s="172"/>
      <c r="S240" s="172"/>
      <c r="T240" s="168"/>
    </row>
    <row r="241" spans="1:20" s="165" customFormat="1" ht="15.6" x14ac:dyDescent="0.25">
      <c r="A241" s="176">
        <v>178</v>
      </c>
      <c r="B241" s="176"/>
      <c r="C241" s="166" t="s">
        <v>282</v>
      </c>
      <c r="D241" s="166" t="s">
        <v>353</v>
      </c>
      <c r="E241" s="171" t="s">
        <v>356</v>
      </c>
      <c r="F241" s="166" t="s">
        <v>302</v>
      </c>
      <c r="G241" s="173"/>
      <c r="H241" s="174"/>
      <c r="I241" s="174"/>
      <c r="J241" s="174"/>
      <c r="K241" s="174"/>
      <c r="L241" s="173"/>
      <c r="M241" s="172"/>
      <c r="N241" s="173"/>
      <c r="O241" s="172"/>
      <c r="P241" s="172"/>
      <c r="Q241" s="172"/>
      <c r="R241" s="172"/>
      <c r="S241" s="172"/>
      <c r="T241" s="168"/>
    </row>
    <row r="242" spans="1:20" s="165" customFormat="1" ht="15.6" x14ac:dyDescent="0.25">
      <c r="A242" s="176">
        <v>179</v>
      </c>
      <c r="B242" s="176"/>
      <c r="C242" s="166" t="s">
        <v>282</v>
      </c>
      <c r="D242" s="166" t="s">
        <v>353</v>
      </c>
      <c r="E242" s="171" t="s">
        <v>358</v>
      </c>
      <c r="F242" s="166" t="s">
        <v>302</v>
      </c>
      <c r="G242" s="173"/>
      <c r="H242" s="174"/>
      <c r="I242" s="174"/>
      <c r="J242" s="174"/>
      <c r="K242" s="174"/>
      <c r="L242" s="173"/>
      <c r="M242" s="172"/>
      <c r="N242" s="173"/>
      <c r="O242" s="172"/>
      <c r="P242" s="172"/>
      <c r="Q242" s="172"/>
      <c r="R242" s="172"/>
      <c r="S242" s="172"/>
      <c r="T242" s="168"/>
    </row>
    <row r="243" spans="1:20" s="165" customFormat="1" ht="15.6" x14ac:dyDescent="0.25">
      <c r="A243" s="176">
        <v>180</v>
      </c>
      <c r="B243" s="176"/>
      <c r="C243" s="166" t="s">
        <v>282</v>
      </c>
      <c r="D243" s="166" t="s">
        <v>353</v>
      </c>
      <c r="E243" s="171" t="s">
        <v>359</v>
      </c>
      <c r="F243" s="166" t="s">
        <v>302</v>
      </c>
      <c r="G243" s="173"/>
      <c r="H243" s="174"/>
      <c r="I243" s="174"/>
      <c r="J243" s="174"/>
      <c r="K243" s="174"/>
      <c r="L243" s="173"/>
      <c r="M243" s="172"/>
      <c r="N243" s="173"/>
      <c r="O243" s="172"/>
      <c r="P243" s="172"/>
      <c r="Q243" s="172"/>
      <c r="R243" s="172"/>
      <c r="S243" s="172"/>
      <c r="T243" s="168"/>
    </row>
    <row r="244" spans="1:20" s="165" customFormat="1" ht="15.6" x14ac:dyDescent="0.25">
      <c r="A244" s="176">
        <v>181</v>
      </c>
      <c r="B244" s="176"/>
      <c r="C244" s="166" t="s">
        <v>282</v>
      </c>
      <c r="D244" s="166" t="s">
        <v>353</v>
      </c>
      <c r="E244" s="171" t="s">
        <v>363</v>
      </c>
      <c r="F244" s="166" t="s">
        <v>302</v>
      </c>
      <c r="G244" s="173"/>
      <c r="H244" s="174"/>
      <c r="I244" s="174"/>
      <c r="J244" s="174"/>
      <c r="K244" s="174"/>
      <c r="L244" s="173"/>
      <c r="M244" s="172"/>
      <c r="N244" s="173"/>
      <c r="O244" s="172"/>
      <c r="P244" s="172"/>
      <c r="Q244" s="172"/>
      <c r="R244" s="172"/>
      <c r="S244" s="172"/>
      <c r="T244" s="168"/>
    </row>
  </sheetData>
  <mergeCells count="54">
    <mergeCell ref="U3:U10"/>
    <mergeCell ref="U11:U35"/>
    <mergeCell ref="U36:U40"/>
    <mergeCell ref="S30:S33"/>
    <mergeCell ref="S34:S35"/>
    <mergeCell ref="T3:T10"/>
    <mergeCell ref="T11:T35"/>
    <mergeCell ref="T36:T40"/>
    <mergeCell ref="S11:S13"/>
    <mergeCell ref="S14:S18"/>
    <mergeCell ref="S19:S22"/>
    <mergeCell ref="S23:S25"/>
    <mergeCell ref="S26:S29"/>
    <mergeCell ref="Q30:Q33"/>
    <mergeCell ref="Q34:Q35"/>
    <mergeCell ref="R11:R13"/>
    <mergeCell ref="R14:R18"/>
    <mergeCell ref="R19:R22"/>
    <mergeCell ref="R23:R25"/>
    <mergeCell ref="R26:R29"/>
    <mergeCell ref="R30:R33"/>
    <mergeCell ref="R34:R35"/>
    <mergeCell ref="Q11:Q13"/>
    <mergeCell ref="Q14:Q18"/>
    <mergeCell ref="Q19:Q22"/>
    <mergeCell ref="Q23:Q25"/>
    <mergeCell ref="Q26:Q29"/>
    <mergeCell ref="L23:L25"/>
    <mergeCell ref="L26:L29"/>
    <mergeCell ref="L30:L33"/>
    <mergeCell ref="L34:L35"/>
    <mergeCell ref="M11:M13"/>
    <mergeCell ref="M14:M18"/>
    <mergeCell ref="M19:M22"/>
    <mergeCell ref="M23:M25"/>
    <mergeCell ref="M26:M29"/>
    <mergeCell ref="M30:M33"/>
    <mergeCell ref="M34:M35"/>
    <mergeCell ref="A1:U1"/>
    <mergeCell ref="B3:B40"/>
    <mergeCell ref="B41:B55"/>
    <mergeCell ref="B56:B60"/>
    <mergeCell ref="G11:G13"/>
    <mergeCell ref="G14:G18"/>
    <mergeCell ref="G19:G22"/>
    <mergeCell ref="G23:G25"/>
    <mergeCell ref="G26:G29"/>
    <mergeCell ref="G30:G33"/>
    <mergeCell ref="G34:G35"/>
    <mergeCell ref="I3:I10"/>
    <mergeCell ref="I36:I40"/>
    <mergeCell ref="L11:L13"/>
    <mergeCell ref="L14:L18"/>
    <mergeCell ref="L19:L22"/>
  </mergeCells>
  <phoneticPr fontId="4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1.项目申报积分科目</vt:lpstr>
      <vt:lpstr>2.1 1+6系统监造系统（计、量、质）建设岗位积分</vt:lpstr>
      <vt:lpstr>★1+6工作量汇总</vt:lpstr>
      <vt:lpstr>1+6采集点明细</vt:lpstr>
      <vt:lpstr>2.1 1+6系统采集点推进积分科目</vt:lpstr>
      <vt:lpstr>1+6数据采集点里程碑</vt:lpstr>
      <vt:lpstr>Sheet3</vt:lpstr>
      <vt:lpstr>Sheet2</vt:lpstr>
      <vt:lpstr>2.2 1+6系统采集点ERP关联应用</vt:lpstr>
      <vt:lpstr>Sheet1</vt:lpstr>
      <vt:lpstr>3.1 金蝶erp应用积分科目</vt:lpstr>
      <vt:lpstr>3.2 1+7订单损益系统积分科目</vt:lpstr>
      <vt:lpstr>4. 1+3管理可视化岗位积分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Hao</dc:creator>
  <cp:lastModifiedBy>Wang Hao</cp:lastModifiedBy>
  <dcterms:created xsi:type="dcterms:W3CDTF">2015-06-05T18:17:00Z</dcterms:created>
  <dcterms:modified xsi:type="dcterms:W3CDTF">2019-12-26T01:31:10Z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