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<sst xmlns="http://schemas.openxmlformats.org/spreadsheetml/2006/main" count="55" uniqueCount="28">
  <si>
    <t xml:space="preserve">Std Dev</t>
  </si>
  <si>
    <t xml:space="preserve">Arrival Time (Dec)</t>
  </si>
  <si>
    <t xml:space="preserve">Strand Probability</t>
  </si>
  <si>
    <t xml:space="preserve">Regression – Arrival Time</t>
  </si>
  <si>
    <t xml:space="preserve">Regression – Strand Probability</t>
  </si>
  <si>
    <t xml:space="preserve">Regression Model</t>
  </si>
  <si>
    <t xml:space="preserve">Linear</t>
  </si>
  <si>
    <t xml:space="preserve">LINEST raw output</t>
  </si>
  <si>
    <t xml:space="preserve">Regression Statistics</t>
  </si>
  <si>
    <t xml:space="preserve">R^2</t>
  </si>
  <si>
    <t xml:space="preserve">Standard Error</t>
  </si>
  <si>
    <t xml:space="preserve">Count of X variables</t>
  </si>
  <si>
    <t xml:space="preserve">Observations</t>
  </si>
  <si>
    <t xml:space="preserve">Adjusted R^2</t>
  </si>
  <si>
    <t xml:space="preserve">Analysis of Variance (ANOVA)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</si>
  <si>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</si>
  <si>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</si>
  <si>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</si>
  <si>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</si>
  <si>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</si>
  <si>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Regression</t>
  </si>
  <si>
    <t xml:space="preserve">Residual</t>
  </si>
  <si>
    <t xml:space="preserve">Total</t>
  </si>
  <si>
    <t xml:space="preserve">Confidence level</t>
  </si>
  <si>
    <t xml:space="preserve">Coefficients</t>
  </si>
  <si>
    <t xml:space="preserve">t-Statistic</t>
  </si>
  <si>
    <t xml:space="preserve">P-value</t>
  </si>
  <si>
    <t xml:space="preserve">Predicted 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</si>
</sst>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Standard Deviation Vs. Average Arrival Time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5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6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Sheet1!$B$1:$M$1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</c:v>
                </c:pt>
                <c:pt idx="11">
                  <c:v>1.2</c:v>
                </c:pt>
              </c:numCache>
            </c:numRef>
          </c:xVal>
          <c:yVal>
            <c:numRef>
              <c:f>Sheet1!$B$2:$M$2</c:f>
              <c:numCache>
                <c:formatCode>General</c:formatCode>
                <c:ptCount val="12"/>
                <c:pt idx="0">
                  <c:v>20.5000500914401</c:v>
                </c:pt>
                <c:pt idx="1">
                  <c:v>20.5047065072404</c:v>
                </c:pt>
                <c:pt idx="2">
                  <c:v>20.5290922092587</c:v>
                </c:pt>
                <c:pt idx="3">
                  <c:v>20.5688914323198</c:v>
                </c:pt>
                <c:pt idx="4">
                  <c:v>20.6084597072293</c:v>
                </c:pt>
                <c:pt idx="5">
                  <c:v>20.6367449018135</c:v>
                </c:pt>
                <c:pt idx="6">
                  <c:v>20.6400287750307</c:v>
                </c:pt>
                <c:pt idx="7">
                  <c:v>20.6863231244516</c:v>
                </c:pt>
                <c:pt idx="8">
                  <c:v>20.6801629072365</c:v>
                </c:pt>
                <c:pt idx="9">
                  <c:v>20.6782110642174</c:v>
                </c:pt>
                <c:pt idx="10">
                  <c:v>20.6868620082044</c:v>
                </c:pt>
                <c:pt idx="11">
                  <c:v>20.6981773929791</c:v>
                </c:pt>
              </c:numCache>
            </c:numRef>
          </c:yVal>
          <c:smooth val="0"/>
        </c:ser>
        <c:axId val="24506107"/>
        <c:axId val="22910492"/>
      </c:scatterChart>
      <c:valAx>
        <c:axId val="24506107"/>
        <c:scaling>
          <c:orientation val="minMax"/>
          <c:max val="1.3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Standard Deviation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910492"/>
        <c:crossesAt val="0"/>
        <c:crossBetween val="midCat"/>
      </c:valAx>
      <c:valAx>
        <c:axId val="22910492"/>
        <c:scaling>
          <c:orientation val="minMax"/>
          <c:max val="20.7"/>
          <c:min val="20.5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Arrival Time (Decimal Format)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506107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Standard Deviation Vs. Probability of Being Stranded</a:t>
            </a:r>
          </a:p>
        </c:rich>
      </c:tx>
      <c:layout>
        <c:manualLayout>
          <c:xMode val="edge"/>
          <c:yMode val="edge"/>
          <c:x val="0.174102964118565"/>
          <c:y val="0.0352065748556197"/>
        </c:manualLayout>
      </c:layout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Sheet1!$B$3:$B$3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Sheet1!$C$1:$M$1</c:f>
              <c:numCache>
                <c:formatCode>General</c:formatCode>
                <c:ptCount val="11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</c:v>
                </c:pt>
                <c:pt idx="10">
                  <c:v>1.2</c:v>
                </c:pt>
              </c:numCache>
            </c:numRef>
          </c:xVal>
          <c:yVal>
            <c:numRef>
              <c:f>Sheet1!$C$3:$M$3</c:f>
              <c:numCache>
                <c:formatCode>General</c:formatCode>
                <c:ptCount val="11"/>
                <c:pt idx="0">
                  <c:v>0</c:v>
                </c:pt>
                <c:pt idx="1">
                  <c:v>0.0003</c:v>
                </c:pt>
                <c:pt idx="2">
                  <c:v>0.0064</c:v>
                </c:pt>
                <c:pt idx="3">
                  <c:v>0.0259</c:v>
                </c:pt>
                <c:pt idx="4">
                  <c:v>0.058</c:v>
                </c:pt>
                <c:pt idx="5">
                  <c:v>0.1004</c:v>
                </c:pt>
                <c:pt idx="6">
                  <c:v>0.143</c:v>
                </c:pt>
                <c:pt idx="7">
                  <c:v>0.1896</c:v>
                </c:pt>
                <c:pt idx="8">
                  <c:v>0.2305</c:v>
                </c:pt>
                <c:pt idx="9">
                  <c:v>0.2641</c:v>
                </c:pt>
                <c:pt idx="10">
                  <c:v>0.3033</c:v>
                </c:pt>
              </c:numCache>
            </c:numRef>
          </c:yVal>
          <c:smooth val="0"/>
        </c:ser>
        <c:axId val="38594320"/>
        <c:axId val="63898351"/>
      </c:scatterChart>
      <c:valAx>
        <c:axId val="38594320"/>
        <c:scaling>
          <c:orientation val="minMax"/>
          <c:max val="1.3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Standard Deviation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898351"/>
        <c:crossesAt val="0"/>
        <c:crossBetween val="midCat"/>
      </c:valAx>
      <c:valAx>
        <c:axId val="63898351"/>
        <c:scaling>
          <c:orientation val="minMax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Probability of Being Stranded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594320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22320</xdr:colOff>
      <xdr:row>0</xdr:row>
      <xdr:rowOff>0</xdr:rowOff>
    </xdr:from>
    <xdr:to>
      <xdr:col>21</xdr:col>
      <xdr:colOff>91440</xdr:colOff>
      <xdr:row>19</xdr:row>
      <xdr:rowOff>152640</xdr:rowOff>
    </xdr:to>
    <xdr:graphicFrame>
      <xdr:nvGraphicFramePr>
        <xdr:cNvPr id="0" name=""/>
        <xdr:cNvGraphicFramePr/>
      </xdr:nvGraphicFramePr>
      <xdr:xfrm>
        <a:off x="12406680" y="0"/>
        <a:ext cx="576756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37800</xdr:colOff>
      <xdr:row>19</xdr:row>
      <xdr:rowOff>124560</xdr:rowOff>
    </xdr:from>
    <xdr:to>
      <xdr:col>21</xdr:col>
      <xdr:colOff>108000</xdr:colOff>
      <xdr:row>39</xdr:row>
      <xdr:rowOff>114480</xdr:rowOff>
    </xdr:to>
    <xdr:graphicFrame>
      <xdr:nvGraphicFramePr>
        <xdr:cNvPr id="1" name=""/>
        <xdr:cNvGraphicFramePr/>
      </xdr:nvGraphicFramePr>
      <xdr:xfrm>
        <a:off x="12422160" y="3213360"/>
        <a:ext cx="576864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W40" activeCellId="0" sqref="W4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2"/>
    <col collapsed="false" customWidth="true" hidden="false" outlineLevel="0" max="3" min="3" style="0" width="12.5"/>
    <col collapsed="false" customWidth="true" hidden="false" outlineLevel="0" max="8" min="8" style="0" width="17.51"/>
    <col collapsed="false" customWidth="true" hidden="false" outlineLevel="0" max="10" min="10" style="0" width="12.91"/>
  </cols>
  <sheetData>
    <row r="1" customFormat="false" ht="12.8" hidden="false" customHeight="false" outlineLevel="0" collapsed="false">
      <c r="A1" s="1" t="s">
        <v>0</v>
      </c>
      <c r="B1" s="2" t="n">
        <v>0.1</v>
      </c>
      <c r="C1" s="3" t="n">
        <v>0.2</v>
      </c>
      <c r="D1" s="3" t="n">
        <v>0.3</v>
      </c>
      <c r="E1" s="3" t="n">
        <v>0.4</v>
      </c>
      <c r="F1" s="3" t="n">
        <v>0.5</v>
      </c>
      <c r="G1" s="3" t="n">
        <v>0.6</v>
      </c>
      <c r="H1" s="3" t="n">
        <v>0.7</v>
      </c>
      <c r="I1" s="3" t="n">
        <v>0.8</v>
      </c>
      <c r="J1" s="3" t="n">
        <v>0.9</v>
      </c>
      <c r="K1" s="3" t="n">
        <v>1</v>
      </c>
      <c r="L1" s="3" t="n">
        <v>1.1</v>
      </c>
      <c r="M1" s="4" t="n">
        <v>1.2</v>
      </c>
    </row>
    <row r="2" customFormat="false" ht="12.8" hidden="false" customHeight="false" outlineLevel="0" collapsed="false">
      <c r="A2" s="1" t="s">
        <v>1</v>
      </c>
      <c r="B2" s="5" t="n">
        <v>20.5000500914401</v>
      </c>
      <c r="C2" s="0" t="n">
        <v>20.5047065072404</v>
      </c>
      <c r="D2" s="0" t="n">
        <v>20.5290922092587</v>
      </c>
      <c r="E2" s="0" t="n">
        <v>20.5688914323198</v>
      </c>
      <c r="F2" s="0" t="n">
        <v>20.6084597072293</v>
      </c>
      <c r="G2" s="0" t="n">
        <v>20.6367449018135</v>
      </c>
      <c r="H2" s="0" t="n">
        <v>20.6400287750307</v>
      </c>
      <c r="I2" s="0" t="n">
        <v>20.6863231244516</v>
      </c>
      <c r="J2" s="0" t="n">
        <v>20.6801629072365</v>
      </c>
      <c r="K2" s="0" t="n">
        <v>20.6782110642174</v>
      </c>
      <c r="L2" s="0" t="n">
        <v>20.6868620082044</v>
      </c>
      <c r="M2" s="6" t="n">
        <v>20.6981773929791</v>
      </c>
    </row>
    <row r="3" customFormat="false" ht="12.8" hidden="false" customHeight="false" outlineLevel="0" collapsed="false">
      <c r="A3" s="1" t="s">
        <v>2</v>
      </c>
      <c r="B3" s="7" t="n">
        <v>0</v>
      </c>
      <c r="C3" s="8" t="n">
        <v>0</v>
      </c>
      <c r="D3" s="8" t="n">
        <v>0.0003</v>
      </c>
      <c r="E3" s="8" t="n">
        <v>0.0064</v>
      </c>
      <c r="F3" s="8" t="n">
        <v>0.0259</v>
      </c>
      <c r="G3" s="8" t="n">
        <v>0.058</v>
      </c>
      <c r="H3" s="8" t="n">
        <v>0.1004</v>
      </c>
      <c r="I3" s="8" t="n">
        <v>0.143</v>
      </c>
      <c r="J3" s="8" t="n">
        <v>0.1896</v>
      </c>
      <c r="K3" s="8" t="n">
        <v>0.2305</v>
      </c>
      <c r="L3" s="8" t="n">
        <v>0.2641</v>
      </c>
      <c r="M3" s="9" t="n">
        <v>0.3033</v>
      </c>
    </row>
    <row r="6" customFormat="false" ht="12.8" hidden="false" customHeight="false" outlineLevel="0" collapsed="false">
      <c r="A6" s="10" t="s">
        <v>3</v>
      </c>
      <c r="B6" s="10"/>
      <c r="C6" s="10"/>
      <c r="D6" s="10"/>
      <c r="E6" s="10"/>
      <c r="F6" s="10"/>
      <c r="G6" s="10"/>
      <c r="H6" s="10" t="s">
        <v>4</v>
      </c>
      <c r="I6" s="10"/>
      <c r="J6" s="10"/>
      <c r="K6" s="10"/>
      <c r="L6" s="10"/>
      <c r="M6" s="10"/>
      <c r="N6" s="10"/>
    </row>
    <row r="7" customFormat="false" ht="12.8" hidden="false" customHeight="false" outlineLevel="0" collapsed="false">
      <c r="A7" s="11" t="s">
        <v>5</v>
      </c>
      <c r="B7" s="0" t="s">
        <v>6</v>
      </c>
      <c r="G7" s="12"/>
      <c r="H7" s="11" t="s">
        <v>5</v>
      </c>
      <c r="I7" s="0" t="s">
        <v>6</v>
      </c>
      <c r="N7" s="12"/>
    </row>
    <row r="8" customFormat="false" ht="12.8" hidden="false" customHeight="false" outlineLevel="0" collapsed="false">
      <c r="A8" s="11"/>
      <c r="G8" s="12"/>
      <c r="H8" s="11"/>
      <c r="N8" s="12"/>
    </row>
    <row r="9" customFormat="false" ht="12.8" hidden="false" customHeight="false" outlineLevel="0" collapsed="false">
      <c r="A9" s="13" t="s">
        <v>7</v>
      </c>
      <c r="B9" s="13"/>
      <c r="G9" s="12"/>
      <c r="H9" s="13" t="s">
        <v>7</v>
      </c>
      <c r="I9" s="13"/>
      <c r="N9" s="12"/>
    </row>
    <row r="10" customFormat="false" ht="12.8" hidden="false" customHeight="false" outlineLevel="0" collapsed="false">
      <c r="A10" s="11" t="n">
        <f aca="false" t="array" ref="A10:B14">LINEST($B$2:$M$2 , $B$1:$M$1 , 1 , 1)</f>
        <v>0.197757458384039</v>
      </c>
      <c r="B10" s="0" t="n">
        <v>20.4896001621688</v>
      </c>
      <c r="G10" s="12"/>
      <c r="H10" s="11" t="n">
        <f aca="false" t="array" ref="H10:I14">LINEST($B$3:$M$3 , $B$1:$M$1 , 1 , 1)</f>
        <v>0.301898601398601</v>
      </c>
      <c r="I10" s="0" t="n">
        <v>-0.0861090909090909</v>
      </c>
      <c r="N10" s="12"/>
    </row>
    <row r="11" customFormat="false" ht="12.8" hidden="false" customHeight="false" outlineLevel="0" collapsed="false">
      <c r="A11" s="11" t="n">
        <v>0.0194232150468609</v>
      </c>
      <c r="B11" s="0" t="n">
        <v>0.0142950992124281</v>
      </c>
      <c r="G11" s="12"/>
      <c r="H11" s="11" t="n">
        <v>0.0258543361760671</v>
      </c>
      <c r="I11" s="0" t="n">
        <v>0.0190282762053895</v>
      </c>
      <c r="N11" s="12"/>
    </row>
    <row r="12" customFormat="false" ht="12.8" hidden="false" customHeight="false" outlineLevel="0" collapsed="false">
      <c r="A12" s="11" t="n">
        <v>0.912020573108472</v>
      </c>
      <c r="B12" s="0" t="n">
        <v>0.0232267869999694</v>
      </c>
      <c r="G12" s="12"/>
      <c r="H12" s="11" t="n">
        <v>0.931670693128763</v>
      </c>
      <c r="I12" s="0" t="n">
        <v>0.0309172893333209</v>
      </c>
      <c r="N12" s="12"/>
    </row>
    <row r="13" customFormat="false" ht="12.8" hidden="false" customHeight="false" outlineLevel="0" collapsed="false">
      <c r="A13" s="11" t="n">
        <v>103.662936362717</v>
      </c>
      <c r="B13" s="0" t="n">
        <v>10</v>
      </c>
      <c r="G13" s="12"/>
      <c r="H13" s="11" t="n">
        <v>136.35008692309</v>
      </c>
      <c r="I13" s="0" t="n">
        <v>10</v>
      </c>
      <c r="N13" s="12"/>
    </row>
    <row r="14" customFormat="false" ht="12.8" hidden="false" customHeight="false" outlineLevel="0" collapsed="false">
      <c r="A14" s="11" t="n">
        <v>0.0559244576555163</v>
      </c>
      <c r="B14" s="0" t="n">
        <v>0.00539483634341945</v>
      </c>
      <c r="G14" s="12"/>
      <c r="H14" s="11" t="n">
        <v>0.130334154702797</v>
      </c>
      <c r="I14" s="0" t="n">
        <v>0.0095587877972028</v>
      </c>
      <c r="N14" s="12"/>
    </row>
    <row r="15" customFormat="false" ht="12.8" hidden="false" customHeight="false" outlineLevel="0" collapsed="false">
      <c r="A15" s="11"/>
      <c r="G15" s="12"/>
      <c r="H15" s="11"/>
      <c r="N15" s="12"/>
    </row>
    <row r="16" customFormat="false" ht="12.8" hidden="false" customHeight="false" outlineLevel="0" collapsed="false">
      <c r="A16" s="13" t="s">
        <v>8</v>
      </c>
      <c r="B16" s="13"/>
      <c r="G16" s="12"/>
      <c r="H16" s="13" t="s">
        <v>8</v>
      </c>
      <c r="I16" s="13"/>
      <c r="N16" s="12"/>
    </row>
    <row r="17" customFormat="false" ht="12.8" hidden="false" customHeight="false" outlineLevel="0" collapsed="false">
      <c r="A17" s="11" t="s">
        <v>9</v>
      </c>
      <c r="B17" s="0" t="n">
        <f aca="false">$A$12</f>
        <v>0.912020573108472</v>
      </c>
      <c r="G17" s="12"/>
      <c r="H17" s="11" t="s">
        <v>9</v>
      </c>
      <c r="I17" s="0" t="n">
        <f aca="false">$H$12</f>
        <v>0.931670693128763</v>
      </c>
      <c r="N17" s="12"/>
    </row>
    <row r="18" customFormat="false" ht="12.8" hidden="false" customHeight="false" outlineLevel="0" collapsed="false">
      <c r="A18" s="11" t="s">
        <v>10</v>
      </c>
      <c r="B18" s="0" t="n">
        <f aca="false">$B$12</f>
        <v>0.0232267869999694</v>
      </c>
      <c r="G18" s="12"/>
      <c r="H18" s="11" t="s">
        <v>10</v>
      </c>
      <c r="I18" s="0" t="n">
        <f aca="false">$I$12</f>
        <v>0.0309172893333209</v>
      </c>
      <c r="N18" s="12"/>
    </row>
    <row r="19" customFormat="false" ht="12.8" hidden="false" customHeight="false" outlineLevel="0" collapsed="false">
      <c r="A19" s="11" t="s">
        <v>11</v>
      </c>
      <c r="B19" s="0" t="n">
        <f aca="false">1</f>
        <v>1</v>
      </c>
      <c r="G19" s="12"/>
      <c r="H19" s="11" t="s">
        <v>11</v>
      </c>
      <c r="I19" s="0" t="n">
        <f aca="false">1</f>
        <v>1</v>
      </c>
      <c r="N19" s="12"/>
    </row>
    <row r="20" customFormat="false" ht="12.8" hidden="false" customHeight="false" outlineLevel="0" collapsed="false">
      <c r="A20" s="11" t="s">
        <v>12</v>
      </c>
      <c r="B20" s="0" t="n">
        <f aca="false">12</f>
        <v>12</v>
      </c>
      <c r="G20" s="12"/>
      <c r="H20" s="11" t="s">
        <v>12</v>
      </c>
      <c r="I20" s="0" t="n">
        <f aca="false">12</f>
        <v>12</v>
      </c>
      <c r="N20" s="12"/>
    </row>
    <row r="21" customFormat="false" ht="12.8" hidden="false" customHeight="false" outlineLevel="0" collapsed="false">
      <c r="A21" s="11" t="s">
        <v>13</v>
      </c>
      <c r="B21" s="0" t="n">
        <f aca="false">1 - (1 - $A$12)*($B$20 - 1)/($B$20 - $B$19 - 1)</f>
        <v>0.90322263041932</v>
      </c>
      <c r="G21" s="12"/>
      <c r="H21" s="11" t="s">
        <v>13</v>
      </c>
      <c r="I21" s="0" t="n">
        <f aca="false">1 - (1 - $H$12)*($I$20 - 1)/($I$20 - $I$19 - 1)</f>
        <v>0.924837762441639</v>
      </c>
      <c r="N21" s="12"/>
    </row>
    <row r="22" customFormat="false" ht="12.8" hidden="false" customHeight="false" outlineLevel="0" collapsed="false">
      <c r="A22" s="11"/>
      <c r="G22" s="12"/>
      <c r="H22" s="11"/>
      <c r="N22" s="12"/>
    </row>
    <row r="23" customFormat="false" ht="12.8" hidden="false" customHeight="false" outlineLevel="0" collapsed="false">
      <c r="A23" s="13" t="s">
        <v>14</v>
      </c>
      <c r="B23" s="13"/>
      <c r="C23" s="13"/>
      <c r="D23" s="13"/>
      <c r="E23" s="13"/>
      <c r="F23" s="13"/>
      <c r="G23" s="12"/>
      <c r="H23" s="13" t="s">
        <v>14</v>
      </c>
      <c r="I23" s="13"/>
      <c r="J23" s="13"/>
      <c r="K23" s="13"/>
      <c r="L23" s="13"/>
      <c r="M23" s="13"/>
      <c r="N23" s="12"/>
    </row>
    <row r="24" customFormat="false" ht="12.8" hidden="false" customHeight="false" outlineLevel="0" collapsed="false">
      <c r="A24" s="11"/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12"/>
      <c r="H24" s="11"/>
      <c r="I24" s="0" t="s">
        <v>15</v>
      </c>
      <c r="J24" s="0" t="s">
        <v>16</v>
      </c>
      <c r="K24" s="0" t="s">
        <v>17</v>
      </c>
      <c r="L24" s="0" t="s">
        <v>18</v>
      </c>
      <c r="M24" s="0" t="s">
        <v>19</v>
      </c>
      <c r="N24" s="12"/>
    </row>
    <row r="25" customFormat="false" ht="12.8" hidden="false" customHeight="false" outlineLevel="0" collapsed="false">
      <c r="A25" s="11" t="s">
        <v>20</v>
      </c>
      <c r="B25" s="0" t="n">
        <f aca="false">$B$19</f>
        <v>1</v>
      </c>
      <c r="C25" s="0" t="n">
        <f aca="false">$A$14</f>
        <v>0.0559244576555163</v>
      </c>
      <c r="D25" s="0" t="n">
        <f aca="false">$A$14 / $B$25</f>
        <v>0.0559244576555163</v>
      </c>
      <c r="E25" s="0" t="n">
        <f aca="false">$A$13</f>
        <v>103.662936362717</v>
      </c>
      <c r="F25" s="0" t="n">
        <f aca="false">FDIST($A$13 , $B$25 , $B$13)</f>
        <v>1.34762542442142E-006</v>
      </c>
      <c r="G25" s="12"/>
      <c r="H25" s="11" t="s">
        <v>20</v>
      </c>
      <c r="I25" s="0" t="n">
        <f aca="false">$I$19</f>
        <v>1</v>
      </c>
      <c r="J25" s="0" t="n">
        <f aca="false">$H$14</f>
        <v>0.130334154702797</v>
      </c>
      <c r="K25" s="0" t="n">
        <f aca="false">$H$14 / $I$25</f>
        <v>0.130334154702797</v>
      </c>
      <c r="L25" s="0" t="n">
        <f aca="false">$H$13</f>
        <v>136.35008692309</v>
      </c>
      <c r="M25" s="0" t="n">
        <f aca="false">FDIST($H$13 , $I$25 , $I$13)</f>
        <v>3.77470526616768E-007</v>
      </c>
      <c r="N25" s="12"/>
    </row>
    <row r="26" customFormat="false" ht="12.8" hidden="false" customHeight="false" outlineLevel="0" collapsed="false">
      <c r="A26" s="11" t="s">
        <v>21</v>
      </c>
      <c r="B26" s="0" t="n">
        <f aca="false">$B$13</f>
        <v>10</v>
      </c>
      <c r="C26" s="0" t="n">
        <f aca="false">$B$14</f>
        <v>0.00539483634341945</v>
      </c>
      <c r="D26" s="0" t="n">
        <f aca="false">$B$14 / $B$13</f>
        <v>0.000539483634341945</v>
      </c>
      <c r="G26" s="12"/>
      <c r="H26" s="11" t="s">
        <v>21</v>
      </c>
      <c r="I26" s="0" t="n">
        <f aca="false">$I$13</f>
        <v>10</v>
      </c>
      <c r="J26" s="0" t="n">
        <f aca="false">$I$14</f>
        <v>0.0095587877972028</v>
      </c>
      <c r="K26" s="0" t="n">
        <f aca="false">$I$14 / $I$13</f>
        <v>0.00095587877972028</v>
      </c>
      <c r="N26" s="12"/>
    </row>
    <row r="27" customFormat="false" ht="12.8" hidden="false" customHeight="false" outlineLevel="0" collapsed="false">
      <c r="A27" s="11" t="s">
        <v>22</v>
      </c>
      <c r="B27" s="0" t="n">
        <f aca="false">$B$25 + $B$13</f>
        <v>11</v>
      </c>
      <c r="C27" s="0" t="n">
        <f aca="false">$A$14 + $B$14</f>
        <v>0.0613192939989358</v>
      </c>
      <c r="G27" s="12"/>
      <c r="H27" s="11" t="s">
        <v>22</v>
      </c>
      <c r="I27" s="0" t="n">
        <f aca="false">$I$25 + $I$13</f>
        <v>11</v>
      </c>
      <c r="J27" s="0" t="n">
        <f aca="false">$H$14 + $I$14</f>
        <v>0.1398929425</v>
      </c>
      <c r="N27" s="12"/>
    </row>
    <row r="28" customFormat="false" ht="12.8" hidden="false" customHeight="false" outlineLevel="0" collapsed="false">
      <c r="A28" s="11"/>
      <c r="G28" s="12"/>
      <c r="H28" s="11"/>
      <c r="N28" s="12"/>
    </row>
    <row r="29" customFormat="false" ht="12.8" hidden="false" customHeight="false" outlineLevel="0" collapsed="false">
      <c r="A29" s="11" t="s">
        <v>23</v>
      </c>
      <c r="B29" s="0" t="n">
        <v>0.95</v>
      </c>
      <c r="G29" s="12"/>
      <c r="H29" s="11" t="s">
        <v>23</v>
      </c>
      <c r="I29" s="0" t="n">
        <v>0.95</v>
      </c>
      <c r="N29" s="12"/>
    </row>
    <row r="30" customFormat="false" ht="12.8" hidden="false" customHeight="false" outlineLevel="0" collapsed="false">
      <c r="A30" s="11"/>
      <c r="G30" s="12"/>
      <c r="H30" s="11"/>
      <c r="N30" s="12"/>
    </row>
    <row r="31" customFormat="false" ht="12.8" hidden="false" customHeight="false" outlineLevel="0" collapsed="false">
      <c r="A31" s="11"/>
      <c r="B31" s="0" t="s">
        <v>24</v>
      </c>
      <c r="C31" s="0" t="s">
        <v>10</v>
      </c>
      <c r="D31" s="0" t="s">
        <v>25</v>
      </c>
      <c r="E31" s="0" t="s">
        <v>26</v>
      </c>
      <c r="F31" s="0" t="str">
        <f aca="false">_xlfn.CONCAT("Lower " , INT($B$29 * 100) , "%")</f>
        <v>Lower 95%</v>
      </c>
      <c r="G31" s="12" t="str">
        <f aca="false">_xlfn.CONCAT("Upper " , INT($B$29 * 100) , "%")</f>
        <v>Upper 95%</v>
      </c>
      <c r="H31" s="11"/>
      <c r="I31" s="0" t="s">
        <v>24</v>
      </c>
      <c r="J31" s="0" t="s">
        <v>10</v>
      </c>
      <c r="K31" s="0" t="s">
        <v>25</v>
      </c>
      <c r="L31" s="0" t="s">
        <v>26</v>
      </c>
      <c r="M31" s="0" t="str">
        <f aca="false">_xlfn.CONCAT("Lower " , INT($I$29 * 100) , "%")</f>
        <v>Lower 95%</v>
      </c>
      <c r="N31" s="12" t="str">
        <f aca="false">_xlfn.CONCAT("Upper " , INT($I$29 * 100) , "%")</f>
        <v>Upper 95%</v>
      </c>
    </row>
    <row r="32" customFormat="false" ht="12.8" hidden="false" customHeight="false" outlineLevel="0" collapsed="false">
      <c r="A32" s="11" t="str">
        <f aca="false">"Intercept"</f>
        <v>Intercept</v>
      </c>
      <c r="B32" s="0" t="n">
        <f aca="false" t="array" ref="B32:B33">INDEX($A$10:$B$10, 1 , ROW($B$33)+1 - ROW())</f>
        <v>20.4896001621688</v>
      </c>
      <c r="C32" s="0" t="n">
        <f aca="false" t="array" ref="C32:C33">INDEX($A$11:$B$11, 1 , ROW($C$33)+1 - ROW())</f>
        <v>0.0142950992124281</v>
      </c>
      <c r="D32" s="0" t="n">
        <f aca="false" t="array" ref="D32:D33">$B$32:$B$33 / $C$32:$C$33</f>
        <v>1433.33039230363</v>
      </c>
      <c r="E32" s="0" t="n">
        <f aca="false" t="array" ref="E32:E33">TDIST(ABS($D$32:$D$33) , $B$13 , 2 )</f>
        <v>6.72400144211178E-028</v>
      </c>
      <c r="F32" s="0" t="n">
        <f aca="false" t="array" ref="F32:F33">$B$32:$B$33 - $C$32:$C$33 * TINV(1 - $B$29 , $B$13)</f>
        <v>20.4577486962206</v>
      </c>
      <c r="G32" s="12" t="n">
        <f aca="false" t="array" ref="G32:G33">$B$32:$B$33 + $C$32:$C$33 * TINV(1 - $B$29 , $B$13)</f>
        <v>20.521451628117</v>
      </c>
      <c r="H32" s="11" t="str">
        <f aca="false">"Intercept"</f>
        <v>Intercept</v>
      </c>
      <c r="I32" s="0" t="n">
        <f aca="false" t="array" ref="I32:I33">INDEX($H$10:$I$10, 1 , ROW($I$33)+1 - ROW())</f>
        <v>-0.0861090909090909</v>
      </c>
      <c r="J32" s="0" t="n">
        <f aca="false" t="array" ref="J32:J33">INDEX($H$11:$I$11, 1 , ROW($J$33)+1 - ROW())</f>
        <v>0.0190282762053895</v>
      </c>
      <c r="K32" s="0" t="n">
        <f aca="false" t="array" ref="K32:K33">$I$32:$I$33 / $J$32:$J$33</f>
        <v>-4.52532273442099</v>
      </c>
      <c r="L32" s="0" t="n">
        <f aca="false" t="array" ref="L32:L33">TDIST(ABS($K$32:$K$33) , $I$13 , 2 )</f>
        <v>0.00109928629828083</v>
      </c>
      <c r="M32" s="0" t="n">
        <f aca="false" t="array" ref="M32:M33">$I$32:$I$33 - $J$32:$J$33 * TINV(1 - $I$29 , $I$13)</f>
        <v>-0.128506732408645</v>
      </c>
      <c r="N32" s="12" t="n">
        <f aca="false" t="array" ref="N32:N33">$I$32:$I$33 + $J$32:$J$33 * TINV(1 - $I$29 , $I$13)</f>
        <v>-0.0437114494095367</v>
      </c>
    </row>
    <row r="33" customFormat="false" ht="12.8" hidden="false" customHeight="false" outlineLevel="0" collapsed="false">
      <c r="A33" s="11" t="str">
        <f aca="false">"X1"</f>
        <v>X1</v>
      </c>
      <c r="B33" s="0" t="n">
        <v>0.197757458384039</v>
      </c>
      <c r="C33" s="0" t="n">
        <v>0.0194232150468609</v>
      </c>
      <c r="D33" s="0" t="n">
        <v>10.1814997108833</v>
      </c>
      <c r="E33" s="0" t="n">
        <v>1.34762542442142E-006</v>
      </c>
      <c r="F33" s="0" t="n">
        <v>0.154479838307644</v>
      </c>
      <c r="G33" s="12" t="n">
        <v>0.241035078460434</v>
      </c>
      <c r="H33" s="11" t="str">
        <f aca="false">"X1"</f>
        <v>X1</v>
      </c>
      <c r="I33" s="0" t="n">
        <v>0.301898601398601</v>
      </c>
      <c r="J33" s="0" t="n">
        <v>0.0258543361760671</v>
      </c>
      <c r="K33" s="0" t="n">
        <v>11.676903995627</v>
      </c>
      <c r="L33" s="0" t="n">
        <v>3.77470526616768E-007</v>
      </c>
      <c r="M33" s="0" t="n">
        <v>0.244291550472392</v>
      </c>
      <c r="N33" s="12" t="n">
        <v>0.359505652324811</v>
      </c>
    </row>
    <row r="34" customFormat="false" ht="12.8" hidden="false" customHeight="false" outlineLevel="0" collapsed="false">
      <c r="A34" s="11"/>
      <c r="G34" s="12"/>
      <c r="H34" s="11"/>
      <c r="N34" s="12"/>
    </row>
    <row r="35" customFormat="false" ht="12.8" hidden="false" customHeight="false" outlineLevel="0" collapsed="false">
      <c r="A35" s="11" t="str">
        <f aca="false">"X1"</f>
        <v>X1</v>
      </c>
      <c r="B35" s="0" t="s">
        <v>27</v>
      </c>
      <c r="C35" s="0" t="str">
        <f aca="false">"Y"</f>
        <v>Y</v>
      </c>
      <c r="D35" s="0" t="s">
        <v>21</v>
      </c>
      <c r="G35" s="12"/>
      <c r="H35" s="11" t="str">
        <f aca="false">"X1"</f>
        <v>X1</v>
      </c>
      <c r="I35" s="0" t="s">
        <v>27</v>
      </c>
      <c r="J35" s="0" t="str">
        <f aca="false">"Y"</f>
        <v>Y</v>
      </c>
      <c r="K35" s="0" t="s">
        <v>21</v>
      </c>
      <c r="N35" s="12"/>
    </row>
    <row r="36" customFormat="false" ht="12.8" hidden="false" customHeight="false" outlineLevel="0" collapsed="false">
      <c r="A36" s="11" t="n">
        <f aca="false" t="array" ref="A36:A47">TRANSPOSE($B$1:$M$1)</f>
        <v>0.1</v>
      </c>
      <c r="B36" s="0" t="n">
        <f aca="false" t="array" ref="B36:B47">MMULT($A$36:$A$47 , $B$33) + $B$32</f>
        <v>20.5093759080072</v>
      </c>
      <c r="C36" s="0" t="n">
        <f aca="false" t="array" ref="C36:C47">TRANSPOSE($B$2:$M$2)</f>
        <v>20.5000500914401</v>
      </c>
      <c r="D36" s="0" t="n">
        <f aca="false" t="array" ref="D36:D47">$C$36:$C$47 - $B$36:$B$47</f>
        <v>-0.00932581656713438</v>
      </c>
      <c r="G36" s="12"/>
      <c r="H36" s="11" t="n">
        <f aca="false" t="array" ref="H36:H47">TRANSPOSE($B$1:$M$1)</f>
        <v>0.1</v>
      </c>
      <c r="I36" s="0" t="n">
        <f aca="false" t="array" ref="I36:I47">MMULT($H$36:$H$47 , $I$33) + $I$32</f>
        <v>-0.0559192307692307</v>
      </c>
      <c r="J36" s="0" t="n">
        <f aca="false" t="array" ref="J36:J47">TRANSPOSE($B$3:$M$3)</f>
        <v>0</v>
      </c>
      <c r="K36" s="0" t="n">
        <f aca="false" t="array" ref="K36:K47">$J$36:$J$47 - $I$36:$I$47</f>
        <v>0.0559192307692307</v>
      </c>
      <c r="N36" s="12"/>
    </row>
    <row r="37" customFormat="false" ht="12.8" hidden="false" customHeight="false" outlineLevel="0" collapsed="false">
      <c r="A37" s="11" t="n">
        <v>0.2</v>
      </c>
      <c r="B37" s="0" t="n">
        <v>20.5291516538456</v>
      </c>
      <c r="C37" s="0" t="n">
        <v>20.5047065072404</v>
      </c>
      <c r="D37" s="0" t="n">
        <v>-0.0244451466052382</v>
      </c>
      <c r="G37" s="12"/>
      <c r="H37" s="11" t="n">
        <v>0.2</v>
      </c>
      <c r="I37" s="0" t="n">
        <v>-0.0257293706293706</v>
      </c>
      <c r="J37" s="0" t="n">
        <v>0</v>
      </c>
      <c r="K37" s="0" t="n">
        <v>0.0257293706293706</v>
      </c>
      <c r="N37" s="12"/>
    </row>
    <row r="38" customFormat="false" ht="12.8" hidden="false" customHeight="false" outlineLevel="0" collapsed="false">
      <c r="A38" s="11" t="n">
        <v>0.3</v>
      </c>
      <c r="B38" s="0" t="n">
        <v>20.548927399684</v>
      </c>
      <c r="C38" s="0" t="n">
        <v>20.5290922092587</v>
      </c>
      <c r="D38" s="0" t="n">
        <v>-0.0198351904253435</v>
      </c>
      <c r="G38" s="12"/>
      <c r="H38" s="11" t="n">
        <v>0.3</v>
      </c>
      <c r="I38" s="0" t="n">
        <v>0.00446048951048954</v>
      </c>
      <c r="J38" s="0" t="n">
        <v>0.0003</v>
      </c>
      <c r="K38" s="0" t="n">
        <v>-0.00416048951048954</v>
      </c>
      <c r="N38" s="12"/>
    </row>
    <row r="39" customFormat="false" ht="12.8" hidden="false" customHeight="false" outlineLevel="0" collapsed="false">
      <c r="A39" s="11" t="n">
        <v>0.4</v>
      </c>
      <c r="B39" s="0" t="n">
        <v>20.5687031455224</v>
      </c>
      <c r="C39" s="0" t="n">
        <v>20.5688914323198</v>
      </c>
      <c r="D39" s="0" t="n">
        <v>0.000188286797353499</v>
      </c>
      <c r="G39" s="12"/>
      <c r="H39" s="11" t="n">
        <v>0.4</v>
      </c>
      <c r="I39" s="0" t="n">
        <v>0.0346503496503497</v>
      </c>
      <c r="J39" s="0" t="n">
        <v>0.0064</v>
      </c>
      <c r="K39" s="0" t="n">
        <v>-0.0282503496503497</v>
      </c>
      <c r="N39" s="12"/>
    </row>
    <row r="40" customFormat="false" ht="12.8" hidden="false" customHeight="false" outlineLevel="0" collapsed="false">
      <c r="A40" s="11" t="n">
        <v>0.5</v>
      </c>
      <c r="B40" s="0" t="n">
        <v>20.5884788913608</v>
      </c>
      <c r="C40" s="0" t="n">
        <v>20.6084597072293</v>
      </c>
      <c r="D40" s="0" t="n">
        <v>0.0199808158684505</v>
      </c>
      <c r="G40" s="12"/>
      <c r="H40" s="11" t="n">
        <v>0.5</v>
      </c>
      <c r="I40" s="0" t="n">
        <v>0.0648402097902098</v>
      </c>
      <c r="J40" s="0" t="n">
        <v>0.0259</v>
      </c>
      <c r="K40" s="0" t="n">
        <v>-0.0389402097902098</v>
      </c>
      <c r="N40" s="12"/>
    </row>
    <row r="41" customFormat="false" ht="12.8" hidden="false" customHeight="false" outlineLevel="0" collapsed="false">
      <c r="A41" s="11" t="n">
        <v>0.6</v>
      </c>
      <c r="B41" s="0" t="n">
        <v>20.6082546371993</v>
      </c>
      <c r="C41" s="0" t="n">
        <v>20.6367449018135</v>
      </c>
      <c r="D41" s="0" t="n">
        <v>0.0284902646142449</v>
      </c>
      <c r="G41" s="12"/>
      <c r="H41" s="11" t="n">
        <v>0.6</v>
      </c>
      <c r="I41" s="0" t="n">
        <v>0.09503006993007</v>
      </c>
      <c r="J41" s="0" t="n">
        <v>0.058</v>
      </c>
      <c r="K41" s="0" t="n">
        <v>-0.0370300699300699</v>
      </c>
      <c r="N41" s="12"/>
    </row>
    <row r="42" customFormat="false" ht="12.8" hidden="false" customHeight="false" outlineLevel="0" collapsed="false">
      <c r="A42" s="11" t="n">
        <v>0.7</v>
      </c>
      <c r="B42" s="0" t="n">
        <v>20.6280303830377</v>
      </c>
      <c r="C42" s="0" t="n">
        <v>20.6400287750307</v>
      </c>
      <c r="D42" s="0" t="n">
        <v>0.0119983919930426</v>
      </c>
      <c r="G42" s="12"/>
      <c r="H42" s="11" t="n">
        <v>0.7</v>
      </c>
      <c r="I42" s="0" t="n">
        <v>0.12521993006993</v>
      </c>
      <c r="J42" s="0" t="n">
        <v>0.1004</v>
      </c>
      <c r="K42" s="0" t="n">
        <v>-0.0248199300699301</v>
      </c>
      <c r="N42" s="12"/>
    </row>
    <row r="43" customFormat="false" ht="12.8" hidden="false" customHeight="false" outlineLevel="0" collapsed="false">
      <c r="A43" s="11" t="n">
        <v>0.8</v>
      </c>
      <c r="B43" s="0" t="n">
        <v>20.6478061288761</v>
      </c>
      <c r="C43" s="0" t="n">
        <v>20.6863231244516</v>
      </c>
      <c r="D43" s="0" t="n">
        <v>0.038516995575538</v>
      </c>
      <c r="G43" s="12"/>
      <c r="H43" s="11" t="n">
        <v>0.8</v>
      </c>
      <c r="I43" s="0" t="n">
        <v>0.15540979020979</v>
      </c>
      <c r="J43" s="0" t="n">
        <v>0.143</v>
      </c>
      <c r="K43" s="0" t="n">
        <v>-0.0124097902097902</v>
      </c>
      <c r="N43" s="12"/>
    </row>
    <row r="44" customFormat="false" ht="12.8" hidden="false" customHeight="false" outlineLevel="0" collapsed="false">
      <c r="A44" s="11" t="n">
        <v>0.9</v>
      </c>
      <c r="B44" s="0" t="n">
        <v>20.6675818747145</v>
      </c>
      <c r="C44" s="0" t="n">
        <v>20.6801629072365</v>
      </c>
      <c r="D44" s="0" t="n">
        <v>0.0125810325220357</v>
      </c>
      <c r="G44" s="12"/>
      <c r="H44" s="11" t="n">
        <v>0.9</v>
      </c>
      <c r="I44" s="0" t="n">
        <v>0.18559965034965</v>
      </c>
      <c r="J44" s="0" t="n">
        <v>0.1896</v>
      </c>
      <c r="K44" s="0" t="n">
        <v>0.00400034965034962</v>
      </c>
      <c r="N44" s="12"/>
    </row>
    <row r="45" customFormat="false" ht="12.8" hidden="false" customHeight="false" outlineLevel="0" collapsed="false">
      <c r="A45" s="11" t="n">
        <v>1</v>
      </c>
      <c r="B45" s="0" t="n">
        <v>20.6873576205529</v>
      </c>
      <c r="C45" s="0" t="n">
        <v>20.6782110642174</v>
      </c>
      <c r="D45" s="0" t="n">
        <v>-0.00914655633546957</v>
      </c>
      <c r="G45" s="12"/>
      <c r="H45" s="11" t="n">
        <v>1</v>
      </c>
      <c r="I45" s="0" t="n">
        <v>0.21578951048951</v>
      </c>
      <c r="J45" s="0" t="n">
        <v>0.2305</v>
      </c>
      <c r="K45" s="0" t="n">
        <v>0.0147104895104895</v>
      </c>
      <c r="N45" s="12"/>
    </row>
    <row r="46" customFormat="false" ht="12.8" hidden="false" customHeight="false" outlineLevel="0" collapsed="false">
      <c r="A46" s="11" t="n">
        <v>1.1</v>
      </c>
      <c r="B46" s="0" t="n">
        <v>20.7071333663913</v>
      </c>
      <c r="C46" s="0" t="n">
        <v>20.6868620082044</v>
      </c>
      <c r="D46" s="0" t="n">
        <v>-0.020271358186875</v>
      </c>
      <c r="G46" s="12"/>
      <c r="H46" s="11" t="n">
        <v>1.1</v>
      </c>
      <c r="I46" s="0" t="n">
        <v>0.245979370629371</v>
      </c>
      <c r="J46" s="0" t="n">
        <v>0.2641</v>
      </c>
      <c r="K46" s="0" t="n">
        <v>0.0181206293706294</v>
      </c>
      <c r="N46" s="12"/>
    </row>
    <row r="47" customFormat="false" ht="12.8" hidden="false" customHeight="false" outlineLevel="0" collapsed="false">
      <c r="A47" s="14" t="n">
        <v>1.2</v>
      </c>
      <c r="B47" s="15" t="n">
        <v>20.7269091122297</v>
      </c>
      <c r="C47" s="15" t="n">
        <v>20.6981773929791</v>
      </c>
      <c r="D47" s="15" t="n">
        <v>-0.028731719250576</v>
      </c>
      <c r="E47" s="15"/>
      <c r="F47" s="15"/>
      <c r="G47" s="16"/>
      <c r="H47" s="14" t="n">
        <v>1.2</v>
      </c>
      <c r="I47" s="15" t="n">
        <v>0.276169230769231</v>
      </c>
      <c r="J47" s="15" t="n">
        <v>0.3033</v>
      </c>
      <c r="K47" s="15" t="n">
        <v>0.0271307692307692</v>
      </c>
      <c r="L47" s="15"/>
      <c r="M47" s="15"/>
      <c r="N47" s="16"/>
    </row>
  </sheetData>
  <mergeCells count="8">
    <mergeCell ref="A6:G6"/>
    <mergeCell ref="H6:N6"/>
    <mergeCell ref="A9:B9"/>
    <mergeCell ref="H9:I9"/>
    <mergeCell ref="A16:B16"/>
    <mergeCell ref="H16:I16"/>
    <mergeCell ref="A23:F23"/>
    <mergeCell ref="H23:M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2022-04-14T13:44:03Z</dcterms:created>
  <dc:creator/>
  <dc:description/>
  <dc:language>en-US</dc:language>
  <cp:lastModifiedBy/>
  <dcterms:modified xsi:type="dcterms:W3CDTF">2022-04-14T17:54:05Z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