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C\"/>
    </mc:Choice>
  </mc:AlternateContent>
  <bookViews>
    <workbookView xWindow="0" yWindow="0" windowWidth="20490" windowHeight="7455" activeTab="1"/>
  </bookViews>
  <sheets>
    <sheet name="DOCUMENTATION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4" i="1" l="1"/>
  <c r="AB65" i="1"/>
  <c r="AB66" i="1"/>
  <c r="AC64" i="1"/>
  <c r="AC65" i="1"/>
  <c r="AC66" i="1"/>
  <c r="AD64" i="1"/>
  <c r="AD65" i="1"/>
  <c r="AD66" i="1"/>
  <c r="AE64" i="1"/>
  <c r="AE65" i="1"/>
  <c r="AE66" i="1"/>
  <c r="AF64" i="1"/>
  <c r="AF65" i="1"/>
  <c r="AF66" i="1"/>
  <c r="AG64" i="1"/>
  <c r="AG65" i="1"/>
  <c r="AG66" i="1"/>
  <c r="AH64" i="1"/>
  <c r="AH65" i="1"/>
  <c r="AH66" i="1"/>
  <c r="AI64" i="1"/>
  <c r="AI65" i="1"/>
  <c r="AI66" i="1"/>
  <c r="AJ64" i="1"/>
  <c r="AJ65" i="1"/>
  <c r="AJ66" i="1"/>
  <c r="AK64" i="1"/>
  <c r="AK65" i="1"/>
  <c r="AK66" i="1"/>
  <c r="AL64" i="1"/>
  <c r="AL65" i="1"/>
  <c r="AL66" i="1"/>
  <c r="AM64" i="1"/>
  <c r="AM65" i="1"/>
  <c r="AM66" i="1"/>
  <c r="AN64" i="1"/>
  <c r="AN65" i="1"/>
  <c r="AN66" i="1"/>
  <c r="AO64" i="1"/>
  <c r="AO65" i="1"/>
  <c r="AO66" i="1"/>
  <c r="AP64" i="1"/>
  <c r="AP65" i="1"/>
  <c r="AP66" i="1"/>
  <c r="AQ64" i="1"/>
  <c r="AQ65" i="1"/>
  <c r="AQ66" i="1"/>
  <c r="AR64" i="1"/>
  <c r="AR65" i="1"/>
  <c r="AR66" i="1"/>
  <c r="AS64" i="1"/>
  <c r="AS65" i="1"/>
  <c r="AS66" i="1"/>
  <c r="AT64" i="1"/>
  <c r="AT65" i="1"/>
  <c r="AT66" i="1"/>
  <c r="AU64" i="1"/>
  <c r="AU65" i="1"/>
  <c r="AU66" i="1"/>
  <c r="AV64" i="1"/>
  <c r="AV65" i="1"/>
  <c r="AV66" i="1"/>
  <c r="AW64" i="1"/>
  <c r="AW65" i="1"/>
  <c r="AW66" i="1"/>
  <c r="AX64" i="1"/>
  <c r="AX65" i="1"/>
  <c r="AX66" i="1"/>
  <c r="AY64" i="1"/>
  <c r="AY65" i="1"/>
  <c r="AY66" i="1"/>
  <c r="AZ64" i="1"/>
  <c r="AZ65" i="1"/>
  <c r="AZ66" i="1"/>
  <c r="BA64" i="1"/>
  <c r="BA65" i="1"/>
  <c r="BA66" i="1"/>
  <c r="AB59" i="1"/>
  <c r="AB60" i="1"/>
  <c r="AB61" i="1"/>
  <c r="AB62" i="1"/>
  <c r="AB63" i="1"/>
  <c r="AC59" i="1"/>
  <c r="AC60" i="1"/>
  <c r="AC61" i="1"/>
  <c r="AC62" i="1"/>
  <c r="AC63" i="1"/>
  <c r="AD59" i="1"/>
  <c r="AD60" i="1"/>
  <c r="AD61" i="1"/>
  <c r="AD62" i="1"/>
  <c r="AD63" i="1"/>
  <c r="AE59" i="1"/>
  <c r="AE60" i="1"/>
  <c r="AE61" i="1"/>
  <c r="AE62" i="1"/>
  <c r="AE63" i="1"/>
  <c r="AF59" i="1"/>
  <c r="AF60" i="1"/>
  <c r="AF61" i="1"/>
  <c r="AF62" i="1"/>
  <c r="AF63" i="1"/>
  <c r="AG59" i="1"/>
  <c r="AG60" i="1"/>
  <c r="AG61" i="1"/>
  <c r="AG62" i="1"/>
  <c r="AG63" i="1"/>
  <c r="AH59" i="1"/>
  <c r="AH60" i="1"/>
  <c r="AH61" i="1"/>
  <c r="AH62" i="1"/>
  <c r="AH63" i="1"/>
  <c r="AI59" i="1"/>
  <c r="AI60" i="1"/>
  <c r="AI61" i="1"/>
  <c r="AI62" i="1"/>
  <c r="AI63" i="1"/>
  <c r="AJ59" i="1"/>
  <c r="AJ60" i="1"/>
  <c r="AJ61" i="1"/>
  <c r="AJ62" i="1"/>
  <c r="AJ63" i="1"/>
  <c r="AK59" i="1"/>
  <c r="AK60" i="1"/>
  <c r="AK61" i="1"/>
  <c r="AK62" i="1"/>
  <c r="AK63" i="1"/>
  <c r="AL59" i="1"/>
  <c r="AL60" i="1"/>
  <c r="AL61" i="1"/>
  <c r="AL62" i="1"/>
  <c r="AL63" i="1"/>
  <c r="AM59" i="1"/>
  <c r="AM60" i="1"/>
  <c r="AM61" i="1"/>
  <c r="AM62" i="1"/>
  <c r="AM63" i="1"/>
  <c r="AN59" i="1"/>
  <c r="AN60" i="1"/>
  <c r="AN61" i="1"/>
  <c r="AN62" i="1"/>
  <c r="AN63" i="1"/>
  <c r="AO59" i="1"/>
  <c r="AO60" i="1"/>
  <c r="AO61" i="1"/>
  <c r="AO62" i="1"/>
  <c r="AO63" i="1"/>
  <c r="AP59" i="1"/>
  <c r="AP60" i="1"/>
  <c r="AP61" i="1"/>
  <c r="AP62" i="1"/>
  <c r="AP63" i="1"/>
  <c r="AQ59" i="1"/>
  <c r="AQ60" i="1"/>
  <c r="AQ61" i="1"/>
  <c r="AQ62" i="1"/>
  <c r="AQ63" i="1"/>
  <c r="AR59" i="1"/>
  <c r="AR60" i="1"/>
  <c r="AR61" i="1"/>
  <c r="AR62" i="1"/>
  <c r="AR63" i="1"/>
  <c r="AS59" i="1"/>
  <c r="AS60" i="1"/>
  <c r="AS61" i="1"/>
  <c r="AS62" i="1"/>
  <c r="AS63" i="1"/>
  <c r="AT59" i="1"/>
  <c r="AT60" i="1"/>
  <c r="AT61" i="1"/>
  <c r="AT62" i="1"/>
  <c r="AT63" i="1"/>
  <c r="AU59" i="1"/>
  <c r="AU60" i="1"/>
  <c r="AU61" i="1"/>
  <c r="AU62" i="1"/>
  <c r="AU63" i="1"/>
  <c r="AV59" i="1"/>
  <c r="AV60" i="1"/>
  <c r="AV61" i="1"/>
  <c r="AV62" i="1"/>
  <c r="AV63" i="1"/>
  <c r="AW59" i="1"/>
  <c r="AW60" i="1"/>
  <c r="AW61" i="1"/>
  <c r="AW62" i="1"/>
  <c r="AW63" i="1"/>
  <c r="AX59" i="1"/>
  <c r="AX60" i="1"/>
  <c r="AX61" i="1"/>
  <c r="AX62" i="1"/>
  <c r="AX63" i="1"/>
  <c r="AY59" i="1"/>
  <c r="AY60" i="1"/>
  <c r="AY61" i="1"/>
  <c r="AY62" i="1"/>
  <c r="AY63" i="1"/>
  <c r="AZ59" i="1"/>
  <c r="AZ60" i="1"/>
  <c r="AZ61" i="1"/>
  <c r="AZ62" i="1"/>
  <c r="AZ63" i="1"/>
  <c r="BA59" i="1"/>
  <c r="BA60" i="1"/>
  <c r="BA61" i="1"/>
  <c r="BA62" i="1"/>
  <c r="BA63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X7" i="1"/>
  <c r="AX8" i="1"/>
  <c r="AX9" i="1"/>
  <c r="AX10" i="1"/>
  <c r="AX11" i="1"/>
  <c r="AX12" i="1"/>
  <c r="AX13" i="1"/>
  <c r="AX14" i="1"/>
  <c r="AV7" i="1"/>
  <c r="AV8" i="1"/>
  <c r="AV9" i="1"/>
  <c r="AV10" i="1"/>
  <c r="AV11" i="1"/>
  <c r="AV12" i="1"/>
  <c r="AV13" i="1"/>
  <c r="AV14" i="1"/>
  <c r="BA7" i="1"/>
  <c r="BA8" i="1"/>
  <c r="BA9" i="1"/>
  <c r="BA10" i="1"/>
  <c r="BA11" i="1"/>
  <c r="BA12" i="1"/>
  <c r="BA13" i="1"/>
  <c r="BA14" i="1"/>
  <c r="AZ7" i="1"/>
  <c r="AZ8" i="1"/>
  <c r="AZ9" i="1"/>
  <c r="AZ10" i="1"/>
  <c r="AZ11" i="1"/>
  <c r="AZ12" i="1"/>
  <c r="AZ13" i="1"/>
  <c r="AZ14" i="1"/>
  <c r="AY7" i="1"/>
  <c r="AY8" i="1"/>
  <c r="AY9" i="1"/>
  <c r="AY10" i="1"/>
  <c r="AY11" i="1"/>
  <c r="AY12" i="1"/>
  <c r="AY13" i="1"/>
  <c r="AY14" i="1"/>
  <c r="AW7" i="1"/>
  <c r="AW8" i="1"/>
  <c r="AW9" i="1"/>
  <c r="AW10" i="1"/>
  <c r="AW11" i="1"/>
  <c r="AW12" i="1"/>
  <c r="AW13" i="1"/>
  <c r="AW14" i="1"/>
  <c r="AU7" i="1"/>
  <c r="AU8" i="1"/>
  <c r="AU9" i="1"/>
  <c r="AU10" i="1"/>
  <c r="AU11" i="1"/>
  <c r="AU12" i="1"/>
  <c r="AU13" i="1"/>
  <c r="AU14" i="1"/>
  <c r="AT7" i="1"/>
  <c r="AT8" i="1"/>
  <c r="AT9" i="1"/>
  <c r="AT10" i="1"/>
  <c r="AT11" i="1"/>
  <c r="AT12" i="1"/>
  <c r="AT13" i="1"/>
  <c r="AT14" i="1"/>
  <c r="AR7" i="1"/>
  <c r="AR8" i="1"/>
  <c r="AR9" i="1"/>
  <c r="AR10" i="1"/>
  <c r="AR11" i="1"/>
  <c r="AR12" i="1"/>
  <c r="AR13" i="1"/>
  <c r="AR14" i="1"/>
  <c r="AO7" i="1"/>
  <c r="AO8" i="1"/>
  <c r="AO9" i="1"/>
  <c r="AO10" i="1"/>
  <c r="AO11" i="1"/>
  <c r="AO12" i="1"/>
  <c r="AO13" i="1"/>
  <c r="AO14" i="1"/>
  <c r="AN7" i="1"/>
  <c r="AN8" i="1"/>
  <c r="AN9" i="1"/>
  <c r="AN10" i="1"/>
  <c r="AN11" i="1"/>
  <c r="AN12" i="1"/>
  <c r="AN13" i="1"/>
  <c r="AN14" i="1"/>
  <c r="AS7" i="1"/>
  <c r="AS8" i="1"/>
  <c r="AS9" i="1"/>
  <c r="AS10" i="1"/>
  <c r="AS11" i="1"/>
  <c r="AS12" i="1"/>
  <c r="AS13" i="1"/>
  <c r="AS14" i="1"/>
  <c r="AQ7" i="1"/>
  <c r="AQ8" i="1"/>
  <c r="AQ9" i="1"/>
  <c r="AQ10" i="1"/>
  <c r="AQ11" i="1"/>
  <c r="AQ12" i="1"/>
  <c r="AQ13" i="1"/>
  <c r="AQ14" i="1"/>
  <c r="AP7" i="1"/>
  <c r="AP8" i="1"/>
  <c r="AP9" i="1"/>
  <c r="AP10" i="1"/>
  <c r="AP11" i="1"/>
  <c r="AP12" i="1"/>
  <c r="AP13" i="1"/>
  <c r="AP14" i="1"/>
  <c r="AM7" i="1"/>
  <c r="AM8" i="1"/>
  <c r="AM9" i="1"/>
  <c r="AM10" i="1"/>
  <c r="AM11" i="1"/>
  <c r="AM12" i="1"/>
  <c r="AM13" i="1"/>
  <c r="AM14" i="1"/>
  <c r="AL7" i="1"/>
  <c r="AL8" i="1"/>
  <c r="AL9" i="1"/>
  <c r="AL10" i="1"/>
  <c r="AL11" i="1"/>
  <c r="AL12" i="1"/>
  <c r="AL13" i="1"/>
  <c r="AL14" i="1"/>
  <c r="AK7" i="1"/>
  <c r="AK8" i="1"/>
  <c r="AK9" i="1"/>
  <c r="AK10" i="1"/>
  <c r="AK11" i="1"/>
  <c r="AK12" i="1"/>
  <c r="AK13" i="1"/>
  <c r="AK14" i="1"/>
  <c r="AJ7" i="1"/>
  <c r="AJ8" i="1"/>
  <c r="AJ9" i="1"/>
  <c r="AJ10" i="1"/>
  <c r="AJ11" i="1"/>
  <c r="AJ12" i="1"/>
  <c r="AJ13" i="1"/>
  <c r="AJ14" i="1"/>
  <c r="AI7" i="1"/>
  <c r="AI8" i="1"/>
  <c r="AI9" i="1"/>
  <c r="AI10" i="1"/>
  <c r="AI11" i="1"/>
  <c r="AI12" i="1"/>
  <c r="AI13" i="1"/>
  <c r="AI14" i="1"/>
  <c r="AH7" i="1"/>
  <c r="AH8" i="1"/>
  <c r="AH9" i="1"/>
  <c r="AH10" i="1"/>
  <c r="AH11" i="1"/>
  <c r="AH12" i="1"/>
  <c r="AH13" i="1"/>
  <c r="AH14" i="1"/>
  <c r="AG7" i="1"/>
  <c r="AG8" i="1"/>
  <c r="AG9" i="1"/>
  <c r="AG10" i="1"/>
  <c r="AG11" i="1"/>
  <c r="AG12" i="1"/>
  <c r="AG13" i="1"/>
  <c r="AG14" i="1"/>
  <c r="AF7" i="1"/>
  <c r="AF8" i="1"/>
  <c r="AF9" i="1"/>
  <c r="AF10" i="1"/>
  <c r="AF11" i="1"/>
  <c r="AF12" i="1"/>
  <c r="AF13" i="1"/>
  <c r="AF14" i="1"/>
  <c r="AE7" i="1"/>
  <c r="AE8" i="1"/>
  <c r="AE9" i="1"/>
  <c r="AE10" i="1"/>
  <c r="AE11" i="1"/>
  <c r="AE12" i="1"/>
  <c r="AE13" i="1"/>
  <c r="AE14" i="1"/>
  <c r="AD7" i="1"/>
  <c r="AD8" i="1"/>
  <c r="AD9" i="1"/>
  <c r="AD10" i="1"/>
  <c r="AD11" i="1"/>
  <c r="AD12" i="1"/>
  <c r="AD13" i="1"/>
  <c r="AD14" i="1"/>
  <c r="AC7" i="1"/>
  <c r="AC8" i="1"/>
  <c r="AC9" i="1"/>
  <c r="AC10" i="1"/>
  <c r="AC11" i="1"/>
  <c r="AC12" i="1"/>
  <c r="AC13" i="1"/>
  <c r="AC14" i="1"/>
  <c r="AB7" i="1"/>
  <c r="AB8" i="1"/>
  <c r="AB9" i="1"/>
  <c r="AB10" i="1"/>
  <c r="AB11" i="1"/>
  <c r="AB12" i="1"/>
  <c r="AB13" i="1"/>
  <c r="AB14" i="1"/>
</calcChain>
</file>

<file path=xl/sharedStrings.xml><?xml version="1.0" encoding="utf-8"?>
<sst xmlns="http://schemas.openxmlformats.org/spreadsheetml/2006/main" count="226" uniqueCount="106">
  <si>
    <t>Region/state of residence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</si>
  <si>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</si>
  <si>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</si>
  <si>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</si>
  <si>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</si>
  <si>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</si>
  <si>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</si>
  <si>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</si>
  <si>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</si>
  <si>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Great Lakes</t>
  </si>
  <si>
    <t>Plains</t>
  </si>
  <si>
    <t>Southeast</t>
  </si>
  <si>
    <t>Southwest</t>
  </si>
  <si>
    <t>Rocky Mountains</t>
  </si>
  <si>
    <t>Colorado</t>
  </si>
  <si>
    <t>Idaho</t>
  </si>
  <si>
    <t>Montana</t>
  </si>
  <si>
    <t>Utah</t>
  </si>
  <si>
    <t>Wyoming</t>
  </si>
  <si>
    <t>Far West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</si>
  <si>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</si>
  <si>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</si>
  <si>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</si>
  <si>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</si>
  <si>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</si>
  <si>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</si>
  <si>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</si>
  <si>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</si>
  <si>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</si>
  <si>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</si>
  <si>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</si>
  <si>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</si>
  <si>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</si>
  <si>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</si>
  <si>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</si>
  <si>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</si>
  <si>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</si>
  <si>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</si>
  <si>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</si>
  <si>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</si>
  <si>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</si>
  <si>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</si>
  <si>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</si>
  <si>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</si>
  <si>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1992 incr</t>
  </si>
  <si>
    <t>1993 incr</t>
  </si>
  <si>
    <t>1994 incr</t>
  </si>
  <si>
    <t>1995 incr</t>
  </si>
  <si>
    <t>1996 incr</t>
  </si>
  <si>
    <t>1997 incr</t>
  </si>
  <si>
    <t>1998 incr</t>
  </si>
  <si>
    <t>1999 incr</t>
  </si>
  <si>
    <t>2000 incr</t>
  </si>
  <si>
    <t>2001 incr</t>
  </si>
  <si>
    <t>2002 incr</t>
  </si>
  <si>
    <t>2003 incr</t>
  </si>
  <si>
    <t>2004 incr</t>
  </si>
  <si>
    <t>2005 incr</t>
  </si>
  <si>
    <t>2006 incr</t>
  </si>
  <si>
    <t>2007 incr</t>
  </si>
  <si>
    <t>2008 incr</t>
  </si>
  <si>
    <t>2009 incr</t>
  </si>
  <si>
    <t>2010 incr</t>
  </si>
  <si>
    <t>2011 incr</t>
  </si>
  <si>
    <t>2012 incr</t>
  </si>
  <si>
    <t>2013 incr</t>
  </si>
  <si>
    <t>2014 incr</t>
  </si>
  <si>
    <t xml:space="preserve">SOURCE FILE </t>
  </si>
  <si>
    <t>The source file is CMS national expeditures by state and region. The file includes expeditures for personal health, hospital, physicicans, and clinics and other.</t>
  </si>
  <si>
    <t>METHODOLOGY - TREND ANALYSIS</t>
  </si>
  <si>
    <t>23 year</t>
  </si>
  <si>
    <t>10 year</t>
  </si>
  <si>
    <t>5 year</t>
  </si>
  <si>
    <t>FOR PURPOSE OF DEMONSTRATION - We will look at hospital expenditures over time</t>
  </si>
  <si>
    <t>ROCKY MOUNTAIN STATES HAVE HAD SIGNIFICANTY HIGHER PRICE INCREASES IN THE PAST 5 YEARS</t>
  </si>
  <si>
    <t>QUESTION: WHAT IS NEW ENGLAND DOING THAT ROCKY MOUNTAIN STATES ARE NOT?</t>
  </si>
  <si>
    <t>IDAHO HAVE HAD SIGNIFICANTY HIGHER PRICE INCREASES IN PAST 5 YEARS THAN MASSACHUSETTS</t>
  </si>
  <si>
    <t>QUESTION: WHAT IS MASSACHUSETSS DOING THAT IDAHO IS NOT?</t>
  </si>
  <si>
    <t>PROPOSAL: DRILL INTO DATA FOR MASSACHUSETTS AND IDAHO. LOOK AT BY PROVIDER, DIAGNOSIS, PROCEDURE. VARIANCES COULD GIVE INSIGHTS INTO BEST PRACTICES THAT COULD BE ADOPTED NATIONWIDE.</t>
  </si>
  <si>
    <t>https://www.cms.gov/Research-Statistics-Data-and-Systems/Statistics-Trends-and-Reports/NationalHealthExpendData/NationalHealthAccountsStateHealthAccountsResidence.html</t>
  </si>
  <si>
    <t>COMPARSION OF HOSPITAL NATIONAL EXPENDITURES BY REGION AND STATE</t>
  </si>
  <si>
    <t>2. Identify the regions with both the highest increases and the lowest increases</t>
  </si>
  <si>
    <t>1. Calculate Percentage increase in dollar amount spent over time by region.</t>
  </si>
  <si>
    <t>3. For highest and lowest performing region above drill into the data by state.</t>
  </si>
  <si>
    <t>4. Identify the states with the highest increases and lowest increases</t>
  </si>
  <si>
    <t>5. Compare practices between highest and lowest performing states to identify differences in practice patterns. Objective is to develop best practice methodology.</t>
  </si>
  <si>
    <t>Data will need to be reviewed at provider, diagnoses, procedure code level .</t>
  </si>
  <si>
    <t>6.  Study may provide insights into best practice methodologies that can potentially be adopted nationwide.</t>
  </si>
  <si>
    <t>CONCLUSION</t>
  </si>
  <si>
    <t>1. In order to identify highest and lowest performing regions I compared the total cost increase for the most recent 5 year time period.</t>
  </si>
  <si>
    <t>2. Among all regions:</t>
  </si>
  <si>
    <t>New England - 18.25%</t>
  </si>
  <si>
    <t>Rocky Mountain - 35.87%</t>
  </si>
  <si>
    <t>3. Amoung states within regions:</t>
  </si>
  <si>
    <t>New England - Massachusetts - 13.06%</t>
  </si>
  <si>
    <t>Rocky Mountain - Idaho - 47.66%</t>
  </si>
  <si>
    <t>Performance varies materially between states. Potential to learn from lower trending states.</t>
  </si>
  <si>
    <t>PROCESS</t>
  </si>
  <si>
    <t>Mean - 26.4%</t>
  </si>
  <si>
    <t>Mean - 28.79%</t>
  </si>
  <si>
    <t>EXPENDITURE BY REGION</t>
  </si>
  <si>
    <t>PRICE INCREASES BY REGION 1992 - 2014 BY REGION</t>
  </si>
  <si>
    <t>PRICE INCREASES BY REGION 1992 - 2014 BY STATE</t>
  </si>
  <si>
    <t>SOURCE</t>
  </si>
  <si>
    <t>HOSPITAL NATIONAL EXPENDITURE BY REGION</t>
  </si>
  <si>
    <t>7. This comparison can be duplicated for other the other type of services in addition to hospital (personal, physician and clinic, other, and dental).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</si>
</sst>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indexed="8"/>
      <name val="Arial, Helvetica, Helv"/>
    </font>
    <font>
      <b/>
      <sz val="10"/>
      <color indexed="8"/>
      <name val="Arial, Helvetica, Helv"/>
    </font>
    <font>
      <sz val="10"/>
      <color indexed="8"/>
      <name val="Arial, Helvetica, Helv"/>
    </font>
    <font>
      <b/>
      <sz val="8"/>
      <color rgb="FF0070C0"/>
      <name val="Arial, Helvetica, Helv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4" fillId="2" borderId="1" xfId="0" applyNumberFormat="1" applyFont="1" applyFill="1" applyBorder="1" applyAlignment="1" applyProtection="1">
      <alignment horizontal="right" wrapText="1"/>
    </xf>
    <xf numFmtId="0" fontId="5" fillId="2" borderId="1" xfId="0" applyNumberFormat="1" applyFont="1" applyFill="1" applyBorder="1" applyAlignment="1" applyProtection="1">
      <alignment horizontal="left" wrapText="1"/>
    </xf>
    <xf numFmtId="3" fontId="5" fillId="2" borderId="1" xfId="0" applyNumberFormat="1" applyFont="1" applyFill="1" applyBorder="1" applyAlignment="1" applyProtection="1">
      <alignment horizontal="right" wrapText="1"/>
    </xf>
    <xf numFmtId="0" fontId="4" fillId="2" borderId="1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 wrapText="1"/>
    </xf>
    <xf numFmtId="0" fontId="4" fillId="2" borderId="7" xfId="0" applyNumberFormat="1" applyFont="1" applyFill="1" applyBorder="1" applyAlignment="1" applyProtection="1">
      <alignment horizontal="left" wrapText="1"/>
    </xf>
    <xf numFmtId="3" fontId="4" fillId="2" borderId="8" xfId="0" applyNumberFormat="1" applyFont="1" applyFill="1" applyBorder="1" applyAlignment="1" applyProtection="1">
      <alignment horizontal="right" wrapText="1"/>
    </xf>
    <xf numFmtId="10" fontId="4" fillId="2" borderId="3" xfId="0" applyNumberFormat="1" applyFont="1" applyFill="1" applyBorder="1" applyAlignment="1" applyProtection="1">
      <alignment horizontal="right" wrapText="1"/>
    </xf>
    <xf numFmtId="10" fontId="4" fillId="2" borderId="9" xfId="0" applyNumberFormat="1" applyFont="1" applyFill="1" applyBorder="1" applyAlignment="1" applyProtection="1">
      <alignment horizontal="right" wrapText="1"/>
    </xf>
    <xf numFmtId="0" fontId="2" fillId="0" borderId="0" xfId="0" applyFont="1"/>
    <xf numFmtId="10" fontId="4" fillId="2" borderId="1" xfId="0" applyNumberFormat="1" applyFont="1" applyFill="1" applyBorder="1" applyAlignment="1">
      <alignment horizontal="right" wrapText="1"/>
    </xf>
    <xf numFmtId="164" fontId="3" fillId="2" borderId="0" xfId="0" applyNumberFormat="1" applyFont="1" applyFill="1" applyBorder="1" applyAlignment="1">
      <alignment horizontal="center" vertical="center" wrapText="1"/>
    </xf>
    <xf numFmtId="10" fontId="4" fillId="2" borderId="0" xfId="0" applyNumberFormat="1" applyFont="1" applyFill="1" applyBorder="1" applyAlignment="1">
      <alignment horizontal="right" wrapText="1"/>
    </xf>
    <xf numFmtId="10" fontId="4" fillId="3" borderId="3" xfId="0" applyNumberFormat="1" applyFont="1" applyFill="1" applyBorder="1" applyAlignment="1" applyProtection="1">
      <alignment horizontal="right" wrapText="1"/>
    </xf>
    <xf numFmtId="10" fontId="4" fillId="3" borderId="1" xfId="0" applyNumberFormat="1" applyFont="1" applyFill="1" applyBorder="1" applyAlignment="1">
      <alignment horizontal="right" wrapText="1"/>
    </xf>
    <xf numFmtId="0" fontId="4" fillId="2" borderId="0" xfId="0" applyNumberFormat="1" applyFont="1" applyFill="1" applyBorder="1" applyAlignment="1">
      <alignment horizontal="left"/>
    </xf>
    <xf numFmtId="0" fontId="1" fillId="0" borderId="0" xfId="0" applyFont="1"/>
    <xf numFmtId="0" fontId="3" fillId="4" borderId="4" xfId="0" applyNumberFormat="1" applyFont="1" applyFill="1" applyBorder="1" applyAlignment="1" applyProtection="1">
      <alignment horizontal="center" vertical="center" wrapText="1"/>
    </xf>
    <xf numFmtId="164" fontId="3" fillId="4" borderId="5" xfId="0" applyNumberFormat="1" applyFont="1" applyFill="1" applyBorder="1" applyAlignment="1" applyProtection="1">
      <alignment horizontal="center" vertical="center" wrapText="1"/>
    </xf>
    <xf numFmtId="164" fontId="3" fillId="4" borderId="6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wrapText="1"/>
    </xf>
    <xf numFmtId="10" fontId="0" fillId="0" borderId="0" xfId="0" applyNumberFormat="1"/>
    <xf numFmtId="10" fontId="0" fillId="0" borderId="1" xfId="0" applyNumberFormat="1" applyBorder="1"/>
    <xf numFmtId="0" fontId="0" fillId="5" borderId="0" xfId="0" applyNumberFormat="1" applyFont="1" applyFill="1" applyBorder="1" applyAlignment="1" applyProtection="1"/>
    <xf numFmtId="0" fontId="6" fillId="2" borderId="2" xfId="0" applyNumberFormat="1" applyFont="1" applyFill="1" applyBorder="1" applyAlignment="1" applyProtection="1">
      <alignment horizontal="left"/>
    </xf>
    <xf numFmtId="0" fontId="6" fillId="2" borderId="7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1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64" formatCode="#0"/>
      <fill>
        <patternFill patternType="solid">
          <fgColor indexed="64"/>
          <bgColor theme="0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64" formatCode="#0"/>
      <fill>
        <patternFill patternType="solid">
          <fgColor indexed="64"/>
          <bgColor theme="0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ENGLAND</a:t>
            </a:r>
            <a:r>
              <a:rPr lang="en-US" baseline="0"/>
              <a:t> VS ROCKY MOUNTAIN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DATA!$C$20</c:f>
              <c:strCache>
                <c:ptCount val="1"/>
                <c:pt idx="0">
                  <c:v>New England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DATA!$D$19:$Z$19</c15:sqref>
                  </c15:fullRef>
                </c:ext>
              </c:extLst>
              <c:f>DATA!$V$19:$Z$19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DATA!$D$20:$Z$20</c15:sqref>
                  </c15:fullRef>
                </c:ext>
              </c:extLst>
              <c:f>DATA!$V$20:$Z$20</c:f>
              <c:numCache>
                <c:formatCode>0.00%</c:formatCode>
                <c:ptCount val="5"/>
                <c:pt idx="0">
                  <c:v>5.0152331849074291E-2</c:v>
                </c:pt>
                <c:pt idx="1">
                  <c:v>3.0228642145624963E-2</c:v>
                </c:pt>
                <c:pt idx="2">
                  <c:v>3.5899253657864165E-2</c:v>
                </c:pt>
                <c:pt idx="3">
                  <c:v>2.9769599270017488E-2</c:v>
                </c:pt>
                <c:pt idx="4">
                  <c:v>2.4626176850655344E-2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DATA!$C$26</c:f>
              <c:strCache>
                <c:ptCount val="1"/>
                <c:pt idx="0">
                  <c:v>Rocky Mountains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DATA!$D$19:$Z$19</c15:sqref>
                  </c15:fullRef>
                </c:ext>
              </c:extLst>
              <c:f>DATA!$V$19:$Z$19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DATA!$D$26:$Z$26</c15:sqref>
                  </c15:fullRef>
                </c:ext>
              </c:extLst>
              <c:f>DATA!$V$26:$Z$26</c:f>
              <c:numCache>
                <c:formatCode>0.00%</c:formatCode>
                <c:ptCount val="5"/>
                <c:pt idx="0">
                  <c:v>6.978291607751809E-2</c:v>
                </c:pt>
                <c:pt idx="1">
                  <c:v>5.0342092987093766E-2</c:v>
                </c:pt>
                <c:pt idx="2">
                  <c:v>5.9254598615788891E-2</c:v>
                </c:pt>
                <c:pt idx="3">
                  <c:v>6.6561844863731651E-2</c:v>
                </c:pt>
                <c:pt idx="4">
                  <c:v>7.0303030303030298E-2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443704"/>
        <c:axId val="9864440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DATA!$C$21</c15:sqref>
                        </c15:formulaRef>
                      </c:ext>
                    </c:extLst>
                    <c:strCache>
                      <c:ptCount val="1"/>
                      <c:pt idx="0">
                        <c:v>Mideast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DATA!$D$21:$Z$21</c15:sqref>
                        </c15:fullRef>
                        <c15:formulaRef>
                          <c15:sqref>DATA!$V$21:$Z$21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4.8522778365991268E-2</c:v>
                      </c:pt>
                      <c:pt idx="1">
                        <c:v>3.4222083895286512E-2</c:v>
                      </c:pt>
                      <c:pt idx="2">
                        <c:v>4.4304601659834283E-2</c:v>
                      </c:pt>
                      <c:pt idx="3">
                        <c:v>3.9030981441872975E-2</c:v>
                      </c:pt>
                      <c:pt idx="4">
                        <c:v>3.6572513297134721E-2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DATA!$C$22</c15:sqref>
                        </c15:formulaRef>
                      </c:ext>
                    </c:extLst>
                    <c:strCache>
                      <c:ptCount val="1"/>
                      <c:pt idx="0">
                        <c:v>Great Lakes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DATA!$D$22:$Z$22</c15:sqref>
                        </c15:fullRef>
                        <c15:formulaRef>
                          <c15:sqref>DATA!$V$22:$Z$22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5.1071608866588139E-2</c:v>
                      </c:pt>
                      <c:pt idx="1">
                        <c:v>2.7144052687115672E-2</c:v>
                      </c:pt>
                      <c:pt idx="2">
                        <c:v>6.6661943391547698E-2</c:v>
                      </c:pt>
                      <c:pt idx="3">
                        <c:v>2.9152330725188306E-2</c:v>
                      </c:pt>
                      <c:pt idx="4">
                        <c:v>5.2922687698056706E-2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DATA!$C$23</c15:sqref>
                        </c15:formulaRef>
                      </c:ext>
                    </c:extLst>
                    <c:strCache>
                      <c:ptCount val="1"/>
                      <c:pt idx="0">
                        <c:v>Plains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DATA!$D$23:$Z$23</c15:sqref>
                        </c15:fullRef>
                        <c15:formulaRef>
                          <c15:sqref>DATA!$V$23:$Z$23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4.7013121546961328E-2</c:v>
                      </c:pt>
                      <c:pt idx="1">
                        <c:v>4.3582936200385863E-2</c:v>
                      </c:pt>
                      <c:pt idx="2">
                        <c:v>5.0437695540877917E-2</c:v>
                      </c:pt>
                      <c:pt idx="3">
                        <c:v>3.414663497698487E-2</c:v>
                      </c:pt>
                      <c:pt idx="4">
                        <c:v>4.7739570605690347E-2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DATA!$C$24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DATA!$D$24:$Z$24</c15:sqref>
                        </c15:fullRef>
                        <c15:formulaRef>
                          <c15:sqref>DATA!$V$24:$Z$24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4.4994966516391649E-2</c:v>
                      </c:pt>
                      <c:pt idx="1">
                        <c:v>2.5816753926701571E-2</c:v>
                      </c:pt>
                      <c:pt idx="2">
                        <c:v>7.2055978890527783E-2</c:v>
                      </c:pt>
                      <c:pt idx="3">
                        <c:v>3.3968264547795987E-2</c:v>
                      </c:pt>
                      <c:pt idx="4">
                        <c:v>5.1030462649182262E-2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DATA!$C$25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DATA!$D$25:$Z$25</c15:sqref>
                        </c15:fullRef>
                        <c15:formulaRef>
                          <c15:sqref>DATA!$V$25:$Z$25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6.0445792194458038E-2</c:v>
                      </c:pt>
                      <c:pt idx="1">
                        <c:v>3.4258758893992616E-2</c:v>
                      </c:pt>
                      <c:pt idx="2">
                        <c:v>6.8697138254215334E-2</c:v>
                      </c:pt>
                      <c:pt idx="3">
                        <c:v>3.9499684246979978E-2</c:v>
                      </c:pt>
                      <c:pt idx="4">
                        <c:v>4.9365054479893394E-2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DATA!$C$27</c15:sqref>
                        </c15:formulaRef>
                      </c:ext>
                    </c:extLst>
                    <c:strCache>
                      <c:ptCount val="1"/>
                      <c:pt idx="0">
                        <c:v>Far West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DATA!$D$27:$Z$27</c15:sqref>
                        </c15:fullRef>
                        <c15:formulaRef>
                          <c15:sqref>DATA!$V$27:$Z$27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8.0498542601866507E-2</c:v>
                      </c:pt>
                      <c:pt idx="1">
                        <c:v>6.0316672536902434E-2</c:v>
                      </c:pt>
                      <c:pt idx="2">
                        <c:v>5.7195056583546608E-2</c:v>
                      </c:pt>
                      <c:pt idx="3">
                        <c:v>5.6864355339736494E-2</c:v>
                      </c:pt>
                      <c:pt idx="4">
                        <c:v>4.1014067757672398E-2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98644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4096"/>
        <c:crosses val="autoZero"/>
        <c:auto val="1"/>
        <c:lblAlgn val="ctr"/>
        <c:lblOffset val="100"/>
        <c:noMultiLvlLbl val="0"/>
      </c:catAx>
      <c:valAx>
        <c:axId val="9864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4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MASSACHUSETTS</a:t>
            </a:r>
            <a:r>
              <a:rPr lang="en-US" baseline="0"/>
              <a:t> TO IDAHO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DATA!$C$74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DATA!$D$71:$Z$71</c15:sqref>
                  </c15:fullRef>
                </c:ext>
              </c:extLst>
              <c:f>DATA!$V$71:$Z$71</c:f>
              <c:strCache>
                <c:ptCount val="5"/>
                <c:pt idx="0">
                  <c:v>2010 incr</c:v>
                </c:pt>
                <c:pt idx="1">
                  <c:v>2011 incr</c:v>
                </c:pt>
                <c:pt idx="2">
                  <c:v>2012 incr</c:v>
                </c:pt>
                <c:pt idx="3">
                  <c:v>2013 incr</c:v>
                </c:pt>
                <c:pt idx="4">
                  <c:v>2014 incr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DATA!$D$74:$Z$74</c15:sqref>
                  </c15:fullRef>
                </c:ext>
              </c:extLst>
              <c:f>DATA!$V$74:$Z$74</c:f>
              <c:numCache>
                <c:formatCode>0.00%</c:formatCode>
                <c:ptCount val="5"/>
                <c:pt idx="0">
                  <c:v>3.9611551239458219E-2</c:v>
                </c:pt>
                <c:pt idx="1">
                  <c:v>9.0544083906915762E-3</c:v>
                </c:pt>
                <c:pt idx="2">
                  <c:v>3.1954200332940844E-2</c:v>
                </c:pt>
                <c:pt idx="3">
                  <c:v>2.1639911866540761E-2</c:v>
                </c:pt>
                <c:pt idx="4">
                  <c:v>2.2259878302395439E-2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DATA!$C$79</c:f>
              <c:strCache>
                <c:ptCount val="1"/>
                <c:pt idx="0">
                  <c:v>Idaho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DATA!$D$71:$Z$71</c15:sqref>
                  </c15:fullRef>
                </c:ext>
              </c:extLst>
              <c:f>DATA!$V$71:$Z$71</c:f>
              <c:strCache>
                <c:ptCount val="5"/>
                <c:pt idx="0">
                  <c:v>2010 incr</c:v>
                </c:pt>
                <c:pt idx="1">
                  <c:v>2011 incr</c:v>
                </c:pt>
                <c:pt idx="2">
                  <c:v>2012 incr</c:v>
                </c:pt>
                <c:pt idx="3">
                  <c:v>2013 incr</c:v>
                </c:pt>
                <c:pt idx="4">
                  <c:v>2014 incr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DATA!$D$79:$Z$79</c15:sqref>
                  </c15:fullRef>
                </c:ext>
              </c:extLst>
              <c:f>DATA!$V$79:$Z$79</c:f>
              <c:numCache>
                <c:formatCode>0.00%</c:formatCode>
                <c:ptCount val="5"/>
                <c:pt idx="0">
                  <c:v>8.2713478131508478E-2</c:v>
                </c:pt>
                <c:pt idx="1">
                  <c:v>9.837867546029129E-2</c:v>
                </c:pt>
                <c:pt idx="2">
                  <c:v>9.7072804603452592E-2</c:v>
                </c:pt>
                <c:pt idx="3">
                  <c:v>5.153933865450399E-2</c:v>
                </c:pt>
                <c:pt idx="4">
                  <c:v>7.6339188896117974E-2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9949688"/>
        <c:axId val="799950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DATA!$C$72</c15:sqref>
                        </c15:formulaRef>
                      </c:ext>
                    </c:extLst>
                    <c:strCache>
                      <c:ptCount val="1"/>
                      <c:pt idx="0">
                        <c:v>Connecticut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DATA!$D$72:$Z$72</c15:sqref>
                        </c15:fullRef>
                        <c15:formulaRef>
                          <c15:sqref>DATA!$V$72:$Z$72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5.9617194854094759E-2</c:v>
                      </c:pt>
                      <c:pt idx="1">
                        <c:v>5.6164248346658771E-2</c:v>
                      </c:pt>
                      <c:pt idx="2">
                        <c:v>4.6074766355140184E-2</c:v>
                      </c:pt>
                      <c:pt idx="3">
                        <c:v>4.985258643795229E-2</c:v>
                      </c:pt>
                      <c:pt idx="4">
                        <c:v>1.6679431537741467E-2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DATA!$C$73</c15:sqref>
                        </c15:formulaRef>
                      </c:ext>
                    </c:extLst>
                    <c:strCache>
                      <c:ptCount val="1"/>
                      <c:pt idx="0">
                        <c:v>Maine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DATA!$D$73:$Z$73</c15:sqref>
                        </c15:fullRef>
                        <c15:formulaRef>
                          <c15:sqref>DATA!$V$73:$Z$73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7.1211767452720051E-2</c:v>
                      </c:pt>
                      <c:pt idx="1">
                        <c:v>6.495204882301657E-2</c:v>
                      </c:pt>
                      <c:pt idx="2">
                        <c:v>3.8272615636512484E-2</c:v>
                      </c:pt>
                      <c:pt idx="3">
                        <c:v>5.5194165188251531E-3</c:v>
                      </c:pt>
                      <c:pt idx="4">
                        <c:v>3.1366398745344047E-2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DATA!$C$75</c15:sqref>
                        </c15:formulaRef>
                      </c:ext>
                    </c:extLst>
                    <c:strCache>
                      <c:ptCount val="1"/>
                      <c:pt idx="0">
                        <c:v>New Hampshire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DATA!$D$75:$Z$75</c15:sqref>
                        </c15:fullRef>
                        <c15:formulaRef>
                          <c15:sqref>DATA!$V$75:$Z$75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6.8000964552688697E-2</c:v>
                      </c:pt>
                      <c:pt idx="1">
                        <c:v>2.890042899074283E-2</c:v>
                      </c:pt>
                      <c:pt idx="2">
                        <c:v>2.6991441737985518E-2</c:v>
                      </c:pt>
                      <c:pt idx="3">
                        <c:v>3.8247863247863251E-2</c:v>
                      </c:pt>
                      <c:pt idx="4">
                        <c:v>3.1076353159086231E-2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DATA!$C$76</c15:sqref>
                        </c15:formulaRef>
                      </c:ext>
                    </c:extLst>
                    <c:strCache>
                      <c:ptCount val="1"/>
                      <c:pt idx="0">
                        <c:v>Rhode Island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DATA!$D$76:$Z$76</c15:sqref>
                        </c15:fullRef>
                        <c15:formulaRef>
                          <c15:sqref>DATA!$V$76:$Z$76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3.8973090009279308E-2</c:v>
                      </c:pt>
                      <c:pt idx="1">
                        <c:v>4.0488240547782078E-2</c:v>
                      </c:pt>
                      <c:pt idx="2">
                        <c:v>2.317596566523605E-2</c:v>
                      </c:pt>
                      <c:pt idx="3">
                        <c:v>2.1532438478747203E-2</c:v>
                      </c:pt>
                      <c:pt idx="4">
                        <c:v>4.4073364358061869E-2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DATA!$C$77</c15:sqref>
                        </c15:formulaRef>
                      </c:ext>
                    </c:extLst>
                    <c:strCache>
                      <c:ptCount val="1"/>
                      <c:pt idx="0">
                        <c:v>Vermont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DATA!$D$77:$Z$77</c15:sqref>
                        </c15:fullRef>
                        <c15:formulaRef>
                          <c15:sqref>DATA!$V$77:$Z$77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6.2611806797853303E-2</c:v>
                      </c:pt>
                      <c:pt idx="1">
                        <c:v>5.808080808080808E-2</c:v>
                      </c:pt>
                      <c:pt idx="2">
                        <c:v>6.0859188544152745E-2</c:v>
                      </c:pt>
                      <c:pt idx="3">
                        <c:v>6.4491938507686544E-2</c:v>
                      </c:pt>
                      <c:pt idx="4">
                        <c:v>3.1349066572736881E-2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DATA!$C$78</c15:sqref>
                        </c15:formulaRef>
                      </c:ext>
                    </c:extLst>
                    <c:strCache>
                      <c:ptCount val="1"/>
                      <c:pt idx="0">
                        <c:v>Colorado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DATA!$D$78:$Z$78</c15:sqref>
                        </c15:fullRef>
                        <c15:formulaRef>
                          <c15:sqref>DATA!$V$78:$Z$78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6.9100509832483614E-2</c:v>
                      </c:pt>
                      <c:pt idx="1">
                        <c:v>2.9975304436685685E-2</c:v>
                      </c:pt>
                      <c:pt idx="2">
                        <c:v>4.6465481603968579E-2</c:v>
                      </c:pt>
                      <c:pt idx="3">
                        <c:v>8.1930947301888282E-2</c:v>
                      </c:pt>
                      <c:pt idx="4">
                        <c:v>6.981159631955601E-2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DATA!$C$80</c15:sqref>
                        </c15:formulaRef>
                      </c:ext>
                    </c:extLst>
                    <c:strCache>
                      <c:ptCount val="1"/>
                      <c:pt idx="0">
                        <c:v>Montana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DATA!$D$80:$Z$80</c15:sqref>
                        </c15:fullRef>
                        <c15:formulaRef>
                          <c15:sqref>DATA!$V$80:$Z$80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7.4371508379888263E-2</c:v>
                      </c:pt>
                      <c:pt idx="1">
                        <c:v>5.037374065648359E-2</c:v>
                      </c:pt>
                      <c:pt idx="2">
                        <c:v>5.4146039603960396E-2</c:v>
                      </c:pt>
                      <c:pt idx="3">
                        <c:v>9.0989140005870273E-2</c:v>
                      </c:pt>
                      <c:pt idx="4">
                        <c:v>2.4213075060532687E-2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DATA!$C$81</c15:sqref>
                        </c15:formulaRef>
                      </c:ext>
                    </c:extLst>
                    <c:strCache>
                      <c:ptCount val="1"/>
                      <c:pt idx="0">
                        <c:v>Utah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DATA!$D$81:$Z$81</c15:sqref>
                        </c15:fullRef>
                        <c15:formulaRef>
                          <c15:sqref>DATA!$V$81:$Z$81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5.2129935810153669E-2</c:v>
                      </c:pt>
                      <c:pt idx="1">
                        <c:v>6.1379182843409132E-2</c:v>
                      </c:pt>
                      <c:pt idx="2">
                        <c:v>6.079080299599373E-2</c:v>
                      </c:pt>
                      <c:pt idx="3">
                        <c:v>3.3825944170771755E-2</c:v>
                      </c:pt>
                      <c:pt idx="4">
                        <c:v>9.8316391359593386E-2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DATA!$C$82</c15:sqref>
                        </c15:formulaRef>
                      </c:ext>
                    </c:extLst>
                    <c:strCache>
                      <c:ptCount val="1"/>
                      <c:pt idx="0">
                        <c:v>Wyoming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DATA!$D$82:$Z$82</c15:sqref>
                        </c15:fullRef>
                        <c15:formulaRef>
                          <c15:sqref>DATA!$V$82:$Z$82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9.375E-2</c:v>
                      </c:pt>
                      <c:pt idx="1">
                        <c:v>5.3369272237196765E-2</c:v>
                      </c:pt>
                      <c:pt idx="2">
                        <c:v>6.4994882292732856E-2</c:v>
                      </c:pt>
                      <c:pt idx="3">
                        <c:v>6.1028351753964441E-2</c:v>
                      </c:pt>
                      <c:pt idx="4">
                        <c:v>5.7518115942028984E-2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9994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50080"/>
        <c:crosses val="autoZero"/>
        <c:auto val="1"/>
        <c:lblAlgn val="ctr"/>
        <c:lblOffset val="100"/>
        <c:noMultiLvlLbl val="0"/>
      </c:catAx>
      <c:valAx>
        <c:axId val="7999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4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581024</xdr:colOff>
      <xdr:row>31</xdr:row>
      <xdr:rowOff>4762</xdr:rowOff>
    </xdr:from>
    <xdr:to>
      <xdr:col>17</xdr:col>
      <xdr:colOff>352425</xdr:colOff>
      <xdr:row>45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</xdr:colOff>
      <xdr:row>85</xdr:row>
      <xdr:rowOff>180975</xdr:rowOff>
    </xdr:from>
    <xdr:to>
      <xdr:col>7</xdr:col>
      <xdr:colOff>485775</xdr:colOff>
      <xdr:row>100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6:BA14" totalsRowShown="0" headerRowDxfId="56" dataDxfId="83" headerRowBorderDxfId="110" tableBorderDxfId="111" totalsRowBorderDxfId="109">
  <tableColumns count="51">
    <tableColumn id="1" name="Region/state of residence" dataDxfId="108"/>
    <tableColumn id="2" name="1991" dataDxfId="107"/>
    <tableColumn id="3" name="1992" dataDxfId="106"/>
    <tableColumn id="4" name="1993" dataDxfId="105"/>
    <tableColumn id="5" name="1994" dataDxfId="104"/>
    <tableColumn id="6" name="1995" dataDxfId="103"/>
    <tableColumn id="7" name="1996" dataDxfId="102"/>
    <tableColumn id="8" name="1997" dataDxfId="101"/>
    <tableColumn id="9" name="1998" dataDxfId="100"/>
    <tableColumn id="10" name="1999" dataDxfId="99"/>
    <tableColumn id="11" name="2000" dataDxfId="98"/>
    <tableColumn id="12" name="2001" dataDxfId="97"/>
    <tableColumn id="13" name="2002" dataDxfId="96"/>
    <tableColumn id="14" name="2003" dataDxfId="95"/>
    <tableColumn id="15" name="2004" dataDxfId="94"/>
    <tableColumn id="16" name="2005" dataDxfId="93"/>
    <tableColumn id="17" name="2006" dataDxfId="92"/>
    <tableColumn id="18" name="2007" dataDxfId="91"/>
    <tableColumn id="19" name="2008" dataDxfId="90"/>
    <tableColumn id="20" name="2009" dataDxfId="89"/>
    <tableColumn id="21" name="2010" dataDxfId="88"/>
    <tableColumn id="22" name="2011" dataDxfId="87"/>
    <tableColumn id="23" name="2012" dataDxfId="86"/>
    <tableColumn id="24" name="2013" dataDxfId="85"/>
    <tableColumn id="25" name="2014" dataDxfId="84"/>
    <tableColumn id="27" name="1992 incr" dataDxfId="82">
      <calculatedColumnFormula>+(Table1[[#This Row],[1992]]-Table1[[#This Row],[1991]])/Table1[[#This Row],[1991]]</calculatedColumnFormula>
    </tableColumn>
    <tableColumn id="28" name="1993 incr" dataDxfId="81">
      <calculatedColumnFormula>+(Table1[[#This Row],[1993]]-Table1[[#This Row],[1992]])/Table1[[#This Row],[1992]]</calculatedColumnFormula>
    </tableColumn>
    <tableColumn id="29" name="1994 incr" dataDxfId="80">
      <calculatedColumnFormula>+(Table1[[#This Row],[1994]]-Table1[[#This Row],[1993]])/Table1[[#This Row],[1993]]</calculatedColumnFormula>
    </tableColumn>
    <tableColumn id="30" name="1995 incr" dataDxfId="79">
      <calculatedColumnFormula>+(Table1[[#This Row],[1995]]-Table1[[#This Row],[1994]])/Table1[[#This Row],[1994]]</calculatedColumnFormula>
    </tableColumn>
    <tableColumn id="31" name="1996 incr" dataDxfId="78">
      <calculatedColumnFormula>+(Table1[[#This Row],[1996]]-Table1[[#This Row],[1995]])/Table1[[#This Row],[1995]]</calculatedColumnFormula>
    </tableColumn>
    <tableColumn id="32" name="1997 incr" dataDxfId="77">
      <calculatedColumnFormula>+(Table1[[#This Row],[1997]]-Table1[[#This Row],[1996]])/Table1[[#This Row],[1996]]</calculatedColumnFormula>
    </tableColumn>
    <tableColumn id="33" name="1998 incr" dataDxfId="76">
      <calculatedColumnFormula>+(Table1[[#This Row],[1998]]-Table1[[#This Row],[1997]])/Table1[[#This Row],[1997]]</calculatedColumnFormula>
    </tableColumn>
    <tableColumn id="34" name="1999 incr" dataDxfId="75">
      <calculatedColumnFormula>+(Table1[[#This Row],[1999]]-Table1[[#This Row],[1998]])/Table1[[#This Row],[1998]]</calculatedColumnFormula>
    </tableColumn>
    <tableColumn id="35" name="2000 incr" dataDxfId="74">
      <calculatedColumnFormula>+(Table1[[#This Row],[2000]]-Table1[[#This Row],[1999]])/Table1[[#This Row],[1999]]</calculatedColumnFormula>
    </tableColumn>
    <tableColumn id="36" name="2001 incr" dataDxfId="73">
      <calculatedColumnFormula>+(Table1[[#This Row],[2001]]-Table1[[#This Row],[2000]])/Table1[[#This Row],[2000]]</calculatedColumnFormula>
    </tableColumn>
    <tableColumn id="37" name="2002 incr" dataDxfId="72">
      <calculatedColumnFormula>+(Table1[[#This Row],[2002]]-Table1[[#This Row],[2001]])/Table1[[#This Row],[2001]]</calculatedColumnFormula>
    </tableColumn>
    <tableColumn id="38" name="2003 incr" dataDxfId="71">
      <calculatedColumnFormula>+(Table1[[#This Row],[2003]]-Table1[[#This Row],[2002]])/Table1[[#This Row],[2002]]</calculatedColumnFormula>
    </tableColumn>
    <tableColumn id="39" name="2004 incr" dataDxfId="67">
      <calculatedColumnFormula>+(Table1[[#This Row],[2004]]-Table1[[#This Row],[2003]])/Table1[[#This Row],[2003]]</calculatedColumnFormula>
    </tableColumn>
    <tableColumn id="40" name="2005 incr" dataDxfId="66">
      <calculatedColumnFormula>+(Table1[[#This Row],[2005]]-Table1[[#This Row],[2004]])/Table1[[#This Row],[2004]]</calculatedColumnFormula>
    </tableColumn>
    <tableColumn id="41" name="2006 incr" dataDxfId="70">
      <calculatedColumnFormula>+(Table1[[#This Row],[2006]]-Table1[[#This Row],[2005]])/Table1[[#This Row],[2005]]</calculatedColumnFormula>
    </tableColumn>
    <tableColumn id="42" name="2007 incr" dataDxfId="69">
      <calculatedColumnFormula>+(Table1[[#This Row],[2007]]-Table1[[#This Row],[2006]])/Table1[[#This Row],[2006]]</calculatedColumnFormula>
    </tableColumn>
    <tableColumn id="43" name="2008 incr" dataDxfId="65">
      <calculatedColumnFormula>+(Table1[[#This Row],[2008]]-Table1[[#This Row],[2007]])/Table1[[#This Row],[2007]]</calculatedColumnFormula>
    </tableColumn>
    <tableColumn id="44" name="2009 incr" dataDxfId="68">
      <calculatedColumnFormula>+(Table1[[#This Row],[2009]]-Table1[[#This Row],[2008]])/Table1[[#This Row],[2008]]</calculatedColumnFormula>
    </tableColumn>
    <tableColumn id="45" name="2010 incr" dataDxfId="64">
      <calculatedColumnFormula>+(Table1[[#This Row],[2010]]-Table1[[#This Row],[2009]])/Table1[[#This Row],[2009]]</calculatedColumnFormula>
    </tableColumn>
    <tableColumn id="46" name="2011 incr" dataDxfId="63">
      <calculatedColumnFormula>+(Table1[[#This Row],[2011]]-Table1[[#This Row],[2010]])/Table1[[#This Row],[2010]]</calculatedColumnFormula>
    </tableColumn>
    <tableColumn id="47" name="2012 incr" dataDxfId="58">
      <calculatedColumnFormula>+(Table1[[#This Row],[2012]]-Table1[[#This Row],[2011]])/Table1[[#This Row],[2011]]</calculatedColumnFormula>
    </tableColumn>
    <tableColumn id="48" name="2013 incr" dataDxfId="62">
      <calculatedColumnFormula>+(Table1[[#This Row],[2013]]-Table1[[#This Row],[2012]])/Table1[[#This Row],[2012]]</calculatedColumnFormula>
    </tableColumn>
    <tableColumn id="49" name="2014 incr" dataDxfId="57">
      <calculatedColumnFormula>+(Table1[[#This Row],[2014]]-Table1[[#This Row],[2013]])/Table1[[#This Row],[2013]]</calculatedColumnFormula>
    </tableColumn>
    <tableColumn id="50" name="23 year" dataDxfId="61">
      <calculatedColumnFormula>+(Table1[[#This Row],[2014]]-Table1[[#This Row],[1991]])/Table1[[#This Row],[1991]]</calculatedColumnFormula>
    </tableColumn>
    <tableColumn id="51" name="10 year" dataDxfId="60">
      <calculatedColumnFormula>+(Table1[[#This Row],[2014]]-Table1[[#This Row],[2004]])/Table1[[#This Row],[2004]]</calculatedColumnFormula>
    </tableColumn>
    <tableColumn id="52" name="5 year" dataDxfId="59">
      <calculatedColumnFormula>+(Table1[[#This Row],[2014]]-Table1[[#This Row],[2009]])/Table1[[#This Row],[2009]]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52:BA66" totalsRowShown="0" headerRowDxfId="55" dataDxfId="54" headerRowBorderDxfId="52" tableBorderDxfId="53" totalsRowBorderDxfId="51">
  <tableColumns count="51">
    <tableColumn id="1" name="Region/state of residence" dataDxfId="50"/>
    <tableColumn id="2" name="1991" dataDxfId="49"/>
    <tableColumn id="3" name="1992" dataDxfId="48"/>
    <tableColumn id="4" name="1993" dataDxfId="47"/>
    <tableColumn id="5" name="1994" dataDxfId="46"/>
    <tableColumn id="6" name="1995" dataDxfId="45"/>
    <tableColumn id="7" name="1996" dataDxfId="44"/>
    <tableColumn id="8" name="1997" dataDxfId="43"/>
    <tableColumn id="9" name="1998" dataDxfId="42"/>
    <tableColumn id="10" name="1999" dataDxfId="41"/>
    <tableColumn id="11" name="2000" dataDxfId="40"/>
    <tableColumn id="12" name="2001" dataDxfId="39"/>
    <tableColumn id="13" name="2002" dataDxfId="38"/>
    <tableColumn id="14" name="2003" dataDxfId="37"/>
    <tableColumn id="15" name="2004" dataDxfId="36"/>
    <tableColumn id="16" name="2005" dataDxfId="35"/>
    <tableColumn id="17" name="2006" dataDxfId="34"/>
    <tableColumn id="18" name="2007" dataDxfId="33"/>
    <tableColumn id="19" name="2008" dataDxfId="32"/>
    <tableColumn id="20" name="2009" dataDxfId="31"/>
    <tableColumn id="21" name="2010" dataDxfId="30"/>
    <tableColumn id="22" name="2011" dataDxfId="29"/>
    <tableColumn id="23" name="2012" dataDxfId="28"/>
    <tableColumn id="24" name="2013" dataDxfId="27"/>
    <tableColumn id="25" name="2014" dataDxfId="26"/>
    <tableColumn id="27" name="1992 incr" dataDxfId="25">
      <calculatedColumnFormula>+(Table13[[#This Row],[1992]]-Table13[[#This Row],[1991]])/Table13[[#This Row],[1991]]</calculatedColumnFormula>
    </tableColumn>
    <tableColumn id="28" name="1993 incr" dataDxfId="24">
      <calculatedColumnFormula>+(Table13[[#This Row],[1993]]-Table13[[#This Row],[1992]])/Table13[[#This Row],[1992]]</calculatedColumnFormula>
    </tableColumn>
    <tableColumn id="29" name="1994 incr" dataDxfId="23">
      <calculatedColumnFormula>+(Table13[[#This Row],[1994]]-Table13[[#This Row],[1993]])/Table13[[#This Row],[1993]]</calculatedColumnFormula>
    </tableColumn>
    <tableColumn id="30" name="1995 incr" dataDxfId="22">
      <calculatedColumnFormula>+(Table13[[#This Row],[1995]]-Table13[[#This Row],[1994]])/Table13[[#This Row],[1994]]</calculatedColumnFormula>
    </tableColumn>
    <tableColumn id="31" name="1996 incr" dataDxfId="21">
      <calculatedColumnFormula>+(Table13[[#This Row],[1996]]-Table13[[#This Row],[1995]])/Table13[[#This Row],[1995]]</calculatedColumnFormula>
    </tableColumn>
    <tableColumn id="32" name="1997 incr" dataDxfId="20">
      <calculatedColumnFormula>+(Table13[[#This Row],[1997]]-Table13[[#This Row],[1996]])/Table13[[#This Row],[1996]]</calculatedColumnFormula>
    </tableColumn>
    <tableColumn id="33" name="1998 incr" dataDxfId="19">
      <calculatedColumnFormula>+(Table13[[#This Row],[1998]]-Table13[[#This Row],[1997]])/Table13[[#This Row],[1997]]</calculatedColumnFormula>
    </tableColumn>
    <tableColumn id="34" name="1999 incr" dataDxfId="18">
      <calculatedColumnFormula>+(Table13[[#This Row],[1999]]-Table13[[#This Row],[1998]])/Table13[[#This Row],[1998]]</calculatedColumnFormula>
    </tableColumn>
    <tableColumn id="35" name="2000 incr" dataDxfId="17">
      <calculatedColumnFormula>+(Table13[[#This Row],[2000]]-Table13[[#This Row],[1999]])/Table13[[#This Row],[1999]]</calculatedColumnFormula>
    </tableColumn>
    <tableColumn id="36" name="2001 incr" dataDxfId="16">
      <calculatedColumnFormula>+(Table13[[#This Row],[2001]]-Table13[[#This Row],[2000]])/Table13[[#This Row],[2000]]</calculatedColumnFormula>
    </tableColumn>
    <tableColumn id="37" name="2002 incr" dataDxfId="15">
      <calculatedColumnFormula>+(Table13[[#This Row],[2002]]-Table13[[#This Row],[2001]])/Table13[[#This Row],[2001]]</calculatedColumnFormula>
    </tableColumn>
    <tableColumn id="38" name="2003 incr" dataDxfId="14">
      <calculatedColumnFormula>+(Table13[[#This Row],[2003]]-Table13[[#This Row],[2002]])/Table13[[#This Row],[2002]]</calculatedColumnFormula>
    </tableColumn>
    <tableColumn id="39" name="2004 incr" dataDxfId="13">
      <calculatedColumnFormula>+(Table13[[#This Row],[2004]]-Table13[[#This Row],[2003]])/Table13[[#This Row],[2003]]</calculatedColumnFormula>
    </tableColumn>
    <tableColumn id="40" name="2005 incr" dataDxfId="12">
      <calculatedColumnFormula>+(Table13[[#This Row],[2005]]-Table13[[#This Row],[2004]])/Table13[[#This Row],[2004]]</calculatedColumnFormula>
    </tableColumn>
    <tableColumn id="41" name="2006 incr" dataDxfId="11">
      <calculatedColumnFormula>+(Table13[[#This Row],[2006]]-Table13[[#This Row],[2005]])/Table13[[#This Row],[2005]]</calculatedColumnFormula>
    </tableColumn>
    <tableColumn id="42" name="2007 incr" dataDxfId="10">
      <calculatedColumnFormula>+(Table13[[#This Row],[2007]]-Table13[[#This Row],[2006]])/Table13[[#This Row],[2006]]</calculatedColumnFormula>
    </tableColumn>
    <tableColumn id="43" name="2008 incr" dataDxfId="9">
      <calculatedColumnFormula>+(Table13[[#This Row],[2008]]-Table13[[#This Row],[2007]])/Table13[[#This Row],[2007]]</calculatedColumnFormula>
    </tableColumn>
    <tableColumn id="44" name="2009 incr" dataDxfId="8">
      <calculatedColumnFormula>+(Table13[[#This Row],[2009]]-Table13[[#This Row],[2008]])/Table13[[#This Row],[2008]]</calculatedColumnFormula>
    </tableColumn>
    <tableColumn id="45" name="2010 incr" dataDxfId="7">
      <calculatedColumnFormula>+(Table13[[#This Row],[2010]]-Table13[[#This Row],[2009]])/Table13[[#This Row],[2009]]</calculatedColumnFormula>
    </tableColumn>
    <tableColumn id="46" name="2011 incr" dataDxfId="6">
      <calculatedColumnFormula>+(Table13[[#This Row],[2011]]-Table13[[#This Row],[2010]])/Table13[[#This Row],[2010]]</calculatedColumnFormula>
    </tableColumn>
    <tableColumn id="47" name="2012 incr" dataDxfId="5">
      <calculatedColumnFormula>+(Table13[[#This Row],[2012]]-Table13[[#This Row],[2011]])/Table13[[#This Row],[2011]]</calculatedColumnFormula>
    </tableColumn>
    <tableColumn id="48" name="2013 incr" dataDxfId="4">
      <calculatedColumnFormula>+(Table13[[#This Row],[2013]]-Table13[[#This Row],[2012]])/Table13[[#This Row],[2012]]</calculatedColumnFormula>
    </tableColumn>
    <tableColumn id="49" name="2014 incr" dataDxfId="3">
      <calculatedColumnFormula>+(Table13[[#This Row],[2014]]-Table13[[#This Row],[2013]])/Table13[[#This Row],[2013]]</calculatedColumnFormula>
    </tableColumn>
    <tableColumn id="50" name="23 year" dataDxfId="2">
      <calculatedColumnFormula>+(Table13[[#This Row],[2014]]-Table13[[#This Row],[1991]])/Table13[[#This Row],[1991]]</calculatedColumnFormula>
    </tableColumn>
    <tableColumn id="51" name="10 year" dataDxfId="1">
      <calculatedColumnFormula>+(Table13[[#This Row],[2014]]-Table13[[#This Row],[2004]])/Table13[[#This Row],[2004]]</calculatedColumnFormula>
    </tableColumn>
    <tableColumn id="52" name="5 year" dataDxfId="0">
      <calculatedColumnFormula>+(Table13[[#This Row],[2014]]-Table13[[#This Row],[2009]])/Table13[[#This Row],[2009]]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32"/>
  <sheetViews>
    <sheetView workbookViewId="0">
      <selection activeCell="B17" sqref="B17"/>
    </sheetView>
  </sheetViews>
  <sheetFormatPr defaultRowHeight="15"/>
  <sheetData>
    <row r="1" spans="2:2">
      <c r="B1" s="10" t="s">
        <v>80</v>
      </c>
    </row>
    <row r="3" spans="2:2">
      <c r="B3" s="10" t="s">
        <v>67</v>
      </c>
    </row>
    <row r="4" spans="2:2">
      <c r="B4" s="26" t="s">
        <v>79</v>
      </c>
    </row>
    <row r="5" spans="2:2">
      <c r="B5" t="s">
        <v>68</v>
      </c>
    </row>
    <row r="8" spans="2:2">
      <c r="B8" s="10" t="s">
        <v>69</v>
      </c>
    </row>
    <row r="9" spans="2:2">
      <c r="B9" t="s">
        <v>82</v>
      </c>
    </row>
    <row r="10" spans="2:2">
      <c r="B10" t="s">
        <v>81</v>
      </c>
    </row>
    <row r="11" spans="2:2">
      <c r="B11" t="s">
        <v>83</v>
      </c>
    </row>
    <row r="12" spans="2:2">
      <c r="B12" t="s">
        <v>84</v>
      </c>
    </row>
    <row r="13" spans="2:2">
      <c r="B13" t="s">
        <v>85</v>
      </c>
    </row>
    <row r="14" spans="2:2">
      <c r="B14" t="s">
        <v>86</v>
      </c>
    </row>
    <row r="15" spans="2:2">
      <c r="B15" t="s">
        <v>87</v>
      </c>
    </row>
    <row r="16" spans="2:2">
      <c r="B16" t="s">
        <v>105</v>
      </c>
    </row>
    <row r="18" spans="2:2">
      <c r="B18" s="10" t="s">
        <v>97</v>
      </c>
    </row>
    <row r="20" spans="2:2">
      <c r="B20" t="s">
        <v>89</v>
      </c>
    </row>
    <row r="21" spans="2:2">
      <c r="B21" t="s">
        <v>90</v>
      </c>
    </row>
    <row r="22" spans="2:2">
      <c r="B22" t="s">
        <v>91</v>
      </c>
    </row>
    <row r="23" spans="2:2">
      <c r="B23" t="s">
        <v>92</v>
      </c>
    </row>
    <row r="24" spans="2:2">
      <c r="B24" t="s">
        <v>98</v>
      </c>
    </row>
    <row r="25" spans="2:2">
      <c r="B25" t="s">
        <v>93</v>
      </c>
    </row>
    <row r="26" spans="2:2">
      <c r="B26" t="s">
        <v>94</v>
      </c>
    </row>
    <row r="27" spans="2:2">
      <c r="B27" t="s">
        <v>95</v>
      </c>
    </row>
    <row r="28" spans="2:2">
      <c r="B28" t="s">
        <v>99</v>
      </c>
    </row>
    <row r="30" spans="2:2">
      <c r="B30" s="10" t="s">
        <v>88</v>
      </c>
    </row>
    <row r="32" spans="2:2">
      <c r="B3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C1:BA82"/>
  <sheetViews>
    <sheetView tabSelected="1" workbookViewId="0">
      <selection activeCell="H16" sqref="H16"/>
    </sheetView>
  </sheetViews>
  <sheetFormatPr defaultRowHeight="15"/>
  <cols>
    <col min="3" max="3" width="25.5703125" customWidth="1"/>
    <col min="28" max="28" width="14.140625" customWidth="1"/>
  </cols>
  <sheetData>
    <row r="1" spans="3:53">
      <c r="C1" s="10" t="s">
        <v>103</v>
      </c>
      <c r="D1" s="26" t="s">
        <v>79</v>
      </c>
    </row>
    <row r="2" spans="3:53">
      <c r="C2" s="10" t="s">
        <v>104</v>
      </c>
    </row>
    <row r="3" spans="3:53">
      <c r="C3" s="10" t="s">
        <v>73</v>
      </c>
    </row>
    <row r="5" spans="3:53">
      <c r="C5" s="10" t="s">
        <v>100</v>
      </c>
    </row>
    <row r="6" spans="3:53" ht="25.5">
      <c r="C6" s="18" t="s">
        <v>0</v>
      </c>
      <c r="D6" s="19" t="s">
        <v>20</v>
      </c>
      <c r="E6" s="19" t="s">
        <v>21</v>
      </c>
      <c r="F6" s="19" t="s">
        <v>22</v>
      </c>
      <c r="G6" s="19" t="s">
        <v>23</v>
      </c>
      <c r="H6" s="19" t="s">
        <v>24</v>
      </c>
      <c r="I6" s="19" t="s">
        <v>25</v>
      </c>
      <c r="J6" s="19" t="s">
        <v>26</v>
      </c>
      <c r="K6" s="19" t="s">
        <v>27</v>
      </c>
      <c r="L6" s="19" t="s">
        <v>28</v>
      </c>
      <c r="M6" s="19" t="s">
        <v>29</v>
      </c>
      <c r="N6" s="19" t="s">
        <v>30</v>
      </c>
      <c r="O6" s="19" t="s">
        <v>31</v>
      </c>
      <c r="P6" s="19" t="s">
        <v>32</v>
      </c>
      <c r="Q6" s="19" t="s">
        <v>33</v>
      </c>
      <c r="R6" s="19" t="s">
        <v>34</v>
      </c>
      <c r="S6" s="19" t="s">
        <v>35</v>
      </c>
      <c r="T6" s="19" t="s">
        <v>36</v>
      </c>
      <c r="U6" s="19" t="s">
        <v>37</v>
      </c>
      <c r="V6" s="19" t="s">
        <v>38</v>
      </c>
      <c r="W6" s="19" t="s">
        <v>39</v>
      </c>
      <c r="X6" s="19" t="s">
        <v>40</v>
      </c>
      <c r="Y6" s="19" t="s">
        <v>41</v>
      </c>
      <c r="Z6" s="19" t="s">
        <v>42</v>
      </c>
      <c r="AA6" s="19" t="s">
        <v>43</v>
      </c>
      <c r="AB6" s="20" t="s">
        <v>44</v>
      </c>
      <c r="AC6" s="20" t="s">
        <v>45</v>
      </c>
      <c r="AD6" s="20" t="s">
        <v>46</v>
      </c>
      <c r="AE6" s="20" t="s">
        <v>47</v>
      </c>
      <c r="AF6" s="20" t="s">
        <v>48</v>
      </c>
      <c r="AG6" s="20" t="s">
        <v>49</v>
      </c>
      <c r="AH6" s="20" t="s">
        <v>50</v>
      </c>
      <c r="AI6" s="20" t="s">
        <v>51</v>
      </c>
      <c r="AJ6" s="20" t="s">
        <v>52</v>
      </c>
      <c r="AK6" s="20" t="s">
        <v>53</v>
      </c>
      <c r="AL6" s="20" t="s">
        <v>54</v>
      </c>
      <c r="AM6" s="20" t="s">
        <v>55</v>
      </c>
      <c r="AN6" s="20" t="s">
        <v>56</v>
      </c>
      <c r="AO6" s="20" t="s">
        <v>57</v>
      </c>
      <c r="AP6" s="20" t="s">
        <v>58</v>
      </c>
      <c r="AQ6" s="20" t="s">
        <v>59</v>
      </c>
      <c r="AR6" s="20" t="s">
        <v>60</v>
      </c>
      <c r="AS6" s="20" t="s">
        <v>61</v>
      </c>
      <c r="AT6" s="20" t="s">
        <v>62</v>
      </c>
      <c r="AU6" s="20" t="s">
        <v>63</v>
      </c>
      <c r="AV6" s="20" t="s">
        <v>64</v>
      </c>
      <c r="AW6" s="20" t="s">
        <v>65</v>
      </c>
      <c r="AX6" s="20" t="s">
        <v>66</v>
      </c>
      <c r="AY6" s="20" t="s">
        <v>70</v>
      </c>
      <c r="AZ6" s="20" t="s">
        <v>71</v>
      </c>
      <c r="BA6" s="20" t="s">
        <v>72</v>
      </c>
    </row>
    <row r="7" spans="3:53">
      <c r="C7" s="5" t="s">
        <v>1</v>
      </c>
      <c r="D7" s="1">
        <v>16248</v>
      </c>
      <c r="E7" s="1">
        <v>17313</v>
      </c>
      <c r="F7" s="1">
        <v>18245</v>
      </c>
      <c r="G7" s="1">
        <v>18764</v>
      </c>
      <c r="H7" s="1">
        <v>19111</v>
      </c>
      <c r="I7" s="1">
        <v>19697</v>
      </c>
      <c r="J7" s="1">
        <v>20568</v>
      </c>
      <c r="K7" s="1">
        <v>21355</v>
      </c>
      <c r="L7" s="1">
        <v>22154</v>
      </c>
      <c r="M7" s="1">
        <v>23392</v>
      </c>
      <c r="N7" s="1">
        <v>25489</v>
      </c>
      <c r="O7" s="1">
        <v>27854</v>
      </c>
      <c r="P7" s="1">
        <v>30905</v>
      </c>
      <c r="Q7" s="1">
        <v>33287</v>
      </c>
      <c r="R7" s="1">
        <v>35192</v>
      </c>
      <c r="S7" s="1">
        <v>38709</v>
      </c>
      <c r="T7" s="1">
        <v>41418</v>
      </c>
      <c r="U7" s="1">
        <v>43596</v>
      </c>
      <c r="V7" s="1">
        <v>46937</v>
      </c>
      <c r="W7" s="1">
        <v>49291</v>
      </c>
      <c r="X7" s="1">
        <v>50781</v>
      </c>
      <c r="Y7" s="1">
        <v>52604</v>
      </c>
      <c r="Z7" s="1">
        <v>54170</v>
      </c>
      <c r="AA7" s="1">
        <v>55504</v>
      </c>
      <c r="AB7" s="8">
        <f>+(Table1[[#This Row],[1992]]-Table1[[#This Row],[1991]])/Table1[[#This Row],[1991]]</f>
        <v>6.5546528803545057E-2</v>
      </c>
      <c r="AC7" s="8">
        <f>+(Table1[[#This Row],[1993]]-Table1[[#This Row],[1992]])/Table1[[#This Row],[1992]]</f>
        <v>5.3832380292265926E-2</v>
      </c>
      <c r="AD7" s="8">
        <f>+(Table1[[#This Row],[1994]]-Table1[[#This Row],[1993]])/Table1[[#This Row],[1993]]</f>
        <v>2.8446149630035625E-2</v>
      </c>
      <c r="AE7" s="8">
        <f>+(Table1[[#This Row],[1995]]-Table1[[#This Row],[1994]])/Table1[[#This Row],[1994]]</f>
        <v>1.8492858665529736E-2</v>
      </c>
      <c r="AF7" s="8">
        <f>+(Table1[[#This Row],[1996]]-Table1[[#This Row],[1995]])/Table1[[#This Row],[1995]]</f>
        <v>3.066296897074983E-2</v>
      </c>
      <c r="AG7" s="8">
        <f>+(Table1[[#This Row],[1997]]-Table1[[#This Row],[1996]])/Table1[[#This Row],[1996]]</f>
        <v>4.4219931969335428E-2</v>
      </c>
      <c r="AH7" s="8">
        <f>+(Table1[[#This Row],[1998]]-Table1[[#This Row],[1997]])/Table1[[#This Row],[1997]]</f>
        <v>3.8263321664721898E-2</v>
      </c>
      <c r="AI7" s="8">
        <f>+(Table1[[#This Row],[1999]]-Table1[[#This Row],[1998]])/Table1[[#This Row],[1998]]</f>
        <v>3.7415125263404354E-2</v>
      </c>
      <c r="AJ7" s="8">
        <f>+(Table1[[#This Row],[2000]]-Table1[[#This Row],[1999]])/Table1[[#This Row],[1999]]</f>
        <v>5.5881556378080705E-2</v>
      </c>
      <c r="AK7" s="8">
        <f>+(Table1[[#This Row],[2001]]-Table1[[#This Row],[2000]])/Table1[[#This Row],[2000]]</f>
        <v>8.9646032831737346E-2</v>
      </c>
      <c r="AL7" s="8">
        <f>+(Table1[[#This Row],[2002]]-Table1[[#This Row],[2001]])/Table1[[#This Row],[2001]]</f>
        <v>9.2785122994232805E-2</v>
      </c>
      <c r="AM7" s="8">
        <f>+(Table1[[#This Row],[2003]]-Table1[[#This Row],[2002]])/Table1[[#This Row],[2002]]</f>
        <v>0.10953543476699935</v>
      </c>
      <c r="AN7" s="8">
        <f>+(Table1[[#This Row],[2004]]-Table1[[#This Row],[2003]])/Table1[[#This Row],[2003]]</f>
        <v>7.7074906972981722E-2</v>
      </c>
      <c r="AO7" s="8">
        <f>+(Table1[[#This Row],[2005]]-Table1[[#This Row],[2004]])/Table1[[#This Row],[2004]]</f>
        <v>5.7229549073211768E-2</v>
      </c>
      <c r="AP7" s="8">
        <f>+(Table1[[#This Row],[2006]]-Table1[[#This Row],[2005]])/Table1[[#This Row],[2005]]</f>
        <v>9.99374857922255E-2</v>
      </c>
      <c r="AQ7" s="8">
        <f>+(Table1[[#This Row],[2007]]-Table1[[#This Row],[2006]])/Table1[[#This Row],[2006]]</f>
        <v>6.9983724715182521E-2</v>
      </c>
      <c r="AR7" s="8">
        <f>+(Table1[[#This Row],[2008]]-Table1[[#This Row],[2007]])/Table1[[#This Row],[2007]]</f>
        <v>5.2585832246849193E-2</v>
      </c>
      <c r="AS7" s="8">
        <f>+(Table1[[#This Row],[2009]]-Table1[[#This Row],[2008]])/Table1[[#This Row],[2008]]</f>
        <v>7.6635471144141667E-2</v>
      </c>
      <c r="AT7" s="8">
        <f>+(Table1[[#This Row],[2010]]-Table1[[#This Row],[2009]])/Table1[[#This Row],[2009]]</f>
        <v>5.0152331849074291E-2</v>
      </c>
      <c r="AU7" s="8">
        <f>+(Table1[[#This Row],[2011]]-Table1[[#This Row],[2010]])/Table1[[#This Row],[2010]]</f>
        <v>3.0228642145624963E-2</v>
      </c>
      <c r="AV7" s="8">
        <f>+(Table1[[#This Row],[2012]]-Table1[[#This Row],[2011]])/Table1[[#This Row],[2011]]</f>
        <v>3.5899253657864165E-2</v>
      </c>
      <c r="AW7" s="8">
        <f>+(Table1[[#This Row],[2013]]-Table1[[#This Row],[2012]])/Table1[[#This Row],[2012]]</f>
        <v>2.9769599270017488E-2</v>
      </c>
      <c r="AX7" s="8">
        <f>+(Table1[[#This Row],[2014]]-Table1[[#This Row],[2013]])/Table1[[#This Row],[2013]]</f>
        <v>2.4626176850655344E-2</v>
      </c>
      <c r="AY7" s="8">
        <f>+(Table1[[#This Row],[2014]]-Table1[[#This Row],[1991]])/Table1[[#This Row],[1991]]</f>
        <v>2.4160512063023143</v>
      </c>
      <c r="AZ7" s="8">
        <f>+(Table1[[#This Row],[2014]]-Table1[[#This Row],[2004]])/Table1[[#This Row],[2004]]</f>
        <v>0.66743773845645449</v>
      </c>
      <c r="BA7" s="14">
        <f>+(Table1[[#This Row],[2014]]-Table1[[#This Row],[2009]])/Table1[[#This Row],[2009]]</f>
        <v>0.1825212518908324</v>
      </c>
    </row>
    <row r="8" spans="3:53">
      <c r="C8" s="5" t="s">
        <v>8</v>
      </c>
      <c r="D8" s="1">
        <v>57129</v>
      </c>
      <c r="E8" s="1">
        <v>61646</v>
      </c>
      <c r="F8" s="1">
        <v>65422</v>
      </c>
      <c r="G8" s="1">
        <v>68105</v>
      </c>
      <c r="H8" s="1">
        <v>69493</v>
      </c>
      <c r="I8" s="1">
        <v>70365</v>
      </c>
      <c r="J8" s="1">
        <v>71777</v>
      </c>
      <c r="K8" s="1">
        <v>72806</v>
      </c>
      <c r="L8" s="1">
        <v>75302</v>
      </c>
      <c r="M8" s="1">
        <v>79314</v>
      </c>
      <c r="N8" s="1">
        <v>84275</v>
      </c>
      <c r="O8" s="1">
        <v>90600</v>
      </c>
      <c r="P8" s="1">
        <v>98006</v>
      </c>
      <c r="Q8" s="1">
        <v>104915</v>
      </c>
      <c r="R8" s="1">
        <v>111583</v>
      </c>
      <c r="S8" s="1">
        <v>119194</v>
      </c>
      <c r="T8" s="1">
        <v>125525</v>
      </c>
      <c r="U8" s="1">
        <v>129137</v>
      </c>
      <c r="V8" s="1">
        <v>137894</v>
      </c>
      <c r="W8" s="1">
        <v>144585</v>
      </c>
      <c r="X8" s="1">
        <v>149533</v>
      </c>
      <c r="Y8" s="1">
        <v>156158</v>
      </c>
      <c r="Z8" s="1">
        <v>162253</v>
      </c>
      <c r="AA8" s="1">
        <v>168187</v>
      </c>
      <c r="AB8" s="8">
        <f>+(Table1[[#This Row],[1992]]-Table1[[#This Row],[1991]])/Table1[[#This Row],[1991]]</f>
        <v>7.9066673668364576E-2</v>
      </c>
      <c r="AC8" s="8">
        <f>+(Table1[[#This Row],[1993]]-Table1[[#This Row],[1992]])/Table1[[#This Row],[1992]]</f>
        <v>6.1252960451610813E-2</v>
      </c>
      <c r="AD8" s="8">
        <f>+(Table1[[#This Row],[1994]]-Table1[[#This Row],[1993]])/Table1[[#This Row],[1993]]</f>
        <v>4.1010669193849165E-2</v>
      </c>
      <c r="AE8" s="8">
        <f>+(Table1[[#This Row],[1995]]-Table1[[#This Row],[1994]])/Table1[[#This Row],[1994]]</f>
        <v>2.0380295132515967E-2</v>
      </c>
      <c r="AF8" s="8">
        <f>+(Table1[[#This Row],[1996]]-Table1[[#This Row],[1995]])/Table1[[#This Row],[1995]]</f>
        <v>1.2548026419927187E-2</v>
      </c>
      <c r="AG8" s="8">
        <f>+(Table1[[#This Row],[1997]]-Table1[[#This Row],[1996]])/Table1[[#This Row],[1996]]</f>
        <v>2.0066794571164642E-2</v>
      </c>
      <c r="AH8" s="8">
        <f>+(Table1[[#This Row],[1998]]-Table1[[#This Row],[1997]])/Table1[[#This Row],[1997]]</f>
        <v>1.4336068657090712E-2</v>
      </c>
      <c r="AI8" s="8">
        <f>+(Table1[[#This Row],[1999]]-Table1[[#This Row],[1998]])/Table1[[#This Row],[1998]]</f>
        <v>3.4282888772903329E-2</v>
      </c>
      <c r="AJ8" s="8">
        <f>+(Table1[[#This Row],[2000]]-Table1[[#This Row],[1999]])/Table1[[#This Row],[1999]]</f>
        <v>5.327879737589971E-2</v>
      </c>
      <c r="AK8" s="8">
        <f>+(Table1[[#This Row],[2001]]-Table1[[#This Row],[2000]])/Table1[[#This Row],[2000]]</f>
        <v>6.2548856444007359E-2</v>
      </c>
      <c r="AL8" s="8">
        <f>+(Table1[[#This Row],[2002]]-Table1[[#This Row],[2001]])/Table1[[#This Row],[2001]]</f>
        <v>7.5051913378819335E-2</v>
      </c>
      <c r="AM8" s="8">
        <f>+(Table1[[#This Row],[2003]]-Table1[[#This Row],[2002]])/Table1[[#This Row],[2002]]</f>
        <v>8.17439293598234E-2</v>
      </c>
      <c r="AN8" s="8">
        <f>+(Table1[[#This Row],[2004]]-Table1[[#This Row],[2003]])/Table1[[#This Row],[2003]]</f>
        <v>7.0495683937718101E-2</v>
      </c>
      <c r="AO8" s="8">
        <f>+(Table1[[#This Row],[2005]]-Table1[[#This Row],[2004]])/Table1[[#This Row],[2004]]</f>
        <v>6.3556212171758095E-2</v>
      </c>
      <c r="AP8" s="8">
        <f>+(Table1[[#This Row],[2006]]-Table1[[#This Row],[2005]])/Table1[[#This Row],[2005]]</f>
        <v>6.8209315039029245E-2</v>
      </c>
      <c r="AQ8" s="8">
        <f>+(Table1[[#This Row],[2007]]-Table1[[#This Row],[2006]])/Table1[[#This Row],[2006]]</f>
        <v>5.3115089685722434E-2</v>
      </c>
      <c r="AR8" s="8">
        <f>+(Table1[[#This Row],[2008]]-Table1[[#This Row],[2007]])/Table1[[#This Row],[2007]]</f>
        <v>2.8775144393547104E-2</v>
      </c>
      <c r="AS8" s="8">
        <f>+(Table1[[#This Row],[2009]]-Table1[[#This Row],[2008]])/Table1[[#This Row],[2008]]</f>
        <v>6.7811703849400246E-2</v>
      </c>
      <c r="AT8" s="8">
        <f>+(Table1[[#This Row],[2010]]-Table1[[#This Row],[2009]])/Table1[[#This Row],[2009]]</f>
        <v>4.8522778365991268E-2</v>
      </c>
      <c r="AU8" s="8">
        <f>+(Table1[[#This Row],[2011]]-Table1[[#This Row],[2010]])/Table1[[#This Row],[2010]]</f>
        <v>3.4222083895286512E-2</v>
      </c>
      <c r="AV8" s="8">
        <f>+(Table1[[#This Row],[2012]]-Table1[[#This Row],[2011]])/Table1[[#This Row],[2011]]</f>
        <v>4.4304601659834283E-2</v>
      </c>
      <c r="AW8" s="8">
        <f>+(Table1[[#This Row],[2013]]-Table1[[#This Row],[2012]])/Table1[[#This Row],[2012]]</f>
        <v>3.9030981441872975E-2</v>
      </c>
      <c r="AX8" s="8">
        <f>+(Table1[[#This Row],[2014]]-Table1[[#This Row],[2013]])/Table1[[#This Row],[2013]]</f>
        <v>3.6572513297134721E-2</v>
      </c>
      <c r="AY8" s="8">
        <f>+(Table1[[#This Row],[2014]]-Table1[[#This Row],[1991]])/Table1[[#This Row],[1991]]</f>
        <v>1.9439864167060512</v>
      </c>
      <c r="AZ8" s="8">
        <f>+(Table1[[#This Row],[2014]]-Table1[[#This Row],[2004]])/Table1[[#This Row],[2004]]</f>
        <v>0.603078682743173</v>
      </c>
      <c r="BA8" s="8">
        <f>+(Table1[[#This Row],[2014]]-Table1[[#This Row],[2009]])/Table1[[#This Row],[2009]]</f>
        <v>0.21968323494858369</v>
      </c>
    </row>
    <row r="9" spans="3:53">
      <c r="C9" s="5" t="s">
        <v>9</v>
      </c>
      <c r="D9" s="1">
        <v>47580</v>
      </c>
      <c r="E9" s="1">
        <v>51152</v>
      </c>
      <c r="F9" s="1">
        <v>54126</v>
      </c>
      <c r="G9" s="1">
        <v>56589</v>
      </c>
      <c r="H9" s="1">
        <v>58815</v>
      </c>
      <c r="I9" s="1">
        <v>60944</v>
      </c>
      <c r="J9" s="1">
        <v>63364</v>
      </c>
      <c r="K9" s="1">
        <v>64427</v>
      </c>
      <c r="L9" s="1">
        <v>67472</v>
      </c>
      <c r="M9" s="1">
        <v>70651</v>
      </c>
      <c r="N9" s="1">
        <v>75705</v>
      </c>
      <c r="O9" s="1">
        <v>81394</v>
      </c>
      <c r="P9" s="1">
        <v>87911</v>
      </c>
      <c r="Q9" s="1">
        <v>95216</v>
      </c>
      <c r="R9" s="1">
        <v>102542</v>
      </c>
      <c r="S9" s="1">
        <v>110107</v>
      </c>
      <c r="T9" s="1">
        <v>117439</v>
      </c>
      <c r="U9" s="1">
        <v>120864</v>
      </c>
      <c r="V9" s="1">
        <v>130738</v>
      </c>
      <c r="W9" s="1">
        <v>137415</v>
      </c>
      <c r="X9" s="1">
        <v>141145</v>
      </c>
      <c r="Y9" s="1">
        <v>150554</v>
      </c>
      <c r="Z9" s="1">
        <v>154943</v>
      </c>
      <c r="AA9" s="1">
        <v>163143</v>
      </c>
      <c r="AB9" s="8">
        <f>+(Table1[[#This Row],[1992]]-Table1[[#This Row],[1991]])/Table1[[#This Row],[1991]]</f>
        <v>7.5073560319461954E-2</v>
      </c>
      <c r="AC9" s="8">
        <f>+(Table1[[#This Row],[1993]]-Table1[[#This Row],[1992]])/Table1[[#This Row],[1992]]</f>
        <v>5.8140444166406006E-2</v>
      </c>
      <c r="AD9" s="8">
        <f>+(Table1[[#This Row],[1994]]-Table1[[#This Row],[1993]])/Table1[[#This Row],[1993]]</f>
        <v>4.5504932934264497E-2</v>
      </c>
      <c r="AE9" s="8">
        <f>+(Table1[[#This Row],[1995]]-Table1[[#This Row],[1994]])/Table1[[#This Row],[1994]]</f>
        <v>3.9336266765625828E-2</v>
      </c>
      <c r="AF9" s="8">
        <f>+(Table1[[#This Row],[1996]]-Table1[[#This Row],[1995]])/Table1[[#This Row],[1995]]</f>
        <v>3.6198248746068182E-2</v>
      </c>
      <c r="AG9" s="8">
        <f>+(Table1[[#This Row],[1997]]-Table1[[#This Row],[1996]])/Table1[[#This Row],[1996]]</f>
        <v>3.9708584930427934E-2</v>
      </c>
      <c r="AH9" s="8">
        <f>+(Table1[[#This Row],[1998]]-Table1[[#This Row],[1997]])/Table1[[#This Row],[1997]]</f>
        <v>1.6776087368221702E-2</v>
      </c>
      <c r="AI9" s="8">
        <f>+(Table1[[#This Row],[1999]]-Table1[[#This Row],[1998]])/Table1[[#This Row],[1998]]</f>
        <v>4.7262793549288341E-2</v>
      </c>
      <c r="AJ9" s="8">
        <f>+(Table1[[#This Row],[2000]]-Table1[[#This Row],[1999]])/Table1[[#This Row],[1999]]</f>
        <v>4.7115840645008303E-2</v>
      </c>
      <c r="AK9" s="8">
        <f>+(Table1[[#This Row],[2001]]-Table1[[#This Row],[2000]])/Table1[[#This Row],[2000]]</f>
        <v>7.1534727038541565E-2</v>
      </c>
      <c r="AL9" s="8">
        <f>+(Table1[[#This Row],[2002]]-Table1[[#This Row],[2001]])/Table1[[#This Row],[2001]]</f>
        <v>7.5146951984677371E-2</v>
      </c>
      <c r="AM9" s="8">
        <f>+(Table1[[#This Row],[2003]]-Table1[[#This Row],[2002]])/Table1[[#This Row],[2002]]</f>
        <v>8.0067326829987462E-2</v>
      </c>
      <c r="AN9" s="8">
        <f>+(Table1[[#This Row],[2004]]-Table1[[#This Row],[2003]])/Table1[[#This Row],[2003]]</f>
        <v>8.3095403305615906E-2</v>
      </c>
      <c r="AO9" s="8">
        <f>+(Table1[[#This Row],[2005]]-Table1[[#This Row],[2004]])/Table1[[#This Row],[2004]]</f>
        <v>7.6940850277264328E-2</v>
      </c>
      <c r="AP9" s="8">
        <f>+(Table1[[#This Row],[2006]]-Table1[[#This Row],[2005]])/Table1[[#This Row],[2005]]</f>
        <v>7.3774648436738116E-2</v>
      </c>
      <c r="AQ9" s="8">
        <f>+(Table1[[#This Row],[2007]]-Table1[[#This Row],[2006]])/Table1[[#This Row],[2006]]</f>
        <v>6.6589771767462558E-2</v>
      </c>
      <c r="AR9" s="8">
        <f>+(Table1[[#This Row],[2008]]-Table1[[#This Row],[2007]])/Table1[[#This Row],[2007]]</f>
        <v>2.9164076669590169E-2</v>
      </c>
      <c r="AS9" s="8">
        <f>+(Table1[[#This Row],[2009]]-Table1[[#This Row],[2008]])/Table1[[#This Row],[2008]]</f>
        <v>8.1695128408790049E-2</v>
      </c>
      <c r="AT9" s="8">
        <f>+(Table1[[#This Row],[2010]]-Table1[[#This Row],[2009]])/Table1[[#This Row],[2009]]</f>
        <v>5.1071608866588139E-2</v>
      </c>
      <c r="AU9" s="8">
        <f>+(Table1[[#This Row],[2011]]-Table1[[#This Row],[2010]])/Table1[[#This Row],[2010]]</f>
        <v>2.7144052687115672E-2</v>
      </c>
      <c r="AV9" s="8">
        <f>+(Table1[[#This Row],[2012]]-Table1[[#This Row],[2011]])/Table1[[#This Row],[2011]]</f>
        <v>6.6661943391547698E-2</v>
      </c>
      <c r="AW9" s="8">
        <f>+(Table1[[#This Row],[2013]]-Table1[[#This Row],[2012]])/Table1[[#This Row],[2012]]</f>
        <v>2.9152330725188306E-2</v>
      </c>
      <c r="AX9" s="8">
        <f>+(Table1[[#This Row],[2014]]-Table1[[#This Row],[2013]])/Table1[[#This Row],[2013]]</f>
        <v>5.2922687698056706E-2</v>
      </c>
      <c r="AY9" s="8">
        <f>+(Table1[[#This Row],[2014]]-Table1[[#This Row],[1991]])/Table1[[#This Row],[1991]]</f>
        <v>2.4288146279949561</v>
      </c>
      <c r="AZ9" s="8">
        <f>+(Table1[[#This Row],[2014]]-Table1[[#This Row],[2004]])/Table1[[#This Row],[2004]]</f>
        <v>0.71339900856998828</v>
      </c>
      <c r="BA9" s="8">
        <f>+(Table1[[#This Row],[2014]]-Table1[[#This Row],[2009]])/Table1[[#This Row],[2009]]</f>
        <v>0.24786213648671387</v>
      </c>
    </row>
    <row r="10" spans="3:53">
      <c r="C10" s="5" t="s">
        <v>10</v>
      </c>
      <c r="D10" s="1">
        <v>18798</v>
      </c>
      <c r="E10" s="1">
        <v>20271</v>
      </c>
      <c r="F10" s="1">
        <v>21365</v>
      </c>
      <c r="G10" s="1">
        <v>22828</v>
      </c>
      <c r="H10" s="1">
        <v>23859</v>
      </c>
      <c r="I10" s="1">
        <v>24874</v>
      </c>
      <c r="J10" s="1">
        <v>26275</v>
      </c>
      <c r="K10" s="1">
        <v>27007</v>
      </c>
      <c r="L10" s="1">
        <v>28697</v>
      </c>
      <c r="M10" s="1">
        <v>30325</v>
      </c>
      <c r="N10" s="1">
        <v>32935</v>
      </c>
      <c r="O10" s="1">
        <v>35799</v>
      </c>
      <c r="P10" s="1">
        <v>38661</v>
      </c>
      <c r="Q10" s="1">
        <v>41464</v>
      </c>
      <c r="R10" s="1">
        <v>45037</v>
      </c>
      <c r="S10" s="1">
        <v>47717</v>
      </c>
      <c r="T10" s="1">
        <v>51495</v>
      </c>
      <c r="U10" s="1">
        <v>54901</v>
      </c>
      <c r="V10" s="1">
        <v>57920</v>
      </c>
      <c r="W10" s="1">
        <v>60643</v>
      </c>
      <c r="X10" s="1">
        <v>63286</v>
      </c>
      <c r="Y10" s="1">
        <v>66478</v>
      </c>
      <c r="Z10" s="1">
        <v>68748</v>
      </c>
      <c r="AA10" s="1">
        <v>72030</v>
      </c>
      <c r="AB10" s="8">
        <f>+(Table1[[#This Row],[1992]]-Table1[[#This Row],[1991]])/Table1[[#This Row],[1991]]</f>
        <v>7.8359399936163421E-2</v>
      </c>
      <c r="AC10" s="8">
        <f>+(Table1[[#This Row],[1993]]-Table1[[#This Row],[1992]])/Table1[[#This Row],[1992]]</f>
        <v>5.3968723792610133E-2</v>
      </c>
      <c r="AD10" s="8">
        <f>+(Table1[[#This Row],[1994]]-Table1[[#This Row],[1993]])/Table1[[#This Row],[1993]]</f>
        <v>6.8476480224666514E-2</v>
      </c>
      <c r="AE10" s="8">
        <f>+(Table1[[#This Row],[1995]]-Table1[[#This Row],[1994]])/Table1[[#This Row],[1994]]</f>
        <v>4.5163833888207466E-2</v>
      </c>
      <c r="AF10" s="8">
        <f>+(Table1[[#This Row],[1996]]-Table1[[#This Row],[1995]])/Table1[[#This Row],[1995]]</f>
        <v>4.2541598558196066E-2</v>
      </c>
      <c r="AG10" s="8">
        <f>+(Table1[[#This Row],[1997]]-Table1[[#This Row],[1996]])/Table1[[#This Row],[1996]]</f>
        <v>5.6323872316475031E-2</v>
      </c>
      <c r="AH10" s="8">
        <f>+(Table1[[#This Row],[1998]]-Table1[[#This Row],[1997]])/Table1[[#This Row],[1997]]</f>
        <v>2.7859181731684109E-2</v>
      </c>
      <c r="AI10" s="8">
        <f>+(Table1[[#This Row],[1999]]-Table1[[#This Row],[1998]])/Table1[[#This Row],[1998]]</f>
        <v>6.2576369089495321E-2</v>
      </c>
      <c r="AJ10" s="8">
        <f>+(Table1[[#This Row],[2000]]-Table1[[#This Row],[1999]])/Table1[[#This Row],[1999]]</f>
        <v>5.6730668711015092E-2</v>
      </c>
      <c r="AK10" s="8">
        <f>+(Table1[[#This Row],[2001]]-Table1[[#This Row],[2000]])/Table1[[#This Row],[2000]]</f>
        <v>8.6067600989282775E-2</v>
      </c>
      <c r="AL10" s="8">
        <f>+(Table1[[#This Row],[2002]]-Table1[[#This Row],[2001]])/Table1[[#This Row],[2001]]</f>
        <v>8.6959161985729463E-2</v>
      </c>
      <c r="AM10" s="8">
        <f>+(Table1[[#This Row],[2003]]-Table1[[#This Row],[2002]])/Table1[[#This Row],[2002]]</f>
        <v>7.994636721696137E-2</v>
      </c>
      <c r="AN10" s="8">
        <f>+(Table1[[#This Row],[2004]]-Table1[[#This Row],[2003]])/Table1[[#This Row],[2003]]</f>
        <v>7.2502004604123024E-2</v>
      </c>
      <c r="AO10" s="8">
        <f>+(Table1[[#This Row],[2005]]-Table1[[#This Row],[2004]])/Table1[[#This Row],[2004]]</f>
        <v>8.6171136407486013E-2</v>
      </c>
      <c r="AP10" s="8">
        <f>+(Table1[[#This Row],[2006]]-Table1[[#This Row],[2005]])/Table1[[#This Row],[2005]]</f>
        <v>5.9506627883740039E-2</v>
      </c>
      <c r="AQ10" s="8">
        <f>+(Table1[[#This Row],[2007]]-Table1[[#This Row],[2006]])/Table1[[#This Row],[2006]]</f>
        <v>7.9175136743718177E-2</v>
      </c>
      <c r="AR10" s="8">
        <f>+(Table1[[#This Row],[2008]]-Table1[[#This Row],[2007]])/Table1[[#This Row],[2007]]</f>
        <v>6.614234391688513E-2</v>
      </c>
      <c r="AS10" s="8">
        <f>+(Table1[[#This Row],[2009]]-Table1[[#This Row],[2008]])/Table1[[#This Row],[2008]]</f>
        <v>5.4989890894519222E-2</v>
      </c>
      <c r="AT10" s="8">
        <f>+(Table1[[#This Row],[2010]]-Table1[[#This Row],[2009]])/Table1[[#This Row],[2009]]</f>
        <v>4.7013121546961328E-2</v>
      </c>
      <c r="AU10" s="8">
        <f>+(Table1[[#This Row],[2011]]-Table1[[#This Row],[2010]])/Table1[[#This Row],[2010]]</f>
        <v>4.3582936200385863E-2</v>
      </c>
      <c r="AV10" s="8">
        <f>+(Table1[[#This Row],[2012]]-Table1[[#This Row],[2011]])/Table1[[#This Row],[2011]]</f>
        <v>5.0437695540877917E-2</v>
      </c>
      <c r="AW10" s="8">
        <f>+(Table1[[#This Row],[2013]]-Table1[[#This Row],[2012]])/Table1[[#This Row],[2012]]</f>
        <v>3.414663497698487E-2</v>
      </c>
      <c r="AX10" s="8">
        <f>+(Table1[[#This Row],[2014]]-Table1[[#This Row],[2013]])/Table1[[#This Row],[2013]]</f>
        <v>4.7739570605690347E-2</v>
      </c>
      <c r="AY10" s="8">
        <f>+(Table1[[#This Row],[2014]]-Table1[[#This Row],[1991]])/Table1[[#This Row],[1991]]</f>
        <v>2.8317906160229813</v>
      </c>
      <c r="AZ10" s="8">
        <f>+(Table1[[#This Row],[2014]]-Table1[[#This Row],[2004]])/Table1[[#This Row],[2004]]</f>
        <v>0.73716959289986494</v>
      </c>
      <c r="BA10" s="8">
        <f>+(Table1[[#This Row],[2014]]-Table1[[#This Row],[2009]])/Table1[[#This Row],[2009]]</f>
        <v>0.24361187845303867</v>
      </c>
    </row>
    <row r="11" spans="3:53">
      <c r="C11" s="5" t="s">
        <v>11</v>
      </c>
      <c r="D11" s="1">
        <v>64347</v>
      </c>
      <c r="E11" s="1">
        <v>69890</v>
      </c>
      <c r="F11" s="1">
        <v>74064</v>
      </c>
      <c r="G11" s="1">
        <v>77264</v>
      </c>
      <c r="H11" s="1">
        <v>80917</v>
      </c>
      <c r="I11" s="1">
        <v>85104</v>
      </c>
      <c r="J11" s="1">
        <v>88965</v>
      </c>
      <c r="K11" s="1">
        <v>91536</v>
      </c>
      <c r="L11" s="1">
        <v>95767</v>
      </c>
      <c r="M11" s="1">
        <v>101419</v>
      </c>
      <c r="N11" s="1">
        <v>108888</v>
      </c>
      <c r="O11" s="1">
        <v>117304</v>
      </c>
      <c r="P11" s="1">
        <v>125913</v>
      </c>
      <c r="Q11" s="1">
        <v>135394</v>
      </c>
      <c r="R11" s="1">
        <v>145416</v>
      </c>
      <c r="S11" s="1">
        <v>155085</v>
      </c>
      <c r="T11" s="1">
        <v>163550</v>
      </c>
      <c r="U11" s="1">
        <v>169995</v>
      </c>
      <c r="V11" s="1">
        <v>182776</v>
      </c>
      <c r="W11" s="1">
        <v>191000</v>
      </c>
      <c r="X11" s="1">
        <v>195931</v>
      </c>
      <c r="Y11" s="1">
        <v>210049</v>
      </c>
      <c r="Z11" s="1">
        <v>217184</v>
      </c>
      <c r="AA11" s="1">
        <v>228267</v>
      </c>
      <c r="AB11" s="8">
        <f>+(Table1[[#This Row],[1992]]-Table1[[#This Row],[1991]])/Table1[[#This Row],[1991]]</f>
        <v>8.6142322097378279E-2</v>
      </c>
      <c r="AC11" s="8">
        <f>+(Table1[[#This Row],[1993]]-Table1[[#This Row],[1992]])/Table1[[#This Row],[1992]]</f>
        <v>5.9722420947202745E-2</v>
      </c>
      <c r="AD11" s="8">
        <f>+(Table1[[#This Row],[1994]]-Table1[[#This Row],[1993]])/Table1[[#This Row],[1993]]</f>
        <v>4.3205875999135883E-2</v>
      </c>
      <c r="AE11" s="8">
        <f>+(Table1[[#This Row],[1995]]-Table1[[#This Row],[1994]])/Table1[[#This Row],[1994]]</f>
        <v>4.7279457444605509E-2</v>
      </c>
      <c r="AF11" s="8">
        <f>+(Table1[[#This Row],[1996]]-Table1[[#This Row],[1995]])/Table1[[#This Row],[1995]]</f>
        <v>5.1744380043748532E-2</v>
      </c>
      <c r="AG11" s="8">
        <f>+(Table1[[#This Row],[1997]]-Table1[[#This Row],[1996]])/Table1[[#This Row],[1996]]</f>
        <v>4.5368020304568525E-2</v>
      </c>
      <c r="AH11" s="8">
        <f>+(Table1[[#This Row],[1998]]-Table1[[#This Row],[1997]])/Table1[[#This Row],[1997]]</f>
        <v>2.8899005226774573E-2</v>
      </c>
      <c r="AI11" s="8">
        <f>+(Table1[[#This Row],[1999]]-Table1[[#This Row],[1998]])/Table1[[#This Row],[1998]]</f>
        <v>4.6222251354658274E-2</v>
      </c>
      <c r="AJ11" s="8">
        <f>+(Table1[[#This Row],[2000]]-Table1[[#This Row],[1999]])/Table1[[#This Row],[1999]]</f>
        <v>5.90182421919868E-2</v>
      </c>
      <c r="AK11" s="8">
        <f>+(Table1[[#This Row],[2001]]-Table1[[#This Row],[2000]])/Table1[[#This Row],[2000]]</f>
        <v>7.3644977765507449E-2</v>
      </c>
      <c r="AL11" s="8">
        <f>+(Table1[[#This Row],[2002]]-Table1[[#This Row],[2001]])/Table1[[#This Row],[2001]]</f>
        <v>7.729042686062744E-2</v>
      </c>
      <c r="AM11" s="8">
        <f>+(Table1[[#This Row],[2003]]-Table1[[#This Row],[2002]])/Table1[[#This Row],[2002]]</f>
        <v>7.3390506717588483E-2</v>
      </c>
      <c r="AN11" s="8">
        <f>+(Table1[[#This Row],[2004]]-Table1[[#This Row],[2003]])/Table1[[#This Row],[2003]]</f>
        <v>7.5298023238267689E-2</v>
      </c>
      <c r="AO11" s="8">
        <f>+(Table1[[#This Row],[2005]]-Table1[[#This Row],[2004]])/Table1[[#This Row],[2004]]</f>
        <v>7.40210053621283E-2</v>
      </c>
      <c r="AP11" s="8">
        <f>+(Table1[[#This Row],[2006]]-Table1[[#This Row],[2005]])/Table1[[#This Row],[2005]]</f>
        <v>6.649199537877537E-2</v>
      </c>
      <c r="AQ11" s="8">
        <f>+(Table1[[#This Row],[2007]]-Table1[[#This Row],[2006]])/Table1[[#This Row],[2006]]</f>
        <v>5.4582970629009901E-2</v>
      </c>
      <c r="AR11" s="8">
        <f>+(Table1[[#This Row],[2008]]-Table1[[#This Row],[2007]])/Table1[[#This Row],[2007]]</f>
        <v>3.9406909202078878E-2</v>
      </c>
      <c r="AS11" s="8">
        <f>+(Table1[[#This Row],[2009]]-Table1[[#This Row],[2008]])/Table1[[#This Row],[2008]]</f>
        <v>7.5184564251889768E-2</v>
      </c>
      <c r="AT11" s="8">
        <f>+(Table1[[#This Row],[2010]]-Table1[[#This Row],[2009]])/Table1[[#This Row],[2009]]</f>
        <v>4.4994966516391649E-2</v>
      </c>
      <c r="AU11" s="8">
        <f>+(Table1[[#This Row],[2011]]-Table1[[#This Row],[2010]])/Table1[[#This Row],[2010]]</f>
        <v>2.5816753926701571E-2</v>
      </c>
      <c r="AV11" s="8">
        <f>+(Table1[[#This Row],[2012]]-Table1[[#This Row],[2011]])/Table1[[#This Row],[2011]]</f>
        <v>7.2055978890527783E-2</v>
      </c>
      <c r="AW11" s="8">
        <f>+(Table1[[#This Row],[2013]]-Table1[[#This Row],[2012]])/Table1[[#This Row],[2012]]</f>
        <v>3.3968264547795987E-2</v>
      </c>
      <c r="AX11" s="8">
        <f>+(Table1[[#This Row],[2014]]-Table1[[#This Row],[2013]])/Table1[[#This Row],[2013]]</f>
        <v>5.1030462649182262E-2</v>
      </c>
      <c r="AY11" s="8">
        <f>+(Table1[[#This Row],[2014]]-Table1[[#This Row],[1991]])/Table1[[#This Row],[1991]]</f>
        <v>2.5474381090027509</v>
      </c>
      <c r="AZ11" s="8">
        <f>+(Table1[[#This Row],[2014]]-Table1[[#This Row],[2004]])/Table1[[#This Row],[2004]]</f>
        <v>0.68594620145648999</v>
      </c>
      <c r="BA11" s="8">
        <f>+(Table1[[#This Row],[2014]]-Table1[[#This Row],[2009]])/Table1[[#This Row],[2009]]</f>
        <v>0.24888935089946163</v>
      </c>
    </row>
    <row r="12" spans="3:53">
      <c r="C12" s="5" t="s">
        <v>12</v>
      </c>
      <c r="D12" s="1">
        <v>25215</v>
      </c>
      <c r="E12" s="1">
        <v>27878</v>
      </c>
      <c r="F12" s="1">
        <v>29757</v>
      </c>
      <c r="G12" s="1">
        <v>30634</v>
      </c>
      <c r="H12" s="1">
        <v>31753</v>
      </c>
      <c r="I12" s="1">
        <v>33318</v>
      </c>
      <c r="J12" s="1">
        <v>34575</v>
      </c>
      <c r="K12" s="1">
        <v>36469</v>
      </c>
      <c r="L12" s="1">
        <v>38415</v>
      </c>
      <c r="M12" s="1">
        <v>40563</v>
      </c>
      <c r="N12" s="1">
        <v>44826</v>
      </c>
      <c r="O12" s="1">
        <v>49805</v>
      </c>
      <c r="P12" s="1">
        <v>53591</v>
      </c>
      <c r="Q12" s="1">
        <v>57130</v>
      </c>
      <c r="R12" s="1">
        <v>63573</v>
      </c>
      <c r="S12" s="1">
        <v>67624</v>
      </c>
      <c r="T12" s="1">
        <v>71973</v>
      </c>
      <c r="U12" s="1">
        <v>77483</v>
      </c>
      <c r="V12" s="1">
        <v>83761</v>
      </c>
      <c r="W12" s="1">
        <v>88824</v>
      </c>
      <c r="X12" s="1">
        <v>91867</v>
      </c>
      <c r="Y12" s="1">
        <v>98178</v>
      </c>
      <c r="Z12" s="1">
        <v>102056</v>
      </c>
      <c r="AA12" s="1">
        <v>107094</v>
      </c>
      <c r="AB12" s="8">
        <f>+(Table1[[#This Row],[1992]]-Table1[[#This Row],[1991]])/Table1[[#This Row],[1991]]</f>
        <v>0.10561173904421971</v>
      </c>
      <c r="AC12" s="8">
        <f>+(Table1[[#This Row],[1993]]-Table1[[#This Row],[1992]])/Table1[[#This Row],[1992]]</f>
        <v>6.7400817849200087E-2</v>
      </c>
      <c r="AD12" s="8">
        <f>+(Table1[[#This Row],[1994]]-Table1[[#This Row],[1993]])/Table1[[#This Row],[1993]]</f>
        <v>2.9472056994992776E-2</v>
      </c>
      <c r="AE12" s="8">
        <f>+(Table1[[#This Row],[1995]]-Table1[[#This Row],[1994]])/Table1[[#This Row],[1994]]</f>
        <v>3.6528040739048119E-2</v>
      </c>
      <c r="AF12" s="8">
        <f>+(Table1[[#This Row],[1996]]-Table1[[#This Row],[1995]])/Table1[[#This Row],[1995]]</f>
        <v>4.9286681573394643E-2</v>
      </c>
      <c r="AG12" s="8">
        <f>+(Table1[[#This Row],[1997]]-Table1[[#This Row],[1996]])/Table1[[#This Row],[1996]]</f>
        <v>3.7727354583108233E-2</v>
      </c>
      <c r="AH12" s="8">
        <f>+(Table1[[#This Row],[1998]]-Table1[[#This Row],[1997]])/Table1[[#This Row],[1997]]</f>
        <v>5.4779464931308752E-2</v>
      </c>
      <c r="AI12" s="8">
        <f>+(Table1[[#This Row],[1999]]-Table1[[#This Row],[1998]])/Table1[[#This Row],[1998]]</f>
        <v>5.3360388274973268E-2</v>
      </c>
      <c r="AJ12" s="8">
        <f>+(Table1[[#This Row],[2000]]-Table1[[#This Row],[1999]])/Table1[[#This Row],[1999]]</f>
        <v>5.5915657946114798E-2</v>
      </c>
      <c r="AK12" s="8">
        <f>+(Table1[[#This Row],[2001]]-Table1[[#This Row],[2000]])/Table1[[#This Row],[2000]]</f>
        <v>0.10509577693957547</v>
      </c>
      <c r="AL12" s="8">
        <f>+(Table1[[#This Row],[2002]]-Table1[[#This Row],[2001]])/Table1[[#This Row],[2001]]</f>
        <v>0.11107393030830322</v>
      </c>
      <c r="AM12" s="8">
        <f>+(Table1[[#This Row],[2003]]-Table1[[#This Row],[2002]])/Table1[[#This Row],[2002]]</f>
        <v>7.6016464210420645E-2</v>
      </c>
      <c r="AN12" s="8">
        <f>+(Table1[[#This Row],[2004]]-Table1[[#This Row],[2003]])/Table1[[#This Row],[2003]]</f>
        <v>6.6037207740105616E-2</v>
      </c>
      <c r="AO12" s="8">
        <f>+(Table1[[#This Row],[2005]]-Table1[[#This Row],[2004]])/Table1[[#This Row],[2004]]</f>
        <v>0.11277787502187993</v>
      </c>
      <c r="AP12" s="8">
        <f>+(Table1[[#This Row],[2006]]-Table1[[#This Row],[2005]])/Table1[[#This Row],[2005]]</f>
        <v>6.372202035455303E-2</v>
      </c>
      <c r="AQ12" s="8">
        <f>+(Table1[[#This Row],[2007]]-Table1[[#This Row],[2006]])/Table1[[#This Row],[2006]]</f>
        <v>6.4311487046019161E-2</v>
      </c>
      <c r="AR12" s="8">
        <f>+(Table1[[#This Row],[2008]]-Table1[[#This Row],[2007]])/Table1[[#This Row],[2007]]</f>
        <v>7.6556486460200357E-2</v>
      </c>
      <c r="AS12" s="8">
        <f>+(Table1[[#This Row],[2009]]-Table1[[#This Row],[2008]])/Table1[[#This Row],[2008]]</f>
        <v>8.1024224668636985E-2</v>
      </c>
      <c r="AT12" s="8">
        <f>+(Table1[[#This Row],[2010]]-Table1[[#This Row],[2009]])/Table1[[#This Row],[2009]]</f>
        <v>6.0445792194458038E-2</v>
      </c>
      <c r="AU12" s="8">
        <f>+(Table1[[#This Row],[2011]]-Table1[[#This Row],[2010]])/Table1[[#This Row],[2010]]</f>
        <v>3.4258758893992616E-2</v>
      </c>
      <c r="AV12" s="8">
        <f>+(Table1[[#This Row],[2012]]-Table1[[#This Row],[2011]])/Table1[[#This Row],[2011]]</f>
        <v>6.8697138254215334E-2</v>
      </c>
      <c r="AW12" s="8">
        <f>+(Table1[[#This Row],[2013]]-Table1[[#This Row],[2012]])/Table1[[#This Row],[2012]]</f>
        <v>3.9499684246979978E-2</v>
      </c>
      <c r="AX12" s="8">
        <f>+(Table1[[#This Row],[2014]]-Table1[[#This Row],[2013]])/Table1[[#This Row],[2013]]</f>
        <v>4.9365054479893394E-2</v>
      </c>
      <c r="AY12" s="8">
        <f>+(Table1[[#This Row],[2014]]-Table1[[#This Row],[1991]])/Table1[[#This Row],[1991]]</f>
        <v>3.247233789411065</v>
      </c>
      <c r="AZ12" s="8">
        <f>+(Table1[[#This Row],[2014]]-Table1[[#This Row],[2004]])/Table1[[#This Row],[2004]]</f>
        <v>0.87456677752494316</v>
      </c>
      <c r="BA12" s="8">
        <f>+(Table1[[#This Row],[2014]]-Table1[[#This Row],[2009]])/Table1[[#This Row],[2009]]</f>
        <v>0.27856639724931653</v>
      </c>
    </row>
    <row r="13" spans="3:53">
      <c r="C13" s="5" t="s">
        <v>13</v>
      </c>
      <c r="D13" s="1">
        <v>6771</v>
      </c>
      <c r="E13" s="1">
        <v>7344</v>
      </c>
      <c r="F13" s="1">
        <v>7711</v>
      </c>
      <c r="G13" s="1">
        <v>8040</v>
      </c>
      <c r="H13" s="1">
        <v>8615</v>
      </c>
      <c r="I13" s="1">
        <v>9020</v>
      </c>
      <c r="J13" s="1">
        <v>9625</v>
      </c>
      <c r="K13" s="1">
        <v>10001</v>
      </c>
      <c r="L13" s="1">
        <v>10551</v>
      </c>
      <c r="M13" s="1">
        <v>11565</v>
      </c>
      <c r="N13" s="1">
        <v>12746</v>
      </c>
      <c r="O13" s="1">
        <v>13853</v>
      </c>
      <c r="P13" s="1">
        <v>14993</v>
      </c>
      <c r="Q13" s="1">
        <v>16374</v>
      </c>
      <c r="R13" s="1">
        <v>17573</v>
      </c>
      <c r="S13" s="1">
        <v>19128</v>
      </c>
      <c r="T13" s="1">
        <v>20665</v>
      </c>
      <c r="U13" s="1">
        <v>22099</v>
      </c>
      <c r="V13" s="1">
        <v>24046</v>
      </c>
      <c r="W13" s="1">
        <v>25724</v>
      </c>
      <c r="X13" s="1">
        <v>27019</v>
      </c>
      <c r="Y13" s="1">
        <v>28620</v>
      </c>
      <c r="Z13" s="1">
        <v>30525</v>
      </c>
      <c r="AA13" s="1">
        <v>32671</v>
      </c>
      <c r="AB13" s="8">
        <f>+(Table1[[#This Row],[1992]]-Table1[[#This Row],[1991]])/Table1[[#This Row],[1991]]</f>
        <v>8.4625609215773154E-2</v>
      </c>
      <c r="AC13" s="8">
        <f>+(Table1[[#This Row],[1993]]-Table1[[#This Row],[1992]])/Table1[[#This Row],[1992]]</f>
        <v>4.9972766884531589E-2</v>
      </c>
      <c r="AD13" s="8">
        <f>+(Table1[[#This Row],[1994]]-Table1[[#This Row],[1993]])/Table1[[#This Row],[1993]]</f>
        <v>4.266632084035793E-2</v>
      </c>
      <c r="AE13" s="8">
        <f>+(Table1[[#This Row],[1995]]-Table1[[#This Row],[1994]])/Table1[[#This Row],[1994]]</f>
        <v>7.1517412935323377E-2</v>
      </c>
      <c r="AF13" s="8">
        <f>+(Table1[[#This Row],[1996]]-Table1[[#This Row],[1995]])/Table1[[#This Row],[1995]]</f>
        <v>4.7011027278003485E-2</v>
      </c>
      <c r="AG13" s="8">
        <f>+(Table1[[#This Row],[1997]]-Table1[[#This Row],[1996]])/Table1[[#This Row],[1996]]</f>
        <v>6.7073170731707321E-2</v>
      </c>
      <c r="AH13" s="8">
        <f>+(Table1[[#This Row],[1998]]-Table1[[#This Row],[1997]])/Table1[[#This Row],[1997]]</f>
        <v>3.9064935064935066E-2</v>
      </c>
      <c r="AI13" s="8">
        <f>+(Table1[[#This Row],[1999]]-Table1[[#This Row],[1998]])/Table1[[#This Row],[1998]]</f>
        <v>5.4994500549945008E-2</v>
      </c>
      <c r="AJ13" s="8">
        <f>+(Table1[[#This Row],[2000]]-Table1[[#This Row],[1999]])/Table1[[#This Row],[1999]]</f>
        <v>9.6104634631788449E-2</v>
      </c>
      <c r="AK13" s="8">
        <f>+(Table1[[#This Row],[2001]]-Table1[[#This Row],[2000]])/Table1[[#This Row],[2000]]</f>
        <v>0.10211846087332468</v>
      </c>
      <c r="AL13" s="8">
        <f>+(Table1[[#This Row],[2002]]-Table1[[#This Row],[2001]])/Table1[[#This Row],[2001]]</f>
        <v>8.6850776714263292E-2</v>
      </c>
      <c r="AM13" s="8">
        <f>+(Table1[[#This Row],[2003]]-Table1[[#This Row],[2002]])/Table1[[#This Row],[2002]]</f>
        <v>8.2292644192593661E-2</v>
      </c>
      <c r="AN13" s="8">
        <f>+(Table1[[#This Row],[2004]]-Table1[[#This Row],[2003]])/Table1[[#This Row],[2003]]</f>
        <v>9.2109651170546258E-2</v>
      </c>
      <c r="AO13" s="8">
        <f>+(Table1[[#This Row],[2005]]-Table1[[#This Row],[2004]])/Table1[[#This Row],[2004]]</f>
        <v>7.322584585318187E-2</v>
      </c>
      <c r="AP13" s="8">
        <f>+(Table1[[#This Row],[2006]]-Table1[[#This Row],[2005]])/Table1[[#This Row],[2005]]</f>
        <v>8.8488021396460476E-2</v>
      </c>
      <c r="AQ13" s="8">
        <f>+(Table1[[#This Row],[2007]]-Table1[[#This Row],[2006]])/Table1[[#This Row],[2006]]</f>
        <v>8.0353408615641997E-2</v>
      </c>
      <c r="AR13" s="8">
        <f>+(Table1[[#This Row],[2008]]-Table1[[#This Row],[2007]])/Table1[[#This Row],[2007]]</f>
        <v>6.9392692959109603E-2</v>
      </c>
      <c r="AS13" s="8">
        <f>+(Table1[[#This Row],[2009]]-Table1[[#This Row],[2008]])/Table1[[#This Row],[2008]]</f>
        <v>8.8103534096565461E-2</v>
      </c>
      <c r="AT13" s="8">
        <f>+(Table1[[#This Row],[2010]]-Table1[[#This Row],[2009]])/Table1[[#This Row],[2009]]</f>
        <v>6.978291607751809E-2</v>
      </c>
      <c r="AU13" s="8">
        <f>+(Table1[[#This Row],[2011]]-Table1[[#This Row],[2010]])/Table1[[#This Row],[2010]]</f>
        <v>5.0342092987093766E-2</v>
      </c>
      <c r="AV13" s="8">
        <f>+(Table1[[#This Row],[2012]]-Table1[[#This Row],[2011]])/Table1[[#This Row],[2011]]</f>
        <v>5.9254598615788891E-2</v>
      </c>
      <c r="AW13" s="8">
        <f>+(Table1[[#This Row],[2013]]-Table1[[#This Row],[2012]])/Table1[[#This Row],[2012]]</f>
        <v>6.6561844863731651E-2</v>
      </c>
      <c r="AX13" s="8">
        <f>+(Table1[[#This Row],[2014]]-Table1[[#This Row],[2013]])/Table1[[#This Row],[2013]]</f>
        <v>7.0303030303030298E-2</v>
      </c>
      <c r="AY13" s="8">
        <f>+(Table1[[#This Row],[2014]]-Table1[[#This Row],[1991]])/Table1[[#This Row],[1991]]</f>
        <v>3.8251366120218577</v>
      </c>
      <c r="AZ13" s="8">
        <f>+(Table1[[#This Row],[2014]]-Table1[[#This Row],[2004]])/Table1[[#This Row],[2004]]</f>
        <v>0.99529742274337363</v>
      </c>
      <c r="BA13" s="14">
        <f>+(Table1[[#This Row],[2014]]-Table1[[#This Row],[2009]])/Table1[[#This Row],[2009]]</f>
        <v>0.35868751559510936</v>
      </c>
    </row>
    <row r="14" spans="3:53">
      <c r="C14" s="6" t="s">
        <v>19</v>
      </c>
      <c r="D14" s="7">
        <v>39680</v>
      </c>
      <c r="E14" s="7">
        <v>42982</v>
      </c>
      <c r="F14" s="7">
        <v>45060</v>
      </c>
      <c r="G14" s="7">
        <v>46143</v>
      </c>
      <c r="H14" s="7">
        <v>46750</v>
      </c>
      <c r="I14" s="7">
        <v>47476</v>
      </c>
      <c r="J14" s="7">
        <v>48255</v>
      </c>
      <c r="K14" s="7">
        <v>51316</v>
      </c>
      <c r="L14" s="7">
        <v>55267</v>
      </c>
      <c r="M14" s="7">
        <v>58302</v>
      </c>
      <c r="N14" s="7">
        <v>64493</v>
      </c>
      <c r="O14" s="7">
        <v>69870</v>
      </c>
      <c r="P14" s="7">
        <v>75924</v>
      </c>
      <c r="Q14" s="7">
        <v>81598</v>
      </c>
      <c r="R14" s="7">
        <v>87638</v>
      </c>
      <c r="S14" s="7">
        <v>93656</v>
      </c>
      <c r="T14" s="7">
        <v>99909</v>
      </c>
      <c r="U14" s="7">
        <v>107636</v>
      </c>
      <c r="V14" s="7">
        <v>115617</v>
      </c>
      <c r="W14" s="7">
        <v>124924</v>
      </c>
      <c r="X14" s="7">
        <v>132459</v>
      </c>
      <c r="Y14" s="7">
        <v>140035</v>
      </c>
      <c r="Z14" s="7">
        <v>147998</v>
      </c>
      <c r="AA14" s="7">
        <v>154068</v>
      </c>
      <c r="AB14" s="9">
        <f>+(Table1[[#This Row],[1992]]-Table1[[#This Row],[1991]])/Table1[[#This Row],[1991]]</f>
        <v>8.3215725806451618E-2</v>
      </c>
      <c r="AC14" s="9">
        <f>+(Table1[[#This Row],[1993]]-Table1[[#This Row],[1992]])/Table1[[#This Row],[1992]]</f>
        <v>4.8345819180121909E-2</v>
      </c>
      <c r="AD14" s="9">
        <f>+(Table1[[#This Row],[1994]]-Table1[[#This Row],[1993]])/Table1[[#This Row],[1993]]</f>
        <v>2.4034620505992012E-2</v>
      </c>
      <c r="AE14" s="9">
        <f>+(Table1[[#This Row],[1995]]-Table1[[#This Row],[1994]])/Table1[[#This Row],[1994]]</f>
        <v>1.3154758034804846E-2</v>
      </c>
      <c r="AF14" s="9">
        <f>+(Table1[[#This Row],[1996]]-Table1[[#This Row],[1995]])/Table1[[#This Row],[1995]]</f>
        <v>1.5529411764705882E-2</v>
      </c>
      <c r="AG14" s="9">
        <f>+(Table1[[#This Row],[1997]]-Table1[[#This Row],[1996]])/Table1[[#This Row],[1996]]</f>
        <v>1.6408290504676046E-2</v>
      </c>
      <c r="AH14" s="9">
        <f>+(Table1[[#This Row],[1998]]-Table1[[#This Row],[1997]])/Table1[[#This Row],[1997]]</f>
        <v>6.343384105274065E-2</v>
      </c>
      <c r="AI14" s="9">
        <f>+(Table1[[#This Row],[1999]]-Table1[[#This Row],[1998]])/Table1[[#This Row],[1998]]</f>
        <v>7.699353028295268E-2</v>
      </c>
      <c r="AJ14" s="9">
        <f>+(Table1[[#This Row],[2000]]-Table1[[#This Row],[1999]])/Table1[[#This Row],[1999]]</f>
        <v>5.4915229703077786E-2</v>
      </c>
      <c r="AK14" s="9">
        <f>+(Table1[[#This Row],[2001]]-Table1[[#This Row],[2000]])/Table1[[#This Row],[2000]]</f>
        <v>0.10618846694796062</v>
      </c>
      <c r="AL14" s="9">
        <f>+(Table1[[#This Row],[2002]]-Table1[[#This Row],[2001]])/Table1[[#This Row],[2001]]</f>
        <v>8.3373389360085592E-2</v>
      </c>
      <c r="AM14" s="9">
        <f>+(Table1[[#This Row],[2003]]-Table1[[#This Row],[2002]])/Table1[[#This Row],[2002]]</f>
        <v>8.6646629454701585E-2</v>
      </c>
      <c r="AN14" s="9">
        <f>+(Table1[[#This Row],[2004]]-Table1[[#This Row],[2003]])/Table1[[#This Row],[2003]]</f>
        <v>7.4732627364206314E-2</v>
      </c>
      <c r="AO14" s="9">
        <f>+(Table1[[#This Row],[2005]]-Table1[[#This Row],[2004]])/Table1[[#This Row],[2004]]</f>
        <v>7.4021422093678763E-2</v>
      </c>
      <c r="AP14" s="9">
        <f>+(Table1[[#This Row],[2006]]-Table1[[#This Row],[2005]])/Table1[[#This Row],[2005]]</f>
        <v>6.8668842283027914E-2</v>
      </c>
      <c r="AQ14" s="9">
        <f>+(Table1[[#This Row],[2007]]-Table1[[#This Row],[2006]])/Table1[[#This Row],[2006]]</f>
        <v>6.6765610318612792E-2</v>
      </c>
      <c r="AR14" s="9">
        <f>+(Table1[[#This Row],[2008]]-Table1[[#This Row],[2007]])/Table1[[#This Row],[2007]]</f>
        <v>7.7340379745568469E-2</v>
      </c>
      <c r="AS14" s="9">
        <f>+(Table1[[#This Row],[2009]]-Table1[[#This Row],[2008]])/Table1[[#This Row],[2008]]</f>
        <v>7.4148054554238355E-2</v>
      </c>
      <c r="AT14" s="9">
        <f>+(Table1[[#This Row],[2010]]-Table1[[#This Row],[2009]])/Table1[[#This Row],[2009]]</f>
        <v>8.0498542601866507E-2</v>
      </c>
      <c r="AU14" s="9">
        <f>+(Table1[[#This Row],[2011]]-Table1[[#This Row],[2010]])/Table1[[#This Row],[2010]]</f>
        <v>6.0316672536902434E-2</v>
      </c>
      <c r="AV14" s="9">
        <f>+(Table1[[#This Row],[2012]]-Table1[[#This Row],[2011]])/Table1[[#This Row],[2011]]</f>
        <v>5.7195056583546608E-2</v>
      </c>
      <c r="AW14" s="9">
        <f>+(Table1[[#This Row],[2013]]-Table1[[#This Row],[2012]])/Table1[[#This Row],[2012]]</f>
        <v>5.6864355339736494E-2</v>
      </c>
      <c r="AX14" s="9">
        <f>+(Table1[[#This Row],[2014]]-Table1[[#This Row],[2013]])/Table1[[#This Row],[2013]]</f>
        <v>4.1014067757672398E-2</v>
      </c>
      <c r="AY14" s="9">
        <f>+(Table1[[#This Row],[2014]]-Table1[[#This Row],[1991]])/Table1[[#This Row],[1991]]</f>
        <v>2.8827620967741936</v>
      </c>
      <c r="AZ14" s="9">
        <f>+(Table1[[#This Row],[2014]]-Table1[[#This Row],[2004]])/Table1[[#This Row],[2004]]</f>
        <v>0.88813451310081126</v>
      </c>
      <c r="BA14" s="9">
        <f>+(Table1[[#This Row],[2014]]-Table1[[#This Row],[2009]])/Table1[[#This Row],[2009]]</f>
        <v>0.33257219959002571</v>
      </c>
    </row>
    <row r="18" spans="3:50">
      <c r="C18" s="10" t="s">
        <v>101</v>
      </c>
    </row>
    <row r="19" spans="3:50">
      <c r="C19" s="21" t="s">
        <v>0</v>
      </c>
      <c r="D19" s="22" t="s">
        <v>21</v>
      </c>
      <c r="E19" s="22" t="s">
        <v>22</v>
      </c>
      <c r="F19" s="22" t="s">
        <v>23</v>
      </c>
      <c r="G19" s="22" t="s">
        <v>24</v>
      </c>
      <c r="H19" s="22" t="s">
        <v>25</v>
      </c>
      <c r="I19" s="22" t="s">
        <v>26</v>
      </c>
      <c r="J19" s="22" t="s">
        <v>27</v>
      </c>
      <c r="K19" s="22" t="s">
        <v>28</v>
      </c>
      <c r="L19" s="22" t="s">
        <v>29</v>
      </c>
      <c r="M19" s="22" t="s">
        <v>30</v>
      </c>
      <c r="N19" s="22" t="s">
        <v>31</v>
      </c>
      <c r="O19" s="22" t="s">
        <v>32</v>
      </c>
      <c r="P19" s="22" t="s">
        <v>33</v>
      </c>
      <c r="Q19" s="22" t="s">
        <v>34</v>
      </c>
      <c r="R19" s="22" t="s">
        <v>35</v>
      </c>
      <c r="S19" s="22" t="s">
        <v>36</v>
      </c>
      <c r="T19" s="22" t="s">
        <v>37</v>
      </c>
      <c r="U19" s="22" t="s">
        <v>38</v>
      </c>
      <c r="V19" s="22" t="s">
        <v>39</v>
      </c>
      <c r="W19" s="22" t="s">
        <v>40</v>
      </c>
      <c r="X19" s="22" t="s">
        <v>41</v>
      </c>
      <c r="Y19" s="22" t="s">
        <v>42</v>
      </c>
      <c r="Z19" s="22" t="s">
        <v>43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3:50">
      <c r="C20" s="4" t="s">
        <v>1</v>
      </c>
      <c r="D20" s="11">
        <v>6.5546528803545057E-2</v>
      </c>
      <c r="E20" s="11">
        <v>5.3832380292265926E-2</v>
      </c>
      <c r="F20" s="11">
        <v>2.8446149630035625E-2</v>
      </c>
      <c r="G20" s="11">
        <v>1.8492858665529736E-2</v>
      </c>
      <c r="H20" s="11">
        <v>3.066296897074983E-2</v>
      </c>
      <c r="I20" s="11">
        <v>4.4219931969335428E-2</v>
      </c>
      <c r="J20" s="11">
        <v>3.8263321664721898E-2</v>
      </c>
      <c r="K20" s="11">
        <v>3.7415125263404354E-2</v>
      </c>
      <c r="L20" s="11">
        <v>5.5881556378080705E-2</v>
      </c>
      <c r="M20" s="11">
        <v>8.9646032831737346E-2</v>
      </c>
      <c r="N20" s="11">
        <v>9.2785122994232805E-2</v>
      </c>
      <c r="O20" s="11">
        <v>0.10953543476699935</v>
      </c>
      <c r="P20" s="11">
        <v>7.7074906972981722E-2</v>
      </c>
      <c r="Q20" s="11">
        <v>5.7229549073211768E-2</v>
      </c>
      <c r="R20" s="11">
        <v>9.99374857922255E-2</v>
      </c>
      <c r="S20" s="11">
        <v>6.9983724715182521E-2</v>
      </c>
      <c r="T20" s="11">
        <v>5.2585832246849193E-2</v>
      </c>
      <c r="U20" s="11">
        <v>7.6635471144141667E-2</v>
      </c>
      <c r="V20" s="15">
        <v>5.0152331849074291E-2</v>
      </c>
      <c r="W20" s="15">
        <v>3.0228642145624963E-2</v>
      </c>
      <c r="X20" s="15">
        <v>3.5899253657864165E-2</v>
      </c>
      <c r="Y20" s="15">
        <v>2.9769599270017488E-2</v>
      </c>
      <c r="Z20" s="15">
        <v>2.4626176850655344E-2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</row>
    <row r="21" spans="3:50">
      <c r="C21" s="4" t="s">
        <v>8</v>
      </c>
      <c r="D21" s="11">
        <v>7.9066673668364576E-2</v>
      </c>
      <c r="E21" s="11">
        <v>6.1252960451610813E-2</v>
      </c>
      <c r="F21" s="11">
        <v>4.1010669193849165E-2</v>
      </c>
      <c r="G21" s="11">
        <v>2.0380295132515967E-2</v>
      </c>
      <c r="H21" s="11">
        <v>1.2548026419927187E-2</v>
      </c>
      <c r="I21" s="11">
        <v>2.0066794571164642E-2</v>
      </c>
      <c r="J21" s="11">
        <v>1.4336068657090712E-2</v>
      </c>
      <c r="K21" s="11">
        <v>3.4282888772903329E-2</v>
      </c>
      <c r="L21" s="11">
        <v>5.327879737589971E-2</v>
      </c>
      <c r="M21" s="11">
        <v>6.2548856444007359E-2</v>
      </c>
      <c r="N21" s="11">
        <v>7.5051913378819335E-2</v>
      </c>
      <c r="O21" s="11">
        <v>8.17439293598234E-2</v>
      </c>
      <c r="P21" s="11">
        <v>7.0495683937718101E-2</v>
      </c>
      <c r="Q21" s="11">
        <v>6.3556212171758095E-2</v>
      </c>
      <c r="R21" s="11">
        <v>6.8209315039029245E-2</v>
      </c>
      <c r="S21" s="11">
        <v>5.3115089685722434E-2</v>
      </c>
      <c r="T21" s="11">
        <v>2.8775144393547104E-2</v>
      </c>
      <c r="U21" s="11">
        <v>6.7811703849400246E-2</v>
      </c>
      <c r="V21" s="11">
        <v>4.8522778365991268E-2</v>
      </c>
      <c r="W21" s="11">
        <v>3.4222083895286512E-2</v>
      </c>
      <c r="X21" s="11">
        <v>4.4304601659834283E-2</v>
      </c>
      <c r="Y21" s="11">
        <v>3.9030981441872975E-2</v>
      </c>
      <c r="Z21" s="11">
        <v>3.6572513297134721E-2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</row>
    <row r="22" spans="3:50">
      <c r="C22" s="4" t="s">
        <v>9</v>
      </c>
      <c r="D22" s="11">
        <v>7.5073560319461954E-2</v>
      </c>
      <c r="E22" s="11">
        <v>5.8140444166406006E-2</v>
      </c>
      <c r="F22" s="11">
        <v>4.5504932934264497E-2</v>
      </c>
      <c r="G22" s="11">
        <v>3.9336266765625828E-2</v>
      </c>
      <c r="H22" s="11">
        <v>3.6198248746068182E-2</v>
      </c>
      <c r="I22" s="11">
        <v>3.9708584930427934E-2</v>
      </c>
      <c r="J22" s="11">
        <v>1.6776087368221702E-2</v>
      </c>
      <c r="K22" s="11">
        <v>4.7262793549288341E-2</v>
      </c>
      <c r="L22" s="11">
        <v>4.7115840645008303E-2</v>
      </c>
      <c r="M22" s="11">
        <v>7.1534727038541565E-2</v>
      </c>
      <c r="N22" s="11">
        <v>7.5146951984677371E-2</v>
      </c>
      <c r="O22" s="11">
        <v>8.0067326829987462E-2</v>
      </c>
      <c r="P22" s="11">
        <v>8.3095403305615906E-2</v>
      </c>
      <c r="Q22" s="11">
        <v>7.6940850277264328E-2</v>
      </c>
      <c r="R22" s="11">
        <v>7.3774648436738116E-2</v>
      </c>
      <c r="S22" s="11">
        <v>6.6589771767462558E-2</v>
      </c>
      <c r="T22" s="11">
        <v>2.9164076669590169E-2</v>
      </c>
      <c r="U22" s="11">
        <v>8.1695128408790049E-2</v>
      </c>
      <c r="V22" s="11">
        <v>5.1071608866588139E-2</v>
      </c>
      <c r="W22" s="11">
        <v>2.7144052687115672E-2</v>
      </c>
      <c r="X22" s="11">
        <v>6.6661943391547698E-2</v>
      </c>
      <c r="Y22" s="11">
        <v>2.9152330725188306E-2</v>
      </c>
      <c r="Z22" s="11">
        <v>5.2922687698056706E-2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  <row r="23" spans="3:50">
      <c r="C23" s="4" t="s">
        <v>10</v>
      </c>
      <c r="D23" s="11">
        <v>7.8359399936163421E-2</v>
      </c>
      <c r="E23" s="11">
        <v>5.3968723792610133E-2</v>
      </c>
      <c r="F23" s="11">
        <v>6.8476480224666514E-2</v>
      </c>
      <c r="G23" s="11">
        <v>4.5163833888207466E-2</v>
      </c>
      <c r="H23" s="11">
        <v>4.2541598558196066E-2</v>
      </c>
      <c r="I23" s="11">
        <v>5.6323872316475031E-2</v>
      </c>
      <c r="J23" s="11">
        <v>2.7859181731684109E-2</v>
      </c>
      <c r="K23" s="11">
        <v>6.2576369089495321E-2</v>
      </c>
      <c r="L23" s="11">
        <v>5.6730668711015092E-2</v>
      </c>
      <c r="M23" s="11">
        <v>8.6067600989282775E-2</v>
      </c>
      <c r="N23" s="11">
        <v>8.6959161985729463E-2</v>
      </c>
      <c r="O23" s="11">
        <v>7.994636721696137E-2</v>
      </c>
      <c r="P23" s="11">
        <v>7.2502004604123024E-2</v>
      </c>
      <c r="Q23" s="11">
        <v>8.6171136407486013E-2</v>
      </c>
      <c r="R23" s="11">
        <v>5.9506627883740039E-2</v>
      </c>
      <c r="S23" s="11">
        <v>7.9175136743718177E-2</v>
      </c>
      <c r="T23" s="11">
        <v>6.614234391688513E-2</v>
      </c>
      <c r="U23" s="11">
        <v>5.4989890894519222E-2</v>
      </c>
      <c r="V23" s="11">
        <v>4.7013121546961328E-2</v>
      </c>
      <c r="W23" s="11">
        <v>4.3582936200385863E-2</v>
      </c>
      <c r="X23" s="11">
        <v>5.0437695540877917E-2</v>
      </c>
      <c r="Y23" s="11">
        <v>3.414663497698487E-2</v>
      </c>
      <c r="Z23" s="11">
        <v>4.7739570605690347E-2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</row>
    <row r="24" spans="3:50">
      <c r="C24" s="4" t="s">
        <v>11</v>
      </c>
      <c r="D24" s="11">
        <v>8.6142322097378279E-2</v>
      </c>
      <c r="E24" s="11">
        <v>5.9722420947202745E-2</v>
      </c>
      <c r="F24" s="11">
        <v>4.3205875999135883E-2</v>
      </c>
      <c r="G24" s="11">
        <v>4.7279457444605509E-2</v>
      </c>
      <c r="H24" s="11">
        <v>5.1744380043748532E-2</v>
      </c>
      <c r="I24" s="11">
        <v>4.5368020304568525E-2</v>
      </c>
      <c r="J24" s="11">
        <v>2.8899005226774573E-2</v>
      </c>
      <c r="K24" s="11">
        <v>4.6222251354658274E-2</v>
      </c>
      <c r="L24" s="11">
        <v>5.90182421919868E-2</v>
      </c>
      <c r="M24" s="11">
        <v>7.3644977765507449E-2</v>
      </c>
      <c r="N24" s="11">
        <v>7.729042686062744E-2</v>
      </c>
      <c r="O24" s="11">
        <v>7.3390506717588483E-2</v>
      </c>
      <c r="P24" s="11">
        <v>7.5298023238267689E-2</v>
      </c>
      <c r="Q24" s="11">
        <v>7.40210053621283E-2</v>
      </c>
      <c r="R24" s="11">
        <v>6.649199537877537E-2</v>
      </c>
      <c r="S24" s="11">
        <v>5.4582970629009901E-2</v>
      </c>
      <c r="T24" s="11">
        <v>3.9406909202078878E-2</v>
      </c>
      <c r="U24" s="11">
        <v>7.5184564251889768E-2</v>
      </c>
      <c r="V24" s="11">
        <v>4.4994966516391649E-2</v>
      </c>
      <c r="W24" s="11">
        <v>2.5816753926701571E-2</v>
      </c>
      <c r="X24" s="11">
        <v>7.2055978890527783E-2</v>
      </c>
      <c r="Y24" s="11">
        <v>3.3968264547795987E-2</v>
      </c>
      <c r="Z24" s="11">
        <v>5.1030462649182262E-2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</row>
    <row r="25" spans="3:50">
      <c r="C25" s="4" t="s">
        <v>12</v>
      </c>
      <c r="D25" s="11">
        <v>0.10561173904421971</v>
      </c>
      <c r="E25" s="11">
        <v>6.7400817849200087E-2</v>
      </c>
      <c r="F25" s="11">
        <v>2.9472056994992776E-2</v>
      </c>
      <c r="G25" s="11">
        <v>3.6528040739048119E-2</v>
      </c>
      <c r="H25" s="11">
        <v>4.9286681573394643E-2</v>
      </c>
      <c r="I25" s="11">
        <v>3.7727354583108233E-2</v>
      </c>
      <c r="J25" s="11">
        <v>5.4779464931308752E-2</v>
      </c>
      <c r="K25" s="11">
        <v>5.3360388274973268E-2</v>
      </c>
      <c r="L25" s="11">
        <v>5.5915657946114798E-2</v>
      </c>
      <c r="M25" s="11">
        <v>0.10509577693957547</v>
      </c>
      <c r="N25" s="11">
        <v>0.11107393030830322</v>
      </c>
      <c r="O25" s="11">
        <v>7.6016464210420645E-2</v>
      </c>
      <c r="P25" s="11">
        <v>6.6037207740105616E-2</v>
      </c>
      <c r="Q25" s="11">
        <v>0.11277787502187993</v>
      </c>
      <c r="R25" s="11">
        <v>6.372202035455303E-2</v>
      </c>
      <c r="S25" s="11">
        <v>6.4311487046019161E-2</v>
      </c>
      <c r="T25" s="11">
        <v>7.6556486460200357E-2</v>
      </c>
      <c r="U25" s="11">
        <v>8.1024224668636985E-2</v>
      </c>
      <c r="V25" s="11">
        <v>6.0445792194458038E-2</v>
      </c>
      <c r="W25" s="11">
        <v>3.4258758893992616E-2</v>
      </c>
      <c r="X25" s="11">
        <v>6.8697138254215334E-2</v>
      </c>
      <c r="Y25" s="11">
        <v>3.9499684246979978E-2</v>
      </c>
      <c r="Z25" s="11">
        <v>4.9365054479893394E-2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spans="3:50">
      <c r="C26" s="4" t="s">
        <v>13</v>
      </c>
      <c r="D26" s="11">
        <v>8.4625609215773154E-2</v>
      </c>
      <c r="E26" s="11">
        <v>4.9972766884531589E-2</v>
      </c>
      <c r="F26" s="11">
        <v>4.266632084035793E-2</v>
      </c>
      <c r="G26" s="11">
        <v>7.1517412935323377E-2</v>
      </c>
      <c r="H26" s="11">
        <v>4.7011027278003485E-2</v>
      </c>
      <c r="I26" s="11">
        <v>6.7073170731707321E-2</v>
      </c>
      <c r="J26" s="11">
        <v>3.9064935064935066E-2</v>
      </c>
      <c r="K26" s="11">
        <v>5.4994500549945008E-2</v>
      </c>
      <c r="L26" s="11">
        <v>9.6104634631788449E-2</v>
      </c>
      <c r="M26" s="11">
        <v>0.10211846087332468</v>
      </c>
      <c r="N26" s="11">
        <v>8.6850776714263292E-2</v>
      </c>
      <c r="O26" s="11">
        <v>8.2292644192593661E-2</v>
      </c>
      <c r="P26" s="11">
        <v>9.2109651170546258E-2</v>
      </c>
      <c r="Q26" s="11">
        <v>7.322584585318187E-2</v>
      </c>
      <c r="R26" s="11">
        <v>8.8488021396460476E-2</v>
      </c>
      <c r="S26" s="11">
        <v>8.0353408615641997E-2</v>
      </c>
      <c r="T26" s="11">
        <v>6.9392692959109603E-2</v>
      </c>
      <c r="U26" s="11">
        <v>8.8103534096565461E-2</v>
      </c>
      <c r="V26" s="15">
        <v>6.978291607751809E-2</v>
      </c>
      <c r="W26" s="15">
        <v>5.0342092987093766E-2</v>
      </c>
      <c r="X26" s="15">
        <v>5.9254598615788891E-2</v>
      </c>
      <c r="Y26" s="15">
        <v>6.6561844863731651E-2</v>
      </c>
      <c r="Z26" s="15">
        <v>7.0303030303030298E-2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</row>
    <row r="27" spans="3:50">
      <c r="C27" s="4" t="s">
        <v>19</v>
      </c>
      <c r="D27" s="11">
        <v>8.3215725806451618E-2</v>
      </c>
      <c r="E27" s="11">
        <v>4.8345819180121909E-2</v>
      </c>
      <c r="F27" s="11">
        <v>2.4034620505992012E-2</v>
      </c>
      <c r="G27" s="11">
        <v>1.3154758034804846E-2</v>
      </c>
      <c r="H27" s="11">
        <v>1.5529411764705882E-2</v>
      </c>
      <c r="I27" s="11">
        <v>1.6408290504676046E-2</v>
      </c>
      <c r="J27" s="11">
        <v>6.343384105274065E-2</v>
      </c>
      <c r="K27" s="11">
        <v>7.699353028295268E-2</v>
      </c>
      <c r="L27" s="11">
        <v>5.4915229703077786E-2</v>
      </c>
      <c r="M27" s="11">
        <v>0.10618846694796062</v>
      </c>
      <c r="N27" s="11">
        <v>8.3373389360085592E-2</v>
      </c>
      <c r="O27" s="11">
        <v>8.6646629454701585E-2</v>
      </c>
      <c r="P27" s="11">
        <v>7.4732627364206314E-2</v>
      </c>
      <c r="Q27" s="11">
        <v>7.4021422093678763E-2</v>
      </c>
      <c r="R27" s="11">
        <v>6.8668842283027914E-2</v>
      </c>
      <c r="S27" s="11">
        <v>6.6765610318612792E-2</v>
      </c>
      <c r="T27" s="11">
        <v>7.7340379745568469E-2</v>
      </c>
      <c r="U27" s="11">
        <v>7.4148054554238355E-2</v>
      </c>
      <c r="V27" s="11">
        <v>8.0498542601866507E-2</v>
      </c>
      <c r="W27" s="11">
        <v>6.0316672536902434E-2</v>
      </c>
      <c r="X27" s="11">
        <v>5.7195056583546608E-2</v>
      </c>
      <c r="Y27" s="11">
        <v>5.6864355339736494E-2</v>
      </c>
      <c r="Z27" s="11">
        <v>4.1014067757672398E-2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</row>
    <row r="30" spans="3:50">
      <c r="C30" s="16" t="s">
        <v>74</v>
      </c>
    </row>
    <row r="31" spans="3:50">
      <c r="C31" s="17" t="s">
        <v>75</v>
      </c>
    </row>
    <row r="51" spans="3:53">
      <c r="C51" s="10" t="s">
        <v>100</v>
      </c>
    </row>
    <row r="52" spans="3:53" ht="25.5">
      <c r="C52" s="18" t="s">
        <v>0</v>
      </c>
      <c r="D52" s="19" t="s">
        <v>20</v>
      </c>
      <c r="E52" s="19" t="s">
        <v>21</v>
      </c>
      <c r="F52" s="19" t="s">
        <v>22</v>
      </c>
      <c r="G52" s="19" t="s">
        <v>23</v>
      </c>
      <c r="H52" s="19" t="s">
        <v>24</v>
      </c>
      <c r="I52" s="19" t="s">
        <v>25</v>
      </c>
      <c r="J52" s="19" t="s">
        <v>26</v>
      </c>
      <c r="K52" s="19" t="s">
        <v>27</v>
      </c>
      <c r="L52" s="19" t="s">
        <v>28</v>
      </c>
      <c r="M52" s="19" t="s">
        <v>29</v>
      </c>
      <c r="N52" s="19" t="s">
        <v>30</v>
      </c>
      <c r="O52" s="19" t="s">
        <v>31</v>
      </c>
      <c r="P52" s="19" t="s">
        <v>32</v>
      </c>
      <c r="Q52" s="19" t="s">
        <v>33</v>
      </c>
      <c r="R52" s="19" t="s">
        <v>34</v>
      </c>
      <c r="S52" s="19" t="s">
        <v>35</v>
      </c>
      <c r="T52" s="19" t="s">
        <v>36</v>
      </c>
      <c r="U52" s="19" t="s">
        <v>37</v>
      </c>
      <c r="V52" s="19" t="s">
        <v>38</v>
      </c>
      <c r="W52" s="19" t="s">
        <v>39</v>
      </c>
      <c r="X52" s="19" t="s">
        <v>40</v>
      </c>
      <c r="Y52" s="19" t="s">
        <v>41</v>
      </c>
      <c r="Z52" s="19" t="s">
        <v>42</v>
      </c>
      <c r="AA52" s="19" t="s">
        <v>43</v>
      </c>
      <c r="AB52" s="20" t="s">
        <v>44</v>
      </c>
      <c r="AC52" s="20" t="s">
        <v>45</v>
      </c>
      <c r="AD52" s="20" t="s">
        <v>46</v>
      </c>
      <c r="AE52" s="20" t="s">
        <v>47</v>
      </c>
      <c r="AF52" s="20" t="s">
        <v>48</v>
      </c>
      <c r="AG52" s="20" t="s">
        <v>49</v>
      </c>
      <c r="AH52" s="20" t="s">
        <v>50</v>
      </c>
      <c r="AI52" s="20" t="s">
        <v>51</v>
      </c>
      <c r="AJ52" s="20" t="s">
        <v>52</v>
      </c>
      <c r="AK52" s="20" t="s">
        <v>53</v>
      </c>
      <c r="AL52" s="20" t="s">
        <v>54</v>
      </c>
      <c r="AM52" s="20" t="s">
        <v>55</v>
      </c>
      <c r="AN52" s="20" t="s">
        <v>56</v>
      </c>
      <c r="AO52" s="20" t="s">
        <v>57</v>
      </c>
      <c r="AP52" s="20" t="s">
        <v>58</v>
      </c>
      <c r="AQ52" s="20" t="s">
        <v>59</v>
      </c>
      <c r="AR52" s="20" t="s">
        <v>60</v>
      </c>
      <c r="AS52" s="20" t="s">
        <v>61</v>
      </c>
      <c r="AT52" s="20" t="s">
        <v>62</v>
      </c>
      <c r="AU52" s="20" t="s">
        <v>63</v>
      </c>
      <c r="AV52" s="20" t="s">
        <v>64</v>
      </c>
      <c r="AW52" s="20" t="s">
        <v>65</v>
      </c>
      <c r="AX52" s="20" t="s">
        <v>66</v>
      </c>
      <c r="AY52" s="20" t="s">
        <v>70</v>
      </c>
      <c r="AZ52" s="20" t="s">
        <v>71</v>
      </c>
      <c r="BA52" s="20" t="s">
        <v>72</v>
      </c>
    </row>
    <row r="53" spans="3:53">
      <c r="C53" s="2" t="s">
        <v>2</v>
      </c>
      <c r="D53" s="3">
        <v>3892</v>
      </c>
      <c r="E53" s="3">
        <v>4111</v>
      </c>
      <c r="F53" s="3">
        <v>4248</v>
      </c>
      <c r="G53" s="3">
        <v>4374</v>
      </c>
      <c r="H53" s="3">
        <v>4342</v>
      </c>
      <c r="I53" s="3">
        <v>4449</v>
      </c>
      <c r="J53" s="3">
        <v>4593</v>
      </c>
      <c r="K53" s="3">
        <v>4784</v>
      </c>
      <c r="L53" s="3">
        <v>4947</v>
      </c>
      <c r="M53" s="3">
        <v>5085</v>
      </c>
      <c r="N53" s="3">
        <v>5510</v>
      </c>
      <c r="O53" s="3">
        <v>5993</v>
      </c>
      <c r="P53" s="3">
        <v>6453</v>
      </c>
      <c r="Q53" s="3">
        <v>6994</v>
      </c>
      <c r="R53" s="3">
        <v>7087</v>
      </c>
      <c r="S53" s="3">
        <v>7775</v>
      </c>
      <c r="T53" s="3">
        <v>8147</v>
      </c>
      <c r="U53" s="3">
        <v>8688</v>
      </c>
      <c r="V53" s="3">
        <v>9561</v>
      </c>
      <c r="W53" s="3">
        <v>10131</v>
      </c>
      <c r="X53" s="3">
        <v>10700</v>
      </c>
      <c r="Y53" s="3">
        <v>11193</v>
      </c>
      <c r="Z53" s="3">
        <v>11751</v>
      </c>
      <c r="AA53" s="3">
        <v>11947</v>
      </c>
      <c r="AB53" s="8">
        <f>+(Table13[[#This Row],[1992]]-Table13[[#This Row],[1991]])/Table13[[#This Row],[1991]]</f>
        <v>5.6269270298047278E-2</v>
      </c>
      <c r="AC53" s="8">
        <f>+(Table13[[#This Row],[1993]]-Table13[[#This Row],[1992]])/Table13[[#This Row],[1992]]</f>
        <v>3.3325225006081247E-2</v>
      </c>
      <c r="AD53" s="8">
        <f>+(Table13[[#This Row],[1994]]-Table13[[#This Row],[1993]])/Table13[[#This Row],[1993]]</f>
        <v>2.9661016949152543E-2</v>
      </c>
      <c r="AE53" s="8">
        <f>+(Table13[[#This Row],[1995]]-Table13[[#This Row],[1994]])/Table13[[#This Row],[1994]]</f>
        <v>-7.3159579332418836E-3</v>
      </c>
      <c r="AF53" s="8">
        <f>+(Table13[[#This Row],[1996]]-Table13[[#This Row],[1995]])/Table13[[#This Row],[1995]]</f>
        <v>2.4643021649009673E-2</v>
      </c>
      <c r="AG53" s="8">
        <f>+(Table13[[#This Row],[1997]]-Table13[[#This Row],[1996]])/Table13[[#This Row],[1996]]</f>
        <v>3.2366824005394472E-2</v>
      </c>
      <c r="AH53" s="8">
        <f>+(Table13[[#This Row],[1998]]-Table13[[#This Row],[1997]])/Table13[[#This Row],[1997]]</f>
        <v>4.1585020683649034E-2</v>
      </c>
      <c r="AI53" s="8">
        <f>+(Table13[[#This Row],[1999]]-Table13[[#This Row],[1998]])/Table13[[#This Row],[1998]]</f>
        <v>3.4071906354515048E-2</v>
      </c>
      <c r="AJ53" s="8">
        <f>+(Table13[[#This Row],[2000]]-Table13[[#This Row],[1999]])/Table13[[#This Row],[1999]]</f>
        <v>2.7895694360218316E-2</v>
      </c>
      <c r="AK53" s="8">
        <f>+(Table13[[#This Row],[2001]]-Table13[[#This Row],[2000]])/Table13[[#This Row],[2000]]</f>
        <v>8.3579154375614556E-2</v>
      </c>
      <c r="AL53" s="8">
        <f>+(Table13[[#This Row],[2002]]-Table13[[#This Row],[2001]])/Table13[[#This Row],[2001]]</f>
        <v>8.7658802177858444E-2</v>
      </c>
      <c r="AM53" s="8">
        <f>+(Table13[[#This Row],[2003]]-Table13[[#This Row],[2002]])/Table13[[#This Row],[2002]]</f>
        <v>7.6756215584848991E-2</v>
      </c>
      <c r="AN53" s="8">
        <f>+(Table13[[#This Row],[2004]]-Table13[[#This Row],[2003]])/Table13[[#This Row],[2003]]</f>
        <v>8.3836975050364165E-2</v>
      </c>
      <c r="AO53" s="8">
        <f>+(Table13[[#This Row],[2005]]-Table13[[#This Row],[2004]])/Table13[[#This Row],[2004]]</f>
        <v>1.3297111810122962E-2</v>
      </c>
      <c r="AP53" s="8">
        <f>+(Table13[[#This Row],[2006]]-Table13[[#This Row],[2005]])/Table13[[#This Row],[2005]]</f>
        <v>9.7079159023564274E-2</v>
      </c>
      <c r="AQ53" s="8">
        <f>+(Table13[[#This Row],[2007]]-Table13[[#This Row],[2006]])/Table13[[#This Row],[2006]]</f>
        <v>4.7845659163987135E-2</v>
      </c>
      <c r="AR53" s="8">
        <f>+(Table13[[#This Row],[2008]]-Table13[[#This Row],[2007]])/Table13[[#This Row],[2007]]</f>
        <v>6.6404811587087276E-2</v>
      </c>
      <c r="AS53" s="8">
        <f>+(Table13[[#This Row],[2009]]-Table13[[#This Row],[2008]])/Table13[[#This Row],[2008]]</f>
        <v>0.10048342541436464</v>
      </c>
      <c r="AT53" s="8">
        <f>+(Table13[[#This Row],[2010]]-Table13[[#This Row],[2009]])/Table13[[#This Row],[2009]]</f>
        <v>5.9617194854094759E-2</v>
      </c>
      <c r="AU53" s="8">
        <f>+(Table13[[#This Row],[2011]]-Table13[[#This Row],[2010]])/Table13[[#This Row],[2010]]</f>
        <v>5.6164248346658771E-2</v>
      </c>
      <c r="AV53" s="8">
        <f>+(Table13[[#This Row],[2012]]-Table13[[#This Row],[2011]])/Table13[[#This Row],[2011]]</f>
        <v>4.6074766355140184E-2</v>
      </c>
      <c r="AW53" s="8">
        <f>+(Table13[[#This Row],[2013]]-Table13[[#This Row],[2012]])/Table13[[#This Row],[2012]]</f>
        <v>4.985258643795229E-2</v>
      </c>
      <c r="AX53" s="8">
        <f>+(Table13[[#This Row],[2014]]-Table13[[#This Row],[2013]])/Table13[[#This Row],[2013]]</f>
        <v>1.6679431537741467E-2</v>
      </c>
      <c r="AY53" s="8">
        <f>+(Table13[[#This Row],[2014]]-Table13[[#This Row],[1991]])/Table13[[#This Row],[1991]]</f>
        <v>2.0696300102774923</v>
      </c>
      <c r="AZ53" s="8">
        <f>+(Table13[[#This Row],[2014]]-Table13[[#This Row],[2004]])/Table13[[#This Row],[2004]]</f>
        <v>0.70817843866171004</v>
      </c>
      <c r="BA53" s="8">
        <f>+(Table13[[#This Row],[2014]]-Table13[[#This Row],[2009]])/Table13[[#This Row],[2009]]</f>
        <v>0.24955548582784229</v>
      </c>
    </row>
    <row r="54" spans="3:53">
      <c r="C54" s="2" t="s">
        <v>3</v>
      </c>
      <c r="D54" s="3">
        <v>1235</v>
      </c>
      <c r="E54" s="3">
        <v>1307</v>
      </c>
      <c r="F54" s="3">
        <v>1386</v>
      </c>
      <c r="G54" s="3">
        <v>1463</v>
      </c>
      <c r="H54" s="3">
        <v>1574</v>
      </c>
      <c r="I54" s="3">
        <v>1691</v>
      </c>
      <c r="J54" s="3">
        <v>1783</v>
      </c>
      <c r="K54" s="3">
        <v>1861</v>
      </c>
      <c r="L54" s="3">
        <v>1975</v>
      </c>
      <c r="M54" s="3">
        <v>2113</v>
      </c>
      <c r="N54" s="3">
        <v>2286</v>
      </c>
      <c r="O54" s="3">
        <v>2484</v>
      </c>
      <c r="P54" s="3">
        <v>2756</v>
      </c>
      <c r="Q54" s="3">
        <v>3036</v>
      </c>
      <c r="R54" s="3">
        <v>3351</v>
      </c>
      <c r="S54" s="3">
        <v>3617</v>
      </c>
      <c r="T54" s="3">
        <v>3839</v>
      </c>
      <c r="U54" s="3">
        <v>4093</v>
      </c>
      <c r="V54" s="3">
        <v>4283</v>
      </c>
      <c r="W54" s="3">
        <v>4588</v>
      </c>
      <c r="X54" s="3">
        <v>4886</v>
      </c>
      <c r="Y54" s="3">
        <v>5073</v>
      </c>
      <c r="Z54" s="3">
        <v>5101</v>
      </c>
      <c r="AA54" s="3">
        <v>5261</v>
      </c>
      <c r="AB54" s="8">
        <f>+(Table13[[#This Row],[1992]]-Table13[[#This Row],[1991]])/Table13[[#This Row],[1991]]</f>
        <v>5.8299595141700404E-2</v>
      </c>
      <c r="AC54" s="8">
        <f>+(Table13[[#This Row],[1993]]-Table13[[#This Row],[1992]])/Table13[[#This Row],[1992]]</f>
        <v>6.0443764345830146E-2</v>
      </c>
      <c r="AD54" s="8">
        <f>+(Table13[[#This Row],[1994]]-Table13[[#This Row],[1993]])/Table13[[#This Row],[1993]]</f>
        <v>5.5555555555555552E-2</v>
      </c>
      <c r="AE54" s="8">
        <f>+(Table13[[#This Row],[1995]]-Table13[[#This Row],[1994]])/Table13[[#This Row],[1994]]</f>
        <v>7.5871496924128506E-2</v>
      </c>
      <c r="AF54" s="8">
        <f>+(Table13[[#This Row],[1996]]-Table13[[#This Row],[1995]])/Table13[[#This Row],[1995]]</f>
        <v>7.4332909783989834E-2</v>
      </c>
      <c r="AG54" s="8">
        <f>+(Table13[[#This Row],[1997]]-Table13[[#This Row],[1996]])/Table13[[#This Row],[1996]]</f>
        <v>5.4405677114133646E-2</v>
      </c>
      <c r="AH54" s="8">
        <f>+(Table13[[#This Row],[1998]]-Table13[[#This Row],[1997]])/Table13[[#This Row],[1997]]</f>
        <v>4.3746494671901288E-2</v>
      </c>
      <c r="AI54" s="8">
        <f>+(Table13[[#This Row],[1999]]-Table13[[#This Row],[1998]])/Table13[[#This Row],[1998]]</f>
        <v>6.1257388500806018E-2</v>
      </c>
      <c r="AJ54" s="8">
        <f>+(Table13[[#This Row],[2000]]-Table13[[#This Row],[1999]])/Table13[[#This Row],[1999]]</f>
        <v>6.9873417721518991E-2</v>
      </c>
      <c r="AK54" s="8">
        <f>+(Table13[[#This Row],[2001]]-Table13[[#This Row],[2000]])/Table13[[#This Row],[2000]]</f>
        <v>8.1874112636062465E-2</v>
      </c>
      <c r="AL54" s="8">
        <f>+(Table13[[#This Row],[2002]]-Table13[[#This Row],[2001]])/Table13[[#This Row],[2001]]</f>
        <v>8.6614173228346455E-2</v>
      </c>
      <c r="AM54" s="8">
        <f>+(Table13[[#This Row],[2003]]-Table13[[#This Row],[2002]])/Table13[[#This Row],[2002]]</f>
        <v>0.10950080515297907</v>
      </c>
      <c r="AN54" s="8">
        <f>+(Table13[[#This Row],[2004]]-Table13[[#This Row],[2003]])/Table13[[#This Row],[2003]]</f>
        <v>0.10159651669085631</v>
      </c>
      <c r="AO54" s="8">
        <f>+(Table13[[#This Row],[2005]]-Table13[[#This Row],[2004]])/Table13[[#This Row],[2004]]</f>
        <v>0.10375494071146245</v>
      </c>
      <c r="AP54" s="8">
        <f>+(Table13[[#This Row],[2006]]-Table13[[#This Row],[2005]])/Table13[[#This Row],[2005]]</f>
        <v>7.9379289764249475E-2</v>
      </c>
      <c r="AQ54" s="8">
        <f>+(Table13[[#This Row],[2007]]-Table13[[#This Row],[2006]])/Table13[[#This Row],[2006]]</f>
        <v>6.1376831628421342E-2</v>
      </c>
      <c r="AR54" s="8">
        <f>+(Table13[[#This Row],[2008]]-Table13[[#This Row],[2007]])/Table13[[#This Row],[2007]]</f>
        <v>6.616306329773379E-2</v>
      </c>
      <c r="AS54" s="8">
        <f>+(Table13[[#This Row],[2009]]-Table13[[#This Row],[2008]])/Table13[[#This Row],[2008]]</f>
        <v>4.6420718299535792E-2</v>
      </c>
      <c r="AT54" s="8">
        <f>+(Table13[[#This Row],[2010]]-Table13[[#This Row],[2009]])/Table13[[#This Row],[2009]]</f>
        <v>7.1211767452720051E-2</v>
      </c>
      <c r="AU54" s="8">
        <f>+(Table13[[#This Row],[2011]]-Table13[[#This Row],[2010]])/Table13[[#This Row],[2010]]</f>
        <v>6.495204882301657E-2</v>
      </c>
      <c r="AV54" s="8">
        <f>+(Table13[[#This Row],[2012]]-Table13[[#This Row],[2011]])/Table13[[#This Row],[2011]]</f>
        <v>3.8272615636512484E-2</v>
      </c>
      <c r="AW54" s="8">
        <f>+(Table13[[#This Row],[2013]]-Table13[[#This Row],[2012]])/Table13[[#This Row],[2012]]</f>
        <v>5.5194165188251531E-3</v>
      </c>
      <c r="AX54" s="8">
        <f>+(Table13[[#This Row],[2014]]-Table13[[#This Row],[2013]])/Table13[[#This Row],[2013]]</f>
        <v>3.1366398745344047E-2</v>
      </c>
      <c r="AY54" s="8">
        <f>+(Table13[[#This Row],[2014]]-Table13[[#This Row],[1991]])/Table13[[#This Row],[1991]]</f>
        <v>3.259919028340081</v>
      </c>
      <c r="AZ54" s="8">
        <f>+(Table13[[#This Row],[2014]]-Table13[[#This Row],[2004]])/Table13[[#This Row],[2004]]</f>
        <v>0.73287220026350464</v>
      </c>
      <c r="BA54" s="8">
        <f>+(Table13[[#This Row],[2014]]-Table13[[#This Row],[2009]])/Table13[[#This Row],[2009]]</f>
        <v>0.22834461825823021</v>
      </c>
    </row>
    <row r="55" spans="3:53">
      <c r="C55" s="2" t="s">
        <v>4</v>
      </c>
      <c r="D55" s="3">
        <v>8349</v>
      </c>
      <c r="E55" s="3">
        <v>8908</v>
      </c>
      <c r="F55" s="3">
        <v>9452</v>
      </c>
      <c r="G55" s="3">
        <v>9696</v>
      </c>
      <c r="H55" s="3">
        <v>9739</v>
      </c>
      <c r="I55" s="3">
        <v>10044</v>
      </c>
      <c r="J55" s="3">
        <v>10474</v>
      </c>
      <c r="K55" s="3">
        <v>10926</v>
      </c>
      <c r="L55" s="3">
        <v>11196</v>
      </c>
      <c r="M55" s="3">
        <v>11840</v>
      </c>
      <c r="N55" s="3">
        <v>12985</v>
      </c>
      <c r="O55" s="3">
        <v>14147</v>
      </c>
      <c r="P55" s="3">
        <v>15795</v>
      </c>
      <c r="Q55" s="3">
        <v>16827</v>
      </c>
      <c r="R55" s="3">
        <v>17785</v>
      </c>
      <c r="S55" s="3">
        <v>19584</v>
      </c>
      <c r="T55" s="3">
        <v>21142</v>
      </c>
      <c r="U55" s="3">
        <v>22003</v>
      </c>
      <c r="V55" s="3">
        <v>23478</v>
      </c>
      <c r="W55" s="3">
        <v>24408</v>
      </c>
      <c r="X55" s="3">
        <v>24629</v>
      </c>
      <c r="Y55" s="3">
        <v>25416</v>
      </c>
      <c r="Z55" s="3">
        <v>25966</v>
      </c>
      <c r="AA55" s="3">
        <v>26544</v>
      </c>
      <c r="AB55" s="8">
        <f>+(Table13[[#This Row],[1992]]-Table13[[#This Row],[1991]])/Table13[[#This Row],[1991]]</f>
        <v>6.6954126242663795E-2</v>
      </c>
      <c r="AC55" s="8">
        <f>+(Table13[[#This Row],[1993]]-Table13[[#This Row],[1992]])/Table13[[#This Row],[1992]]</f>
        <v>6.1068702290076333E-2</v>
      </c>
      <c r="AD55" s="8">
        <f>+(Table13[[#This Row],[1994]]-Table13[[#This Row],[1993]])/Table13[[#This Row],[1993]]</f>
        <v>2.5814642403724081E-2</v>
      </c>
      <c r="AE55" s="8">
        <f>+(Table13[[#This Row],[1995]]-Table13[[#This Row],[1994]])/Table13[[#This Row],[1994]]</f>
        <v>4.4348184818481847E-3</v>
      </c>
      <c r="AF55" s="8">
        <f>+(Table13[[#This Row],[1996]]-Table13[[#This Row],[1995]])/Table13[[#This Row],[1995]]</f>
        <v>3.131738371496047E-2</v>
      </c>
      <c r="AG55" s="8">
        <f>+(Table13[[#This Row],[1997]]-Table13[[#This Row],[1996]])/Table13[[#This Row],[1996]]</f>
        <v>4.2811628833134212E-2</v>
      </c>
      <c r="AH55" s="8">
        <f>+(Table13[[#This Row],[1998]]-Table13[[#This Row],[1997]])/Table13[[#This Row],[1997]]</f>
        <v>4.3154477754439563E-2</v>
      </c>
      <c r="AI55" s="8">
        <f>+(Table13[[#This Row],[1999]]-Table13[[#This Row],[1998]])/Table13[[#This Row],[1998]]</f>
        <v>2.4711696869851731E-2</v>
      </c>
      <c r="AJ55" s="8">
        <f>+(Table13[[#This Row],[2000]]-Table13[[#This Row],[1999]])/Table13[[#This Row],[1999]]</f>
        <v>5.7520543051089675E-2</v>
      </c>
      <c r="AK55" s="8">
        <f>+(Table13[[#This Row],[2001]]-Table13[[#This Row],[2000]])/Table13[[#This Row],[2000]]</f>
        <v>9.6706081081081086E-2</v>
      </c>
      <c r="AL55" s="8">
        <f>+(Table13[[#This Row],[2002]]-Table13[[#This Row],[2001]])/Table13[[#This Row],[2001]]</f>
        <v>8.9487870619946092E-2</v>
      </c>
      <c r="AM55" s="8">
        <f>+(Table13[[#This Row],[2003]]-Table13[[#This Row],[2002]])/Table13[[#This Row],[2002]]</f>
        <v>0.11649112886124266</v>
      </c>
      <c r="AN55" s="8">
        <f>+(Table13[[#This Row],[2004]]-Table13[[#This Row],[2003]])/Table13[[#This Row],[2003]]</f>
        <v>6.5337132003798676E-2</v>
      </c>
      <c r="AO55" s="8">
        <f>+(Table13[[#This Row],[2005]]-Table13[[#This Row],[2004]])/Table13[[#This Row],[2004]]</f>
        <v>5.6932311166577522E-2</v>
      </c>
      <c r="AP55" s="8">
        <f>+(Table13[[#This Row],[2006]]-Table13[[#This Row],[2005]])/Table13[[#This Row],[2005]]</f>
        <v>0.10115265673320213</v>
      </c>
      <c r="AQ55" s="8">
        <f>+(Table13[[#This Row],[2007]]-Table13[[#This Row],[2006]])/Table13[[#This Row],[2006]]</f>
        <v>7.9554738562091498E-2</v>
      </c>
      <c r="AR55" s="8">
        <f>+(Table13[[#This Row],[2008]]-Table13[[#This Row],[2007]])/Table13[[#This Row],[2007]]</f>
        <v>4.0724623971242074E-2</v>
      </c>
      <c r="AS55" s="8">
        <f>+(Table13[[#This Row],[2009]]-Table13[[#This Row],[2008]])/Table13[[#This Row],[2008]]</f>
        <v>6.7036313230014091E-2</v>
      </c>
      <c r="AT55" s="8">
        <f>+(Table13[[#This Row],[2010]]-Table13[[#This Row],[2009]])/Table13[[#This Row],[2009]]</f>
        <v>3.9611551239458219E-2</v>
      </c>
      <c r="AU55" s="8">
        <f>+(Table13[[#This Row],[2011]]-Table13[[#This Row],[2010]])/Table13[[#This Row],[2010]]</f>
        <v>9.0544083906915762E-3</v>
      </c>
      <c r="AV55" s="8">
        <f>+(Table13[[#This Row],[2012]]-Table13[[#This Row],[2011]])/Table13[[#This Row],[2011]]</f>
        <v>3.1954200332940844E-2</v>
      </c>
      <c r="AW55" s="8">
        <f>+(Table13[[#This Row],[2013]]-Table13[[#This Row],[2012]])/Table13[[#This Row],[2012]]</f>
        <v>2.1639911866540761E-2</v>
      </c>
      <c r="AX55" s="8">
        <f>+(Table13[[#This Row],[2014]]-Table13[[#This Row],[2013]])/Table13[[#This Row],[2013]]</f>
        <v>2.2259878302395439E-2</v>
      </c>
      <c r="AY55" s="8">
        <f>+(Table13[[#This Row],[2014]]-Table13[[#This Row],[1991]])/Table13[[#This Row],[1991]]</f>
        <v>2.1793029105282069</v>
      </c>
      <c r="AZ55" s="8">
        <f>+(Table13[[#This Row],[2014]]-Table13[[#This Row],[2004]])/Table13[[#This Row],[2004]]</f>
        <v>0.57746478873239437</v>
      </c>
      <c r="BA55" s="14">
        <f>+(Table13[[#This Row],[2014]]-Table13[[#This Row],[2009]])/Table13[[#This Row],[2009]]</f>
        <v>0.13059033989266547</v>
      </c>
    </row>
    <row r="56" spans="3:53">
      <c r="C56" s="2" t="s">
        <v>5</v>
      </c>
      <c r="D56" s="3">
        <v>1074</v>
      </c>
      <c r="E56" s="3">
        <v>1191</v>
      </c>
      <c r="F56" s="3">
        <v>1278</v>
      </c>
      <c r="G56" s="3">
        <v>1257</v>
      </c>
      <c r="H56" s="3">
        <v>1323</v>
      </c>
      <c r="I56" s="3">
        <v>1361</v>
      </c>
      <c r="J56" s="3">
        <v>1407</v>
      </c>
      <c r="K56" s="3">
        <v>1444</v>
      </c>
      <c r="L56" s="3">
        <v>1546</v>
      </c>
      <c r="M56" s="3">
        <v>1682</v>
      </c>
      <c r="N56" s="3">
        <v>1825</v>
      </c>
      <c r="O56" s="3">
        <v>2056</v>
      </c>
      <c r="P56" s="3">
        <v>2340</v>
      </c>
      <c r="Q56" s="3">
        <v>2574</v>
      </c>
      <c r="R56" s="3">
        <v>2841</v>
      </c>
      <c r="S56" s="3">
        <v>3227</v>
      </c>
      <c r="T56" s="3">
        <v>3528</v>
      </c>
      <c r="U56" s="3">
        <v>3724</v>
      </c>
      <c r="V56" s="3">
        <v>4147</v>
      </c>
      <c r="W56" s="3">
        <v>4429</v>
      </c>
      <c r="X56" s="3">
        <v>4557</v>
      </c>
      <c r="Y56" s="3">
        <v>4680</v>
      </c>
      <c r="Z56" s="3">
        <v>4859</v>
      </c>
      <c r="AA56" s="3">
        <v>5010</v>
      </c>
      <c r="AB56" s="8">
        <f>+(Table13[[#This Row],[1992]]-Table13[[#This Row],[1991]])/Table13[[#This Row],[1991]]</f>
        <v>0.10893854748603352</v>
      </c>
      <c r="AC56" s="8">
        <f>+(Table13[[#This Row],[1993]]-Table13[[#This Row],[1992]])/Table13[[#This Row],[1992]]</f>
        <v>7.3047858942065488E-2</v>
      </c>
      <c r="AD56" s="8">
        <f>+(Table13[[#This Row],[1994]]-Table13[[#This Row],[1993]])/Table13[[#This Row],[1993]]</f>
        <v>-1.6431924882629109E-2</v>
      </c>
      <c r="AE56" s="8">
        <f>+(Table13[[#This Row],[1995]]-Table13[[#This Row],[1994]])/Table13[[#This Row],[1994]]</f>
        <v>5.2505966587112173E-2</v>
      </c>
      <c r="AF56" s="8">
        <f>+(Table13[[#This Row],[1996]]-Table13[[#This Row],[1995]])/Table13[[#This Row],[1995]]</f>
        <v>2.872260015117158E-2</v>
      </c>
      <c r="AG56" s="8">
        <f>+(Table13[[#This Row],[1997]]-Table13[[#This Row],[1996]])/Table13[[#This Row],[1996]]</f>
        <v>3.3798677443056577E-2</v>
      </c>
      <c r="AH56" s="8">
        <f>+(Table13[[#This Row],[1998]]-Table13[[#This Row],[1997]])/Table13[[#This Row],[1997]]</f>
        <v>2.6297085998578537E-2</v>
      </c>
      <c r="AI56" s="8">
        <f>+(Table13[[#This Row],[1999]]-Table13[[#This Row],[1998]])/Table13[[#This Row],[1998]]</f>
        <v>7.0637119113573413E-2</v>
      </c>
      <c r="AJ56" s="8">
        <f>+(Table13[[#This Row],[2000]]-Table13[[#This Row],[1999]])/Table13[[#This Row],[1999]]</f>
        <v>8.7968952134540757E-2</v>
      </c>
      <c r="AK56" s="8">
        <f>+(Table13[[#This Row],[2001]]-Table13[[#This Row],[2000]])/Table13[[#This Row],[2000]]</f>
        <v>8.5017835909631398E-2</v>
      </c>
      <c r="AL56" s="8">
        <f>+(Table13[[#This Row],[2002]]-Table13[[#This Row],[2001]])/Table13[[#This Row],[2001]]</f>
        <v>0.12657534246575342</v>
      </c>
      <c r="AM56" s="8">
        <f>+(Table13[[#This Row],[2003]]-Table13[[#This Row],[2002]])/Table13[[#This Row],[2002]]</f>
        <v>0.13813229571984437</v>
      </c>
      <c r="AN56" s="8">
        <f>+(Table13[[#This Row],[2004]]-Table13[[#This Row],[2003]])/Table13[[#This Row],[2003]]</f>
        <v>0.1</v>
      </c>
      <c r="AO56" s="8">
        <f>+(Table13[[#This Row],[2005]]-Table13[[#This Row],[2004]])/Table13[[#This Row],[2004]]</f>
        <v>0.10372960372960373</v>
      </c>
      <c r="AP56" s="8">
        <f>+(Table13[[#This Row],[2006]]-Table13[[#This Row],[2005]])/Table13[[#This Row],[2005]]</f>
        <v>0.13586765223512848</v>
      </c>
      <c r="AQ56" s="8">
        <f>+(Table13[[#This Row],[2007]]-Table13[[#This Row],[2006]])/Table13[[#This Row],[2006]]</f>
        <v>9.3275488069414311E-2</v>
      </c>
      <c r="AR56" s="8">
        <f>+(Table13[[#This Row],[2008]]-Table13[[#This Row],[2007]])/Table13[[#This Row],[2007]]</f>
        <v>5.5555555555555552E-2</v>
      </c>
      <c r="AS56" s="8">
        <f>+(Table13[[#This Row],[2009]]-Table13[[#This Row],[2008]])/Table13[[#This Row],[2008]]</f>
        <v>0.11358754027926961</v>
      </c>
      <c r="AT56" s="8">
        <f>+(Table13[[#This Row],[2010]]-Table13[[#This Row],[2009]])/Table13[[#This Row],[2009]]</f>
        <v>6.8000964552688697E-2</v>
      </c>
      <c r="AU56" s="8">
        <f>+(Table13[[#This Row],[2011]]-Table13[[#This Row],[2010]])/Table13[[#This Row],[2010]]</f>
        <v>2.890042899074283E-2</v>
      </c>
      <c r="AV56" s="8">
        <f>+(Table13[[#This Row],[2012]]-Table13[[#This Row],[2011]])/Table13[[#This Row],[2011]]</f>
        <v>2.6991441737985518E-2</v>
      </c>
      <c r="AW56" s="8">
        <f>+(Table13[[#This Row],[2013]]-Table13[[#This Row],[2012]])/Table13[[#This Row],[2012]]</f>
        <v>3.8247863247863251E-2</v>
      </c>
      <c r="AX56" s="8">
        <f>+(Table13[[#This Row],[2014]]-Table13[[#This Row],[2013]])/Table13[[#This Row],[2013]]</f>
        <v>3.1076353159086231E-2</v>
      </c>
      <c r="AY56" s="8">
        <f>+(Table13[[#This Row],[2014]]-Table13[[#This Row],[1991]])/Table13[[#This Row],[1991]]</f>
        <v>3.6648044692737431</v>
      </c>
      <c r="AZ56" s="8">
        <f>+(Table13[[#This Row],[2014]]-Table13[[#This Row],[2004]])/Table13[[#This Row],[2004]]</f>
        <v>0.94638694638694643</v>
      </c>
      <c r="BA56" s="8">
        <f>+(Table13[[#This Row],[2014]]-Table13[[#This Row],[2009]])/Table13[[#This Row],[2009]]</f>
        <v>0.20810224258500121</v>
      </c>
    </row>
    <row r="57" spans="3:53">
      <c r="C57" s="2" t="s">
        <v>6</v>
      </c>
      <c r="D57" s="3">
        <v>1171</v>
      </c>
      <c r="E57" s="3">
        <v>1228</v>
      </c>
      <c r="F57" s="3">
        <v>1276</v>
      </c>
      <c r="G57" s="3">
        <v>1324</v>
      </c>
      <c r="H57" s="3">
        <v>1420</v>
      </c>
      <c r="I57" s="3">
        <v>1436</v>
      </c>
      <c r="J57" s="3">
        <v>1553</v>
      </c>
      <c r="K57" s="3">
        <v>1547</v>
      </c>
      <c r="L57" s="3">
        <v>1599</v>
      </c>
      <c r="M57" s="3">
        <v>1715</v>
      </c>
      <c r="N57" s="3">
        <v>1869</v>
      </c>
      <c r="O57" s="3">
        <v>2054</v>
      </c>
      <c r="P57" s="3">
        <v>2228</v>
      </c>
      <c r="Q57" s="3">
        <v>2427</v>
      </c>
      <c r="R57" s="3">
        <v>2535</v>
      </c>
      <c r="S57" s="3">
        <v>2709</v>
      </c>
      <c r="T57" s="3">
        <v>2847</v>
      </c>
      <c r="U57" s="3">
        <v>3053</v>
      </c>
      <c r="V57" s="3">
        <v>3233</v>
      </c>
      <c r="W57" s="3">
        <v>3359</v>
      </c>
      <c r="X57" s="3">
        <v>3495</v>
      </c>
      <c r="Y57" s="3">
        <v>3576</v>
      </c>
      <c r="Z57" s="3">
        <v>3653</v>
      </c>
      <c r="AA57" s="3">
        <v>3814</v>
      </c>
      <c r="AB57" s="8">
        <f>+(Table13[[#This Row],[1992]]-Table13[[#This Row],[1991]])/Table13[[#This Row],[1991]]</f>
        <v>4.8676345004269858E-2</v>
      </c>
      <c r="AC57" s="8">
        <f>+(Table13[[#This Row],[1993]]-Table13[[#This Row],[1992]])/Table13[[#This Row],[1992]]</f>
        <v>3.9087947882736153E-2</v>
      </c>
      <c r="AD57" s="8">
        <f>+(Table13[[#This Row],[1994]]-Table13[[#This Row],[1993]])/Table13[[#This Row],[1993]]</f>
        <v>3.7617554858934171E-2</v>
      </c>
      <c r="AE57" s="8">
        <f>+(Table13[[#This Row],[1995]]-Table13[[#This Row],[1994]])/Table13[[#This Row],[1994]]</f>
        <v>7.2507552870090641E-2</v>
      </c>
      <c r="AF57" s="8">
        <f>+(Table13[[#This Row],[1996]]-Table13[[#This Row],[1995]])/Table13[[#This Row],[1995]]</f>
        <v>1.1267605633802818E-2</v>
      </c>
      <c r="AG57" s="8">
        <f>+(Table13[[#This Row],[1997]]-Table13[[#This Row],[1996]])/Table13[[#This Row],[1996]]</f>
        <v>8.1476323119777164E-2</v>
      </c>
      <c r="AH57" s="8">
        <f>+(Table13[[#This Row],[1998]]-Table13[[#This Row],[1997]])/Table13[[#This Row],[1997]]</f>
        <v>-3.8634900193174502E-3</v>
      </c>
      <c r="AI57" s="8">
        <f>+(Table13[[#This Row],[1999]]-Table13[[#This Row],[1998]])/Table13[[#This Row],[1998]]</f>
        <v>3.3613445378151259E-2</v>
      </c>
      <c r="AJ57" s="8">
        <f>+(Table13[[#This Row],[2000]]-Table13[[#This Row],[1999]])/Table13[[#This Row],[1999]]</f>
        <v>7.2545340838023761E-2</v>
      </c>
      <c r="AK57" s="8">
        <f>+(Table13[[#This Row],[2001]]-Table13[[#This Row],[2000]])/Table13[[#This Row],[2000]]</f>
        <v>8.9795918367346933E-2</v>
      </c>
      <c r="AL57" s="8">
        <f>+(Table13[[#This Row],[2002]]-Table13[[#This Row],[2001]])/Table13[[#This Row],[2001]]</f>
        <v>9.8983413590155167E-2</v>
      </c>
      <c r="AM57" s="8">
        <f>+(Table13[[#This Row],[2003]]-Table13[[#This Row],[2002]])/Table13[[#This Row],[2002]]</f>
        <v>8.4712755598831554E-2</v>
      </c>
      <c r="AN57" s="8">
        <f>+(Table13[[#This Row],[2004]]-Table13[[#This Row],[2003]])/Table13[[#This Row],[2003]]</f>
        <v>8.9317773788150812E-2</v>
      </c>
      <c r="AO57" s="8">
        <f>+(Table13[[#This Row],[2005]]-Table13[[#This Row],[2004]])/Table13[[#This Row],[2004]]</f>
        <v>4.4499381953028432E-2</v>
      </c>
      <c r="AP57" s="8">
        <f>+(Table13[[#This Row],[2006]]-Table13[[#This Row],[2005]])/Table13[[#This Row],[2005]]</f>
        <v>6.8639053254437865E-2</v>
      </c>
      <c r="AQ57" s="8">
        <f>+(Table13[[#This Row],[2007]]-Table13[[#This Row],[2006]])/Table13[[#This Row],[2006]]</f>
        <v>5.0941306755260242E-2</v>
      </c>
      <c r="AR57" s="8">
        <f>+(Table13[[#This Row],[2008]]-Table13[[#This Row],[2007]])/Table13[[#This Row],[2007]]</f>
        <v>7.2356866877414827E-2</v>
      </c>
      <c r="AS57" s="8">
        <f>+(Table13[[#This Row],[2009]]-Table13[[#This Row],[2008]])/Table13[[#This Row],[2008]]</f>
        <v>5.895840157222404E-2</v>
      </c>
      <c r="AT57" s="8">
        <f>+(Table13[[#This Row],[2010]]-Table13[[#This Row],[2009]])/Table13[[#This Row],[2009]]</f>
        <v>3.8973090009279308E-2</v>
      </c>
      <c r="AU57" s="8">
        <f>+(Table13[[#This Row],[2011]]-Table13[[#This Row],[2010]])/Table13[[#This Row],[2010]]</f>
        <v>4.0488240547782078E-2</v>
      </c>
      <c r="AV57" s="8">
        <f>+(Table13[[#This Row],[2012]]-Table13[[#This Row],[2011]])/Table13[[#This Row],[2011]]</f>
        <v>2.317596566523605E-2</v>
      </c>
      <c r="AW57" s="8">
        <f>+(Table13[[#This Row],[2013]]-Table13[[#This Row],[2012]])/Table13[[#This Row],[2012]]</f>
        <v>2.1532438478747203E-2</v>
      </c>
      <c r="AX57" s="8">
        <f>+(Table13[[#This Row],[2014]]-Table13[[#This Row],[2013]])/Table13[[#This Row],[2013]]</f>
        <v>4.4073364358061869E-2</v>
      </c>
      <c r="AY57" s="8">
        <f>+(Table13[[#This Row],[2014]]-Table13[[#This Row],[1991]])/Table13[[#This Row],[1991]]</f>
        <v>2.2570452604611444</v>
      </c>
      <c r="AZ57" s="8">
        <f>+(Table13[[#This Row],[2014]]-Table13[[#This Row],[2004]])/Table13[[#This Row],[2004]]</f>
        <v>0.57148743304491145</v>
      </c>
      <c r="BA57" s="8">
        <f>+(Table13[[#This Row],[2014]]-Table13[[#This Row],[2009]])/Table13[[#This Row],[2009]]</f>
        <v>0.17970924837612126</v>
      </c>
    </row>
    <row r="58" spans="3:53">
      <c r="C58" s="2" t="s">
        <v>7</v>
      </c>
      <c r="D58" s="3">
        <v>527</v>
      </c>
      <c r="E58" s="3">
        <v>569</v>
      </c>
      <c r="F58" s="3">
        <v>604</v>
      </c>
      <c r="G58" s="3">
        <v>649</v>
      </c>
      <c r="H58" s="3">
        <v>713</v>
      </c>
      <c r="I58" s="3">
        <v>715</v>
      </c>
      <c r="J58" s="3">
        <v>758</v>
      </c>
      <c r="K58" s="3">
        <v>792</v>
      </c>
      <c r="L58" s="3">
        <v>891</v>
      </c>
      <c r="M58" s="3">
        <v>957</v>
      </c>
      <c r="N58" s="3">
        <v>1014</v>
      </c>
      <c r="O58" s="3">
        <v>1119</v>
      </c>
      <c r="P58" s="3">
        <v>1332</v>
      </c>
      <c r="Q58" s="3">
        <v>1429</v>
      </c>
      <c r="R58" s="3">
        <v>1593</v>
      </c>
      <c r="S58" s="3">
        <v>1797</v>
      </c>
      <c r="T58" s="3">
        <v>1914</v>
      </c>
      <c r="U58" s="3">
        <v>2036</v>
      </c>
      <c r="V58" s="3">
        <v>2236</v>
      </c>
      <c r="W58" s="3">
        <v>2376</v>
      </c>
      <c r="X58" s="3">
        <v>2514</v>
      </c>
      <c r="Y58" s="3">
        <v>2667</v>
      </c>
      <c r="Z58" s="3">
        <v>2839</v>
      </c>
      <c r="AA58" s="3">
        <v>2928</v>
      </c>
      <c r="AB58" s="8">
        <f>+(Table13[[#This Row],[1992]]-Table13[[#This Row],[1991]])/Table13[[#This Row],[1991]]</f>
        <v>7.9696394686907021E-2</v>
      </c>
      <c r="AC58" s="8">
        <f>+(Table13[[#This Row],[1993]]-Table13[[#This Row],[1992]])/Table13[[#This Row],[1992]]</f>
        <v>6.1511423550087874E-2</v>
      </c>
      <c r="AD58" s="8">
        <f>+(Table13[[#This Row],[1994]]-Table13[[#This Row],[1993]])/Table13[[#This Row],[1993]]</f>
        <v>7.4503311258278151E-2</v>
      </c>
      <c r="AE58" s="8">
        <f>+(Table13[[#This Row],[1995]]-Table13[[#This Row],[1994]])/Table13[[#This Row],[1994]]</f>
        <v>9.861325115562404E-2</v>
      </c>
      <c r="AF58" s="8">
        <f>+(Table13[[#This Row],[1996]]-Table13[[#This Row],[1995]])/Table13[[#This Row],[1995]]</f>
        <v>2.8050490883590462E-3</v>
      </c>
      <c r="AG58" s="8">
        <f>+(Table13[[#This Row],[1997]]-Table13[[#This Row],[1996]])/Table13[[#This Row],[1996]]</f>
        <v>6.0139860139860141E-2</v>
      </c>
      <c r="AH58" s="8">
        <f>+(Table13[[#This Row],[1998]]-Table13[[#This Row],[1997]])/Table13[[#This Row],[1997]]</f>
        <v>4.4854881266490766E-2</v>
      </c>
      <c r="AI58" s="8">
        <f>+(Table13[[#This Row],[1999]]-Table13[[#This Row],[1998]])/Table13[[#This Row],[1998]]</f>
        <v>0.125</v>
      </c>
      <c r="AJ58" s="8">
        <f>+(Table13[[#This Row],[2000]]-Table13[[#This Row],[1999]])/Table13[[#This Row],[1999]]</f>
        <v>7.407407407407407E-2</v>
      </c>
      <c r="AK58" s="8">
        <f>+(Table13[[#This Row],[2001]]-Table13[[#This Row],[2000]])/Table13[[#This Row],[2000]]</f>
        <v>5.9561128526645767E-2</v>
      </c>
      <c r="AL58" s="8">
        <f>+(Table13[[#This Row],[2002]]-Table13[[#This Row],[2001]])/Table13[[#This Row],[2001]]</f>
        <v>0.10355029585798817</v>
      </c>
      <c r="AM58" s="8">
        <f>+(Table13[[#This Row],[2003]]-Table13[[#This Row],[2002]])/Table13[[#This Row],[2002]]</f>
        <v>0.19034852546916889</v>
      </c>
      <c r="AN58" s="8">
        <f>+(Table13[[#This Row],[2004]]-Table13[[#This Row],[2003]])/Table13[[#This Row],[2003]]</f>
        <v>7.2822822822822819E-2</v>
      </c>
      <c r="AO58" s="8">
        <f>+(Table13[[#This Row],[2005]]-Table13[[#This Row],[2004]])/Table13[[#This Row],[2004]]</f>
        <v>0.11476557032890133</v>
      </c>
      <c r="AP58" s="8">
        <f>+(Table13[[#This Row],[2006]]-Table13[[#This Row],[2005]])/Table13[[#This Row],[2005]]</f>
        <v>0.128060263653484</v>
      </c>
      <c r="AQ58" s="8">
        <f>+(Table13[[#This Row],[2007]]-Table13[[#This Row],[2006]])/Table13[[#This Row],[2006]]</f>
        <v>6.5108514190317199E-2</v>
      </c>
      <c r="AR58" s="8">
        <f>+(Table13[[#This Row],[2008]]-Table13[[#This Row],[2007]])/Table13[[#This Row],[2007]]</f>
        <v>6.3740856844305124E-2</v>
      </c>
      <c r="AS58" s="8">
        <f>+(Table13[[#This Row],[2009]]-Table13[[#This Row],[2008]])/Table13[[#This Row],[2008]]</f>
        <v>9.8231827111984277E-2</v>
      </c>
      <c r="AT58" s="8">
        <f>+(Table13[[#This Row],[2010]]-Table13[[#This Row],[2009]])/Table13[[#This Row],[2009]]</f>
        <v>6.2611806797853303E-2</v>
      </c>
      <c r="AU58" s="8">
        <f>+(Table13[[#This Row],[2011]]-Table13[[#This Row],[2010]])/Table13[[#This Row],[2010]]</f>
        <v>5.808080808080808E-2</v>
      </c>
      <c r="AV58" s="8">
        <f>+(Table13[[#This Row],[2012]]-Table13[[#This Row],[2011]])/Table13[[#This Row],[2011]]</f>
        <v>6.0859188544152745E-2</v>
      </c>
      <c r="AW58" s="8">
        <f>+(Table13[[#This Row],[2013]]-Table13[[#This Row],[2012]])/Table13[[#This Row],[2012]]</f>
        <v>6.4491938507686544E-2</v>
      </c>
      <c r="AX58" s="8">
        <f>+(Table13[[#This Row],[2014]]-Table13[[#This Row],[2013]])/Table13[[#This Row],[2013]]</f>
        <v>3.1349066572736881E-2</v>
      </c>
      <c r="AY58" s="8">
        <f>+(Table13[[#This Row],[2014]]-Table13[[#This Row],[1991]])/Table13[[#This Row],[1991]]</f>
        <v>4.5559772296015177</v>
      </c>
      <c r="AZ58" s="8">
        <f>+(Table13[[#This Row],[2014]]-Table13[[#This Row],[2004]])/Table13[[#This Row],[2004]]</f>
        <v>1.0489853044086774</v>
      </c>
      <c r="BA58" s="8">
        <f>+(Table13[[#This Row],[2014]]-Table13[[#This Row],[2009]])/Table13[[#This Row],[2009]]</f>
        <v>0.30948121645796062</v>
      </c>
    </row>
    <row r="59" spans="3:53">
      <c r="C59" s="5" t="s">
        <v>14</v>
      </c>
      <c r="D59" s="1">
        <v>3264</v>
      </c>
      <c r="E59" s="1">
        <v>3539</v>
      </c>
      <c r="F59" s="1">
        <v>3673</v>
      </c>
      <c r="G59" s="1">
        <v>3801</v>
      </c>
      <c r="H59" s="1">
        <v>4042</v>
      </c>
      <c r="I59" s="1">
        <v>4167</v>
      </c>
      <c r="J59" s="1">
        <v>4336</v>
      </c>
      <c r="K59" s="1">
        <v>4532</v>
      </c>
      <c r="L59" s="1">
        <v>4846</v>
      </c>
      <c r="M59" s="1">
        <v>5366</v>
      </c>
      <c r="N59" s="1">
        <v>5984</v>
      </c>
      <c r="O59" s="1">
        <v>6483</v>
      </c>
      <c r="P59" s="1">
        <v>6986</v>
      </c>
      <c r="Q59" s="1">
        <v>7635</v>
      </c>
      <c r="R59" s="1">
        <v>7876</v>
      </c>
      <c r="S59" s="1">
        <v>8659</v>
      </c>
      <c r="T59" s="1">
        <v>9377</v>
      </c>
      <c r="U59" s="1">
        <v>10018</v>
      </c>
      <c r="V59" s="1">
        <v>10984</v>
      </c>
      <c r="W59" s="1">
        <v>11743</v>
      </c>
      <c r="X59" s="1">
        <v>12095</v>
      </c>
      <c r="Y59" s="1">
        <v>12657</v>
      </c>
      <c r="Z59" s="1">
        <v>13694</v>
      </c>
      <c r="AA59" s="1">
        <v>14650</v>
      </c>
      <c r="AB59" s="8">
        <f>+(Table13[[#This Row],[1992]]-Table13[[#This Row],[1991]])/Table13[[#This Row],[1991]]</f>
        <v>8.4252450980392163E-2</v>
      </c>
      <c r="AC59" s="8">
        <f>+(Table13[[#This Row],[1993]]-Table13[[#This Row],[1992]])/Table13[[#This Row],[1992]]</f>
        <v>3.786380333427522E-2</v>
      </c>
      <c r="AD59" s="8">
        <f>+(Table13[[#This Row],[1994]]-Table13[[#This Row],[1993]])/Table13[[#This Row],[1993]]</f>
        <v>3.4848897359106998E-2</v>
      </c>
      <c r="AE59" s="8">
        <f>+(Table13[[#This Row],[1995]]-Table13[[#This Row],[1994]])/Table13[[#This Row],[1994]]</f>
        <v>6.3404367271770581E-2</v>
      </c>
      <c r="AF59" s="8">
        <f>+(Table13[[#This Row],[1996]]-Table13[[#This Row],[1995]])/Table13[[#This Row],[1995]]</f>
        <v>3.0925284512617515E-2</v>
      </c>
      <c r="AG59" s="8">
        <f>+(Table13[[#This Row],[1997]]-Table13[[#This Row],[1996]])/Table13[[#This Row],[1996]]</f>
        <v>4.0556755459563235E-2</v>
      </c>
      <c r="AH59" s="8">
        <f>+(Table13[[#This Row],[1998]]-Table13[[#This Row],[1997]])/Table13[[#This Row],[1997]]</f>
        <v>4.5202952029520294E-2</v>
      </c>
      <c r="AI59" s="8">
        <f>+(Table13[[#This Row],[1999]]-Table13[[#This Row],[1998]])/Table13[[#This Row],[1998]]</f>
        <v>6.928508384819064E-2</v>
      </c>
      <c r="AJ59" s="8">
        <f>+(Table13[[#This Row],[2000]]-Table13[[#This Row],[1999]])/Table13[[#This Row],[1999]]</f>
        <v>0.10730499380932729</v>
      </c>
      <c r="AK59" s="8">
        <f>+(Table13[[#This Row],[2001]]-Table13[[#This Row],[2000]])/Table13[[#This Row],[2000]]</f>
        <v>0.11516958628401043</v>
      </c>
      <c r="AL59" s="8">
        <f>+(Table13[[#This Row],[2002]]-Table13[[#This Row],[2001]])/Table13[[#This Row],[2001]]</f>
        <v>8.338903743315508E-2</v>
      </c>
      <c r="AM59" s="8">
        <f>+(Table13[[#This Row],[2003]]-Table13[[#This Row],[2002]])/Table13[[#This Row],[2002]]</f>
        <v>7.7587536634274257E-2</v>
      </c>
      <c r="AN59" s="8">
        <f>+(Table13[[#This Row],[2004]]-Table13[[#This Row],[2003]])/Table13[[#This Row],[2003]]</f>
        <v>9.2900085886057832E-2</v>
      </c>
      <c r="AO59" s="8">
        <f>+(Table13[[#This Row],[2005]]-Table13[[#This Row],[2004]])/Table13[[#This Row],[2004]]</f>
        <v>3.1565160445317618E-2</v>
      </c>
      <c r="AP59" s="8">
        <f>+(Table13[[#This Row],[2006]]-Table13[[#This Row],[2005]])/Table13[[#This Row],[2005]]</f>
        <v>9.9415947181310305E-2</v>
      </c>
      <c r="AQ59" s="8">
        <f>+(Table13[[#This Row],[2007]]-Table13[[#This Row],[2006]])/Table13[[#This Row],[2006]]</f>
        <v>8.2919505716595454E-2</v>
      </c>
      <c r="AR59" s="8">
        <f>+(Table13[[#This Row],[2008]]-Table13[[#This Row],[2007]])/Table13[[#This Row],[2007]]</f>
        <v>6.8358750133304891E-2</v>
      </c>
      <c r="AS59" s="8">
        <f>+(Table13[[#This Row],[2009]]-Table13[[#This Row],[2008]])/Table13[[#This Row],[2008]]</f>
        <v>9.6426432421641048E-2</v>
      </c>
      <c r="AT59" s="8">
        <f>+(Table13[[#This Row],[2010]]-Table13[[#This Row],[2009]])/Table13[[#This Row],[2009]]</f>
        <v>6.9100509832483614E-2</v>
      </c>
      <c r="AU59" s="8">
        <f>+(Table13[[#This Row],[2011]]-Table13[[#This Row],[2010]])/Table13[[#This Row],[2010]]</f>
        <v>2.9975304436685685E-2</v>
      </c>
      <c r="AV59" s="8">
        <f>+(Table13[[#This Row],[2012]]-Table13[[#This Row],[2011]])/Table13[[#This Row],[2011]]</f>
        <v>4.6465481603968579E-2</v>
      </c>
      <c r="AW59" s="8">
        <f>+(Table13[[#This Row],[2013]]-Table13[[#This Row],[2012]])/Table13[[#This Row],[2012]]</f>
        <v>8.1930947301888282E-2</v>
      </c>
      <c r="AX59" s="8">
        <f>+(Table13[[#This Row],[2014]]-Table13[[#This Row],[2013]])/Table13[[#This Row],[2013]]</f>
        <v>6.981159631955601E-2</v>
      </c>
      <c r="AY59" s="8">
        <f>+(Table13[[#This Row],[2014]]-Table13[[#This Row],[1991]])/Table13[[#This Row],[1991]]</f>
        <v>3.4883578431372548</v>
      </c>
      <c r="AZ59" s="8">
        <f>+(Table13[[#This Row],[2014]]-Table13[[#This Row],[2004]])/Table13[[#This Row],[2004]]</f>
        <v>0.91879502292075965</v>
      </c>
      <c r="BA59" s="8">
        <f>+(Table13[[#This Row],[2014]]-Table13[[#This Row],[2009]])/Table13[[#This Row],[2009]]</f>
        <v>0.3337581937363438</v>
      </c>
    </row>
    <row r="60" spans="3:53">
      <c r="C60" s="5" t="s">
        <v>15</v>
      </c>
      <c r="D60" s="1">
        <v>867</v>
      </c>
      <c r="E60" s="1">
        <v>957</v>
      </c>
      <c r="F60" s="1">
        <v>1006</v>
      </c>
      <c r="G60" s="1">
        <v>1070</v>
      </c>
      <c r="H60" s="1">
        <v>1151</v>
      </c>
      <c r="I60" s="1">
        <v>1255</v>
      </c>
      <c r="J60" s="1">
        <v>1324</v>
      </c>
      <c r="K60" s="1">
        <v>1425</v>
      </c>
      <c r="L60" s="1">
        <v>1528</v>
      </c>
      <c r="M60" s="1">
        <v>1618</v>
      </c>
      <c r="N60" s="1">
        <v>1782</v>
      </c>
      <c r="O60" s="1">
        <v>1965</v>
      </c>
      <c r="P60" s="1">
        <v>2128</v>
      </c>
      <c r="Q60" s="1">
        <v>2241</v>
      </c>
      <c r="R60" s="1">
        <v>2507</v>
      </c>
      <c r="S60" s="1">
        <v>2769</v>
      </c>
      <c r="T60" s="1">
        <v>2999</v>
      </c>
      <c r="U60" s="1">
        <v>3085</v>
      </c>
      <c r="V60" s="1">
        <v>3361</v>
      </c>
      <c r="W60" s="1">
        <v>3639</v>
      </c>
      <c r="X60" s="1">
        <v>3997</v>
      </c>
      <c r="Y60" s="1">
        <v>4385</v>
      </c>
      <c r="Z60" s="1">
        <v>4611</v>
      </c>
      <c r="AA60" s="1">
        <v>4963</v>
      </c>
      <c r="AB60" s="8">
        <f>+(Table13[[#This Row],[1992]]-Table13[[#This Row],[1991]])/Table13[[#This Row],[1991]]</f>
        <v>0.10380622837370242</v>
      </c>
      <c r="AC60" s="8">
        <f>+(Table13[[#This Row],[1993]]-Table13[[#This Row],[1992]])/Table13[[#This Row],[1992]]</f>
        <v>5.1201671891327065E-2</v>
      </c>
      <c r="AD60" s="8">
        <f>+(Table13[[#This Row],[1994]]-Table13[[#This Row],[1993]])/Table13[[#This Row],[1993]]</f>
        <v>6.3618290258449298E-2</v>
      </c>
      <c r="AE60" s="8">
        <f>+(Table13[[#This Row],[1995]]-Table13[[#This Row],[1994]])/Table13[[#This Row],[1994]]</f>
        <v>7.5700934579439258E-2</v>
      </c>
      <c r="AF60" s="8">
        <f>+(Table13[[#This Row],[1996]]-Table13[[#This Row],[1995]])/Table13[[#This Row],[1995]]</f>
        <v>9.0356211989574289E-2</v>
      </c>
      <c r="AG60" s="8">
        <f>+(Table13[[#This Row],[1997]]-Table13[[#This Row],[1996]])/Table13[[#This Row],[1996]]</f>
        <v>5.4980079681274899E-2</v>
      </c>
      <c r="AH60" s="8">
        <f>+(Table13[[#This Row],[1998]]-Table13[[#This Row],[1997]])/Table13[[#This Row],[1997]]</f>
        <v>7.6283987915407858E-2</v>
      </c>
      <c r="AI60" s="8">
        <f>+(Table13[[#This Row],[1999]]-Table13[[#This Row],[1998]])/Table13[[#This Row],[1998]]</f>
        <v>7.2280701754385959E-2</v>
      </c>
      <c r="AJ60" s="8">
        <f>+(Table13[[#This Row],[2000]]-Table13[[#This Row],[1999]])/Table13[[#This Row],[1999]]</f>
        <v>5.8900523560209424E-2</v>
      </c>
      <c r="AK60" s="8">
        <f>+(Table13[[#This Row],[2001]]-Table13[[#This Row],[2000]])/Table13[[#This Row],[2000]]</f>
        <v>0.10135970333745364</v>
      </c>
      <c r="AL60" s="8">
        <f>+(Table13[[#This Row],[2002]]-Table13[[#This Row],[2001]])/Table13[[#This Row],[2001]]</f>
        <v>0.1026936026936027</v>
      </c>
      <c r="AM60" s="8">
        <f>+(Table13[[#This Row],[2003]]-Table13[[#This Row],[2002]])/Table13[[#This Row],[2002]]</f>
        <v>8.2951653944020362E-2</v>
      </c>
      <c r="AN60" s="8">
        <f>+(Table13[[#This Row],[2004]]-Table13[[#This Row],[2003]])/Table13[[#This Row],[2003]]</f>
        <v>5.3101503759398497E-2</v>
      </c>
      <c r="AO60" s="8">
        <f>+(Table13[[#This Row],[2005]]-Table13[[#This Row],[2004]])/Table13[[#This Row],[2004]]</f>
        <v>0.11869701026327532</v>
      </c>
      <c r="AP60" s="8">
        <f>+(Table13[[#This Row],[2006]]-Table13[[#This Row],[2005]])/Table13[[#This Row],[2005]]</f>
        <v>0.10450737933785401</v>
      </c>
      <c r="AQ60" s="8">
        <f>+(Table13[[#This Row],[2007]]-Table13[[#This Row],[2006]])/Table13[[#This Row],[2006]]</f>
        <v>8.3062477428674605E-2</v>
      </c>
      <c r="AR60" s="8">
        <f>+(Table13[[#This Row],[2008]]-Table13[[#This Row],[2007]])/Table13[[#This Row],[2007]]</f>
        <v>2.8676225408469491E-2</v>
      </c>
      <c r="AS60" s="8">
        <f>+(Table13[[#This Row],[2009]]-Table13[[#This Row],[2008]])/Table13[[#This Row],[2008]]</f>
        <v>8.9465153970826578E-2</v>
      </c>
      <c r="AT60" s="8">
        <f>+(Table13[[#This Row],[2010]]-Table13[[#This Row],[2009]])/Table13[[#This Row],[2009]]</f>
        <v>8.2713478131508478E-2</v>
      </c>
      <c r="AU60" s="8">
        <f>+(Table13[[#This Row],[2011]]-Table13[[#This Row],[2010]])/Table13[[#This Row],[2010]]</f>
        <v>9.837867546029129E-2</v>
      </c>
      <c r="AV60" s="8">
        <f>+(Table13[[#This Row],[2012]]-Table13[[#This Row],[2011]])/Table13[[#This Row],[2011]]</f>
        <v>9.7072804603452592E-2</v>
      </c>
      <c r="AW60" s="8">
        <f>+(Table13[[#This Row],[2013]]-Table13[[#This Row],[2012]])/Table13[[#This Row],[2012]]</f>
        <v>5.153933865450399E-2</v>
      </c>
      <c r="AX60" s="8">
        <f>+(Table13[[#This Row],[2014]]-Table13[[#This Row],[2013]])/Table13[[#This Row],[2013]]</f>
        <v>7.6339188896117974E-2</v>
      </c>
      <c r="AY60" s="8">
        <f>+(Table13[[#This Row],[2014]]-Table13[[#This Row],[1991]])/Table13[[#This Row],[1991]]</f>
        <v>4.7243367935409459</v>
      </c>
      <c r="AZ60" s="8">
        <f>+(Table13[[#This Row],[2014]]-Table13[[#This Row],[2004]])/Table13[[#This Row],[2004]]</f>
        <v>1.2146363230700581</v>
      </c>
      <c r="BA60" s="14">
        <f>+(Table13[[#This Row],[2014]]-Table13[[#This Row],[2009]])/Table13[[#This Row],[2009]]</f>
        <v>0.47664385599523951</v>
      </c>
    </row>
    <row r="61" spans="3:53">
      <c r="C61" s="5" t="s">
        <v>16</v>
      </c>
      <c r="D61" s="1">
        <v>810</v>
      </c>
      <c r="E61" s="1">
        <v>869</v>
      </c>
      <c r="F61" s="1">
        <v>914</v>
      </c>
      <c r="G61" s="1">
        <v>954</v>
      </c>
      <c r="H61" s="1">
        <v>1049</v>
      </c>
      <c r="I61" s="1">
        <v>1026</v>
      </c>
      <c r="J61" s="1">
        <v>1175</v>
      </c>
      <c r="K61" s="1">
        <v>1265</v>
      </c>
      <c r="L61" s="1">
        <v>1365</v>
      </c>
      <c r="M61" s="1">
        <v>1435</v>
      </c>
      <c r="N61" s="1">
        <v>1558</v>
      </c>
      <c r="O61" s="1">
        <v>1643</v>
      </c>
      <c r="P61" s="1">
        <v>1776</v>
      </c>
      <c r="Q61" s="1">
        <v>1935</v>
      </c>
      <c r="R61" s="1">
        <v>2171</v>
      </c>
      <c r="S61" s="1">
        <v>2342</v>
      </c>
      <c r="T61" s="1">
        <v>2487</v>
      </c>
      <c r="U61" s="1">
        <v>2648</v>
      </c>
      <c r="V61" s="1">
        <v>2864</v>
      </c>
      <c r="W61" s="1">
        <v>3077</v>
      </c>
      <c r="X61" s="1">
        <v>3232</v>
      </c>
      <c r="Y61" s="1">
        <v>3407</v>
      </c>
      <c r="Z61" s="1">
        <v>3717</v>
      </c>
      <c r="AA61" s="1">
        <v>3807</v>
      </c>
      <c r="AB61" s="8">
        <f>+(Table13[[#This Row],[1992]]-Table13[[#This Row],[1991]])/Table13[[#This Row],[1991]]</f>
        <v>7.2839506172839505E-2</v>
      </c>
      <c r="AC61" s="8">
        <f>+(Table13[[#This Row],[1993]]-Table13[[#This Row],[1992]])/Table13[[#This Row],[1992]]</f>
        <v>5.1783659378596088E-2</v>
      </c>
      <c r="AD61" s="8">
        <f>+(Table13[[#This Row],[1994]]-Table13[[#This Row],[1993]])/Table13[[#This Row],[1993]]</f>
        <v>4.3763676148796497E-2</v>
      </c>
      <c r="AE61" s="8">
        <f>+(Table13[[#This Row],[1995]]-Table13[[#This Row],[1994]])/Table13[[#This Row],[1994]]</f>
        <v>9.9580712788259959E-2</v>
      </c>
      <c r="AF61" s="8">
        <f>+(Table13[[#This Row],[1996]]-Table13[[#This Row],[1995]])/Table13[[#This Row],[1995]]</f>
        <v>-2.19256434699714E-2</v>
      </c>
      <c r="AG61" s="8">
        <f>+(Table13[[#This Row],[1997]]-Table13[[#This Row],[1996]])/Table13[[#This Row],[1996]]</f>
        <v>0.14522417153996101</v>
      </c>
      <c r="AH61" s="8">
        <f>+(Table13[[#This Row],[1998]]-Table13[[#This Row],[1997]])/Table13[[#This Row],[1997]]</f>
        <v>7.6595744680851063E-2</v>
      </c>
      <c r="AI61" s="8">
        <f>+(Table13[[#This Row],[1999]]-Table13[[#This Row],[1998]])/Table13[[#This Row],[1998]]</f>
        <v>7.9051383399209488E-2</v>
      </c>
      <c r="AJ61" s="8">
        <f>+(Table13[[#This Row],[2000]]-Table13[[#This Row],[1999]])/Table13[[#This Row],[1999]]</f>
        <v>5.128205128205128E-2</v>
      </c>
      <c r="AK61" s="8">
        <f>+(Table13[[#This Row],[2001]]-Table13[[#This Row],[2000]])/Table13[[#This Row],[2000]]</f>
        <v>8.5714285714285715E-2</v>
      </c>
      <c r="AL61" s="8">
        <f>+(Table13[[#This Row],[2002]]-Table13[[#This Row],[2001]])/Table13[[#This Row],[2001]]</f>
        <v>5.4557124518613609E-2</v>
      </c>
      <c r="AM61" s="8">
        <f>+(Table13[[#This Row],[2003]]-Table13[[#This Row],[2002]])/Table13[[#This Row],[2002]]</f>
        <v>8.0949482653682292E-2</v>
      </c>
      <c r="AN61" s="8">
        <f>+(Table13[[#This Row],[2004]]-Table13[[#This Row],[2003]])/Table13[[#This Row],[2003]]</f>
        <v>8.9527027027027029E-2</v>
      </c>
      <c r="AO61" s="8">
        <f>+(Table13[[#This Row],[2005]]-Table13[[#This Row],[2004]])/Table13[[#This Row],[2004]]</f>
        <v>0.12196382428940568</v>
      </c>
      <c r="AP61" s="8">
        <f>+(Table13[[#This Row],[2006]]-Table13[[#This Row],[2005]])/Table13[[#This Row],[2005]]</f>
        <v>7.8765545831414097E-2</v>
      </c>
      <c r="AQ61" s="8">
        <f>+(Table13[[#This Row],[2007]]-Table13[[#This Row],[2006]])/Table13[[#This Row],[2006]]</f>
        <v>6.1912894961571305E-2</v>
      </c>
      <c r="AR61" s="8">
        <f>+(Table13[[#This Row],[2008]]-Table13[[#This Row],[2007]])/Table13[[#This Row],[2007]]</f>
        <v>6.4736630478488141E-2</v>
      </c>
      <c r="AS61" s="8">
        <f>+(Table13[[#This Row],[2009]]-Table13[[#This Row],[2008]])/Table13[[#This Row],[2008]]</f>
        <v>8.1570996978851965E-2</v>
      </c>
      <c r="AT61" s="8">
        <f>+(Table13[[#This Row],[2010]]-Table13[[#This Row],[2009]])/Table13[[#This Row],[2009]]</f>
        <v>7.4371508379888263E-2</v>
      </c>
      <c r="AU61" s="8">
        <f>+(Table13[[#This Row],[2011]]-Table13[[#This Row],[2010]])/Table13[[#This Row],[2010]]</f>
        <v>5.037374065648359E-2</v>
      </c>
      <c r="AV61" s="8">
        <f>+(Table13[[#This Row],[2012]]-Table13[[#This Row],[2011]])/Table13[[#This Row],[2011]]</f>
        <v>5.4146039603960396E-2</v>
      </c>
      <c r="AW61" s="8">
        <f>+(Table13[[#This Row],[2013]]-Table13[[#This Row],[2012]])/Table13[[#This Row],[2012]]</f>
        <v>9.0989140005870273E-2</v>
      </c>
      <c r="AX61" s="8">
        <f>+(Table13[[#This Row],[2014]]-Table13[[#This Row],[2013]])/Table13[[#This Row],[2013]]</f>
        <v>2.4213075060532687E-2</v>
      </c>
      <c r="AY61" s="8">
        <f>+(Table13[[#This Row],[2014]]-Table13[[#This Row],[1991]])/Table13[[#This Row],[1991]]</f>
        <v>3.7</v>
      </c>
      <c r="AZ61" s="8">
        <f>+(Table13[[#This Row],[2014]]-Table13[[#This Row],[2004]])/Table13[[#This Row],[2004]]</f>
        <v>0.96744186046511627</v>
      </c>
      <c r="BA61" s="8">
        <f>+(Table13[[#This Row],[2014]]-Table13[[#This Row],[2009]])/Table13[[#This Row],[2009]]</f>
        <v>0.32925977653631283</v>
      </c>
    </row>
    <row r="62" spans="3:53">
      <c r="C62" s="5" t="s">
        <v>17</v>
      </c>
      <c r="D62" s="1">
        <v>1365</v>
      </c>
      <c r="E62" s="1">
        <v>1505</v>
      </c>
      <c r="F62" s="1">
        <v>1608</v>
      </c>
      <c r="G62" s="1">
        <v>1671</v>
      </c>
      <c r="H62" s="1">
        <v>1780</v>
      </c>
      <c r="I62" s="1">
        <v>1942</v>
      </c>
      <c r="J62" s="1">
        <v>2131</v>
      </c>
      <c r="K62" s="1">
        <v>2091</v>
      </c>
      <c r="L62" s="1">
        <v>2063</v>
      </c>
      <c r="M62" s="1">
        <v>2338</v>
      </c>
      <c r="N62" s="1">
        <v>2560</v>
      </c>
      <c r="O62" s="1">
        <v>2819</v>
      </c>
      <c r="P62" s="1">
        <v>3091</v>
      </c>
      <c r="Q62" s="1">
        <v>3476</v>
      </c>
      <c r="R62" s="1">
        <v>3812</v>
      </c>
      <c r="S62" s="1">
        <v>4029</v>
      </c>
      <c r="T62" s="1">
        <v>4334</v>
      </c>
      <c r="U62" s="1">
        <v>4783</v>
      </c>
      <c r="V62" s="1">
        <v>5141</v>
      </c>
      <c r="W62" s="1">
        <v>5409</v>
      </c>
      <c r="X62" s="1">
        <v>5741</v>
      </c>
      <c r="Y62" s="1">
        <v>6090</v>
      </c>
      <c r="Z62" s="1">
        <v>6296</v>
      </c>
      <c r="AA62" s="1">
        <v>6915</v>
      </c>
      <c r="AB62" s="8">
        <f>+(Table13[[#This Row],[1992]]-Table13[[#This Row],[1991]])/Table13[[#This Row],[1991]]</f>
        <v>0.10256410256410256</v>
      </c>
      <c r="AC62" s="8">
        <f>+(Table13[[#This Row],[1993]]-Table13[[#This Row],[1992]])/Table13[[#This Row],[1992]]</f>
        <v>6.843853820598006E-2</v>
      </c>
      <c r="AD62" s="8">
        <f>+(Table13[[#This Row],[1994]]-Table13[[#This Row],[1993]])/Table13[[#This Row],[1993]]</f>
        <v>3.9179104477611942E-2</v>
      </c>
      <c r="AE62" s="8">
        <f>+(Table13[[#This Row],[1995]]-Table13[[#This Row],[1994]])/Table13[[#This Row],[1994]]</f>
        <v>6.5230400957510468E-2</v>
      </c>
      <c r="AF62" s="8">
        <f>+(Table13[[#This Row],[1996]]-Table13[[#This Row],[1995]])/Table13[[#This Row],[1995]]</f>
        <v>9.1011235955056183E-2</v>
      </c>
      <c r="AG62" s="8">
        <f>+(Table13[[#This Row],[1997]]-Table13[[#This Row],[1996]])/Table13[[#This Row],[1996]]</f>
        <v>9.7322348094747685E-2</v>
      </c>
      <c r="AH62" s="8">
        <f>+(Table13[[#This Row],[1998]]-Table13[[#This Row],[1997]])/Table13[[#This Row],[1997]]</f>
        <v>-1.8770530267480056E-2</v>
      </c>
      <c r="AI62" s="8">
        <f>+(Table13[[#This Row],[1999]]-Table13[[#This Row],[1998]])/Table13[[#This Row],[1998]]</f>
        <v>-1.3390722142515544E-2</v>
      </c>
      <c r="AJ62" s="8">
        <f>+(Table13[[#This Row],[2000]]-Table13[[#This Row],[1999]])/Table13[[#This Row],[1999]]</f>
        <v>0.13330101793504606</v>
      </c>
      <c r="AK62" s="8">
        <f>+(Table13[[#This Row],[2001]]-Table13[[#This Row],[2000]])/Table13[[#This Row],[2000]]</f>
        <v>9.4952951240376393E-2</v>
      </c>
      <c r="AL62" s="8">
        <f>+(Table13[[#This Row],[2002]]-Table13[[#This Row],[2001]])/Table13[[#This Row],[2001]]</f>
        <v>0.10117187499999999</v>
      </c>
      <c r="AM62" s="8">
        <f>+(Table13[[#This Row],[2003]]-Table13[[#This Row],[2002]])/Table13[[#This Row],[2002]]</f>
        <v>9.6488116353316777E-2</v>
      </c>
      <c r="AN62" s="8">
        <f>+(Table13[[#This Row],[2004]]-Table13[[#This Row],[2003]])/Table13[[#This Row],[2003]]</f>
        <v>0.12455516014234876</v>
      </c>
      <c r="AO62" s="8">
        <f>+(Table13[[#This Row],[2005]]-Table13[[#This Row],[2004]])/Table13[[#This Row],[2004]]</f>
        <v>9.6662830840046024E-2</v>
      </c>
      <c r="AP62" s="8">
        <f>+(Table13[[#This Row],[2006]]-Table13[[#This Row],[2005]])/Table13[[#This Row],[2005]]</f>
        <v>5.6925498426023083E-2</v>
      </c>
      <c r="AQ62" s="8">
        <f>+(Table13[[#This Row],[2007]]-Table13[[#This Row],[2006]])/Table13[[#This Row],[2006]]</f>
        <v>7.5701166542566395E-2</v>
      </c>
      <c r="AR62" s="8">
        <f>+(Table13[[#This Row],[2008]]-Table13[[#This Row],[2007]])/Table13[[#This Row],[2007]]</f>
        <v>0.10359944623904015</v>
      </c>
      <c r="AS62" s="8">
        <f>+(Table13[[#This Row],[2009]]-Table13[[#This Row],[2008]])/Table13[[#This Row],[2008]]</f>
        <v>7.4848421492786948E-2</v>
      </c>
      <c r="AT62" s="8">
        <f>+(Table13[[#This Row],[2010]]-Table13[[#This Row],[2009]])/Table13[[#This Row],[2009]]</f>
        <v>5.2129935810153669E-2</v>
      </c>
      <c r="AU62" s="8">
        <f>+(Table13[[#This Row],[2011]]-Table13[[#This Row],[2010]])/Table13[[#This Row],[2010]]</f>
        <v>6.1379182843409132E-2</v>
      </c>
      <c r="AV62" s="8">
        <f>+(Table13[[#This Row],[2012]]-Table13[[#This Row],[2011]])/Table13[[#This Row],[2011]]</f>
        <v>6.079080299599373E-2</v>
      </c>
      <c r="AW62" s="8">
        <f>+(Table13[[#This Row],[2013]]-Table13[[#This Row],[2012]])/Table13[[#This Row],[2012]]</f>
        <v>3.3825944170771755E-2</v>
      </c>
      <c r="AX62" s="8">
        <f>+(Table13[[#This Row],[2014]]-Table13[[#This Row],[2013]])/Table13[[#This Row],[2013]]</f>
        <v>9.8316391359593386E-2</v>
      </c>
      <c r="AY62" s="8">
        <f>+(Table13[[#This Row],[2014]]-Table13[[#This Row],[1991]])/Table13[[#This Row],[1991]]</f>
        <v>4.0659340659340657</v>
      </c>
      <c r="AZ62" s="8">
        <f>+(Table13[[#This Row],[2014]]-Table13[[#This Row],[2004]])/Table13[[#This Row],[2004]]</f>
        <v>0.98935558112773303</v>
      </c>
      <c r="BA62" s="8">
        <f>+(Table13[[#This Row],[2014]]-Table13[[#This Row],[2009]])/Table13[[#This Row],[2009]]</f>
        <v>0.34506905271347987</v>
      </c>
    </row>
    <row r="63" spans="3:53">
      <c r="C63" s="6" t="s">
        <v>18</v>
      </c>
      <c r="D63" s="7">
        <v>466</v>
      </c>
      <c r="E63" s="7">
        <v>473</v>
      </c>
      <c r="F63" s="7">
        <v>510</v>
      </c>
      <c r="G63" s="7">
        <v>544</v>
      </c>
      <c r="H63" s="7">
        <v>593</v>
      </c>
      <c r="I63" s="7">
        <v>630</v>
      </c>
      <c r="J63" s="7">
        <v>659</v>
      </c>
      <c r="K63" s="7">
        <v>689</v>
      </c>
      <c r="L63" s="7">
        <v>749</v>
      </c>
      <c r="M63" s="7">
        <v>807</v>
      </c>
      <c r="N63" s="7">
        <v>862</v>
      </c>
      <c r="O63" s="7">
        <v>944</v>
      </c>
      <c r="P63" s="7">
        <v>1012</v>
      </c>
      <c r="Q63" s="7">
        <v>1087</v>
      </c>
      <c r="R63" s="7">
        <v>1207</v>
      </c>
      <c r="S63" s="7">
        <v>1329</v>
      </c>
      <c r="T63" s="7">
        <v>1468</v>
      </c>
      <c r="U63" s="7">
        <v>1564</v>
      </c>
      <c r="V63" s="7">
        <v>1696</v>
      </c>
      <c r="W63" s="7">
        <v>1855</v>
      </c>
      <c r="X63" s="7">
        <v>1954</v>
      </c>
      <c r="Y63" s="7">
        <v>2081</v>
      </c>
      <c r="Z63" s="7">
        <v>2208</v>
      </c>
      <c r="AA63" s="7">
        <v>2335</v>
      </c>
      <c r="AB63" s="9">
        <f>+(Table13[[#This Row],[1992]]-Table13[[#This Row],[1991]])/Table13[[#This Row],[1991]]</f>
        <v>1.5021459227467811E-2</v>
      </c>
      <c r="AC63" s="9">
        <f>+(Table13[[#This Row],[1993]]-Table13[[#This Row],[1992]])/Table13[[#This Row],[1992]]</f>
        <v>7.8224101479915431E-2</v>
      </c>
      <c r="AD63" s="9">
        <f>+(Table13[[#This Row],[1994]]-Table13[[#This Row],[1993]])/Table13[[#This Row],[1993]]</f>
        <v>6.6666666666666666E-2</v>
      </c>
      <c r="AE63" s="9">
        <f>+(Table13[[#This Row],[1995]]-Table13[[#This Row],[1994]])/Table13[[#This Row],[1994]]</f>
        <v>9.0073529411764705E-2</v>
      </c>
      <c r="AF63" s="9">
        <f>+(Table13[[#This Row],[1996]]-Table13[[#This Row],[1995]])/Table13[[#This Row],[1995]]</f>
        <v>6.2394603709949412E-2</v>
      </c>
      <c r="AG63" s="9">
        <f>+(Table13[[#This Row],[1997]]-Table13[[#This Row],[1996]])/Table13[[#This Row],[1996]]</f>
        <v>4.6031746031746035E-2</v>
      </c>
      <c r="AH63" s="9">
        <f>+(Table13[[#This Row],[1998]]-Table13[[#This Row],[1997]])/Table13[[#This Row],[1997]]</f>
        <v>4.5523520485584217E-2</v>
      </c>
      <c r="AI63" s="9">
        <f>+(Table13[[#This Row],[1999]]-Table13[[#This Row],[1998]])/Table13[[#This Row],[1998]]</f>
        <v>8.7082728592162553E-2</v>
      </c>
      <c r="AJ63" s="9">
        <f>+(Table13[[#This Row],[2000]]-Table13[[#This Row],[1999]])/Table13[[#This Row],[1999]]</f>
        <v>7.7436582109479304E-2</v>
      </c>
      <c r="AK63" s="9">
        <f>+(Table13[[#This Row],[2001]]-Table13[[#This Row],[2000]])/Table13[[#This Row],[2000]]</f>
        <v>6.8153655514250316E-2</v>
      </c>
      <c r="AL63" s="9">
        <f>+(Table13[[#This Row],[2002]]-Table13[[#This Row],[2001]])/Table13[[#This Row],[2001]]</f>
        <v>9.5127610208816701E-2</v>
      </c>
      <c r="AM63" s="9">
        <f>+(Table13[[#This Row],[2003]]-Table13[[#This Row],[2002]])/Table13[[#This Row],[2002]]</f>
        <v>7.2033898305084748E-2</v>
      </c>
      <c r="AN63" s="9">
        <f>+(Table13[[#This Row],[2004]]-Table13[[#This Row],[2003]])/Table13[[#This Row],[2003]]</f>
        <v>7.4110671936758896E-2</v>
      </c>
      <c r="AO63" s="9">
        <f>+(Table13[[#This Row],[2005]]-Table13[[#This Row],[2004]])/Table13[[#This Row],[2004]]</f>
        <v>0.11039558417663294</v>
      </c>
      <c r="AP63" s="9">
        <f>+(Table13[[#This Row],[2006]]-Table13[[#This Row],[2005]])/Table13[[#This Row],[2005]]</f>
        <v>0.10107705053852527</v>
      </c>
      <c r="AQ63" s="9">
        <f>+(Table13[[#This Row],[2007]]-Table13[[#This Row],[2006]])/Table13[[#This Row],[2006]]</f>
        <v>0.10458991723100075</v>
      </c>
      <c r="AR63" s="9">
        <f>+(Table13[[#This Row],[2008]]-Table13[[#This Row],[2007]])/Table13[[#This Row],[2007]]</f>
        <v>6.5395095367847406E-2</v>
      </c>
      <c r="AS63" s="9">
        <f>+(Table13[[#This Row],[2009]]-Table13[[#This Row],[2008]])/Table13[[#This Row],[2008]]</f>
        <v>8.4398976982097182E-2</v>
      </c>
      <c r="AT63" s="9">
        <f>+(Table13[[#This Row],[2010]]-Table13[[#This Row],[2009]])/Table13[[#This Row],[2009]]</f>
        <v>9.375E-2</v>
      </c>
      <c r="AU63" s="9">
        <f>+(Table13[[#This Row],[2011]]-Table13[[#This Row],[2010]])/Table13[[#This Row],[2010]]</f>
        <v>5.3369272237196765E-2</v>
      </c>
      <c r="AV63" s="9">
        <f>+(Table13[[#This Row],[2012]]-Table13[[#This Row],[2011]])/Table13[[#This Row],[2011]]</f>
        <v>6.4994882292732856E-2</v>
      </c>
      <c r="AW63" s="9">
        <f>+(Table13[[#This Row],[2013]]-Table13[[#This Row],[2012]])/Table13[[#This Row],[2012]]</f>
        <v>6.1028351753964441E-2</v>
      </c>
      <c r="AX63" s="9">
        <f>+(Table13[[#This Row],[2014]]-Table13[[#This Row],[2013]])/Table13[[#This Row],[2013]]</f>
        <v>5.7518115942028984E-2</v>
      </c>
      <c r="AY63" s="9">
        <f>+(Table13[[#This Row],[2014]]-Table13[[#This Row],[1991]])/Table13[[#This Row],[1991]]</f>
        <v>4.0107296137339059</v>
      </c>
      <c r="AZ63" s="9">
        <f>+(Table13[[#This Row],[2014]]-Table13[[#This Row],[2004]])/Table13[[#This Row],[2004]]</f>
        <v>1.1481140754369825</v>
      </c>
      <c r="BA63" s="9">
        <f>+(Table13[[#This Row],[2014]]-Table13[[#This Row],[2009]])/Table13[[#This Row],[2009]]</f>
        <v>0.37676886792452829</v>
      </c>
    </row>
    <row r="64" spans="3:53">
      <c r="C64" s="27" t="s">
        <v>76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8" t="e">
        <f>+(Table13[[#This Row],[1992]]-Table13[[#This Row],[1991]])/Table13[[#This Row],[1991]]</f>
        <v>#DIV/0!</v>
      </c>
      <c r="AC64" s="8" t="e">
        <f>+(Table13[[#This Row],[1993]]-Table13[[#This Row],[1992]])/Table13[[#This Row],[1992]]</f>
        <v>#DIV/0!</v>
      </c>
      <c r="AD64" s="8" t="e">
        <f>+(Table13[[#This Row],[1994]]-Table13[[#This Row],[1993]])/Table13[[#This Row],[1993]]</f>
        <v>#DIV/0!</v>
      </c>
      <c r="AE64" s="8" t="e">
        <f>+(Table13[[#This Row],[1995]]-Table13[[#This Row],[1994]])/Table13[[#This Row],[1994]]</f>
        <v>#DIV/0!</v>
      </c>
      <c r="AF64" s="8" t="e">
        <f>+(Table13[[#This Row],[1996]]-Table13[[#This Row],[1995]])/Table13[[#This Row],[1995]]</f>
        <v>#DIV/0!</v>
      </c>
      <c r="AG64" s="8" t="e">
        <f>+(Table13[[#This Row],[1997]]-Table13[[#This Row],[1996]])/Table13[[#This Row],[1996]]</f>
        <v>#DIV/0!</v>
      </c>
      <c r="AH64" s="8" t="e">
        <f>+(Table13[[#This Row],[1998]]-Table13[[#This Row],[1997]])/Table13[[#This Row],[1997]]</f>
        <v>#DIV/0!</v>
      </c>
      <c r="AI64" s="8" t="e">
        <f>+(Table13[[#This Row],[1999]]-Table13[[#This Row],[1998]])/Table13[[#This Row],[1998]]</f>
        <v>#DIV/0!</v>
      </c>
      <c r="AJ64" s="8" t="e">
        <f>+(Table13[[#This Row],[2000]]-Table13[[#This Row],[1999]])/Table13[[#This Row],[1999]]</f>
        <v>#DIV/0!</v>
      </c>
      <c r="AK64" s="8" t="e">
        <f>+(Table13[[#This Row],[2001]]-Table13[[#This Row],[2000]])/Table13[[#This Row],[2000]]</f>
        <v>#DIV/0!</v>
      </c>
      <c r="AL64" s="8" t="e">
        <f>+(Table13[[#This Row],[2002]]-Table13[[#This Row],[2001]])/Table13[[#This Row],[2001]]</f>
        <v>#DIV/0!</v>
      </c>
      <c r="AM64" s="8" t="e">
        <f>+(Table13[[#This Row],[2003]]-Table13[[#This Row],[2002]])/Table13[[#This Row],[2002]]</f>
        <v>#DIV/0!</v>
      </c>
      <c r="AN64" s="8" t="e">
        <f>+(Table13[[#This Row],[2004]]-Table13[[#This Row],[2003]])/Table13[[#This Row],[2003]]</f>
        <v>#DIV/0!</v>
      </c>
      <c r="AO64" s="8" t="e">
        <f>+(Table13[[#This Row],[2005]]-Table13[[#This Row],[2004]])/Table13[[#This Row],[2004]]</f>
        <v>#DIV/0!</v>
      </c>
      <c r="AP64" s="8" t="e">
        <f>+(Table13[[#This Row],[2006]]-Table13[[#This Row],[2005]])/Table13[[#This Row],[2005]]</f>
        <v>#DIV/0!</v>
      </c>
      <c r="AQ64" s="8" t="e">
        <f>+(Table13[[#This Row],[2007]]-Table13[[#This Row],[2006]])/Table13[[#This Row],[2006]]</f>
        <v>#DIV/0!</v>
      </c>
      <c r="AR64" s="8" t="e">
        <f>+(Table13[[#This Row],[2008]]-Table13[[#This Row],[2007]])/Table13[[#This Row],[2007]]</f>
        <v>#DIV/0!</v>
      </c>
      <c r="AS64" s="8" t="e">
        <f>+(Table13[[#This Row],[2009]]-Table13[[#This Row],[2008]])/Table13[[#This Row],[2008]]</f>
        <v>#DIV/0!</v>
      </c>
      <c r="AT64" s="8" t="e">
        <f>+(Table13[[#This Row],[2010]]-Table13[[#This Row],[2009]])/Table13[[#This Row],[2009]]</f>
        <v>#DIV/0!</v>
      </c>
      <c r="AU64" s="8" t="e">
        <f>+(Table13[[#This Row],[2011]]-Table13[[#This Row],[2010]])/Table13[[#This Row],[2010]]</f>
        <v>#DIV/0!</v>
      </c>
      <c r="AV64" s="8" t="e">
        <f>+(Table13[[#This Row],[2012]]-Table13[[#This Row],[2011]])/Table13[[#This Row],[2011]]</f>
        <v>#DIV/0!</v>
      </c>
      <c r="AW64" s="8" t="e">
        <f>+(Table13[[#This Row],[2013]]-Table13[[#This Row],[2012]])/Table13[[#This Row],[2012]]</f>
        <v>#DIV/0!</v>
      </c>
      <c r="AX64" s="8" t="e">
        <f>+(Table13[[#This Row],[2014]]-Table13[[#This Row],[2013]])/Table13[[#This Row],[2013]]</f>
        <v>#DIV/0!</v>
      </c>
      <c r="AY64" s="8" t="e">
        <f>+(Table13[[#This Row],[2014]]-Table13[[#This Row],[1991]])/Table13[[#This Row],[1991]]</f>
        <v>#DIV/0!</v>
      </c>
      <c r="AZ64" s="8" t="e">
        <f>+(Table13[[#This Row],[2014]]-Table13[[#This Row],[2004]])/Table13[[#This Row],[2004]]</f>
        <v>#DIV/0!</v>
      </c>
      <c r="BA64" s="8" t="e">
        <f>+(Table13[[#This Row],[2014]]-Table13[[#This Row],[2009]])/Table13[[#This Row],[2009]]</f>
        <v>#DIV/0!</v>
      </c>
    </row>
    <row r="65" spans="3:53">
      <c r="C65" s="27" t="s">
        <v>77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8" t="e">
        <f>+(Table13[[#This Row],[1992]]-Table13[[#This Row],[1991]])/Table13[[#This Row],[1991]]</f>
        <v>#DIV/0!</v>
      </c>
      <c r="AC65" s="8" t="e">
        <f>+(Table13[[#This Row],[1993]]-Table13[[#This Row],[1992]])/Table13[[#This Row],[1992]]</f>
        <v>#DIV/0!</v>
      </c>
      <c r="AD65" s="8" t="e">
        <f>+(Table13[[#This Row],[1994]]-Table13[[#This Row],[1993]])/Table13[[#This Row],[1993]]</f>
        <v>#DIV/0!</v>
      </c>
      <c r="AE65" s="8" t="e">
        <f>+(Table13[[#This Row],[1995]]-Table13[[#This Row],[1994]])/Table13[[#This Row],[1994]]</f>
        <v>#DIV/0!</v>
      </c>
      <c r="AF65" s="8" t="e">
        <f>+(Table13[[#This Row],[1996]]-Table13[[#This Row],[1995]])/Table13[[#This Row],[1995]]</f>
        <v>#DIV/0!</v>
      </c>
      <c r="AG65" s="8" t="e">
        <f>+(Table13[[#This Row],[1997]]-Table13[[#This Row],[1996]])/Table13[[#This Row],[1996]]</f>
        <v>#DIV/0!</v>
      </c>
      <c r="AH65" s="8" t="e">
        <f>+(Table13[[#This Row],[1998]]-Table13[[#This Row],[1997]])/Table13[[#This Row],[1997]]</f>
        <v>#DIV/0!</v>
      </c>
      <c r="AI65" s="8" t="e">
        <f>+(Table13[[#This Row],[1999]]-Table13[[#This Row],[1998]])/Table13[[#This Row],[1998]]</f>
        <v>#DIV/0!</v>
      </c>
      <c r="AJ65" s="8" t="e">
        <f>+(Table13[[#This Row],[2000]]-Table13[[#This Row],[1999]])/Table13[[#This Row],[1999]]</f>
        <v>#DIV/0!</v>
      </c>
      <c r="AK65" s="8" t="e">
        <f>+(Table13[[#This Row],[2001]]-Table13[[#This Row],[2000]])/Table13[[#This Row],[2000]]</f>
        <v>#DIV/0!</v>
      </c>
      <c r="AL65" s="8" t="e">
        <f>+(Table13[[#This Row],[2002]]-Table13[[#This Row],[2001]])/Table13[[#This Row],[2001]]</f>
        <v>#DIV/0!</v>
      </c>
      <c r="AM65" s="8" t="e">
        <f>+(Table13[[#This Row],[2003]]-Table13[[#This Row],[2002]])/Table13[[#This Row],[2002]]</f>
        <v>#DIV/0!</v>
      </c>
      <c r="AN65" s="8" t="e">
        <f>+(Table13[[#This Row],[2004]]-Table13[[#This Row],[2003]])/Table13[[#This Row],[2003]]</f>
        <v>#DIV/0!</v>
      </c>
      <c r="AO65" s="8" t="e">
        <f>+(Table13[[#This Row],[2005]]-Table13[[#This Row],[2004]])/Table13[[#This Row],[2004]]</f>
        <v>#DIV/0!</v>
      </c>
      <c r="AP65" s="8" t="e">
        <f>+(Table13[[#This Row],[2006]]-Table13[[#This Row],[2005]])/Table13[[#This Row],[2005]]</f>
        <v>#DIV/0!</v>
      </c>
      <c r="AQ65" s="8" t="e">
        <f>+(Table13[[#This Row],[2007]]-Table13[[#This Row],[2006]])/Table13[[#This Row],[2006]]</f>
        <v>#DIV/0!</v>
      </c>
      <c r="AR65" s="8" t="e">
        <f>+(Table13[[#This Row],[2008]]-Table13[[#This Row],[2007]])/Table13[[#This Row],[2007]]</f>
        <v>#DIV/0!</v>
      </c>
      <c r="AS65" s="8" t="e">
        <f>+(Table13[[#This Row],[2009]]-Table13[[#This Row],[2008]])/Table13[[#This Row],[2008]]</f>
        <v>#DIV/0!</v>
      </c>
      <c r="AT65" s="8" t="e">
        <f>+(Table13[[#This Row],[2010]]-Table13[[#This Row],[2009]])/Table13[[#This Row],[2009]]</f>
        <v>#DIV/0!</v>
      </c>
      <c r="AU65" s="8" t="e">
        <f>+(Table13[[#This Row],[2011]]-Table13[[#This Row],[2010]])/Table13[[#This Row],[2010]]</f>
        <v>#DIV/0!</v>
      </c>
      <c r="AV65" s="8" t="e">
        <f>+(Table13[[#This Row],[2012]]-Table13[[#This Row],[2011]])/Table13[[#This Row],[2011]]</f>
        <v>#DIV/0!</v>
      </c>
      <c r="AW65" s="8" t="e">
        <f>+(Table13[[#This Row],[2013]]-Table13[[#This Row],[2012]])/Table13[[#This Row],[2012]]</f>
        <v>#DIV/0!</v>
      </c>
      <c r="AX65" s="8" t="e">
        <f>+(Table13[[#This Row],[2014]]-Table13[[#This Row],[2013]])/Table13[[#This Row],[2013]]</f>
        <v>#DIV/0!</v>
      </c>
      <c r="AY65" s="8" t="e">
        <f>+(Table13[[#This Row],[2014]]-Table13[[#This Row],[1991]])/Table13[[#This Row],[1991]]</f>
        <v>#DIV/0!</v>
      </c>
      <c r="AZ65" s="8" t="e">
        <f>+(Table13[[#This Row],[2014]]-Table13[[#This Row],[2004]])/Table13[[#This Row],[2004]]</f>
        <v>#DIV/0!</v>
      </c>
      <c r="BA65" s="8" t="e">
        <f>+(Table13[[#This Row],[2014]]-Table13[[#This Row],[2009]])/Table13[[#This Row],[2009]]</f>
        <v>#DIV/0!</v>
      </c>
    </row>
    <row r="66" spans="3:53">
      <c r="C66" s="28" t="s">
        <v>78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9" t="e">
        <f>+(Table13[[#This Row],[1992]]-Table13[[#This Row],[1991]])/Table13[[#This Row],[1991]]</f>
        <v>#DIV/0!</v>
      </c>
      <c r="AC66" s="9" t="e">
        <f>+(Table13[[#This Row],[1993]]-Table13[[#This Row],[1992]])/Table13[[#This Row],[1992]]</f>
        <v>#DIV/0!</v>
      </c>
      <c r="AD66" s="9" t="e">
        <f>+(Table13[[#This Row],[1994]]-Table13[[#This Row],[1993]])/Table13[[#This Row],[1993]]</f>
        <v>#DIV/0!</v>
      </c>
      <c r="AE66" s="9" t="e">
        <f>+(Table13[[#This Row],[1995]]-Table13[[#This Row],[1994]])/Table13[[#This Row],[1994]]</f>
        <v>#DIV/0!</v>
      </c>
      <c r="AF66" s="9" t="e">
        <f>+(Table13[[#This Row],[1996]]-Table13[[#This Row],[1995]])/Table13[[#This Row],[1995]]</f>
        <v>#DIV/0!</v>
      </c>
      <c r="AG66" s="9" t="e">
        <f>+(Table13[[#This Row],[1997]]-Table13[[#This Row],[1996]])/Table13[[#This Row],[1996]]</f>
        <v>#DIV/0!</v>
      </c>
      <c r="AH66" s="9" t="e">
        <f>+(Table13[[#This Row],[1998]]-Table13[[#This Row],[1997]])/Table13[[#This Row],[1997]]</f>
        <v>#DIV/0!</v>
      </c>
      <c r="AI66" s="9" t="e">
        <f>+(Table13[[#This Row],[1999]]-Table13[[#This Row],[1998]])/Table13[[#This Row],[1998]]</f>
        <v>#DIV/0!</v>
      </c>
      <c r="AJ66" s="9" t="e">
        <f>+(Table13[[#This Row],[2000]]-Table13[[#This Row],[1999]])/Table13[[#This Row],[1999]]</f>
        <v>#DIV/0!</v>
      </c>
      <c r="AK66" s="9" t="e">
        <f>+(Table13[[#This Row],[2001]]-Table13[[#This Row],[2000]])/Table13[[#This Row],[2000]]</f>
        <v>#DIV/0!</v>
      </c>
      <c r="AL66" s="9" t="e">
        <f>+(Table13[[#This Row],[2002]]-Table13[[#This Row],[2001]])/Table13[[#This Row],[2001]]</f>
        <v>#DIV/0!</v>
      </c>
      <c r="AM66" s="9" t="e">
        <f>+(Table13[[#This Row],[2003]]-Table13[[#This Row],[2002]])/Table13[[#This Row],[2002]]</f>
        <v>#DIV/0!</v>
      </c>
      <c r="AN66" s="9" t="e">
        <f>+(Table13[[#This Row],[2004]]-Table13[[#This Row],[2003]])/Table13[[#This Row],[2003]]</f>
        <v>#DIV/0!</v>
      </c>
      <c r="AO66" s="9" t="e">
        <f>+(Table13[[#This Row],[2005]]-Table13[[#This Row],[2004]])/Table13[[#This Row],[2004]]</f>
        <v>#DIV/0!</v>
      </c>
      <c r="AP66" s="9" t="e">
        <f>+(Table13[[#This Row],[2006]]-Table13[[#This Row],[2005]])/Table13[[#This Row],[2005]]</f>
        <v>#DIV/0!</v>
      </c>
      <c r="AQ66" s="9" t="e">
        <f>+(Table13[[#This Row],[2007]]-Table13[[#This Row],[2006]])/Table13[[#This Row],[2006]]</f>
        <v>#DIV/0!</v>
      </c>
      <c r="AR66" s="9" t="e">
        <f>+(Table13[[#This Row],[2008]]-Table13[[#This Row],[2007]])/Table13[[#This Row],[2007]]</f>
        <v>#DIV/0!</v>
      </c>
      <c r="AS66" s="9" t="e">
        <f>+(Table13[[#This Row],[2009]]-Table13[[#This Row],[2008]])/Table13[[#This Row],[2008]]</f>
        <v>#DIV/0!</v>
      </c>
      <c r="AT66" s="9" t="e">
        <f>+(Table13[[#This Row],[2010]]-Table13[[#This Row],[2009]])/Table13[[#This Row],[2009]]</f>
        <v>#DIV/0!</v>
      </c>
      <c r="AU66" s="9" t="e">
        <f>+(Table13[[#This Row],[2011]]-Table13[[#This Row],[2010]])/Table13[[#This Row],[2010]]</f>
        <v>#DIV/0!</v>
      </c>
      <c r="AV66" s="9" t="e">
        <f>+(Table13[[#This Row],[2012]]-Table13[[#This Row],[2011]])/Table13[[#This Row],[2011]]</f>
        <v>#DIV/0!</v>
      </c>
      <c r="AW66" s="9" t="e">
        <f>+(Table13[[#This Row],[2013]]-Table13[[#This Row],[2012]])/Table13[[#This Row],[2012]]</f>
        <v>#DIV/0!</v>
      </c>
      <c r="AX66" s="9" t="e">
        <f>+(Table13[[#This Row],[2014]]-Table13[[#This Row],[2013]])/Table13[[#This Row],[2013]]</f>
        <v>#DIV/0!</v>
      </c>
      <c r="AY66" s="9" t="e">
        <f>+(Table13[[#This Row],[2014]]-Table13[[#This Row],[1991]])/Table13[[#This Row],[1991]]</f>
        <v>#DIV/0!</v>
      </c>
      <c r="AZ66" s="9" t="e">
        <f>+(Table13[[#This Row],[2014]]-Table13[[#This Row],[2004]])/Table13[[#This Row],[2004]]</f>
        <v>#DIV/0!</v>
      </c>
      <c r="BA66" s="9" t="e">
        <f>+(Table13[[#This Row],[2014]]-Table13[[#This Row],[2009]])/Table13[[#This Row],[2009]]</f>
        <v>#DIV/0!</v>
      </c>
    </row>
    <row r="70" spans="3:53">
      <c r="C70" s="10" t="s">
        <v>102</v>
      </c>
    </row>
    <row r="71" spans="3:53" ht="25.5">
      <c r="C71" s="21" t="s">
        <v>0</v>
      </c>
      <c r="D71" s="21" t="s">
        <v>44</v>
      </c>
      <c r="E71" s="21" t="s">
        <v>45</v>
      </c>
      <c r="F71" s="21" t="s">
        <v>46</v>
      </c>
      <c r="G71" s="21" t="s">
        <v>47</v>
      </c>
      <c r="H71" s="21" t="s">
        <v>48</v>
      </c>
      <c r="I71" s="21" t="s">
        <v>49</v>
      </c>
      <c r="J71" s="21" t="s">
        <v>50</v>
      </c>
      <c r="K71" s="21" t="s">
        <v>51</v>
      </c>
      <c r="L71" s="21" t="s">
        <v>52</v>
      </c>
      <c r="M71" s="21" t="s">
        <v>53</v>
      </c>
      <c r="N71" s="21" t="s">
        <v>54</v>
      </c>
      <c r="O71" s="21" t="s">
        <v>55</v>
      </c>
      <c r="P71" s="21" t="s">
        <v>56</v>
      </c>
      <c r="Q71" s="21" t="s">
        <v>57</v>
      </c>
      <c r="R71" s="21" t="s">
        <v>58</v>
      </c>
      <c r="S71" s="21" t="s">
        <v>59</v>
      </c>
      <c r="T71" s="21" t="s">
        <v>60</v>
      </c>
      <c r="U71" s="21" t="s">
        <v>61</v>
      </c>
      <c r="V71" s="21" t="s">
        <v>62</v>
      </c>
      <c r="W71" s="21" t="s">
        <v>63</v>
      </c>
      <c r="X71" s="21" t="s">
        <v>64</v>
      </c>
      <c r="Y71" s="21" t="s">
        <v>65</v>
      </c>
      <c r="Z71" s="21" t="s">
        <v>66</v>
      </c>
    </row>
    <row r="72" spans="3:53">
      <c r="C72" s="23" t="s">
        <v>2</v>
      </c>
      <c r="D72" s="25">
        <v>5.6269270298047278E-2</v>
      </c>
      <c r="E72" s="25">
        <v>3.3325225006081247E-2</v>
      </c>
      <c r="F72" s="25">
        <v>2.9661016949152543E-2</v>
      </c>
      <c r="G72" s="25">
        <v>-7.3159579332418836E-3</v>
      </c>
      <c r="H72" s="25">
        <v>2.4643021649009673E-2</v>
      </c>
      <c r="I72" s="25">
        <v>3.2366824005394472E-2</v>
      </c>
      <c r="J72" s="25">
        <v>4.1585020683649034E-2</v>
      </c>
      <c r="K72" s="25">
        <v>3.4071906354515048E-2</v>
      </c>
      <c r="L72" s="25">
        <v>2.7895694360218316E-2</v>
      </c>
      <c r="M72" s="25">
        <v>8.3579154375614556E-2</v>
      </c>
      <c r="N72" s="25">
        <v>8.7658802177858444E-2</v>
      </c>
      <c r="O72" s="25">
        <v>7.6756215584848991E-2</v>
      </c>
      <c r="P72" s="25">
        <v>8.3836975050364165E-2</v>
      </c>
      <c r="Q72" s="25">
        <v>1.3297111810122962E-2</v>
      </c>
      <c r="R72" s="25">
        <v>9.7079159023564274E-2</v>
      </c>
      <c r="S72" s="25">
        <v>4.7845659163987135E-2</v>
      </c>
      <c r="T72" s="25">
        <v>6.6404811587087276E-2</v>
      </c>
      <c r="U72" s="25">
        <v>0.10048342541436464</v>
      </c>
      <c r="V72" s="25">
        <v>5.9617194854094759E-2</v>
      </c>
      <c r="W72" s="25">
        <v>5.6164248346658771E-2</v>
      </c>
      <c r="X72" s="25">
        <v>4.6074766355140184E-2</v>
      </c>
      <c r="Y72" s="25">
        <v>4.985258643795229E-2</v>
      </c>
      <c r="Z72" s="25">
        <v>1.6679431537741467E-2</v>
      </c>
      <c r="AA72" s="24"/>
      <c r="AB72" s="24"/>
      <c r="AC72" s="24"/>
    </row>
    <row r="73" spans="3:53">
      <c r="C73" s="23" t="s">
        <v>3</v>
      </c>
      <c r="D73" s="25">
        <v>5.8299595141700404E-2</v>
      </c>
      <c r="E73" s="25">
        <v>6.0443764345830146E-2</v>
      </c>
      <c r="F73" s="25">
        <v>5.5555555555555552E-2</v>
      </c>
      <c r="G73" s="25">
        <v>7.5871496924128506E-2</v>
      </c>
      <c r="H73" s="25">
        <v>7.4332909783989834E-2</v>
      </c>
      <c r="I73" s="25">
        <v>5.4405677114133646E-2</v>
      </c>
      <c r="J73" s="25">
        <v>4.3746494671901288E-2</v>
      </c>
      <c r="K73" s="25">
        <v>6.1257388500806018E-2</v>
      </c>
      <c r="L73" s="25">
        <v>6.9873417721518991E-2</v>
      </c>
      <c r="M73" s="25">
        <v>8.1874112636062465E-2</v>
      </c>
      <c r="N73" s="25">
        <v>8.6614173228346455E-2</v>
      </c>
      <c r="O73" s="25">
        <v>0.10950080515297907</v>
      </c>
      <c r="P73" s="25">
        <v>0.10159651669085631</v>
      </c>
      <c r="Q73" s="25">
        <v>0.10375494071146245</v>
      </c>
      <c r="R73" s="25">
        <v>7.9379289764249475E-2</v>
      </c>
      <c r="S73" s="25">
        <v>6.1376831628421342E-2</v>
      </c>
      <c r="T73" s="25">
        <v>6.616306329773379E-2</v>
      </c>
      <c r="U73" s="25">
        <v>4.6420718299535792E-2</v>
      </c>
      <c r="V73" s="25">
        <v>7.1211767452720051E-2</v>
      </c>
      <c r="W73" s="25">
        <v>6.495204882301657E-2</v>
      </c>
      <c r="X73" s="25">
        <v>3.8272615636512484E-2</v>
      </c>
      <c r="Y73" s="25">
        <v>5.5194165188251531E-3</v>
      </c>
      <c r="Z73" s="25">
        <v>3.1366398745344047E-2</v>
      </c>
      <c r="AA73" s="24"/>
      <c r="AB73" s="24"/>
      <c r="AC73" s="24"/>
    </row>
    <row r="74" spans="3:53">
      <c r="C74" s="23" t="s">
        <v>4</v>
      </c>
      <c r="D74" s="25">
        <v>6.6954126242663795E-2</v>
      </c>
      <c r="E74" s="25">
        <v>6.1068702290076333E-2</v>
      </c>
      <c r="F74" s="25">
        <v>2.5814642403724081E-2</v>
      </c>
      <c r="G74" s="25">
        <v>4.4348184818481847E-3</v>
      </c>
      <c r="H74" s="25">
        <v>3.131738371496047E-2</v>
      </c>
      <c r="I74" s="25">
        <v>4.2811628833134212E-2</v>
      </c>
      <c r="J74" s="25">
        <v>4.3154477754439563E-2</v>
      </c>
      <c r="K74" s="25">
        <v>2.4711696869851731E-2</v>
      </c>
      <c r="L74" s="25">
        <v>5.7520543051089675E-2</v>
      </c>
      <c r="M74" s="25">
        <v>9.6706081081081086E-2</v>
      </c>
      <c r="N74" s="25">
        <v>8.9487870619946092E-2</v>
      </c>
      <c r="O74" s="25">
        <v>0.11649112886124266</v>
      </c>
      <c r="P74" s="25">
        <v>6.5337132003798676E-2</v>
      </c>
      <c r="Q74" s="25">
        <v>5.6932311166577522E-2</v>
      </c>
      <c r="R74" s="25">
        <v>0.10115265673320213</v>
      </c>
      <c r="S74" s="25">
        <v>7.9554738562091498E-2</v>
      </c>
      <c r="T74" s="25">
        <v>4.0724623971242074E-2</v>
      </c>
      <c r="U74" s="25">
        <v>6.7036313230014091E-2</v>
      </c>
      <c r="V74" s="25">
        <v>3.9611551239458219E-2</v>
      </c>
      <c r="W74" s="25">
        <v>9.0544083906915762E-3</v>
      </c>
      <c r="X74" s="25">
        <v>3.1954200332940844E-2</v>
      </c>
      <c r="Y74" s="25">
        <v>2.1639911866540761E-2</v>
      </c>
      <c r="Z74" s="25">
        <v>2.2259878302395439E-2</v>
      </c>
      <c r="AA74" s="24"/>
      <c r="AB74" s="24"/>
      <c r="AC74" s="24"/>
    </row>
    <row r="75" spans="3:53">
      <c r="C75" s="23" t="s">
        <v>5</v>
      </c>
      <c r="D75" s="25">
        <v>0.10893854748603352</v>
      </c>
      <c r="E75" s="25">
        <v>7.3047858942065488E-2</v>
      </c>
      <c r="F75" s="25">
        <v>-1.6431924882629109E-2</v>
      </c>
      <c r="G75" s="25">
        <v>5.2505966587112173E-2</v>
      </c>
      <c r="H75" s="25">
        <v>2.872260015117158E-2</v>
      </c>
      <c r="I75" s="25">
        <v>3.3798677443056577E-2</v>
      </c>
      <c r="J75" s="25">
        <v>2.6297085998578537E-2</v>
      </c>
      <c r="K75" s="25">
        <v>7.0637119113573413E-2</v>
      </c>
      <c r="L75" s="25">
        <v>8.7968952134540757E-2</v>
      </c>
      <c r="M75" s="25">
        <v>8.5017835909631398E-2</v>
      </c>
      <c r="N75" s="25">
        <v>0.12657534246575342</v>
      </c>
      <c r="O75" s="25">
        <v>0.13813229571984437</v>
      </c>
      <c r="P75" s="25">
        <v>0.1</v>
      </c>
      <c r="Q75" s="25">
        <v>0.10372960372960373</v>
      </c>
      <c r="R75" s="25">
        <v>0.13586765223512848</v>
      </c>
      <c r="S75" s="25">
        <v>9.3275488069414311E-2</v>
      </c>
      <c r="T75" s="25">
        <v>5.5555555555555552E-2</v>
      </c>
      <c r="U75" s="25">
        <v>0.11358754027926961</v>
      </c>
      <c r="V75" s="25">
        <v>6.8000964552688697E-2</v>
      </c>
      <c r="W75" s="25">
        <v>2.890042899074283E-2</v>
      </c>
      <c r="X75" s="25">
        <v>2.6991441737985518E-2</v>
      </c>
      <c r="Y75" s="25">
        <v>3.8247863247863251E-2</v>
      </c>
      <c r="Z75" s="25">
        <v>3.1076353159086231E-2</v>
      </c>
      <c r="AA75" s="24"/>
      <c r="AB75" s="24"/>
      <c r="AC75" s="24"/>
    </row>
    <row r="76" spans="3:53">
      <c r="C76" s="23" t="s">
        <v>6</v>
      </c>
      <c r="D76" s="25">
        <v>4.8676345004269858E-2</v>
      </c>
      <c r="E76" s="25">
        <v>3.9087947882736153E-2</v>
      </c>
      <c r="F76" s="25">
        <v>3.7617554858934171E-2</v>
      </c>
      <c r="G76" s="25">
        <v>7.2507552870090641E-2</v>
      </c>
      <c r="H76" s="25">
        <v>1.1267605633802818E-2</v>
      </c>
      <c r="I76" s="25">
        <v>8.1476323119777164E-2</v>
      </c>
      <c r="J76" s="25">
        <v>-3.8634900193174502E-3</v>
      </c>
      <c r="K76" s="25">
        <v>3.3613445378151259E-2</v>
      </c>
      <c r="L76" s="25">
        <v>7.2545340838023761E-2</v>
      </c>
      <c r="M76" s="25">
        <v>8.9795918367346933E-2</v>
      </c>
      <c r="N76" s="25">
        <v>9.8983413590155167E-2</v>
      </c>
      <c r="O76" s="25">
        <v>8.4712755598831554E-2</v>
      </c>
      <c r="P76" s="25">
        <v>8.9317773788150812E-2</v>
      </c>
      <c r="Q76" s="25">
        <v>4.4499381953028432E-2</v>
      </c>
      <c r="R76" s="25">
        <v>6.8639053254437865E-2</v>
      </c>
      <c r="S76" s="25">
        <v>5.0941306755260242E-2</v>
      </c>
      <c r="T76" s="25">
        <v>7.2356866877414827E-2</v>
      </c>
      <c r="U76" s="25">
        <v>5.895840157222404E-2</v>
      </c>
      <c r="V76" s="25">
        <v>3.8973090009279308E-2</v>
      </c>
      <c r="W76" s="25">
        <v>4.0488240547782078E-2</v>
      </c>
      <c r="X76" s="25">
        <v>2.317596566523605E-2</v>
      </c>
      <c r="Y76" s="25">
        <v>2.1532438478747203E-2</v>
      </c>
      <c r="Z76" s="25">
        <v>4.4073364358061869E-2</v>
      </c>
      <c r="AA76" s="24"/>
      <c r="AB76" s="24"/>
      <c r="AC76" s="24"/>
    </row>
    <row r="77" spans="3:53">
      <c r="C77" s="23" t="s">
        <v>7</v>
      </c>
      <c r="D77" s="25">
        <v>7.9696394686907021E-2</v>
      </c>
      <c r="E77" s="25">
        <v>6.1511423550087874E-2</v>
      </c>
      <c r="F77" s="25">
        <v>7.4503311258278151E-2</v>
      </c>
      <c r="G77" s="25">
        <v>9.861325115562404E-2</v>
      </c>
      <c r="H77" s="25">
        <v>2.8050490883590462E-3</v>
      </c>
      <c r="I77" s="25">
        <v>6.0139860139860141E-2</v>
      </c>
      <c r="J77" s="25">
        <v>4.4854881266490766E-2</v>
      </c>
      <c r="K77" s="25">
        <v>0.125</v>
      </c>
      <c r="L77" s="25">
        <v>7.407407407407407E-2</v>
      </c>
      <c r="M77" s="25">
        <v>5.9561128526645767E-2</v>
      </c>
      <c r="N77" s="25">
        <v>0.10355029585798817</v>
      </c>
      <c r="O77" s="25">
        <v>0.19034852546916889</v>
      </c>
      <c r="P77" s="25">
        <v>7.2822822822822819E-2</v>
      </c>
      <c r="Q77" s="25">
        <v>0.11476557032890133</v>
      </c>
      <c r="R77" s="25">
        <v>0.128060263653484</v>
      </c>
      <c r="S77" s="25">
        <v>6.5108514190317199E-2</v>
      </c>
      <c r="T77" s="25">
        <v>6.3740856844305124E-2</v>
      </c>
      <c r="U77" s="25">
        <v>9.8231827111984277E-2</v>
      </c>
      <c r="V77" s="25">
        <v>6.2611806797853303E-2</v>
      </c>
      <c r="W77" s="25">
        <v>5.808080808080808E-2</v>
      </c>
      <c r="X77" s="25">
        <v>6.0859188544152745E-2</v>
      </c>
      <c r="Y77" s="25">
        <v>6.4491938507686544E-2</v>
      </c>
      <c r="Z77" s="25">
        <v>3.1349066572736881E-2</v>
      </c>
      <c r="AA77" s="24"/>
      <c r="AB77" s="24"/>
      <c r="AC77" s="24"/>
    </row>
    <row r="78" spans="3:53">
      <c r="C78" s="23" t="s">
        <v>14</v>
      </c>
      <c r="D78" s="25">
        <v>8.4252450980392163E-2</v>
      </c>
      <c r="E78" s="25">
        <v>3.786380333427522E-2</v>
      </c>
      <c r="F78" s="25">
        <v>3.4848897359106998E-2</v>
      </c>
      <c r="G78" s="25">
        <v>6.3404367271770581E-2</v>
      </c>
      <c r="H78" s="25">
        <v>3.0925284512617515E-2</v>
      </c>
      <c r="I78" s="25">
        <v>4.0556755459563235E-2</v>
      </c>
      <c r="J78" s="25">
        <v>4.5202952029520294E-2</v>
      </c>
      <c r="K78" s="25">
        <v>6.928508384819064E-2</v>
      </c>
      <c r="L78" s="25">
        <v>0.10730499380932729</v>
      </c>
      <c r="M78" s="25">
        <v>0.11516958628401043</v>
      </c>
      <c r="N78" s="25">
        <v>8.338903743315508E-2</v>
      </c>
      <c r="O78" s="25">
        <v>7.7587536634274257E-2</v>
      </c>
      <c r="P78" s="25">
        <v>9.2900085886057832E-2</v>
      </c>
      <c r="Q78" s="25">
        <v>3.1565160445317618E-2</v>
      </c>
      <c r="R78" s="25">
        <v>9.9415947181310305E-2</v>
      </c>
      <c r="S78" s="25">
        <v>8.2919505716595454E-2</v>
      </c>
      <c r="T78" s="25">
        <v>6.8358750133304891E-2</v>
      </c>
      <c r="U78" s="25">
        <v>9.6426432421641048E-2</v>
      </c>
      <c r="V78" s="25">
        <v>6.9100509832483614E-2</v>
      </c>
      <c r="W78" s="25">
        <v>2.9975304436685685E-2</v>
      </c>
      <c r="X78" s="25">
        <v>4.6465481603968579E-2</v>
      </c>
      <c r="Y78" s="25">
        <v>8.1930947301888282E-2</v>
      </c>
      <c r="Z78" s="25">
        <v>6.981159631955601E-2</v>
      </c>
      <c r="AA78" s="24"/>
      <c r="AB78" s="24"/>
      <c r="AC78" s="24"/>
    </row>
    <row r="79" spans="3:53">
      <c r="C79" s="23" t="s">
        <v>15</v>
      </c>
      <c r="D79" s="25">
        <v>0.10380622837370242</v>
      </c>
      <c r="E79" s="25">
        <v>5.1201671891327065E-2</v>
      </c>
      <c r="F79" s="25">
        <v>6.3618290258449298E-2</v>
      </c>
      <c r="G79" s="25">
        <v>7.5700934579439258E-2</v>
      </c>
      <c r="H79" s="25">
        <v>9.0356211989574289E-2</v>
      </c>
      <c r="I79" s="25">
        <v>5.4980079681274899E-2</v>
      </c>
      <c r="J79" s="25">
        <v>7.6283987915407858E-2</v>
      </c>
      <c r="K79" s="25">
        <v>7.2280701754385959E-2</v>
      </c>
      <c r="L79" s="25">
        <v>5.8900523560209424E-2</v>
      </c>
      <c r="M79" s="25">
        <v>0.10135970333745364</v>
      </c>
      <c r="N79" s="25">
        <v>0.1026936026936027</v>
      </c>
      <c r="O79" s="25">
        <v>8.2951653944020362E-2</v>
      </c>
      <c r="P79" s="25">
        <v>5.3101503759398497E-2</v>
      </c>
      <c r="Q79" s="25">
        <v>0.11869701026327532</v>
      </c>
      <c r="R79" s="25">
        <v>0.10450737933785401</v>
      </c>
      <c r="S79" s="25">
        <v>8.3062477428674605E-2</v>
      </c>
      <c r="T79" s="25">
        <v>2.8676225408469491E-2</v>
      </c>
      <c r="U79" s="25">
        <v>8.9465153970826578E-2</v>
      </c>
      <c r="V79" s="25">
        <v>8.2713478131508478E-2</v>
      </c>
      <c r="W79" s="25">
        <v>9.837867546029129E-2</v>
      </c>
      <c r="X79" s="25">
        <v>9.7072804603452592E-2</v>
      </c>
      <c r="Y79" s="25">
        <v>5.153933865450399E-2</v>
      </c>
      <c r="Z79" s="25">
        <v>7.6339188896117974E-2</v>
      </c>
      <c r="AA79" s="24"/>
      <c r="AB79" s="24"/>
      <c r="AC79" s="24"/>
    </row>
    <row r="80" spans="3:53">
      <c r="C80" s="23" t="s">
        <v>16</v>
      </c>
      <c r="D80" s="25">
        <v>7.2839506172839505E-2</v>
      </c>
      <c r="E80" s="25">
        <v>5.1783659378596088E-2</v>
      </c>
      <c r="F80" s="25">
        <v>4.3763676148796497E-2</v>
      </c>
      <c r="G80" s="25">
        <v>9.9580712788259959E-2</v>
      </c>
      <c r="H80" s="25">
        <v>-2.19256434699714E-2</v>
      </c>
      <c r="I80" s="25">
        <v>0.14522417153996101</v>
      </c>
      <c r="J80" s="25">
        <v>7.6595744680851063E-2</v>
      </c>
      <c r="K80" s="25">
        <v>7.9051383399209488E-2</v>
      </c>
      <c r="L80" s="25">
        <v>5.128205128205128E-2</v>
      </c>
      <c r="M80" s="25">
        <v>8.5714285714285715E-2</v>
      </c>
      <c r="N80" s="25">
        <v>5.4557124518613609E-2</v>
      </c>
      <c r="O80" s="25">
        <v>8.0949482653682292E-2</v>
      </c>
      <c r="P80" s="25">
        <v>8.9527027027027029E-2</v>
      </c>
      <c r="Q80" s="25">
        <v>0.12196382428940568</v>
      </c>
      <c r="R80" s="25">
        <v>7.8765545831414097E-2</v>
      </c>
      <c r="S80" s="25">
        <v>6.1912894961571305E-2</v>
      </c>
      <c r="T80" s="25">
        <v>6.4736630478488141E-2</v>
      </c>
      <c r="U80" s="25">
        <v>8.1570996978851965E-2</v>
      </c>
      <c r="V80" s="25">
        <v>7.4371508379888263E-2</v>
      </c>
      <c r="W80" s="25">
        <v>5.037374065648359E-2</v>
      </c>
      <c r="X80" s="25">
        <v>5.4146039603960396E-2</v>
      </c>
      <c r="Y80" s="25">
        <v>9.0989140005870273E-2</v>
      </c>
      <c r="Z80" s="25">
        <v>2.4213075060532687E-2</v>
      </c>
      <c r="AA80" s="24"/>
      <c r="AB80" s="24"/>
      <c r="AC80" s="24"/>
    </row>
    <row r="81" spans="3:29">
      <c r="C81" s="23" t="s">
        <v>17</v>
      </c>
      <c r="D81" s="25">
        <v>0.10256410256410256</v>
      </c>
      <c r="E81" s="25">
        <v>6.843853820598006E-2</v>
      </c>
      <c r="F81" s="25">
        <v>3.9179104477611942E-2</v>
      </c>
      <c r="G81" s="25">
        <v>6.5230400957510468E-2</v>
      </c>
      <c r="H81" s="25">
        <v>9.1011235955056183E-2</v>
      </c>
      <c r="I81" s="25">
        <v>9.7322348094747685E-2</v>
      </c>
      <c r="J81" s="25">
        <v>-1.8770530267480056E-2</v>
      </c>
      <c r="K81" s="25">
        <v>-1.3390722142515544E-2</v>
      </c>
      <c r="L81" s="25">
        <v>0.13330101793504606</v>
      </c>
      <c r="M81" s="25">
        <v>9.4952951240376393E-2</v>
      </c>
      <c r="N81" s="25">
        <v>0.10117187499999999</v>
      </c>
      <c r="O81" s="25">
        <v>9.6488116353316777E-2</v>
      </c>
      <c r="P81" s="25">
        <v>0.12455516014234876</v>
      </c>
      <c r="Q81" s="25">
        <v>9.6662830840046024E-2</v>
      </c>
      <c r="R81" s="25">
        <v>5.6925498426023083E-2</v>
      </c>
      <c r="S81" s="25">
        <v>7.5701166542566395E-2</v>
      </c>
      <c r="T81" s="25">
        <v>0.10359944623904015</v>
      </c>
      <c r="U81" s="25">
        <v>7.4848421492786948E-2</v>
      </c>
      <c r="V81" s="25">
        <v>5.2129935810153669E-2</v>
      </c>
      <c r="W81" s="25">
        <v>6.1379182843409132E-2</v>
      </c>
      <c r="X81" s="25">
        <v>6.079080299599373E-2</v>
      </c>
      <c r="Y81" s="25">
        <v>3.3825944170771755E-2</v>
      </c>
      <c r="Z81" s="25">
        <v>9.8316391359593386E-2</v>
      </c>
      <c r="AA81" s="24"/>
      <c r="AB81" s="24"/>
      <c r="AC81" s="24"/>
    </row>
    <row r="82" spans="3:29">
      <c r="C82" s="23" t="s">
        <v>18</v>
      </c>
      <c r="D82" s="25">
        <v>1.5021459227467811E-2</v>
      </c>
      <c r="E82" s="25">
        <v>7.8224101479915431E-2</v>
      </c>
      <c r="F82" s="25">
        <v>6.6666666666666666E-2</v>
      </c>
      <c r="G82" s="25">
        <v>9.0073529411764705E-2</v>
      </c>
      <c r="H82" s="25">
        <v>6.2394603709949412E-2</v>
      </c>
      <c r="I82" s="25">
        <v>4.6031746031746035E-2</v>
      </c>
      <c r="J82" s="25">
        <v>4.5523520485584217E-2</v>
      </c>
      <c r="K82" s="25">
        <v>8.7082728592162553E-2</v>
      </c>
      <c r="L82" s="25">
        <v>7.7436582109479304E-2</v>
      </c>
      <c r="M82" s="25">
        <v>6.8153655514250316E-2</v>
      </c>
      <c r="N82" s="25">
        <v>9.5127610208816701E-2</v>
      </c>
      <c r="O82" s="25">
        <v>7.2033898305084748E-2</v>
      </c>
      <c r="P82" s="25">
        <v>7.4110671936758896E-2</v>
      </c>
      <c r="Q82" s="25">
        <v>0.11039558417663294</v>
      </c>
      <c r="R82" s="25">
        <v>0.10107705053852527</v>
      </c>
      <c r="S82" s="25">
        <v>0.10458991723100075</v>
      </c>
      <c r="T82" s="25">
        <v>6.5395095367847406E-2</v>
      </c>
      <c r="U82" s="25">
        <v>8.4398976982097182E-2</v>
      </c>
      <c r="V82" s="25">
        <v>9.375E-2</v>
      </c>
      <c r="W82" s="25">
        <v>5.3369272237196765E-2</v>
      </c>
      <c r="X82" s="25">
        <v>6.4994882292732856E-2</v>
      </c>
      <c r="Y82" s="25">
        <v>6.1028351753964441E-2</v>
      </c>
      <c r="Z82" s="25">
        <v>5.7518115942028984E-2</v>
      </c>
      <c r="AA82" s="24"/>
      <c r="AB82" s="24"/>
      <c r="AC82" s="24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2017-12-07T14:08:55Z</dcterms:created>
  <dcterms:modified xsi:type="dcterms:W3CDTF">2017-12-07T17:41:19Z</dcterms:modified>
</cp:coreProperties>
</file>