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zing" sheetId="1" r:id="rId3"/>
  </sheets>
  <definedNames/>
  <calcPr/>
</workbook>
</file>

<file path=xl/sharedStrings.xml><?xml version="1.0" encoding="utf-8"?>
<sst xmlns="http://schemas.openxmlformats.org/spreadsheetml/2006/main" count="80" uniqueCount="75">
  <si>
    <t>Assumptions</t>
  </si>
  <si>
    <t>1. Dashboard Queries</t>
  </si>
  <si>
    <t xml:space="preserve"> - Total events per minute across all users (current minute)</t>
  </si>
  <si>
    <t xml:space="preserve"> - Total events per minute per region (current minute)</t>
  </si>
  <si>
    <t xml:space="preserve"> - Total events per store per minute (current minute)</t>
  </si>
  <si>
    <t>2. Debugging Tool Queries</t>
  </si>
  <si>
    <t xml:space="preserve"> - find all events for a user in last 60 minutes</t>
  </si>
  <si>
    <t>3. Analytics</t>
  </si>
  <si>
    <t>run once per day on secondaries</t>
  </si>
  <si>
    <t xml:space="preserve"> - events per day (per store or region) year over year (last 2 years)</t>
  </si>
  <si>
    <t xml:space="preserve"> - events per day for last 365 days</t>
  </si>
  <si>
    <t>4. shard key is userid and date</t>
  </si>
  <si>
    <t>5. required indexes</t>
  </si>
  <si>
    <t xml:space="preserve">   date, region</t>
  </si>
  <si>
    <t xml:space="preserve">   date, store</t>
  </si>
  <si>
    <t xml:space="preserve">   date, user</t>
  </si>
  <si>
    <t>6. Deletes will be run weekends (no analytics)</t>
  </si>
  <si>
    <t>Days History</t>
  </si>
  <si>
    <t>Events Per Day</t>
  </si>
  <si>
    <t>Average Event Size</t>
  </si>
  <si>
    <t>Deletes</t>
  </si>
  <si>
    <t>Offpeak</t>
  </si>
  <si>
    <t>Working Set Coverage (%)</t>
  </si>
  <si>
    <t>WT Compression</t>
  </si>
  <si>
    <t>Index per docs (bytes)</t>
  </si>
  <si>
    <t># Indexes on Events Col</t>
  </si>
  <si>
    <t># minutes of events in dashboards</t>
  </si>
  <si>
    <t># of open dashboards</t>
  </si>
  <si>
    <t>Inserts Per Second (Peak)</t>
  </si>
  <si>
    <t>Data</t>
  </si>
  <si>
    <t>Bytes</t>
  </si>
  <si>
    <t>GB</t>
  </si>
  <si>
    <t>TB</t>
  </si>
  <si>
    <t>Number of Documents</t>
  </si>
  <si>
    <t>Total Data Size</t>
  </si>
  <si>
    <t>Compressed Size</t>
  </si>
  <si>
    <t>Index/Working Set</t>
  </si>
  <si>
    <t>Total Index Size</t>
  </si>
  <si>
    <t>Working Set</t>
  </si>
  <si>
    <t>Working Set (Days)</t>
  </si>
  <si>
    <t>Active Documents</t>
  </si>
  <si>
    <t>Active Document Size</t>
  </si>
  <si>
    <t>Index Size For Active Docs</t>
  </si>
  <si>
    <t>Total Working Set</t>
  </si>
  <si>
    <t>Queries</t>
  </si>
  <si>
    <t>Inserts Per Second (Avg)</t>
  </si>
  <si>
    <t>Disk Ops Per Second Per Insert</t>
  </si>
  <si>
    <t>Deletes Per Second</t>
  </si>
  <si>
    <t>Weekend deletes (no dashboards)</t>
  </si>
  <si>
    <t>Disk Ops Per Second For Delete</t>
  </si>
  <si>
    <t>Find all user events for last 60 min</t>
  </si>
  <si>
    <t># queries per sec</t>
  </si>
  <si>
    <t># docs returned per query</t>
  </si>
  <si>
    <t>Disk Ops Per Second For Find</t>
  </si>
  <si>
    <t>Dashboard Aggregations</t>
  </si>
  <si>
    <t>Documents Inserted Per Minute</t>
  </si>
  <si>
    <t>Queries per second</t>
  </si>
  <si>
    <t># documents inspected per second</t>
  </si>
  <si>
    <t>All docs in working set</t>
  </si>
  <si>
    <t>Disk Ops For Aggregation</t>
  </si>
  <si>
    <t>Run on secondaries</t>
  </si>
  <si>
    <t>Total IO Per Second</t>
  </si>
  <si>
    <t>Rough approximation of the required number of IOPS</t>
  </si>
  <si>
    <t>Shards</t>
  </si>
  <si>
    <t>Server Specs (M40, fastest)</t>
  </si>
  <si>
    <t>RAM (GB)</t>
  </si>
  <si>
    <t>Disk space (GB)</t>
  </si>
  <si>
    <t>Disk IOPS</t>
  </si>
  <si>
    <t>Assuming SSDs</t>
  </si>
  <si>
    <t>Shard Count</t>
  </si>
  <si>
    <t>Based on RAM</t>
  </si>
  <si>
    <t>Based on Disk Space</t>
  </si>
  <si>
    <t>Based on IOPS</t>
  </si>
  <si>
    <t>Total Shard Count</t>
  </si>
  <si>
    <t>IOPS Usage Per Shard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</si>
</sst>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3" fontId="2" numFmtId="0" xfId="0" applyAlignment="1" applyFill="1" applyFont="1">
      <alignment/>
    </xf>
    <xf borderId="0" fillId="4" fontId="2" numFmtId="0" xfId="0" applyAlignment="1" applyFill="1" applyFont="1">
      <alignment horizontal="right"/>
    </xf>
    <xf borderId="0" fillId="4" fontId="2" numFmtId="3" xfId="0" applyAlignment="1" applyFont="1" applyNumberFormat="1">
      <alignment horizontal="right"/>
    </xf>
    <xf borderId="0" fillId="4" fontId="2" numFmtId="0" xfId="0" applyAlignment="1" applyFont="1">
      <alignment horizontal="right"/>
    </xf>
    <xf borderId="0" fillId="4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57"/>
  </cols>
  <sheetData>
    <row r="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" t="s">
        <v>5</v>
      </c>
      <c r="B7" s="4"/>
      <c r="C7" s="4"/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6</v>
      </c>
      <c r="B8" s="4"/>
      <c r="C8" s="4"/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7</v>
      </c>
      <c r="B9" s="4"/>
      <c r="C9" s="4"/>
      <c r="D9" s="3" t="s">
        <v>8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3" t="s">
        <v>9</v>
      </c>
      <c r="B10" s="4"/>
      <c r="C10" s="4"/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3" t="s">
        <v>10</v>
      </c>
      <c r="B11" s="4"/>
      <c r="C11" s="4"/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12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14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" t="s">
        <v>15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" t="s">
        <v>16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/>
      <c r="B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 t="s">
        <v>17</v>
      </c>
      <c r="B21" s="7">
        <f>365*2</f>
        <v>730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 t="s">
        <v>18</v>
      </c>
      <c r="B22" s="8">
        <f>5000*5*3600+3000*19*3600</f>
        <v>295200000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 t="s">
        <v>19</v>
      </c>
      <c r="B23" s="9">
        <v>1024.0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 t="s">
        <v>20</v>
      </c>
      <c r="B24" s="10" t="s">
        <v>21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" t="s">
        <v>22</v>
      </c>
      <c r="B25" s="9">
        <v>0.9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 t="s">
        <v>23</v>
      </c>
      <c r="B26" s="7">
        <v>0.35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 t="s">
        <v>24</v>
      </c>
      <c r="B27" s="9">
        <v>200.0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" t="s">
        <v>25</v>
      </c>
      <c r="B28" s="7">
        <v>2.0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" t="s">
        <v>26</v>
      </c>
      <c r="B29" s="10">
        <v>60.0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" t="s">
        <v>27</v>
      </c>
      <c r="B30" s="10">
        <v>100.0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" t="s">
        <v>28</v>
      </c>
      <c r="B31" s="10">
        <v>5000.0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29</v>
      </c>
      <c r="B33" s="1" t="s">
        <v>30</v>
      </c>
      <c r="C33" s="1" t="s">
        <v>31</v>
      </c>
      <c r="D33" s="1" t="s">
        <v>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" t="s">
        <v>33</v>
      </c>
      <c r="B35" s="4">
        <f>B21*B22</f>
        <v>215496000000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 t="s">
        <v>34</v>
      </c>
      <c r="B36" s="11">
        <f>B21*B22*B23</f>
        <v>220667904000000</v>
      </c>
      <c r="C36" s="11">
        <f t="shared" ref="C36:C37" si="1">B36/1024^3</f>
        <v>205513.0005</v>
      </c>
      <c r="D36" s="11">
        <f t="shared" ref="D36:D37" si="2">C36/1024</f>
        <v>200.6962895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 t="s">
        <v>35</v>
      </c>
      <c r="B37" s="11">
        <f>B36*B26</f>
        <v>77233766400000</v>
      </c>
      <c r="C37" s="11">
        <f t="shared" si="1"/>
        <v>71929.55017</v>
      </c>
      <c r="D37" s="11">
        <f t="shared" si="2"/>
        <v>70.24370134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" t="s">
        <v>36</v>
      </c>
      <c r="B40" s="1" t="s">
        <v>30</v>
      </c>
      <c r="C40" s="1" t="s">
        <v>31</v>
      </c>
      <c r="D40" s="1" t="s">
        <v>32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 t="s">
        <v>37</v>
      </c>
      <c r="B42" s="11">
        <f>B21*B22*B27</f>
        <v>43099200000000</v>
      </c>
      <c r="C42" s="11">
        <f>B42/1024^3</f>
        <v>40139.25791</v>
      </c>
      <c r="D42" s="11">
        <f>C42/1024</f>
        <v>39.19849405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 t="s">
        <v>38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2" t="s">
        <v>39</v>
      </c>
      <c r="B45" s="11">
        <f>(B29/60)/24</f>
        <v>0.04166666667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1" t="s">
        <v>40</v>
      </c>
      <c r="B46" s="11">
        <f>B22*B45</f>
        <v>12300000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1" t="s">
        <v>41</v>
      </c>
      <c r="B47" s="11">
        <f>B46*B23</f>
        <v>12595200000</v>
      </c>
      <c r="C47" s="11">
        <f t="shared" ref="C47:C48" si="3">B47/1024^3</f>
        <v>11.73019409</v>
      </c>
      <c r="D47" s="11">
        <f t="shared" ref="D47:D48" si="4">C47/1024</f>
        <v>0.01145526767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1" t="s">
        <v>42</v>
      </c>
      <c r="B48" s="11">
        <f>B46*B27</f>
        <v>2460000000</v>
      </c>
      <c r="C48" s="11">
        <f t="shared" si="3"/>
        <v>2.291053534</v>
      </c>
      <c r="D48" s="11">
        <f t="shared" si="4"/>
        <v>0.002237356966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 t="s">
        <v>43</v>
      </c>
      <c r="B49" s="4"/>
      <c r="C49" s="11">
        <f t="shared" ref="C49:D49" si="5">SUM(C47:C48)</f>
        <v>14.02124763</v>
      </c>
      <c r="D49" s="11">
        <f t="shared" si="5"/>
        <v>0.01369262463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" t="s">
        <v>44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" t="s">
        <v>45</v>
      </c>
      <c r="B54" s="11">
        <f>B22/(3600*24)</f>
        <v>3416.666667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" t="s">
        <v>28</v>
      </c>
      <c r="B55" s="11">
        <f>B31</f>
        <v>5000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 t="s">
        <v>46</v>
      </c>
      <c r="B56" s="11">
        <f>B55*(1+B28)</f>
        <v>15000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 t="s">
        <v>47</v>
      </c>
      <c r="B58" s="11">
        <f>IF(B24 = "TTL",B55,0)</f>
        <v>0</v>
      </c>
      <c r="C58" s="4"/>
      <c r="D58" s="4"/>
      <c r="E58" s="4"/>
      <c r="F58" s="4"/>
      <c r="G58" s="3" t="s">
        <v>48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 t="s">
        <v>49</v>
      </c>
      <c r="B59" s="11">
        <f>B58*(B28+1)</f>
        <v>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" t="s">
        <v>50</v>
      </c>
      <c r="B61" s="1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2" t="s">
        <v>51</v>
      </c>
      <c r="B62" s="12">
        <v>5.0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2" t="s">
        <v>52</v>
      </c>
      <c r="B63" s="12">
        <v>100.0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" t="s">
        <v>53</v>
      </c>
      <c r="B64" s="11">
        <f>(B62*B63)*(1-B25)</f>
        <v>50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"/>
      <c r="B65" s="1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" t="s">
        <v>54</v>
      </c>
      <c r="B66" s="1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2" t="s">
        <v>55</v>
      </c>
      <c r="B67" s="12">
        <f>B31*60</f>
        <v>300000</v>
      </c>
      <c r="C67" s="4"/>
      <c r="D67" s="4"/>
      <c r="E67" s="4"/>
      <c r="F67" s="4"/>
      <c r="G67" s="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2" t="s">
        <v>56</v>
      </c>
      <c r="B68" s="12">
        <f>B30/60</f>
        <v>1.666666667</v>
      </c>
      <c r="C68" s="4"/>
      <c r="D68" s="4"/>
      <c r="E68" s="4"/>
      <c r="F68" s="4"/>
      <c r="G68" s="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2" t="s">
        <v>57</v>
      </c>
      <c r="B69" s="12">
        <f>B68*B67</f>
        <v>500000</v>
      </c>
      <c r="C69" s="4"/>
      <c r="D69" s="4"/>
      <c r="E69" s="4"/>
      <c r="F69" s="4"/>
      <c r="G69" s="3" t="s">
        <v>58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3" t="s">
        <v>59</v>
      </c>
      <c r="B70" s="11">
        <f>B69*(1-B25)</f>
        <v>50000</v>
      </c>
      <c r="C70" s="4"/>
      <c r="D70" s="4"/>
      <c r="E70" s="4"/>
      <c r="F70" s="4"/>
      <c r="G70" s="3" t="s">
        <v>60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 t="s">
        <v>61</v>
      </c>
      <c r="B72" s="11">
        <f>B56+B59+B70+B64</f>
        <v>65050</v>
      </c>
      <c r="C72" s="4"/>
      <c r="D72" s="4"/>
      <c r="E72" s="4"/>
      <c r="F72" s="4"/>
      <c r="G72" s="4" t="s">
        <v>62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" t="s">
        <v>63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" t="s">
        <v>64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1" t="s">
        <v>65</v>
      </c>
      <c r="B78" s="12">
        <v>32.0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1" t="s">
        <v>66</v>
      </c>
      <c r="B79" s="12">
        <f>16*1024</f>
        <v>16384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1" t="s">
        <v>67</v>
      </c>
      <c r="B80" s="12">
        <v>8000.0</v>
      </c>
      <c r="C80" s="4"/>
      <c r="D80" s="4"/>
      <c r="E80" s="4"/>
      <c r="F80" s="4"/>
      <c r="G80" s="4" t="s">
        <v>68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 t="s">
        <v>69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1" t="s">
        <v>70</v>
      </c>
      <c r="B84" s="7">
        <f>CEILING(C49/B78)</f>
        <v>1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1" t="s">
        <v>71</v>
      </c>
      <c r="B85" s="11">
        <f>CEILING(C37*2/B79)</f>
        <v>9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1" t="s">
        <v>72</v>
      </c>
      <c r="B86" s="11">
        <f>CEILING(B72/B80)</f>
        <v>9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 t="s">
        <v>73</v>
      </c>
      <c r="B88">
        <f>MAX(B84:B86)</f>
        <v>9</v>
      </c>
    </row>
    <row r="89">
      <c r="A89" s="14" t="s">
        <v>74</v>
      </c>
      <c r="B89">
        <f>B72/B88</f>
        <v>7227.777778</v>
      </c>
    </row>
  </sheetData>
  <dataValidations>
    <dataValidation type="list" allowBlank="1" sqref="B24">
      <formula1>"TTL,Offpeak"</formula1>
    </dataValidation>
  </dataValidations>
  <drawing r:id="rId1"/>
</worksheet>
</file>