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nren\Desktop\"/>
    </mc:Choice>
  </mc:AlternateContent>
  <xr:revisionPtr revIDLastSave="0" documentId="13_ncr:1_{3784E2C7-3A67-4739-ABD0-CB5FC2CB7E7A}" xr6:coauthVersionLast="45" xr6:coauthVersionMax="45" xr10:uidLastSave="{00000000-0000-0000-0000-000000000000}"/>
  <bookViews>
    <workbookView xWindow="-103" yWindow="-103" windowWidth="16663" windowHeight="8863" tabRatio="798" activeTab="3" xr2:uid="{A52EA7BB-6B8E-4444-8038-C7C5EB37B901}"/>
  </bookViews>
  <sheets>
    <sheet name="AIAAJ paper中的结果" sheetId="1" r:id="rId1"/>
    <sheet name="进出口径向分布-试验值" sheetId="2" r:id="rId2"/>
    <sheet name="特征值文章中网格收敛结果" sheetId="4" r:id="rId3"/>
    <sheet name="R67单通道特征值-基于SA-helicity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2" i="4" l="1"/>
  <c r="K101" i="4"/>
  <c r="K100" i="4"/>
  <c r="K106" i="4"/>
  <c r="K105" i="4"/>
  <c r="K104" i="4"/>
  <c r="K103" i="4"/>
  <c r="K98" i="4"/>
  <c r="K97" i="4"/>
  <c r="K96" i="4"/>
  <c r="K95" i="4"/>
  <c r="K99" i="4" l="1"/>
  <c r="R94" i="4" l="1"/>
  <c r="R93" i="4"/>
  <c r="K71" i="4" l="1"/>
  <c r="K70" i="4"/>
  <c r="K69" i="4"/>
  <c r="K72" i="4" l="1"/>
  <c r="K87" i="4" l="1"/>
  <c r="K86" i="4"/>
  <c r="K85" i="4" l="1"/>
  <c r="K83" i="4" l="1"/>
  <c r="K82" i="4" l="1"/>
  <c r="K81" i="4"/>
  <c r="K80" i="4"/>
  <c r="K79" i="4"/>
  <c r="K78" i="4"/>
  <c r="K77" i="4" l="1"/>
  <c r="K76" i="4" l="1"/>
  <c r="K75" i="4"/>
  <c r="K74" i="4" l="1"/>
  <c r="K73" i="4"/>
  <c r="K59" i="4" l="1"/>
  <c r="K58" i="4"/>
  <c r="K57" i="4"/>
  <c r="K56" i="4"/>
  <c r="K55" i="4"/>
  <c r="K54" i="4"/>
  <c r="C48" i="4" l="1"/>
  <c r="I46" i="2" l="1"/>
  <c r="I45" i="2"/>
  <c r="I44" i="2"/>
  <c r="I43" i="2"/>
  <c r="I42" i="2"/>
  <c r="I41" i="2"/>
  <c r="I40" i="2"/>
  <c r="I39" i="2"/>
  <c r="I38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I11" i="2"/>
  <c r="I12" i="2"/>
  <c r="I13" i="2"/>
  <c r="I14" i="2"/>
  <c r="I15" i="2"/>
  <c r="I16" i="2"/>
  <c r="I17" i="2"/>
  <c r="I18" i="2"/>
  <c r="I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10" i="2"/>
  <c r="A4" i="1" l="1"/>
  <c r="A5" i="1"/>
  <c r="A6" i="1"/>
  <c r="A7" i="1"/>
  <c r="A8" i="1"/>
  <c r="A9" i="1"/>
  <c r="A10" i="1"/>
  <c r="A11" i="1"/>
  <c r="A12" i="1"/>
  <c r="A13" i="1"/>
  <c r="A14" i="1"/>
  <c r="A15" i="1"/>
  <c r="A3" i="1"/>
</calcChain>
</file>

<file path=xl/sharedStrings.xml><?xml version="1.0" encoding="utf-8"?>
<sst xmlns="http://schemas.openxmlformats.org/spreadsheetml/2006/main" count="269" uniqueCount="122">
  <si>
    <t>bp(kpa)</t>
  </si>
  <si>
    <t>massflow</t>
  </si>
  <si>
    <t>pr</t>
  </si>
  <si>
    <t>eff</t>
  </si>
  <si>
    <t>conv</t>
  </si>
  <si>
    <t>massflow%</t>
  </si>
  <si>
    <t>station 1</t>
  </si>
  <si>
    <t>near stall</t>
  </si>
  <si>
    <t>radius (cm)</t>
  </si>
  <si>
    <t>radius (m)</t>
  </si>
  <si>
    <t>Ptotal/Pref</t>
  </si>
  <si>
    <t>Pref</t>
  </si>
  <si>
    <t>Tref</t>
  </si>
  <si>
    <t>R_shr</t>
  </si>
  <si>
    <t>R_hub</t>
  </si>
  <si>
    <t>D-to-le-hub</t>
  </si>
  <si>
    <t>Massflow-oriface</t>
  </si>
  <si>
    <t>kg/s</t>
  </si>
  <si>
    <t>m</t>
  </si>
  <si>
    <t>Pa</t>
  </si>
  <si>
    <t>K</t>
  </si>
  <si>
    <t>Ttotal/Tref</t>
  </si>
  <si>
    <t>Pstatic/Pref</t>
  </si>
  <si>
    <t>Flow angle(deg)</t>
  </si>
  <si>
    <t>D-to-LE-hub</t>
  </si>
  <si>
    <t>energy-ave pt ratio</t>
  </si>
  <si>
    <t>mass-ave temp-total ratio</t>
  </si>
  <si>
    <t>adiabatic eff</t>
  </si>
  <si>
    <t>station 2</t>
  </si>
  <si>
    <t>near peak eff</t>
  </si>
  <si>
    <t>Ref: Strazisar1989-rotor67-laser Anemometer Measurements in a Transonic Axial-Flow Fan Rotor</t>
  </si>
  <si>
    <t>pr-correct</t>
  </si>
  <si>
    <t>eff-correct</t>
  </si>
  <si>
    <t>survey station 1-2</t>
  </si>
  <si>
    <t>size=557k</t>
  </si>
  <si>
    <t>domain inlet-outlet</t>
  </si>
  <si>
    <t>size=1017k</t>
  </si>
  <si>
    <t>size=547k</t>
  </si>
  <si>
    <t>dnc</t>
  </si>
  <si>
    <t>-6 lco</t>
  </si>
  <si>
    <t>pause</t>
  </si>
  <si>
    <t>div</t>
  </si>
  <si>
    <t>pr</t>
    <phoneticPr fontId="4" type="noConversion"/>
  </si>
  <si>
    <t>eff</t>
    <phoneticPr fontId="4" type="noConversion"/>
  </si>
  <si>
    <t>massflow</t>
    <phoneticPr fontId="4" type="noConversion"/>
  </si>
  <si>
    <t>bp(kpa)</t>
    <phoneticPr fontId="4" type="noConversion"/>
  </si>
  <si>
    <t>diverge after having converged to -9</t>
    <phoneticPr fontId="4" type="noConversion"/>
  </si>
  <si>
    <t>check what happened</t>
    <phoneticPr fontId="4" type="noConversion"/>
  </si>
  <si>
    <t>PR and EFF are computed using data from inlet and outlet, NOT survey stations 1 and 2 as in the experiment.</t>
    <phoneticPr fontId="4" type="noConversion"/>
  </si>
  <si>
    <t>Exp, Strazisar 1985</t>
    <phoneticPr fontId="4" type="noConversion"/>
  </si>
  <si>
    <t>基于计算域进出口计算</t>
    <phoneticPr fontId="4" type="noConversion"/>
  </si>
  <si>
    <t>收敛程度</t>
    <phoneticPr fontId="4" type="noConversion"/>
  </si>
  <si>
    <t>流量(kg/s)</t>
    <phoneticPr fontId="4" type="noConversion"/>
  </si>
  <si>
    <t>背压(kpa)</t>
    <phoneticPr fontId="4" type="noConversion"/>
  </si>
  <si>
    <t>边界条件</t>
    <phoneticPr fontId="4" type="noConversion"/>
  </si>
  <si>
    <t>网格信息</t>
    <phoneticPr fontId="4" type="noConversion"/>
  </si>
  <si>
    <t>Results by H.M. Zhang using Turbo3d on unknow mesh</t>
    <phoneticPr fontId="4" type="noConversion"/>
  </si>
  <si>
    <t>Turbo3d</t>
    <phoneticPr fontId="4" type="noConversion"/>
  </si>
  <si>
    <t>Main conclusions:</t>
    <phoneticPr fontId="4" type="noConversion"/>
  </si>
  <si>
    <t>1.  without wall function, both pr and eff are quite sensitive to yplus.</t>
    <phoneticPr fontId="4" type="noConversion"/>
  </si>
  <si>
    <t>2. with the same yplus, finer mesh stalls earlier.</t>
    <phoneticPr fontId="4" type="noConversion"/>
  </si>
  <si>
    <t>CFD solver:</t>
    <phoneticPr fontId="4" type="noConversion"/>
  </si>
  <si>
    <t>version</t>
    <phoneticPr fontId="4" type="noConversion"/>
  </si>
  <si>
    <t>?</t>
    <phoneticPr fontId="4" type="noConversion"/>
  </si>
  <si>
    <t>setting</t>
    <phoneticPr fontId="4" type="noConversion"/>
  </si>
  <si>
    <t>central scheme</t>
    <phoneticPr fontId="4" type="noConversion"/>
  </si>
  <si>
    <t>turbulance</t>
    <phoneticPr fontId="4" type="noConversion"/>
  </si>
  <si>
    <t>SA no WF</t>
    <phoneticPr fontId="4" type="noConversion"/>
  </si>
  <si>
    <t>outlet</t>
    <phoneticPr fontId="4" type="noConversion"/>
  </si>
  <si>
    <t>no radial equilibrium</t>
    <phoneticPr fontId="4" type="noConversion"/>
  </si>
  <si>
    <t>3. with yplus=0.5, mesh convergence is not achieved…</t>
    <phoneticPr fontId="4" type="noConversion"/>
  </si>
  <si>
    <t>--&gt; NutsCFD</t>
    <phoneticPr fontId="4" type="noConversion"/>
  </si>
  <si>
    <t>one sector</t>
    <phoneticPr fontId="4" type="noConversion"/>
  </si>
  <si>
    <t>full annulus</t>
    <phoneticPr fontId="4" type="noConversion"/>
  </si>
  <si>
    <t>NutsCFD  mesh 5 (single sector)</t>
    <phoneticPr fontId="4" type="noConversion"/>
  </si>
  <si>
    <t>NutsCFD  mesh 5 (full annulus)</t>
    <phoneticPr fontId="4" type="noConversion"/>
  </si>
  <si>
    <t>Numeca mesh 1 (y+=5, total 0.5M)</t>
    <phoneticPr fontId="4" type="noConversion"/>
  </si>
  <si>
    <t>Numeca mesh 2 ( y+=5, total 1M)</t>
    <phoneticPr fontId="4" type="noConversion"/>
  </si>
  <si>
    <t>Numeca mesh 3 (y+=0.5, total 0.5M)</t>
    <phoneticPr fontId="4" type="noConversion"/>
  </si>
  <si>
    <t>Numeca mesh 5 (y+=0.5, total 0.5M)</t>
    <phoneticPr fontId="4" type="noConversion"/>
  </si>
  <si>
    <t>Numeca mesh 6 (y+=0.5, total 1M) isotropic refine</t>
    <phoneticPr fontId="4" type="noConversion"/>
  </si>
  <si>
    <t>Numeca mesh 7 (y+=0.5, total 2M) isotropic refine</t>
    <phoneticPr fontId="4" type="noConversion"/>
  </si>
  <si>
    <t>Numeca mesh 4 (y+=0.5, total 1M) RadialRefine</t>
    <phoneticPr fontId="4" type="noConversion"/>
  </si>
  <si>
    <t>NutsCFD (as in the AIAAJ paper)</t>
    <phoneticPr fontId="4" type="noConversion"/>
  </si>
  <si>
    <t>domain inlet outlet</t>
    <phoneticPr fontId="4" type="noConversion"/>
  </si>
  <si>
    <t>NutsCFD SA</t>
    <phoneticPr fontId="4" type="noConversion"/>
  </si>
  <si>
    <t>NutsCFD SA-helicity</t>
    <phoneticPr fontId="4" type="noConversion"/>
  </si>
  <si>
    <t>Numeca SA</t>
    <phoneticPr fontId="4" type="noConversion"/>
  </si>
  <si>
    <t>480 reverse flow cells; small massflow</t>
    <phoneticPr fontId="4" type="noConversion"/>
  </si>
  <si>
    <t>DNC</t>
    <phoneticPr fontId="4" type="noConversion"/>
  </si>
  <si>
    <t>eigs</t>
    <phoneticPr fontId="4" type="noConversion"/>
  </si>
  <si>
    <t>--&gt;基于此做特征值分析</t>
    <phoneticPr fontId="4" type="noConversion"/>
  </si>
  <si>
    <t>full conv</t>
    <phoneticPr fontId="4" type="noConversion"/>
  </si>
  <si>
    <t>NutsCFD SA-helicity statoin 1-2 mesh 5</t>
    <phoneticPr fontId="4" type="noConversion"/>
  </si>
  <si>
    <t>20kpa</t>
    <phoneticPr fontId="4" type="noConversion"/>
  </si>
  <si>
    <t>ND=0 shift=1i</t>
    <phoneticPr fontId="4" type="noConversion"/>
  </si>
  <si>
    <t>测量值（Strazisar 1985）</t>
    <phoneticPr fontId="4" type="noConversion"/>
  </si>
  <si>
    <t>NUMECA 粗网格</t>
    <phoneticPr fontId="4" type="noConversion"/>
  </si>
  <si>
    <t>NUMECA 中网格</t>
    <phoneticPr fontId="4" type="noConversion"/>
  </si>
  <si>
    <t>NUMECA 细网格</t>
    <phoneticPr fontId="4" type="noConversion"/>
  </si>
  <si>
    <t>NutsCFD 粗网格</t>
    <phoneticPr fontId="4" type="noConversion"/>
  </si>
  <si>
    <t>进口总温/总压: 288.15K/101325</t>
    <phoneticPr fontId="4" type="noConversion"/>
  </si>
  <si>
    <t>出口边条: 无径向变化的常数背压</t>
    <phoneticPr fontId="4" type="noConversion"/>
  </si>
  <si>
    <t>网格数: 973065</t>
    <phoneticPr fontId="4" type="noConversion"/>
  </si>
  <si>
    <t>壁面网格距离: 大约1e-5m</t>
    <phoneticPr fontId="4" type="noConversion"/>
  </si>
  <si>
    <t>Note1：this mesh is independent of the meshes used in later mesh independence study</t>
    <phoneticPr fontId="4" type="noConversion"/>
  </si>
  <si>
    <t>Note2: PR and EFF are computed using data from inlet and outlet, NOT survey stations 1 and 2 as in the experiment. Therefore, its comparison against the EXP data should be interpreted with this in mind.</t>
    <phoneticPr fontId="4" type="noConversion"/>
  </si>
  <si>
    <t>23.3kpa</t>
    <phoneticPr fontId="4" type="noConversion"/>
  </si>
  <si>
    <t>23kpa</t>
    <phoneticPr fontId="4" type="noConversion"/>
  </si>
  <si>
    <t>18kpa</t>
    <phoneticPr fontId="4" type="noConversion"/>
  </si>
  <si>
    <t>21kpa</t>
    <phoneticPr fontId="4" type="noConversion"/>
  </si>
  <si>
    <t>19kpa</t>
    <phoneticPr fontId="4" type="noConversion"/>
  </si>
  <si>
    <t>22kpa</t>
    <phoneticPr fontId="4" type="noConversion"/>
  </si>
  <si>
    <t>err</t>
    <phoneticPr fontId="4" type="noConversion"/>
  </si>
  <si>
    <t>real</t>
    <phoneticPr fontId="4" type="noConversion"/>
  </si>
  <si>
    <t>imag</t>
    <phoneticPr fontId="4" type="noConversion"/>
  </si>
  <si>
    <t>ND=0 shift=3i</t>
    <phoneticPr fontId="4" type="noConversion"/>
  </si>
  <si>
    <t>EXP</t>
    <phoneticPr fontId="4" type="noConversion"/>
  </si>
  <si>
    <t>CFD</t>
    <phoneticPr fontId="4" type="noConversion"/>
  </si>
  <si>
    <t>ND=0 shift=5i</t>
    <phoneticPr fontId="4" type="noConversion"/>
  </si>
  <si>
    <t>ND=0 shift=7i</t>
    <phoneticPr fontId="4" type="noConversion"/>
  </si>
  <si>
    <t>ND=0 shift=9i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</si>
</sst>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E+00"/>
    <numFmt numFmtId="177" formatCode="0.0000"/>
    <numFmt numFmtId="178" formatCode="0.0"/>
    <numFmt numFmtId="179" formatCode="0.0000_ "/>
  </numFmts>
  <fonts count="15" x14ac:knownFonts="1">
    <font>
      <sz val="12"/>
      <color theme="1"/>
      <name val="等线"/>
      <family val="2"/>
      <scheme val="minor"/>
    </font>
    <font>
      <b/>
      <sz val="12"/>
      <color rgb="FFFF0000"/>
      <name val="等线"/>
      <family val="2"/>
      <scheme val="minor"/>
    </font>
    <font>
      <b/>
      <sz val="16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FF0000"/>
      <name val="等线"/>
      <family val="2"/>
      <scheme val="minor"/>
    </font>
    <font>
      <b/>
      <sz val="12"/>
      <color rgb="FFFF0000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2"/>
      <name val="等线"/>
      <family val="2"/>
      <scheme val="minor"/>
    </font>
    <font>
      <b/>
      <sz val="16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b/>
      <sz val="12"/>
      <color rgb="FF00B050"/>
      <name val="等线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A48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5" borderId="1" xfId="0" applyFont="1" applyFill="1" applyBorder="1" applyAlignment="1"/>
    <xf numFmtId="0" fontId="0" fillId="7" borderId="1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178" fontId="0" fillId="7" borderId="1" xfId="0" applyNumberFormat="1" applyFont="1" applyFill="1" applyBorder="1" applyAlignment="1">
      <alignment horizontal="center"/>
    </xf>
    <xf numFmtId="0" fontId="0" fillId="7" borderId="1" xfId="0" applyFill="1" applyBorder="1"/>
    <xf numFmtId="176" fontId="0" fillId="7" borderId="1" xfId="0" applyNumberFormat="1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8" borderId="2" xfId="0" applyFont="1" applyFill="1" applyBorder="1" applyAlignment="1">
      <alignment horizontal="center"/>
    </xf>
    <xf numFmtId="178" fontId="0" fillId="8" borderId="1" xfId="0" applyNumberFormat="1" applyFont="1" applyFill="1" applyBorder="1" applyAlignment="1">
      <alignment horizontal="center"/>
    </xf>
    <xf numFmtId="0" fontId="0" fillId="8" borderId="1" xfId="0" applyFill="1" applyBorder="1"/>
    <xf numFmtId="176" fontId="0" fillId="8" borderId="1" xfId="0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178" fontId="0" fillId="9" borderId="1" xfId="0" applyNumberFormat="1" applyFont="1" applyFill="1" applyBorder="1" applyAlignment="1">
      <alignment horizontal="center"/>
    </xf>
    <xf numFmtId="0" fontId="0" fillId="9" borderId="1" xfId="0" applyFill="1" applyBorder="1"/>
    <xf numFmtId="176" fontId="0" fillId="9" borderId="1" xfId="0" applyNumberFormat="1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0" borderId="1" xfId="0" quotePrefix="1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0" fillId="12" borderId="1" xfId="0" applyFill="1" applyBorder="1"/>
    <xf numFmtId="11" fontId="0" fillId="12" borderId="1" xfId="0" applyNumberFormat="1" applyFill="1" applyBorder="1"/>
    <xf numFmtId="0" fontId="6" fillId="11" borderId="1" xfId="0" applyFont="1" applyFill="1" applyBorder="1" applyAlignment="1">
      <alignment horizontal="center"/>
    </xf>
    <xf numFmtId="0" fontId="6" fillId="0" borderId="0" xfId="0" applyFont="1"/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7" fillId="0" borderId="0" xfId="0" applyFont="1" applyAlignment="1">
      <alignment vertical="center" wrapText="1"/>
    </xf>
    <xf numFmtId="178" fontId="0" fillId="12" borderId="1" xfId="0" applyNumberFormat="1" applyFont="1" applyFill="1" applyBorder="1" applyAlignment="1">
      <alignment horizontal="center"/>
    </xf>
    <xf numFmtId="0" fontId="0" fillId="14" borderId="1" xfId="0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9" fillId="16" borderId="1" xfId="0" applyFont="1" applyFill="1" applyBorder="1" applyAlignment="1">
      <alignment horizontal="center"/>
    </xf>
    <xf numFmtId="11" fontId="9" fillId="16" borderId="1" xfId="0" applyNumberFormat="1" applyFont="1" applyFill="1" applyBorder="1" applyAlignment="1">
      <alignment horizontal="center"/>
    </xf>
    <xf numFmtId="177" fontId="0" fillId="15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3" xfId="0" applyFill="1" applyBorder="1" applyAlignment="1"/>
    <xf numFmtId="0" fontId="0" fillId="18" borderId="4" xfId="0" applyFill="1" applyBorder="1" applyAlignment="1"/>
    <xf numFmtId="0" fontId="0" fillId="18" borderId="5" xfId="0" applyFill="1" applyBorder="1" applyAlignment="1"/>
    <xf numFmtId="0" fontId="0" fillId="18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2" fontId="0" fillId="2" borderId="1" xfId="0" quotePrefix="1" applyNumberFormat="1" applyFill="1" applyBorder="1" applyAlignment="1">
      <alignment vertical="center" wrapText="1"/>
    </xf>
    <xf numFmtId="12" fontId="0" fillId="2" borderId="1" xfId="0" applyNumberFormat="1" applyFill="1" applyBorder="1" applyAlignment="1">
      <alignment vertical="center" wrapText="1"/>
    </xf>
    <xf numFmtId="0" fontId="12" fillId="18" borderId="1" xfId="0" applyFont="1" applyFill="1" applyBorder="1" applyAlignment="1">
      <alignment horizontal="center"/>
    </xf>
    <xf numFmtId="179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9" fillId="18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 wrapText="1"/>
    </xf>
    <xf numFmtId="0" fontId="9" fillId="16" borderId="5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11" fontId="0" fillId="0" borderId="0" xfId="0" applyNumberFormat="1"/>
    <xf numFmtId="0" fontId="0" fillId="13" borderId="1" xfId="0" applyFill="1" applyBorder="1" applyAlignment="1">
      <alignment horizontal="center"/>
    </xf>
    <xf numFmtId="11" fontId="0" fillId="2" borderId="1" xfId="0" applyNumberFormat="1" applyFill="1" applyBorder="1" applyAlignment="1">
      <alignment horizontal="center"/>
    </xf>
    <xf numFmtId="11" fontId="0" fillId="19" borderId="1" xfId="0" applyNumberFormat="1" applyFill="1" applyBorder="1" applyAlignment="1">
      <alignment horizontal="center"/>
    </xf>
    <xf numFmtId="11" fontId="0" fillId="19" borderId="1" xfId="0" applyNumberFormat="1" applyFill="1" applyBorder="1" applyAlignment="1">
      <alignment horizontal="center" vertical="center"/>
    </xf>
    <xf numFmtId="11" fontId="0" fillId="19" borderId="3" xfId="0" applyNumberFormat="1" applyFill="1" applyBorder="1" applyAlignment="1">
      <alignment horizontal="center" vertical="center"/>
    </xf>
    <xf numFmtId="0" fontId="0" fillId="2" borderId="1" xfId="0" applyFill="1" applyBorder="1"/>
    <xf numFmtId="0" fontId="0" fillId="19" borderId="1" xfId="0" applyFill="1" applyBorder="1"/>
    <xf numFmtId="11" fontId="0" fillId="19" borderId="1" xfId="0" applyNumberFormat="1" applyFill="1" applyBorder="1"/>
    <xf numFmtId="11" fontId="9" fillId="19" borderId="1" xfId="0" applyNumberFormat="1" applyFont="1" applyFill="1" applyBorder="1" applyAlignment="1">
      <alignment horizontal="center"/>
    </xf>
    <xf numFmtId="11" fontId="14" fillId="19" borderId="1" xfId="0" applyNumberFormat="1" applyFont="1" applyFill="1" applyBorder="1" applyAlignment="1">
      <alignment horizontal="center"/>
    </xf>
    <xf numFmtId="11" fontId="14" fillId="2" borderId="1" xfId="0" applyNumberFormat="1" applyFont="1" applyFill="1" applyBorder="1" applyAlignment="1">
      <alignment horizontal="center"/>
    </xf>
    <xf numFmtId="11" fontId="0" fillId="2" borderId="5" xfId="0" applyNumberFormat="1" applyFill="1" applyBorder="1" applyAlignment="1">
      <alignment horizontal="center"/>
    </xf>
    <xf numFmtId="0" fontId="13" fillId="0" borderId="0" xfId="0" applyFont="1" applyFill="1" applyAlignment="1">
      <alignment horizontal="left" wrapText="1"/>
    </xf>
    <xf numFmtId="0" fontId="13" fillId="0" borderId="0" xfId="0" applyFont="1" applyAlignment="1">
      <alignment horizontal="left" wrapText="1"/>
    </xf>
    <xf numFmtId="0" fontId="0" fillId="17" borderId="1" xfId="0" applyFill="1" applyBorder="1" applyAlignment="1">
      <alignment horizontal="center" vertical="center" wrapText="1"/>
    </xf>
    <xf numFmtId="0" fontId="9" fillId="18" borderId="5" xfId="0" applyFont="1" applyFill="1" applyBorder="1" applyAlignment="1">
      <alignment horizontal="center"/>
    </xf>
    <xf numFmtId="0" fontId="9" fillId="18" borderId="1" xfId="0" applyFont="1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14" borderId="1" xfId="0" applyFill="1" applyBorder="1" applyAlignment="1">
      <alignment horizontal="center"/>
    </xf>
    <xf numFmtId="0" fontId="11" fillId="11" borderId="1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0" borderId="6" xfId="0" quotePrefix="1" applyFont="1" applyBorder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0" fontId="3" fillId="13" borderId="3" xfId="0" applyFont="1" applyFill="1" applyBorder="1" applyAlignment="1">
      <alignment horizontal="left"/>
    </xf>
    <xf numFmtId="0" fontId="3" fillId="13" borderId="4" xfId="0" applyFont="1" applyFill="1" applyBorder="1" applyAlignment="1">
      <alignment horizontal="left"/>
    </xf>
    <xf numFmtId="0" fontId="3" fillId="13" borderId="5" xfId="0" applyFont="1" applyFill="1" applyBorder="1" applyAlignment="1">
      <alignment horizontal="left"/>
    </xf>
    <xf numFmtId="0" fontId="0" fillId="13" borderId="1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/>
    </xf>
    <xf numFmtId="0" fontId="6" fillId="11" borderId="5" xfId="0" applyFont="1" applyFill="1" applyBorder="1" applyAlignment="1">
      <alignment horizontal="center"/>
    </xf>
    <xf numFmtId="12" fontId="0" fillId="2" borderId="7" xfId="0" quotePrefix="1" applyNumberFormat="1" applyFill="1" applyBorder="1" applyAlignment="1">
      <alignment horizontal="center" vertical="center" wrapText="1"/>
    </xf>
    <xf numFmtId="12" fontId="0" fillId="2" borderId="2" xfId="0" applyNumberFormat="1" applyFill="1" applyBorder="1" applyAlignment="1">
      <alignment horizontal="center" vertical="center" wrapText="1"/>
    </xf>
    <xf numFmtId="12" fontId="0" fillId="2" borderId="8" xfId="0" applyNumberFormat="1" applyFill="1" applyBorder="1" applyAlignment="1">
      <alignment horizontal="center" vertical="center" wrapText="1"/>
    </xf>
    <xf numFmtId="0" fontId="5" fillId="18" borderId="3" xfId="0" applyFont="1" applyFill="1" applyBorder="1" applyAlignment="1">
      <alignment horizontal="center"/>
    </xf>
    <xf numFmtId="0" fontId="5" fillId="18" borderId="4" xfId="0" applyFont="1" applyFill="1" applyBorder="1" applyAlignment="1">
      <alignment horizontal="center"/>
    </xf>
    <xf numFmtId="0" fontId="5" fillId="18" borderId="5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4" borderId="5" xfId="0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0" fillId="19" borderId="7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9" fillId="19" borderId="1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453B"/>
      <color rgb="FFFFA489"/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52027777777779"/>
          <c:y val="3.9518399405622497E-2"/>
          <c:w val="0.7848641666666667"/>
          <c:h val="0.82152305555555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'AIAAJ paper中的结果'!$A$1</c:f>
              <c:strCache>
                <c:ptCount val="1"/>
                <c:pt idx="0">
                  <c:v>Exp, Strazisar 1985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8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'AIAAJ paper中的结果'!$A$3:$A$15</c:f>
              <c:numCache>
                <c:formatCode>0.0000</c:formatCode>
                <c:ptCount val="13"/>
                <c:pt idx="0">
                  <c:v>34.96</c:v>
                </c:pt>
                <c:pt idx="1">
                  <c:v>34.96</c:v>
                </c:pt>
                <c:pt idx="2">
                  <c:v>34.923200000000016</c:v>
                </c:pt>
                <c:pt idx="3">
                  <c:v>34.647199999999984</c:v>
                </c:pt>
                <c:pt idx="4">
                  <c:v>34.638000000000019</c:v>
                </c:pt>
                <c:pt idx="5">
                  <c:v>34.656399999999998</c:v>
                </c:pt>
                <c:pt idx="6">
                  <c:v>34.131999999999998</c:v>
                </c:pt>
                <c:pt idx="7">
                  <c:v>34.012399999999992</c:v>
                </c:pt>
                <c:pt idx="8">
                  <c:v>33.202799999999996</c:v>
                </c:pt>
                <c:pt idx="9">
                  <c:v>32.632400000000004</c:v>
                </c:pt>
                <c:pt idx="10">
                  <c:v>32.558799999999991</c:v>
                </c:pt>
                <c:pt idx="11">
                  <c:v>32.494399999999992</c:v>
                </c:pt>
                <c:pt idx="12">
                  <c:v>32.199999999999989</c:v>
                </c:pt>
              </c:numCache>
            </c:numRef>
          </c:xVal>
          <c:yVal>
            <c:numRef>
              <c:f>'AIAAJ paper中的结果'!$C$3:$C$15</c:f>
              <c:numCache>
                <c:formatCode>0.0000</c:formatCode>
                <c:ptCount val="13"/>
                <c:pt idx="0">
                  <c:v>1.3790990990990999</c:v>
                </c:pt>
                <c:pt idx="1">
                  <c:v>1.50648648648649</c:v>
                </c:pt>
                <c:pt idx="2">
                  <c:v>1.5443243243243201</c:v>
                </c:pt>
                <c:pt idx="3">
                  <c:v>1.6073873873873901</c:v>
                </c:pt>
                <c:pt idx="4">
                  <c:v>1.6389189189189199</c:v>
                </c:pt>
                <c:pt idx="5">
                  <c:v>1.6464864864864901</c:v>
                </c:pt>
                <c:pt idx="6">
                  <c:v>1.67801801801802</c:v>
                </c:pt>
                <c:pt idx="7">
                  <c:v>1.6767567567567601</c:v>
                </c:pt>
                <c:pt idx="8">
                  <c:v>1.71711711711712</c:v>
                </c:pt>
                <c:pt idx="9">
                  <c:v>1.72720720720721</c:v>
                </c:pt>
                <c:pt idx="10">
                  <c:v>1.73099099099099</c:v>
                </c:pt>
                <c:pt idx="11">
                  <c:v>1.72720720720721</c:v>
                </c:pt>
                <c:pt idx="12">
                  <c:v>1.7385585585585599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B-CE4E-AFAE-0E4E43831085}"/>
            </c:ext>
          </c:extLst>
        </c:ser>
        <c:ser>
          <c:idx val="1"/>
          <c:order val="1"/>
          <c:tx>
            <c:strRef>
              <c:f>'AIAAJ paper中的结果'!$F$1:$H$1</c:f>
              <c:strCache>
                <c:ptCount val="1"/>
                <c:pt idx="0">
                  <c:v>Turbo3d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8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'AIAAJ paper中的结果'!$F$3:$F$11</c:f>
              <c:numCache>
                <c:formatCode>General</c:formatCode>
                <c:ptCount val="9"/>
                <c:pt idx="0">
                  <c:v>34.545999999999999</c:v>
                </c:pt>
                <c:pt idx="1">
                  <c:v>34.545999999999999</c:v>
                </c:pt>
                <c:pt idx="2">
                  <c:v>34.515999999999998</c:v>
                </c:pt>
                <c:pt idx="3">
                  <c:v>34.299999999999997</c:v>
                </c:pt>
                <c:pt idx="4">
                  <c:v>34.064</c:v>
                </c:pt>
                <c:pt idx="5">
                  <c:v>33.799999999999997</c:v>
                </c:pt>
                <c:pt idx="6">
                  <c:v>33.286000000000001</c:v>
                </c:pt>
                <c:pt idx="7">
                  <c:v>32.555</c:v>
                </c:pt>
                <c:pt idx="8">
                  <c:v>31.861000000000001</c:v>
                </c:pt>
              </c:numCache>
            </c:numRef>
          </c:xVal>
          <c:yVal>
            <c:numRef>
              <c:f>'AIAAJ paper中的结果'!$G$3:$G$11</c:f>
              <c:numCache>
                <c:formatCode>General</c:formatCode>
                <c:ptCount val="9"/>
                <c:pt idx="0">
                  <c:v>1.4216500000000001</c:v>
                </c:pt>
                <c:pt idx="1">
                  <c:v>1.5059100000000001</c:v>
                </c:pt>
                <c:pt idx="2">
                  <c:v>1.5597099999999999</c:v>
                </c:pt>
                <c:pt idx="3">
                  <c:v>1.6057999999999999</c:v>
                </c:pt>
                <c:pt idx="4">
                  <c:v>1.6326400000000001</c:v>
                </c:pt>
                <c:pt idx="5">
                  <c:v>1.64998</c:v>
                </c:pt>
                <c:pt idx="6">
                  <c:v>1.66517</c:v>
                </c:pt>
                <c:pt idx="7">
                  <c:v>1.6777</c:v>
                </c:pt>
                <c:pt idx="8">
                  <c:v>1.68015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1B-CE4E-AFAE-0E4E43831085}"/>
            </c:ext>
          </c:extLst>
        </c:ser>
        <c:ser>
          <c:idx val="6"/>
          <c:order val="2"/>
          <c:tx>
            <c:strRef>
              <c:f>'AIAAJ paper中的结果'!$J$1</c:f>
              <c:strCache>
                <c:ptCount val="1"/>
                <c:pt idx="0">
                  <c:v>NutsCFD (as in the AIAAJ paper)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diamond"/>
            <c:size val="12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'AIAAJ paper中的结果'!$K$3:$K$10</c:f>
              <c:numCache>
                <c:formatCode>General</c:formatCode>
                <c:ptCount val="8"/>
                <c:pt idx="0">
                  <c:v>34.621400000000001</c:v>
                </c:pt>
                <c:pt idx="1">
                  <c:v>34.573</c:v>
                </c:pt>
                <c:pt idx="2">
                  <c:v>34.401400000000002</c:v>
                </c:pt>
                <c:pt idx="3">
                  <c:v>34.053800000000003</c:v>
                </c:pt>
                <c:pt idx="4">
                  <c:v>33.1496</c:v>
                </c:pt>
                <c:pt idx="5">
                  <c:v>32.650199999999998</c:v>
                </c:pt>
                <c:pt idx="6">
                  <c:v>32.476399999999998</c:v>
                </c:pt>
                <c:pt idx="7">
                  <c:v>32.299999999999997</c:v>
                </c:pt>
              </c:numCache>
            </c:numRef>
          </c:xVal>
          <c:yVal>
            <c:numRef>
              <c:f>'AIAAJ paper中的结果'!$L$3:$L$10</c:f>
              <c:numCache>
                <c:formatCode>General</c:formatCode>
                <c:ptCount val="8"/>
                <c:pt idx="0">
                  <c:v>1.4186000000000001</c:v>
                </c:pt>
                <c:pt idx="1">
                  <c:v>1.4684999999999999</c:v>
                </c:pt>
                <c:pt idx="2">
                  <c:v>1.5222</c:v>
                </c:pt>
                <c:pt idx="3">
                  <c:v>1.5793999999999999</c:v>
                </c:pt>
                <c:pt idx="4">
                  <c:v>1.641</c:v>
                </c:pt>
                <c:pt idx="5">
                  <c:v>1.651</c:v>
                </c:pt>
                <c:pt idx="6">
                  <c:v>1.6518999999999999</c:v>
                </c:pt>
                <c:pt idx="7">
                  <c:v>1.6519999999999999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2-4212-BE72-9D784B219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97328"/>
        <c:axId val="79910112"/>
      </c:scatterChart>
      <c:valAx>
        <c:axId val="79697328"/>
        <c:scaling>
          <c:orientation val="minMax"/>
          <c:max val="35"/>
          <c:min val="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流量</a:t>
                </a:r>
                <a:r>
                  <a:rPr lang="en-US" altLang="zh-CN"/>
                  <a:t>(kg/s)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910112"/>
        <c:crosses val="autoZero"/>
        <c:crossBetween val="midCat"/>
      </c:valAx>
      <c:valAx>
        <c:axId val="79910112"/>
        <c:scaling>
          <c:orientation val="minMax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总压比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69732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7562694444444443"/>
          <c:y val="0.6735944444444445"/>
          <c:w val="0.70022222222222219"/>
          <c:h val="0.17823888888888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aseline="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24249999999999"/>
          <c:y val="3.9518399405622497E-2"/>
          <c:w val="0.82014194444444444"/>
          <c:h val="0.82505083333333329"/>
        </c:manualLayout>
      </c:layout>
      <c:scatterChart>
        <c:scatterStyle val="lineMarker"/>
        <c:varyColors val="0"/>
        <c:ser>
          <c:idx val="7"/>
          <c:order val="0"/>
          <c:tx>
            <c:strRef>
              <c:f>'AIAAJ paper中的结果'!$A$1:$D$1</c:f>
              <c:strCache>
                <c:ptCount val="1"/>
                <c:pt idx="0">
                  <c:v>Exp, Strazisar 1985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8"/>
            <c:spPr>
              <a:noFill/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'AIAAJ paper中的结果'!$A$3:$A$15</c:f>
              <c:numCache>
                <c:formatCode>0.0000</c:formatCode>
                <c:ptCount val="13"/>
                <c:pt idx="0">
                  <c:v>34.96</c:v>
                </c:pt>
                <c:pt idx="1">
                  <c:v>34.96</c:v>
                </c:pt>
                <c:pt idx="2">
                  <c:v>34.923200000000016</c:v>
                </c:pt>
                <c:pt idx="3">
                  <c:v>34.647199999999984</c:v>
                </c:pt>
                <c:pt idx="4">
                  <c:v>34.638000000000019</c:v>
                </c:pt>
                <c:pt idx="5">
                  <c:v>34.656399999999998</c:v>
                </c:pt>
                <c:pt idx="6">
                  <c:v>34.131999999999998</c:v>
                </c:pt>
                <c:pt idx="7">
                  <c:v>34.012399999999992</c:v>
                </c:pt>
                <c:pt idx="8">
                  <c:v>33.202799999999996</c:v>
                </c:pt>
                <c:pt idx="9">
                  <c:v>32.632400000000004</c:v>
                </c:pt>
                <c:pt idx="10">
                  <c:v>32.558799999999991</c:v>
                </c:pt>
                <c:pt idx="11">
                  <c:v>32.494399999999992</c:v>
                </c:pt>
                <c:pt idx="12">
                  <c:v>32.199999999999989</c:v>
                </c:pt>
              </c:numCache>
            </c:numRef>
          </c:xVal>
          <c:yVal>
            <c:numRef>
              <c:f>'AIAAJ paper中的结果'!$D$3:$D$15</c:f>
              <c:numCache>
                <c:formatCode>0.0000</c:formatCode>
                <c:ptCount val="13"/>
                <c:pt idx="0">
                  <c:v>0.84199999999999997</c:v>
                </c:pt>
                <c:pt idx="1">
                  <c:v>0.86899999999999999</c:v>
                </c:pt>
                <c:pt idx="2">
                  <c:v>0.88800000000000001</c:v>
                </c:pt>
                <c:pt idx="3">
                  <c:v>0.90600000000000003</c:v>
                </c:pt>
                <c:pt idx="4">
                  <c:v>0.93200000000000005</c:v>
                </c:pt>
                <c:pt idx="5">
                  <c:v>0.92800000000000005</c:v>
                </c:pt>
                <c:pt idx="6">
                  <c:v>0.91100000000000003</c:v>
                </c:pt>
                <c:pt idx="7">
                  <c:v>0.90800000000000003</c:v>
                </c:pt>
                <c:pt idx="8">
                  <c:v>0.90900000000000003</c:v>
                </c:pt>
                <c:pt idx="9">
                  <c:v>0.91200000000000003</c:v>
                </c:pt>
                <c:pt idx="10">
                  <c:v>0.90200000000000002</c:v>
                </c:pt>
                <c:pt idx="11">
                  <c:v>0.89900000000000002</c:v>
                </c:pt>
                <c:pt idx="12">
                  <c:v>0.90100000000000002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01-4227-B2B9-2EA74E68F34B}"/>
            </c:ext>
          </c:extLst>
        </c:ser>
        <c:ser>
          <c:idx val="2"/>
          <c:order val="1"/>
          <c:tx>
            <c:strRef>
              <c:f>特征值文章中网格收敛结果!$A$1</c:f>
              <c:strCache>
                <c:ptCount val="1"/>
                <c:pt idx="0">
                  <c:v>Numeca mesh 1 (y+=5, total 0.5M)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特征值文章中网格收敛结果!$B$3:$B$10</c:f>
              <c:numCache>
                <c:formatCode>General</c:formatCode>
                <c:ptCount val="8"/>
                <c:pt idx="0">
                  <c:v>34.505000000000003</c:v>
                </c:pt>
                <c:pt idx="1">
                  <c:v>34.450000000000003</c:v>
                </c:pt>
                <c:pt idx="2">
                  <c:v>34.26</c:v>
                </c:pt>
                <c:pt idx="3">
                  <c:v>33.825000000000003</c:v>
                </c:pt>
                <c:pt idx="4">
                  <c:v>33.32</c:v>
                </c:pt>
                <c:pt idx="5">
                  <c:v>33.159999999999997</c:v>
                </c:pt>
                <c:pt idx="6">
                  <c:v>32.72</c:v>
                </c:pt>
                <c:pt idx="7">
                  <c:v>31.84</c:v>
                </c:pt>
              </c:numCache>
            </c:numRef>
          </c:xVal>
          <c:yVal>
            <c:numRef>
              <c:f>特征值文章中网格收敛结果!$G$3:$G$10</c:f>
              <c:numCache>
                <c:formatCode>General</c:formatCode>
                <c:ptCount val="8"/>
                <c:pt idx="0">
                  <c:v>0.86480000000000001</c:v>
                </c:pt>
                <c:pt idx="1">
                  <c:v>0.88246999999999998</c:v>
                </c:pt>
                <c:pt idx="2">
                  <c:v>0.89973000000000003</c:v>
                </c:pt>
                <c:pt idx="3">
                  <c:v>0.90910000000000002</c:v>
                </c:pt>
                <c:pt idx="4">
                  <c:v>0.90793000000000001</c:v>
                </c:pt>
                <c:pt idx="5">
                  <c:v>0.90580000000000005</c:v>
                </c:pt>
                <c:pt idx="6">
                  <c:v>0.89883999999999997</c:v>
                </c:pt>
                <c:pt idx="7">
                  <c:v>0.88490000000000002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C53-4D6D-A739-E87F260113FD}"/>
            </c:ext>
          </c:extLst>
        </c:ser>
        <c:ser>
          <c:idx val="3"/>
          <c:order val="2"/>
          <c:tx>
            <c:strRef>
              <c:f>特征值文章中网格收敛结果!$A$12</c:f>
              <c:strCache>
                <c:ptCount val="1"/>
                <c:pt idx="0">
                  <c:v>Numeca mesh 2 ( y+=5, total 1M)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特征值文章中网格收敛结果!$B$14:$B$21</c:f>
              <c:numCache>
                <c:formatCode>General</c:formatCode>
                <c:ptCount val="8"/>
                <c:pt idx="0">
                  <c:v>34.5</c:v>
                </c:pt>
                <c:pt idx="1">
                  <c:v>34.447000000000003</c:v>
                </c:pt>
                <c:pt idx="2">
                  <c:v>34.244999999999997</c:v>
                </c:pt>
                <c:pt idx="3">
                  <c:v>33.81</c:v>
                </c:pt>
                <c:pt idx="4">
                  <c:v>33.32</c:v>
                </c:pt>
                <c:pt idx="5">
                  <c:v>33.15</c:v>
                </c:pt>
                <c:pt idx="6">
                  <c:v>32.56</c:v>
                </c:pt>
                <c:pt idx="7">
                  <c:v>32.22</c:v>
                </c:pt>
              </c:numCache>
            </c:numRef>
          </c:xVal>
          <c:yVal>
            <c:numRef>
              <c:f>特征值文章中网格收敛结果!$G$14:$G$21</c:f>
              <c:numCache>
                <c:formatCode>General</c:formatCode>
                <c:ptCount val="8"/>
                <c:pt idx="0">
                  <c:v>0.86836460000000004</c:v>
                </c:pt>
                <c:pt idx="1">
                  <c:v>0.88539999999999996</c:v>
                </c:pt>
                <c:pt idx="2">
                  <c:v>0.9019142</c:v>
                </c:pt>
                <c:pt idx="3">
                  <c:v>0.91079374480733277</c:v>
                </c:pt>
                <c:pt idx="4">
                  <c:v>0.90855609999999998</c:v>
                </c:pt>
                <c:pt idx="5">
                  <c:v>0.90635109999999997</c:v>
                </c:pt>
                <c:pt idx="6">
                  <c:v>0.8974344070738246</c:v>
                </c:pt>
                <c:pt idx="7">
                  <c:v>0.89099202806100619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C53-4D6D-A739-E87F260113FD}"/>
            </c:ext>
          </c:extLst>
        </c:ser>
        <c:ser>
          <c:idx val="4"/>
          <c:order val="3"/>
          <c:tx>
            <c:strRef>
              <c:f>特征值文章中网格收敛结果!$A$24</c:f>
              <c:strCache>
                <c:ptCount val="1"/>
                <c:pt idx="0">
                  <c:v>Numeca mesh 3 (y+=0.5, total 0.5M)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特征值文章中网格收敛结果!$B$26:$B$37</c:f>
              <c:numCache>
                <c:formatCode>General</c:formatCode>
                <c:ptCount val="12"/>
                <c:pt idx="0">
                  <c:v>34.53</c:v>
                </c:pt>
                <c:pt idx="1">
                  <c:v>34.49</c:v>
                </c:pt>
                <c:pt idx="2">
                  <c:v>34.35</c:v>
                </c:pt>
                <c:pt idx="3">
                  <c:v>34</c:v>
                </c:pt>
                <c:pt idx="4">
                  <c:v>33.630000000000003</c:v>
                </c:pt>
                <c:pt idx="5">
                  <c:v>33.520000000000003</c:v>
                </c:pt>
                <c:pt idx="6">
                  <c:v>33.21</c:v>
                </c:pt>
                <c:pt idx="7">
                  <c:v>33.01</c:v>
                </c:pt>
                <c:pt idx="8">
                  <c:v>32.774999999999999</c:v>
                </c:pt>
                <c:pt idx="9">
                  <c:v>32.450000000000003</c:v>
                </c:pt>
                <c:pt idx="10">
                  <c:v>32.119999999999997</c:v>
                </c:pt>
                <c:pt idx="11">
                  <c:v>31.91</c:v>
                </c:pt>
              </c:numCache>
            </c:numRef>
          </c:xVal>
          <c:yVal>
            <c:numRef>
              <c:f>特征值文章中网格收敛结果!$G$26:$G$37</c:f>
              <c:numCache>
                <c:formatCode>General</c:formatCode>
                <c:ptCount val="12"/>
                <c:pt idx="0">
                  <c:v>0.86662079999999997</c:v>
                </c:pt>
                <c:pt idx="1">
                  <c:v>0.88367329999999999</c:v>
                </c:pt>
                <c:pt idx="2">
                  <c:v>0.90187499999999998</c:v>
                </c:pt>
                <c:pt idx="3">
                  <c:v>0.91415009999999997</c:v>
                </c:pt>
                <c:pt idx="4">
                  <c:v>0.91496909999999998</c:v>
                </c:pt>
                <c:pt idx="5">
                  <c:v>0.91407919999999998</c:v>
                </c:pt>
                <c:pt idx="6">
                  <c:v>0.91039899999999996</c:v>
                </c:pt>
                <c:pt idx="7">
                  <c:v>0.90771869999999999</c:v>
                </c:pt>
                <c:pt idx="8">
                  <c:v>0.90427659999999999</c:v>
                </c:pt>
                <c:pt idx="9">
                  <c:v>0.89891116564797391</c:v>
                </c:pt>
                <c:pt idx="10">
                  <c:v>0.89448669999999997</c:v>
                </c:pt>
                <c:pt idx="11">
                  <c:v>0.89079419999999998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C53-4D6D-A739-E87F260113FD}"/>
            </c:ext>
          </c:extLst>
        </c:ser>
        <c:ser>
          <c:idx val="5"/>
          <c:order val="4"/>
          <c:tx>
            <c:strRef>
              <c:f>特征值文章中网格收敛结果!$A$39</c:f>
              <c:strCache>
                <c:ptCount val="1"/>
                <c:pt idx="0">
                  <c:v>Numeca mesh 4 (y+=0.5, total 1M) RadialRefine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特征值文章中网格收敛结果!$B$41:$B$49</c:f>
              <c:numCache>
                <c:formatCode>General</c:formatCode>
                <c:ptCount val="9"/>
                <c:pt idx="0">
                  <c:v>34.57</c:v>
                </c:pt>
                <c:pt idx="1">
                  <c:v>34.479999999999997</c:v>
                </c:pt>
                <c:pt idx="2">
                  <c:v>34.365000000000002</c:v>
                </c:pt>
                <c:pt idx="3">
                  <c:v>33.99</c:v>
                </c:pt>
                <c:pt idx="4">
                  <c:v>33.520000000000003</c:v>
                </c:pt>
                <c:pt idx="5">
                  <c:v>32.51</c:v>
                </c:pt>
                <c:pt idx="6">
                  <c:v>32.15</c:v>
                </c:pt>
              </c:numCache>
            </c:numRef>
          </c:xVal>
          <c:yVal>
            <c:numRef>
              <c:f>特征值文章中网格收敛结果!$G$41:$G$49</c:f>
              <c:numCache>
                <c:formatCode>General</c:formatCode>
                <c:ptCount val="9"/>
                <c:pt idx="0">
                  <c:v>0.87062580000000001</c:v>
                </c:pt>
                <c:pt idx="1">
                  <c:v>0.88613200000000003</c:v>
                </c:pt>
                <c:pt idx="2">
                  <c:v>0.90594759999999996</c:v>
                </c:pt>
                <c:pt idx="3">
                  <c:v>0.91574250560131221</c:v>
                </c:pt>
                <c:pt idx="4">
                  <c:v>0.91590816722210944</c:v>
                </c:pt>
                <c:pt idx="5">
                  <c:v>0.89888327694923342</c:v>
                </c:pt>
                <c:pt idx="6">
                  <c:v>0.89224623012996629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C53-4D6D-A739-E87F260113FD}"/>
            </c:ext>
          </c:extLst>
        </c:ser>
        <c:ser>
          <c:idx val="0"/>
          <c:order val="5"/>
          <c:tx>
            <c:strRef>
              <c:f>特征值文章中网格收敛结果!$A$51:$C$51</c:f>
              <c:strCache>
                <c:ptCount val="1"/>
                <c:pt idx="0">
                  <c:v>Numeca mesh 5 (y+=0.5, total 0.5M)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特征值文章中网格收敛结果!$B$53:$B$66</c:f>
              <c:numCache>
                <c:formatCode>General</c:formatCode>
                <c:ptCount val="14"/>
                <c:pt idx="0">
                  <c:v>34.58</c:v>
                </c:pt>
                <c:pt idx="1">
                  <c:v>34.533999999999999</c:v>
                </c:pt>
                <c:pt idx="2">
                  <c:v>34.386000000000003</c:v>
                </c:pt>
                <c:pt idx="3">
                  <c:v>34.003999999999998</c:v>
                </c:pt>
                <c:pt idx="4">
                  <c:v>33.49</c:v>
                </c:pt>
                <c:pt idx="5">
                  <c:v>33.158000000000001</c:v>
                </c:pt>
                <c:pt idx="6">
                  <c:v>32.94</c:v>
                </c:pt>
                <c:pt idx="7">
                  <c:v>32.68</c:v>
                </c:pt>
                <c:pt idx="8">
                  <c:v>32.35</c:v>
                </c:pt>
                <c:pt idx="9">
                  <c:v>31.96</c:v>
                </c:pt>
                <c:pt idx="10">
                  <c:v>31.766999999999999</c:v>
                </c:pt>
                <c:pt idx="11">
                  <c:v>31.545000000000002</c:v>
                </c:pt>
                <c:pt idx="12">
                  <c:v>31.253</c:v>
                </c:pt>
                <c:pt idx="13">
                  <c:v>31.024999999999999</c:v>
                </c:pt>
              </c:numCache>
            </c:numRef>
          </c:xVal>
          <c:yVal>
            <c:numRef>
              <c:f>特征值文章中网格收敛结果!$G$53:$G$66</c:f>
              <c:numCache>
                <c:formatCode>General</c:formatCode>
                <c:ptCount val="14"/>
                <c:pt idx="0">
                  <c:v>0.86612170839251035</c:v>
                </c:pt>
                <c:pt idx="1">
                  <c:v>0.88318755386766057</c:v>
                </c:pt>
                <c:pt idx="2">
                  <c:v>0.90182919064668243</c:v>
                </c:pt>
                <c:pt idx="3">
                  <c:v>0.91299341743136486</c:v>
                </c:pt>
                <c:pt idx="4">
                  <c:v>0.9123572620015088</c:v>
                </c:pt>
                <c:pt idx="5">
                  <c:v>0.90789310257744438</c:v>
                </c:pt>
                <c:pt idx="6">
                  <c:v>0.90504704536781311</c:v>
                </c:pt>
                <c:pt idx="7">
                  <c:v>0.90122559437759031</c:v>
                </c:pt>
                <c:pt idx="8">
                  <c:v>0.89618686388189717</c:v>
                </c:pt>
                <c:pt idx="9">
                  <c:v>0.89022115888636077</c:v>
                </c:pt>
                <c:pt idx="10">
                  <c:v>0.8873803518197918</c:v>
                </c:pt>
                <c:pt idx="11">
                  <c:v>0.88408605465540446</c:v>
                </c:pt>
                <c:pt idx="12">
                  <c:v>0.87966901339741643</c:v>
                </c:pt>
                <c:pt idx="13">
                  <c:v>0.87604993469179449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1-4227-B2B9-2EA74E68F34B}"/>
            </c:ext>
          </c:extLst>
        </c:ser>
        <c:ser>
          <c:idx val="1"/>
          <c:order val="6"/>
          <c:tx>
            <c:strRef>
              <c:f>特征值文章中网格收敛结果!$A$69:$C$69</c:f>
              <c:strCache>
                <c:ptCount val="1"/>
                <c:pt idx="0">
                  <c:v>Numeca mesh 6 (y+=0.5, total 1M) isotropic refine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特征值文章中网格收敛结果!$B$71:$B$79</c:f>
              <c:numCache>
                <c:formatCode>General</c:formatCode>
                <c:ptCount val="9"/>
                <c:pt idx="0">
                  <c:v>34.6</c:v>
                </c:pt>
                <c:pt idx="1">
                  <c:v>34.56</c:v>
                </c:pt>
                <c:pt idx="2">
                  <c:v>34.42</c:v>
                </c:pt>
                <c:pt idx="3">
                  <c:v>34.03</c:v>
                </c:pt>
                <c:pt idx="4">
                  <c:v>33.567999999999998</c:v>
                </c:pt>
                <c:pt idx="5">
                  <c:v>33.262</c:v>
                </c:pt>
                <c:pt idx="6">
                  <c:v>33.026000000000003</c:v>
                </c:pt>
                <c:pt idx="7">
                  <c:v>32.646500000000003</c:v>
                </c:pt>
                <c:pt idx="8">
                  <c:v>32.380699999999997</c:v>
                </c:pt>
              </c:numCache>
            </c:numRef>
          </c:xVal>
          <c:yVal>
            <c:numRef>
              <c:f>特征值文章中网格收敛结果!$G$71:$G$79</c:f>
              <c:numCache>
                <c:formatCode>General</c:formatCode>
                <c:ptCount val="9"/>
                <c:pt idx="0">
                  <c:v>0.87035101345365606</c:v>
                </c:pt>
                <c:pt idx="1">
                  <c:v>0.88594837549395022</c:v>
                </c:pt>
                <c:pt idx="2">
                  <c:v>0.90455912090022206</c:v>
                </c:pt>
                <c:pt idx="3">
                  <c:v>0.9159217660609158</c:v>
                </c:pt>
                <c:pt idx="4">
                  <c:v>0.91651549239135233</c:v>
                </c:pt>
                <c:pt idx="5">
                  <c:v>0.91275515917809369</c:v>
                </c:pt>
                <c:pt idx="6">
                  <c:v>0.90906886510842055</c:v>
                </c:pt>
                <c:pt idx="7">
                  <c:v>0.9024747275739885</c:v>
                </c:pt>
                <c:pt idx="8">
                  <c:v>0.89750444736792467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1-4227-B2B9-2EA74E68F34B}"/>
            </c:ext>
          </c:extLst>
        </c:ser>
        <c:ser>
          <c:idx val="6"/>
          <c:order val="7"/>
          <c:tx>
            <c:strRef>
              <c:f>特征值文章中网格收敛结果!$A$82:$C$82</c:f>
              <c:strCache>
                <c:ptCount val="1"/>
                <c:pt idx="0">
                  <c:v>Numeca mesh 7 (y+=0.5, total 2M) isotropic refine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特征值文章中网格收敛结果!$B$84:$B$92</c:f>
              <c:numCache>
                <c:formatCode>General</c:formatCode>
                <c:ptCount val="9"/>
                <c:pt idx="0">
                  <c:v>34.604999999999997</c:v>
                </c:pt>
                <c:pt idx="1">
                  <c:v>34.564999999999998</c:v>
                </c:pt>
                <c:pt idx="2">
                  <c:v>34.42</c:v>
                </c:pt>
                <c:pt idx="3">
                  <c:v>34.04</c:v>
                </c:pt>
                <c:pt idx="4">
                  <c:v>33.61</c:v>
                </c:pt>
                <c:pt idx="5">
                  <c:v>33.32</c:v>
                </c:pt>
                <c:pt idx="6">
                  <c:v>33.090000000000003</c:v>
                </c:pt>
                <c:pt idx="7">
                  <c:v>32.906999999999996</c:v>
                </c:pt>
                <c:pt idx="8">
                  <c:v>32.707299999999996</c:v>
                </c:pt>
              </c:numCache>
            </c:numRef>
          </c:xVal>
          <c:yVal>
            <c:numRef>
              <c:f>特征值文章中网格收敛结果!$G$84:$G$92</c:f>
              <c:numCache>
                <c:formatCode>General</c:formatCode>
                <c:ptCount val="9"/>
                <c:pt idx="0">
                  <c:v>0.87311497083865841</c:v>
                </c:pt>
                <c:pt idx="1">
                  <c:v>0.88802718242047363</c:v>
                </c:pt>
                <c:pt idx="2">
                  <c:v>0.9063517119382335</c:v>
                </c:pt>
                <c:pt idx="3">
                  <c:v>0.91793206809538974</c:v>
                </c:pt>
                <c:pt idx="4">
                  <c:v>0.91958449330665526</c:v>
                </c:pt>
                <c:pt idx="5">
                  <c:v>0.91646736358722247</c:v>
                </c:pt>
                <c:pt idx="6">
                  <c:v>0.91351685262794668</c:v>
                </c:pt>
                <c:pt idx="7">
                  <c:v>0.91106416000838764</c:v>
                </c:pt>
                <c:pt idx="8">
                  <c:v>0.90794038668993071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01-4227-B2B9-2EA74E68F34B}"/>
            </c:ext>
          </c:extLst>
        </c:ser>
        <c:ser>
          <c:idx val="10"/>
          <c:order val="10"/>
          <c:tx>
            <c:strRef>
              <c:f>特征值文章中网格收敛结果!$J$94</c:f>
              <c:strCache>
                <c:ptCount val="1"/>
                <c:pt idx="0">
                  <c:v>NutsCFD SA-helicity statoin 1-2 mesh 5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特征值文章中网格收敛结果!$K$95:$K$106</c:f>
              <c:numCache>
                <c:formatCode>0.0000_ </c:formatCode>
                <c:ptCount val="12"/>
                <c:pt idx="0">
                  <c:v>34.66361294</c:v>
                </c:pt>
                <c:pt idx="1">
                  <c:v>34.628743819999997</c:v>
                </c:pt>
                <c:pt idx="2">
                  <c:v>34.528502799999998</c:v>
                </c:pt>
                <c:pt idx="3">
                  <c:v>34.255797180000002</c:v>
                </c:pt>
                <c:pt idx="4">
                  <c:v>33.925539999999998</c:v>
                </c:pt>
                <c:pt idx="5">
                  <c:v>33.462037840000001</c:v>
                </c:pt>
                <c:pt idx="6">
                  <c:v>33.060279560000005</c:v>
                </c:pt>
                <c:pt idx="7">
                  <c:v>32.550209780000003</c:v>
                </c:pt>
                <c:pt idx="8">
                  <c:v>31.81892186</c:v>
                </c:pt>
                <c:pt idx="9">
                  <c:v>31.715622400000001</c:v>
                </c:pt>
                <c:pt idx="10">
                  <c:v>31.593018600000001</c:v>
                </c:pt>
                <c:pt idx="11">
                  <c:v>31.422939239999998</c:v>
                </c:pt>
              </c:numCache>
            </c:numRef>
          </c:xVal>
          <c:yVal>
            <c:numRef>
              <c:f>特征值文章中网格收敛结果!$M$95:$M$106</c:f>
              <c:numCache>
                <c:formatCode>0.0000_ </c:formatCode>
                <c:ptCount val="12"/>
                <c:pt idx="0">
                  <c:v>0.87147420600000003</c:v>
                </c:pt>
                <c:pt idx="1">
                  <c:v>0.88583888</c:v>
                </c:pt>
                <c:pt idx="2">
                  <c:v>0.90234895900000001</c:v>
                </c:pt>
                <c:pt idx="3">
                  <c:v>0.91540721899999999</c:v>
                </c:pt>
                <c:pt idx="4">
                  <c:v>0.91945552100000005</c:v>
                </c:pt>
                <c:pt idx="5">
                  <c:v>0.915391544</c:v>
                </c:pt>
                <c:pt idx="6">
                  <c:v>0.909855156</c:v>
                </c:pt>
                <c:pt idx="7">
                  <c:v>0.902750728</c:v>
                </c:pt>
                <c:pt idx="8">
                  <c:v>0.89136515900000002</c:v>
                </c:pt>
                <c:pt idx="9">
                  <c:v>0.88961941</c:v>
                </c:pt>
                <c:pt idx="10">
                  <c:v>0.88747196699999997</c:v>
                </c:pt>
                <c:pt idx="11">
                  <c:v>0.88434075899999998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4D-4686-A707-1C376D7BE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97328"/>
        <c:axId val="79910112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特征值文章中网格收敛结果!$J$51</c15:sqref>
                        </c15:formulaRef>
                      </c:ext>
                    </c:extLst>
                    <c:strCache>
                      <c:ptCount val="1"/>
                      <c:pt idx="0">
                        <c:v>NutsCFD  mesh 5 (single sector)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plus"/>
                  <c:size val="14"/>
                  <c:spPr>
                    <a:noFill/>
                    <a:ln w="381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特征值文章中网格收敛结果!$K$54:$K$59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34.683</c:v>
                      </c:pt>
                      <c:pt idx="1">
                        <c:v>34.130800000000001</c:v>
                      </c:pt>
                      <c:pt idx="2">
                        <c:v>34.031799999999997</c:v>
                      </c:pt>
                      <c:pt idx="3">
                        <c:v>33.739200000000004</c:v>
                      </c:pt>
                      <c:pt idx="4">
                        <c:v>33.459800000000001</c:v>
                      </c:pt>
                      <c:pt idx="5">
                        <c:v>33.112200000000001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特征值文章中网格收敛结果!$M$54:$M$59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0.85170000000000001</c:v>
                      </c:pt>
                      <c:pt idx="1">
                        <c:v>0.90190000000000003</c:v>
                      </c:pt>
                      <c:pt idx="2">
                        <c:v>0.9032</c:v>
                      </c:pt>
                      <c:pt idx="3">
                        <c:v>0.90390000000000004</c:v>
                      </c:pt>
                      <c:pt idx="4">
                        <c:v>0.90080000000000005</c:v>
                      </c:pt>
                      <c:pt idx="5">
                        <c:v>0.89419999999999999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801-4227-B2B9-2EA74E68F34B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特征值文章中网格收敛结果!$J$61</c15:sqref>
                        </c15:formulaRef>
                      </c:ext>
                    </c:extLst>
                    <c:strCache>
                      <c:ptCount val="1"/>
                      <c:pt idx="0">
                        <c:v>full annulus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14"/>
                  <c:spPr>
                    <a:noFill/>
                    <a:ln w="38100">
                      <a:solidFill>
                        <a:srgbClr val="FF26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特征值文章中网格收敛结果!$K$63:$K$64</c15:sqref>
                        </c15:formulaRef>
                      </c:ext>
                    </c:extLst>
                    <c:numCache>
                      <c:formatCode>0.00E+00</c:formatCode>
                      <c:ptCount val="2"/>
                      <c:pt idx="0">
                        <c:v>34.683999999999997</c:v>
                      </c:pt>
                      <c:pt idx="1">
                        <c:v>33.741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特征值文章中网格收敛结果!$M$63:$M$64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0.8518</c:v>
                      </c:pt>
                      <c:pt idx="1">
                        <c:v>0.90390000000000004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801-4227-B2B9-2EA74E68F34B}"/>
                  </c:ext>
                </c:extLst>
              </c15:ser>
            </c15:filteredScatterSeries>
          </c:ext>
        </c:extLst>
      </c:scatterChart>
      <c:valAx>
        <c:axId val="79697328"/>
        <c:scaling>
          <c:orientation val="minMax"/>
          <c:max val="35"/>
          <c:min val="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流量</a:t>
                </a:r>
                <a:r>
                  <a:rPr lang="en-US"/>
                  <a:t>(kg/s)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910112"/>
        <c:crosses val="autoZero"/>
        <c:crossBetween val="midCat"/>
      </c:valAx>
      <c:valAx>
        <c:axId val="79910112"/>
        <c:scaling>
          <c:orientation val="minMax"/>
          <c:max val="0.93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等熵效率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697328"/>
        <c:crosses val="autoZero"/>
        <c:crossBetween val="midCat"/>
        <c:majorUnit val="1.0000000000000002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 baseline="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21988004169445"/>
          <c:y val="5.0925925925925923E-2"/>
          <c:w val="0.8382606855878042"/>
          <c:h val="0.8416746864975212"/>
        </c:manualLayout>
      </c:layout>
      <c:scatterChart>
        <c:scatterStyle val="lineMarker"/>
        <c:varyColors val="0"/>
        <c:ser>
          <c:idx val="1"/>
          <c:order val="0"/>
          <c:tx>
            <c:strRef>
              <c:f>特征值文章中网格收敛结果!$J$50</c:f>
              <c:strCache>
                <c:ptCount val="1"/>
                <c:pt idx="0">
                  <c:v>NutsCFD SA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特征值文章中网格收敛结果!$K$54:$K$59</c:f>
              <c:numCache>
                <c:formatCode>General</c:formatCode>
                <c:ptCount val="6"/>
                <c:pt idx="0">
                  <c:v>34.683</c:v>
                </c:pt>
                <c:pt idx="1">
                  <c:v>34.130800000000001</c:v>
                </c:pt>
                <c:pt idx="2">
                  <c:v>34.031799999999997</c:v>
                </c:pt>
                <c:pt idx="3">
                  <c:v>33.739200000000004</c:v>
                </c:pt>
                <c:pt idx="4">
                  <c:v>33.459800000000001</c:v>
                </c:pt>
                <c:pt idx="5">
                  <c:v>33.112200000000001</c:v>
                </c:pt>
              </c:numCache>
            </c:numRef>
          </c:xVal>
          <c:yVal>
            <c:numRef>
              <c:f>特征值文章中网格收敛结果!$L$54:$L$59</c:f>
              <c:numCache>
                <c:formatCode>General</c:formatCode>
                <c:ptCount val="6"/>
                <c:pt idx="0">
                  <c:v>1.4175</c:v>
                </c:pt>
                <c:pt idx="1">
                  <c:v>1.5777000000000001</c:v>
                </c:pt>
                <c:pt idx="2">
                  <c:v>1.5898000000000001</c:v>
                </c:pt>
                <c:pt idx="3">
                  <c:v>1.6142000000000001</c:v>
                </c:pt>
                <c:pt idx="4">
                  <c:v>1.6256999999999999</c:v>
                </c:pt>
                <c:pt idx="5">
                  <c:v>1.6286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C9-41F9-9F85-BF64541C2EC0}"/>
            </c:ext>
          </c:extLst>
        </c:ser>
        <c:ser>
          <c:idx val="2"/>
          <c:order val="1"/>
          <c:tx>
            <c:strRef>
              <c:f>特征值文章中网格收敛结果!$J$68</c:f>
              <c:strCache>
                <c:ptCount val="1"/>
                <c:pt idx="0">
                  <c:v>NutsCFD SA-helicity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10"/>
            <c:spPr>
              <a:noFill/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(特征值文章中网格收敛结果!$K$69:$K$83,特征值文章中网格收敛结果!$K$85:$K$87)</c:f>
              <c:numCache>
                <c:formatCode>General</c:formatCode>
                <c:ptCount val="18"/>
                <c:pt idx="0">
                  <c:v>34.658799999999999</c:v>
                </c:pt>
                <c:pt idx="1">
                  <c:v>34.619199999999999</c:v>
                </c:pt>
                <c:pt idx="2">
                  <c:v>34.515799999999999</c:v>
                </c:pt>
                <c:pt idx="3">
                  <c:v>34.236400000000003</c:v>
                </c:pt>
                <c:pt idx="4">
                  <c:v>34.143999999999998</c:v>
                </c:pt>
                <c:pt idx="5">
                  <c:v>33.902000000000001</c:v>
                </c:pt>
                <c:pt idx="6">
                  <c:v>33.717199999999998</c:v>
                </c:pt>
                <c:pt idx="7">
                  <c:v>33.594000000000001</c:v>
                </c:pt>
                <c:pt idx="8">
                  <c:v>33.431200000000004</c:v>
                </c:pt>
                <c:pt idx="9">
                  <c:v>33.241999999999997</c:v>
                </c:pt>
                <c:pt idx="10">
                  <c:v>33.028600000000004</c:v>
                </c:pt>
                <c:pt idx="11">
                  <c:v>32.790999999999997</c:v>
                </c:pt>
                <c:pt idx="12">
                  <c:v>32.515999999999998</c:v>
                </c:pt>
                <c:pt idx="13">
                  <c:v>32.190400000000004</c:v>
                </c:pt>
                <c:pt idx="14">
                  <c:v>31.776799999999998</c:v>
                </c:pt>
                <c:pt idx="15">
                  <c:v>31.674500000000002</c:v>
                </c:pt>
                <c:pt idx="16">
                  <c:v>31.550199999999997</c:v>
                </c:pt>
                <c:pt idx="17">
                  <c:v>31.3797</c:v>
                </c:pt>
              </c:numCache>
            </c:numRef>
          </c:xVal>
          <c:yVal>
            <c:numRef>
              <c:f>(特征值文章中网格收敛结果!$L$69:$L$83,特征值文章中网格收敛结果!$L$85,特征值文章中网格收敛结果!$L$86,特征值文章中网格收敛结果!$L$87)</c:f>
              <c:numCache>
                <c:formatCode>General</c:formatCode>
                <c:ptCount val="18"/>
                <c:pt idx="0">
                  <c:v>1.4200999999999999</c:v>
                </c:pt>
                <c:pt idx="1">
                  <c:v>1.4702</c:v>
                </c:pt>
                <c:pt idx="2">
                  <c:v>1.5242</c:v>
                </c:pt>
                <c:pt idx="3">
                  <c:v>1.5819000000000001</c:v>
                </c:pt>
                <c:pt idx="4">
                  <c:v>1.5940000000000001</c:v>
                </c:pt>
                <c:pt idx="5">
                  <c:v>1.6186</c:v>
                </c:pt>
                <c:pt idx="6">
                  <c:v>1.6309</c:v>
                </c:pt>
                <c:pt idx="7">
                  <c:v>1.6368</c:v>
                </c:pt>
                <c:pt idx="8">
                  <c:v>1.6425000000000001</c:v>
                </c:pt>
                <c:pt idx="9">
                  <c:v>1.6476999999999999</c:v>
                </c:pt>
                <c:pt idx="10">
                  <c:v>1.6527000000000001</c:v>
                </c:pt>
                <c:pt idx="11">
                  <c:v>1.6576</c:v>
                </c:pt>
                <c:pt idx="12">
                  <c:v>1.6620999999999999</c:v>
                </c:pt>
                <c:pt idx="13">
                  <c:v>1.6664000000000001</c:v>
                </c:pt>
                <c:pt idx="14">
                  <c:v>1.6700999999999999</c:v>
                </c:pt>
                <c:pt idx="15">
                  <c:v>1.6707000000000001</c:v>
                </c:pt>
                <c:pt idx="16">
                  <c:v>1.671</c:v>
                </c:pt>
                <c:pt idx="17">
                  <c:v>1.6707000000000001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C9-41F9-9F85-BF64541C2EC0}"/>
            </c:ext>
          </c:extLst>
        </c:ser>
        <c:ser>
          <c:idx val="4"/>
          <c:order val="2"/>
          <c:tx>
            <c:strRef>
              <c:f>特征值文章中网格收敛结果!$J$94</c:f>
              <c:strCache>
                <c:ptCount val="1"/>
                <c:pt idx="0">
                  <c:v>NutsCFD SA-helicity statoin 1-2 mesh 5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特征值文章中网格收敛结果!$K$95:$K$106</c:f>
              <c:numCache>
                <c:formatCode>0.0000_ </c:formatCode>
                <c:ptCount val="12"/>
                <c:pt idx="0">
                  <c:v>34.66361294</c:v>
                </c:pt>
                <c:pt idx="1">
                  <c:v>34.628743819999997</c:v>
                </c:pt>
                <c:pt idx="2">
                  <c:v>34.528502799999998</c:v>
                </c:pt>
                <c:pt idx="3">
                  <c:v>34.255797180000002</c:v>
                </c:pt>
                <c:pt idx="4">
                  <c:v>33.925539999999998</c:v>
                </c:pt>
                <c:pt idx="5">
                  <c:v>33.462037840000001</c:v>
                </c:pt>
                <c:pt idx="6">
                  <c:v>33.060279560000005</c:v>
                </c:pt>
                <c:pt idx="7">
                  <c:v>32.550209780000003</c:v>
                </c:pt>
                <c:pt idx="8">
                  <c:v>31.81892186</c:v>
                </c:pt>
                <c:pt idx="9">
                  <c:v>31.715622400000001</c:v>
                </c:pt>
                <c:pt idx="10">
                  <c:v>31.593018600000001</c:v>
                </c:pt>
                <c:pt idx="11">
                  <c:v>31.422939239999998</c:v>
                </c:pt>
              </c:numCache>
            </c:numRef>
          </c:xVal>
          <c:yVal>
            <c:numRef>
              <c:f>特征值文章中网格收敛结果!$L$95:$L$106</c:f>
              <c:numCache>
                <c:formatCode>0.0000_ </c:formatCode>
                <c:ptCount val="12"/>
                <c:pt idx="0">
                  <c:v>1.4344591499999999</c:v>
                </c:pt>
                <c:pt idx="1">
                  <c:v>1.4833829999999999</c:v>
                </c:pt>
                <c:pt idx="2">
                  <c:v>1.5363499599999999</c:v>
                </c:pt>
                <c:pt idx="3">
                  <c:v>1.5933994899999999</c:v>
                </c:pt>
                <c:pt idx="4">
                  <c:v>1.6296989200000001</c:v>
                </c:pt>
                <c:pt idx="5">
                  <c:v>1.6530867199999999</c:v>
                </c:pt>
                <c:pt idx="6">
                  <c:v>1.6633719300000001</c:v>
                </c:pt>
                <c:pt idx="7">
                  <c:v>1.67304776</c:v>
                </c:pt>
                <c:pt idx="8">
                  <c:v>1.6816577399999999</c:v>
                </c:pt>
                <c:pt idx="9">
                  <c:v>1.6823059</c:v>
                </c:pt>
                <c:pt idx="10">
                  <c:v>1.68276271</c:v>
                </c:pt>
                <c:pt idx="11">
                  <c:v>1.6827085900000001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7F-4B55-BA8A-5AFF13ECC27C}"/>
            </c:ext>
          </c:extLst>
        </c:ser>
        <c:ser>
          <c:idx val="0"/>
          <c:order val="3"/>
          <c:tx>
            <c:strRef>
              <c:f>特征值文章中网格收敛结果!$J$1</c:f>
              <c:strCache>
                <c:ptCount val="1"/>
                <c:pt idx="0">
                  <c:v>Numeca SA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特征值文章中网格收敛结果!$B$53:$B$66</c:f>
              <c:numCache>
                <c:formatCode>General</c:formatCode>
                <c:ptCount val="14"/>
                <c:pt idx="0">
                  <c:v>34.58</c:v>
                </c:pt>
                <c:pt idx="1">
                  <c:v>34.533999999999999</c:v>
                </c:pt>
                <c:pt idx="2">
                  <c:v>34.386000000000003</c:v>
                </c:pt>
                <c:pt idx="3">
                  <c:v>34.003999999999998</c:v>
                </c:pt>
                <c:pt idx="4">
                  <c:v>33.49</c:v>
                </c:pt>
                <c:pt idx="5">
                  <c:v>33.158000000000001</c:v>
                </c:pt>
                <c:pt idx="6">
                  <c:v>32.94</c:v>
                </c:pt>
                <c:pt idx="7">
                  <c:v>32.68</c:v>
                </c:pt>
                <c:pt idx="8">
                  <c:v>32.35</c:v>
                </c:pt>
                <c:pt idx="9">
                  <c:v>31.96</c:v>
                </c:pt>
                <c:pt idx="10">
                  <c:v>31.766999999999999</c:v>
                </c:pt>
                <c:pt idx="11">
                  <c:v>31.545000000000002</c:v>
                </c:pt>
                <c:pt idx="12">
                  <c:v>31.253</c:v>
                </c:pt>
                <c:pt idx="13">
                  <c:v>31.024999999999999</c:v>
                </c:pt>
              </c:numCache>
            </c:numRef>
          </c:xVal>
          <c:yVal>
            <c:numRef>
              <c:f>特征值文章中网格收敛结果!$C$53:$C$66</c:f>
              <c:numCache>
                <c:formatCode>General</c:formatCode>
                <c:ptCount val="14"/>
                <c:pt idx="0">
                  <c:v>1.4179999999999999</c:v>
                </c:pt>
                <c:pt idx="1">
                  <c:v>1.4690000000000001</c:v>
                </c:pt>
                <c:pt idx="2">
                  <c:v>1.522</c:v>
                </c:pt>
                <c:pt idx="3">
                  <c:v>1.5780000000000001</c:v>
                </c:pt>
                <c:pt idx="4">
                  <c:v>1.613</c:v>
                </c:pt>
                <c:pt idx="5">
                  <c:v>1.6240000000000001</c:v>
                </c:pt>
                <c:pt idx="6">
                  <c:v>1.6279999999999999</c:v>
                </c:pt>
                <c:pt idx="7">
                  <c:v>1.6319999999999999</c:v>
                </c:pt>
                <c:pt idx="8">
                  <c:v>1.635</c:v>
                </c:pt>
                <c:pt idx="9">
                  <c:v>1.6379999999999999</c:v>
                </c:pt>
                <c:pt idx="10">
                  <c:v>1.63826</c:v>
                </c:pt>
                <c:pt idx="11">
                  <c:v>1.6383000000000001</c:v>
                </c:pt>
                <c:pt idx="12">
                  <c:v>1.6379999999999999</c:v>
                </c:pt>
                <c:pt idx="13">
                  <c:v>1.6358999999999999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4-45B2-AFC3-96AD8C6AA8B3}"/>
            </c:ext>
          </c:extLst>
        </c:ser>
        <c:ser>
          <c:idx val="3"/>
          <c:order val="4"/>
          <c:tx>
            <c:strRef>
              <c:f>'AIAAJ paper中的结果'!$A$1:$D$1</c:f>
              <c:strCache>
                <c:ptCount val="1"/>
                <c:pt idx="0">
                  <c:v>Exp, Strazisar 1985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0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'AIAAJ paper中的结果'!$A$3:$A$15</c:f>
              <c:numCache>
                <c:formatCode>0.0000</c:formatCode>
                <c:ptCount val="13"/>
                <c:pt idx="0">
                  <c:v>34.96</c:v>
                </c:pt>
                <c:pt idx="1">
                  <c:v>34.96</c:v>
                </c:pt>
                <c:pt idx="2">
                  <c:v>34.923200000000016</c:v>
                </c:pt>
                <c:pt idx="3">
                  <c:v>34.647199999999984</c:v>
                </c:pt>
                <c:pt idx="4">
                  <c:v>34.638000000000019</c:v>
                </c:pt>
                <c:pt idx="5">
                  <c:v>34.656399999999998</c:v>
                </c:pt>
                <c:pt idx="6">
                  <c:v>34.131999999999998</c:v>
                </c:pt>
                <c:pt idx="7">
                  <c:v>34.012399999999992</c:v>
                </c:pt>
                <c:pt idx="8">
                  <c:v>33.202799999999996</c:v>
                </c:pt>
                <c:pt idx="9">
                  <c:v>32.632400000000004</c:v>
                </c:pt>
                <c:pt idx="10">
                  <c:v>32.558799999999991</c:v>
                </c:pt>
                <c:pt idx="11">
                  <c:v>32.494399999999992</c:v>
                </c:pt>
                <c:pt idx="12">
                  <c:v>32.199999999999989</c:v>
                </c:pt>
              </c:numCache>
              <c:extLst xmlns:c15="http://schemas.microsoft.com/office/drawing/2012/chart"/>
            </c:numRef>
          </c:xVal>
          <c:yVal>
            <c:numRef>
              <c:f>'AIAAJ paper中的结果'!$C$3:$C$15</c:f>
              <c:numCache>
                <c:formatCode>0.0000</c:formatCode>
                <c:ptCount val="13"/>
                <c:pt idx="0">
                  <c:v>1.3790990990990999</c:v>
                </c:pt>
                <c:pt idx="1">
                  <c:v>1.50648648648649</c:v>
                </c:pt>
                <c:pt idx="2">
                  <c:v>1.5443243243243201</c:v>
                </c:pt>
                <c:pt idx="3">
                  <c:v>1.6073873873873901</c:v>
                </c:pt>
                <c:pt idx="4">
                  <c:v>1.6389189189189199</c:v>
                </c:pt>
                <c:pt idx="5">
                  <c:v>1.6464864864864901</c:v>
                </c:pt>
                <c:pt idx="6">
                  <c:v>1.67801801801802</c:v>
                </c:pt>
                <c:pt idx="7">
                  <c:v>1.6767567567567601</c:v>
                </c:pt>
                <c:pt idx="8">
                  <c:v>1.71711711711712</c:v>
                </c:pt>
                <c:pt idx="9">
                  <c:v>1.72720720720721</c:v>
                </c:pt>
                <c:pt idx="10">
                  <c:v>1.73099099099099</c:v>
                </c:pt>
                <c:pt idx="11">
                  <c:v>1.72720720720721</c:v>
                </c:pt>
                <c:pt idx="12">
                  <c:v>1.7385585585585599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E0C4-45B2-AFC3-96AD8C6AA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085472"/>
        <c:axId val="582087112"/>
        <c:extLst/>
      </c:scatterChart>
      <c:valAx>
        <c:axId val="582085472"/>
        <c:scaling>
          <c:orientation val="minMax"/>
          <c:max val="35"/>
          <c:min val="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087112"/>
        <c:crosses val="autoZero"/>
        <c:crossBetween val="midCat"/>
      </c:valAx>
      <c:valAx>
        <c:axId val="582087112"/>
        <c:scaling>
          <c:orientation val="minMax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085472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5.1611111111111102E-3"/>
          <c:y val="0.63153379629629625"/>
          <c:w val="0.7556949074074073"/>
          <c:h val="0.2244152777777777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特征值文章中网格收敛结果!$K$54:$K$59</c:f>
              <c:numCache>
                <c:formatCode>General</c:formatCode>
                <c:ptCount val="6"/>
                <c:pt idx="0">
                  <c:v>34.683</c:v>
                </c:pt>
                <c:pt idx="1">
                  <c:v>34.130800000000001</c:v>
                </c:pt>
                <c:pt idx="2">
                  <c:v>34.031799999999997</c:v>
                </c:pt>
                <c:pt idx="3">
                  <c:v>33.739200000000004</c:v>
                </c:pt>
                <c:pt idx="4">
                  <c:v>33.459800000000001</c:v>
                </c:pt>
                <c:pt idx="5">
                  <c:v>33.112200000000001</c:v>
                </c:pt>
              </c:numCache>
            </c:numRef>
          </c:xVal>
          <c:yVal>
            <c:numRef>
              <c:f>特征值文章中网格收敛结果!$M$54:$M$59</c:f>
              <c:numCache>
                <c:formatCode>General</c:formatCode>
                <c:ptCount val="6"/>
                <c:pt idx="0">
                  <c:v>0.85170000000000001</c:v>
                </c:pt>
                <c:pt idx="1">
                  <c:v>0.90190000000000003</c:v>
                </c:pt>
                <c:pt idx="2">
                  <c:v>0.9032</c:v>
                </c:pt>
                <c:pt idx="3">
                  <c:v>0.90390000000000004</c:v>
                </c:pt>
                <c:pt idx="4">
                  <c:v>0.90080000000000005</c:v>
                </c:pt>
                <c:pt idx="5">
                  <c:v>0.89419999999999999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9C-4F9E-B515-14DF9F4B6291}"/>
            </c:ext>
          </c:extLst>
        </c:ser>
        <c:ser>
          <c:idx val="2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10"/>
            <c:spPr>
              <a:noFill/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(特征值文章中网格收敛结果!$K$69:$K$83,特征值文章中网格收敛结果!$K$85,特征值文章中网格收敛结果!$K$86,特征值文章中网格收敛结果!$K$87)</c:f>
              <c:numCache>
                <c:formatCode>General</c:formatCode>
                <c:ptCount val="18"/>
                <c:pt idx="0">
                  <c:v>34.658799999999999</c:v>
                </c:pt>
                <c:pt idx="1">
                  <c:v>34.619199999999999</c:v>
                </c:pt>
                <c:pt idx="2">
                  <c:v>34.515799999999999</c:v>
                </c:pt>
                <c:pt idx="3">
                  <c:v>34.236400000000003</c:v>
                </c:pt>
                <c:pt idx="4">
                  <c:v>34.143999999999998</c:v>
                </c:pt>
                <c:pt idx="5">
                  <c:v>33.902000000000001</c:v>
                </c:pt>
                <c:pt idx="6">
                  <c:v>33.717199999999998</c:v>
                </c:pt>
                <c:pt idx="7">
                  <c:v>33.594000000000001</c:v>
                </c:pt>
                <c:pt idx="8">
                  <c:v>33.431200000000004</c:v>
                </c:pt>
                <c:pt idx="9">
                  <c:v>33.241999999999997</c:v>
                </c:pt>
                <c:pt idx="10">
                  <c:v>33.028600000000004</c:v>
                </c:pt>
                <c:pt idx="11">
                  <c:v>32.790999999999997</c:v>
                </c:pt>
                <c:pt idx="12">
                  <c:v>32.515999999999998</c:v>
                </c:pt>
                <c:pt idx="13">
                  <c:v>32.190400000000004</c:v>
                </c:pt>
                <c:pt idx="14">
                  <c:v>31.776799999999998</c:v>
                </c:pt>
                <c:pt idx="15">
                  <c:v>31.674500000000002</c:v>
                </c:pt>
                <c:pt idx="16">
                  <c:v>31.550199999999997</c:v>
                </c:pt>
                <c:pt idx="17">
                  <c:v>31.3797</c:v>
                </c:pt>
              </c:numCache>
            </c:numRef>
          </c:xVal>
          <c:yVal>
            <c:numRef>
              <c:f>(特征值文章中网格收敛结果!$M$69:$M$83,特征值文章中网格收敛结果!$M$85,特征值文章中网格收敛结果!$M$86,特征值文章中网格收敛结果!$M$87,特征值文章中网格收敛结果!$M$88,特征值文章中网格收敛结果!$M$89)</c:f>
              <c:numCache>
                <c:formatCode>General</c:formatCode>
                <c:ptCount val="20"/>
                <c:pt idx="0">
                  <c:v>0.8448</c:v>
                </c:pt>
                <c:pt idx="1">
                  <c:v>0.86360000000000003</c:v>
                </c:pt>
                <c:pt idx="2">
                  <c:v>0.88319999999999999</c:v>
                </c:pt>
                <c:pt idx="3">
                  <c:v>0.89810000000000001</c:v>
                </c:pt>
                <c:pt idx="4">
                  <c:v>0.90029999999999999</c:v>
                </c:pt>
                <c:pt idx="5">
                  <c:v>0.90310000000000001</c:v>
                </c:pt>
                <c:pt idx="6">
                  <c:v>0.90290000000000004</c:v>
                </c:pt>
                <c:pt idx="7">
                  <c:v>0.90180000000000005</c:v>
                </c:pt>
                <c:pt idx="8">
                  <c:v>0.89970000000000006</c:v>
                </c:pt>
                <c:pt idx="9">
                  <c:v>0.8972</c:v>
                </c:pt>
                <c:pt idx="10">
                  <c:v>0.89429999999999998</c:v>
                </c:pt>
                <c:pt idx="11">
                  <c:v>0.89100000000000001</c:v>
                </c:pt>
                <c:pt idx="12">
                  <c:v>0.88700000000000001</c:v>
                </c:pt>
                <c:pt idx="13">
                  <c:v>0.88190000000000002</c:v>
                </c:pt>
                <c:pt idx="14">
                  <c:v>0.875</c:v>
                </c:pt>
                <c:pt idx="15">
                  <c:v>0.87309999999999999</c:v>
                </c:pt>
                <c:pt idx="16">
                  <c:v>0.87080000000000002</c:v>
                </c:pt>
                <c:pt idx="17">
                  <c:v>0.86750000000000005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9C-4F9E-B515-14DF9F4B6291}"/>
            </c:ext>
          </c:extLst>
        </c:ser>
        <c:ser>
          <c:idx val="0"/>
          <c:order val="2"/>
          <c:tx>
            <c:strRef>
              <c:f>特征值文章中网格收敛结果!$J$1</c:f>
              <c:strCache>
                <c:ptCount val="1"/>
                <c:pt idx="0">
                  <c:v>Numeca SA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特征值文章中网格收敛结果!$B$53:$B$66</c:f>
              <c:numCache>
                <c:formatCode>General</c:formatCode>
                <c:ptCount val="14"/>
                <c:pt idx="0">
                  <c:v>34.58</c:v>
                </c:pt>
                <c:pt idx="1">
                  <c:v>34.533999999999999</c:v>
                </c:pt>
                <c:pt idx="2">
                  <c:v>34.386000000000003</c:v>
                </c:pt>
                <c:pt idx="3">
                  <c:v>34.003999999999998</c:v>
                </c:pt>
                <c:pt idx="4">
                  <c:v>33.49</c:v>
                </c:pt>
                <c:pt idx="5">
                  <c:v>33.158000000000001</c:v>
                </c:pt>
                <c:pt idx="6">
                  <c:v>32.94</c:v>
                </c:pt>
                <c:pt idx="7">
                  <c:v>32.68</c:v>
                </c:pt>
                <c:pt idx="8">
                  <c:v>32.35</c:v>
                </c:pt>
                <c:pt idx="9">
                  <c:v>31.96</c:v>
                </c:pt>
                <c:pt idx="10">
                  <c:v>31.766999999999999</c:v>
                </c:pt>
                <c:pt idx="11">
                  <c:v>31.545000000000002</c:v>
                </c:pt>
                <c:pt idx="12">
                  <c:v>31.253</c:v>
                </c:pt>
                <c:pt idx="13">
                  <c:v>31.024999999999999</c:v>
                </c:pt>
              </c:numCache>
            </c:numRef>
          </c:xVal>
          <c:yVal>
            <c:numRef>
              <c:f>特征值文章中网格收敛结果!$D$53:$D$66</c:f>
              <c:numCache>
                <c:formatCode>General</c:formatCode>
                <c:ptCount val="14"/>
                <c:pt idx="0">
                  <c:v>0.83320000000000005</c:v>
                </c:pt>
                <c:pt idx="1">
                  <c:v>0.85460000000000003</c:v>
                </c:pt>
                <c:pt idx="2">
                  <c:v>0.87590000000000001</c:v>
                </c:pt>
                <c:pt idx="3">
                  <c:v>0.8881</c:v>
                </c:pt>
                <c:pt idx="4">
                  <c:v>0.88719999999999999</c:v>
                </c:pt>
                <c:pt idx="5">
                  <c:v>0.88280000000000003</c:v>
                </c:pt>
                <c:pt idx="6">
                  <c:v>0.87929999999999997</c:v>
                </c:pt>
                <c:pt idx="7">
                  <c:v>0.875</c:v>
                </c:pt>
                <c:pt idx="8">
                  <c:v>0.86929999999999996</c:v>
                </c:pt>
                <c:pt idx="9">
                  <c:v>0.86219999999999997</c:v>
                </c:pt>
                <c:pt idx="10">
                  <c:v>0.85870000000000002</c:v>
                </c:pt>
                <c:pt idx="11">
                  <c:v>0.85470000000000002</c:v>
                </c:pt>
                <c:pt idx="12">
                  <c:v>0.84919999999999995</c:v>
                </c:pt>
                <c:pt idx="13">
                  <c:v>0.84475999999999996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9-4766-BD2B-0889EA53741B}"/>
            </c:ext>
          </c:extLst>
        </c:ser>
        <c:ser>
          <c:idx val="4"/>
          <c:order val="4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特征值文章中网格收敛结果!$K$95:$K$106</c:f>
              <c:numCache>
                <c:formatCode>0.0000_ </c:formatCode>
                <c:ptCount val="12"/>
                <c:pt idx="0">
                  <c:v>34.66361294</c:v>
                </c:pt>
                <c:pt idx="1">
                  <c:v>34.628743819999997</c:v>
                </c:pt>
                <c:pt idx="2">
                  <c:v>34.528502799999998</c:v>
                </c:pt>
                <c:pt idx="3">
                  <c:v>34.255797180000002</c:v>
                </c:pt>
                <c:pt idx="4">
                  <c:v>33.925539999999998</c:v>
                </c:pt>
                <c:pt idx="5">
                  <c:v>33.462037840000001</c:v>
                </c:pt>
                <c:pt idx="6">
                  <c:v>33.060279560000005</c:v>
                </c:pt>
                <c:pt idx="7">
                  <c:v>32.550209780000003</c:v>
                </c:pt>
                <c:pt idx="8">
                  <c:v>31.81892186</c:v>
                </c:pt>
                <c:pt idx="9">
                  <c:v>31.715622400000001</c:v>
                </c:pt>
                <c:pt idx="10">
                  <c:v>31.593018600000001</c:v>
                </c:pt>
                <c:pt idx="11">
                  <c:v>31.422939239999998</c:v>
                </c:pt>
              </c:numCache>
            </c:numRef>
          </c:xVal>
          <c:yVal>
            <c:numRef>
              <c:f>特征值文章中网格收敛结果!$M$95:$M$106</c:f>
              <c:numCache>
                <c:formatCode>0.0000_ </c:formatCode>
                <c:ptCount val="12"/>
                <c:pt idx="0">
                  <c:v>0.87147420600000003</c:v>
                </c:pt>
                <c:pt idx="1">
                  <c:v>0.88583888</c:v>
                </c:pt>
                <c:pt idx="2">
                  <c:v>0.90234895900000001</c:v>
                </c:pt>
                <c:pt idx="3">
                  <c:v>0.91540721899999999</c:v>
                </c:pt>
                <c:pt idx="4">
                  <c:v>0.91945552100000005</c:v>
                </c:pt>
                <c:pt idx="5">
                  <c:v>0.915391544</c:v>
                </c:pt>
                <c:pt idx="6">
                  <c:v>0.909855156</c:v>
                </c:pt>
                <c:pt idx="7">
                  <c:v>0.902750728</c:v>
                </c:pt>
                <c:pt idx="8">
                  <c:v>0.89136515900000002</c:v>
                </c:pt>
                <c:pt idx="9">
                  <c:v>0.88961941</c:v>
                </c:pt>
                <c:pt idx="10">
                  <c:v>0.88747196699999997</c:v>
                </c:pt>
                <c:pt idx="11">
                  <c:v>0.88434075899999998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4A-4857-9889-5185B95C29AF}"/>
            </c:ext>
          </c:extLst>
        </c:ser>
        <c:ser>
          <c:idx val="5"/>
          <c:order val="5"/>
          <c:tx>
            <c:strRef>
              <c:f>'AIAAJ paper中的结果'!$A$1:$D$1</c:f>
              <c:strCache>
                <c:ptCount val="1"/>
                <c:pt idx="0">
                  <c:v>Exp, Strazisar 1985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0"/>
            <c:spPr>
              <a:noFill/>
              <a:ln w="25400">
                <a:solidFill>
                  <a:schemeClr val="tx1"/>
                </a:solidFill>
                <a:prstDash val="solid"/>
              </a:ln>
              <a:effectLst/>
            </c:spPr>
          </c:marker>
          <c:xVal>
            <c:numRef>
              <c:f>'AIAAJ paper中的结果'!$A$3:$A$15</c:f>
              <c:numCache>
                <c:formatCode>0.0000</c:formatCode>
                <c:ptCount val="13"/>
                <c:pt idx="0">
                  <c:v>34.96</c:v>
                </c:pt>
                <c:pt idx="1">
                  <c:v>34.96</c:v>
                </c:pt>
                <c:pt idx="2">
                  <c:v>34.923200000000016</c:v>
                </c:pt>
                <c:pt idx="3">
                  <c:v>34.647199999999984</c:v>
                </c:pt>
                <c:pt idx="4">
                  <c:v>34.638000000000019</c:v>
                </c:pt>
                <c:pt idx="5">
                  <c:v>34.656399999999998</c:v>
                </c:pt>
                <c:pt idx="6">
                  <c:v>34.131999999999998</c:v>
                </c:pt>
                <c:pt idx="7">
                  <c:v>34.012399999999992</c:v>
                </c:pt>
                <c:pt idx="8">
                  <c:v>33.202799999999996</c:v>
                </c:pt>
                <c:pt idx="9">
                  <c:v>32.632400000000004</c:v>
                </c:pt>
                <c:pt idx="10">
                  <c:v>32.558799999999991</c:v>
                </c:pt>
                <c:pt idx="11">
                  <c:v>32.494399999999992</c:v>
                </c:pt>
                <c:pt idx="12">
                  <c:v>32.199999999999989</c:v>
                </c:pt>
              </c:numCache>
            </c:numRef>
          </c:xVal>
          <c:yVal>
            <c:numRef>
              <c:f>'AIAAJ paper中的结果'!$D$3:$D$15</c:f>
              <c:numCache>
                <c:formatCode>0.0000</c:formatCode>
                <c:ptCount val="13"/>
                <c:pt idx="0">
                  <c:v>0.84199999999999997</c:v>
                </c:pt>
                <c:pt idx="1">
                  <c:v>0.86899999999999999</c:v>
                </c:pt>
                <c:pt idx="2">
                  <c:v>0.88800000000000001</c:v>
                </c:pt>
                <c:pt idx="3">
                  <c:v>0.90600000000000003</c:v>
                </c:pt>
                <c:pt idx="4">
                  <c:v>0.93200000000000005</c:v>
                </c:pt>
                <c:pt idx="5">
                  <c:v>0.92800000000000005</c:v>
                </c:pt>
                <c:pt idx="6">
                  <c:v>0.91100000000000003</c:v>
                </c:pt>
                <c:pt idx="7">
                  <c:v>0.90800000000000003</c:v>
                </c:pt>
                <c:pt idx="8">
                  <c:v>0.90900000000000003</c:v>
                </c:pt>
                <c:pt idx="9">
                  <c:v>0.91200000000000003</c:v>
                </c:pt>
                <c:pt idx="10">
                  <c:v>0.90200000000000002</c:v>
                </c:pt>
                <c:pt idx="11">
                  <c:v>0.89900000000000002</c:v>
                </c:pt>
                <c:pt idx="12">
                  <c:v>0.90100000000000002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4A-4857-9889-5185B95C2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085472"/>
        <c:axId val="58208711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'AIAAJ paper中的结果'!$A$1:$D$1</c15:sqref>
                        </c15:formulaRef>
                      </c:ext>
                    </c:extLst>
                    <c:strCache>
                      <c:ptCount val="1"/>
                      <c:pt idx="0">
                        <c:v>Exp, Strazisar 1985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square"/>
                  <c:size val="10"/>
                  <c:spPr>
                    <a:solidFill>
                      <a:schemeClr val="tx1"/>
                    </a:solidFill>
                    <a:ln w="1270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'AIAAJ paper中的结果'!$A$3:$A$15</c15:sqref>
                        </c15:formulaRef>
                      </c:ext>
                    </c:extLst>
                    <c:numCache>
                      <c:formatCode>0.0000</c:formatCode>
                      <c:ptCount val="13"/>
                      <c:pt idx="0">
                        <c:v>34.96</c:v>
                      </c:pt>
                      <c:pt idx="1">
                        <c:v>34.96</c:v>
                      </c:pt>
                      <c:pt idx="2">
                        <c:v>34.923200000000016</c:v>
                      </c:pt>
                      <c:pt idx="3">
                        <c:v>34.647199999999984</c:v>
                      </c:pt>
                      <c:pt idx="4">
                        <c:v>34.638000000000019</c:v>
                      </c:pt>
                      <c:pt idx="5">
                        <c:v>34.656399999999998</c:v>
                      </c:pt>
                      <c:pt idx="6">
                        <c:v>34.131999999999998</c:v>
                      </c:pt>
                      <c:pt idx="7">
                        <c:v>34.012399999999992</c:v>
                      </c:pt>
                      <c:pt idx="8">
                        <c:v>33.202799999999996</c:v>
                      </c:pt>
                      <c:pt idx="9">
                        <c:v>32.632400000000004</c:v>
                      </c:pt>
                      <c:pt idx="10">
                        <c:v>32.558799999999991</c:v>
                      </c:pt>
                      <c:pt idx="11">
                        <c:v>32.494399999999992</c:v>
                      </c:pt>
                      <c:pt idx="12">
                        <c:v>32.199999999999989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'AIAAJ paper中的结果'!$D$3:$D$15</c15:sqref>
                        </c15:formulaRef>
                      </c:ext>
                    </c:extLst>
                    <c:numCache>
                      <c:formatCode>0.0000</c:formatCode>
                      <c:ptCount val="13"/>
                      <c:pt idx="0">
                        <c:v>0.84199999999999997</c:v>
                      </c:pt>
                      <c:pt idx="1">
                        <c:v>0.86899999999999999</c:v>
                      </c:pt>
                      <c:pt idx="2">
                        <c:v>0.88800000000000001</c:v>
                      </c:pt>
                      <c:pt idx="3">
                        <c:v>0.90600000000000003</c:v>
                      </c:pt>
                      <c:pt idx="4">
                        <c:v>0.93200000000000005</c:v>
                      </c:pt>
                      <c:pt idx="5">
                        <c:v>0.92800000000000005</c:v>
                      </c:pt>
                      <c:pt idx="6">
                        <c:v>0.91100000000000003</c:v>
                      </c:pt>
                      <c:pt idx="7">
                        <c:v>0.90800000000000003</c:v>
                      </c:pt>
                      <c:pt idx="8">
                        <c:v>0.90900000000000003</c:v>
                      </c:pt>
                      <c:pt idx="9">
                        <c:v>0.91200000000000003</c:v>
                      </c:pt>
                      <c:pt idx="10">
                        <c:v>0.90200000000000002</c:v>
                      </c:pt>
                      <c:pt idx="11">
                        <c:v>0.89900000000000002</c:v>
                      </c:pt>
                      <c:pt idx="12">
                        <c:v>0.90100000000000002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C89-4766-BD2B-0889EA53741B}"/>
                  </c:ext>
                </c:extLst>
              </c15:ser>
            </c15:filteredScatterSeries>
          </c:ext>
        </c:extLst>
      </c:scatterChart>
      <c:valAx>
        <c:axId val="582085472"/>
        <c:scaling>
          <c:orientation val="minMax"/>
          <c:max val="35"/>
          <c:min val="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087112"/>
        <c:crosses val="autoZero"/>
        <c:crossBetween val="midCat"/>
      </c:valAx>
      <c:valAx>
        <c:axId val="582087112"/>
        <c:scaling>
          <c:orientation val="minMax"/>
          <c:min val="0.83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085472"/>
        <c:crosses val="autoZero"/>
        <c:crossBetween val="midCat"/>
        <c:majorUnit val="2.0000000000000004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70555555555554"/>
          <c:y val="3.9518399405622497E-2"/>
          <c:w val="0.80367907407407413"/>
          <c:h val="0.82505083333333329"/>
        </c:manualLayout>
      </c:layout>
      <c:scatterChart>
        <c:scatterStyle val="lineMarker"/>
        <c:varyColors val="0"/>
        <c:ser>
          <c:idx val="7"/>
          <c:order val="0"/>
          <c:tx>
            <c:strRef>
              <c:f>'AIAAJ paper中的结果'!$A$1:$D$1</c:f>
              <c:strCache>
                <c:ptCount val="1"/>
                <c:pt idx="0">
                  <c:v>Exp, Strazisar 1985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'AIAAJ paper中的结果'!$A$3:$A$15</c:f>
              <c:numCache>
                <c:formatCode>0.0000</c:formatCode>
                <c:ptCount val="13"/>
                <c:pt idx="0">
                  <c:v>34.96</c:v>
                </c:pt>
                <c:pt idx="1">
                  <c:v>34.96</c:v>
                </c:pt>
                <c:pt idx="2">
                  <c:v>34.923200000000016</c:v>
                </c:pt>
                <c:pt idx="3">
                  <c:v>34.647199999999984</c:v>
                </c:pt>
                <c:pt idx="4">
                  <c:v>34.638000000000019</c:v>
                </c:pt>
                <c:pt idx="5">
                  <c:v>34.656399999999998</c:v>
                </c:pt>
                <c:pt idx="6">
                  <c:v>34.131999999999998</c:v>
                </c:pt>
                <c:pt idx="7">
                  <c:v>34.012399999999992</c:v>
                </c:pt>
                <c:pt idx="8">
                  <c:v>33.202799999999996</c:v>
                </c:pt>
                <c:pt idx="9">
                  <c:v>32.632400000000004</c:v>
                </c:pt>
                <c:pt idx="10">
                  <c:v>32.558799999999991</c:v>
                </c:pt>
                <c:pt idx="11">
                  <c:v>32.494399999999992</c:v>
                </c:pt>
                <c:pt idx="12">
                  <c:v>32.199999999999989</c:v>
                </c:pt>
              </c:numCache>
            </c:numRef>
          </c:xVal>
          <c:yVal>
            <c:numRef>
              <c:f>'AIAAJ paper中的结果'!$D$3:$D$15</c:f>
              <c:numCache>
                <c:formatCode>0.0000</c:formatCode>
                <c:ptCount val="13"/>
                <c:pt idx="0">
                  <c:v>0.84199999999999997</c:v>
                </c:pt>
                <c:pt idx="1">
                  <c:v>0.86899999999999999</c:v>
                </c:pt>
                <c:pt idx="2">
                  <c:v>0.88800000000000001</c:v>
                </c:pt>
                <c:pt idx="3">
                  <c:v>0.90600000000000003</c:v>
                </c:pt>
                <c:pt idx="4">
                  <c:v>0.93200000000000005</c:v>
                </c:pt>
                <c:pt idx="5">
                  <c:v>0.92800000000000005</c:v>
                </c:pt>
                <c:pt idx="6">
                  <c:v>0.91100000000000003</c:v>
                </c:pt>
                <c:pt idx="7">
                  <c:v>0.90800000000000003</c:v>
                </c:pt>
                <c:pt idx="8">
                  <c:v>0.90900000000000003</c:v>
                </c:pt>
                <c:pt idx="9">
                  <c:v>0.91200000000000003</c:v>
                </c:pt>
                <c:pt idx="10">
                  <c:v>0.90200000000000002</c:v>
                </c:pt>
                <c:pt idx="11">
                  <c:v>0.89900000000000002</c:v>
                </c:pt>
                <c:pt idx="12">
                  <c:v>0.90100000000000002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3-4280-A73D-08DDB85C82B6}"/>
            </c:ext>
          </c:extLst>
        </c:ser>
        <c:ser>
          <c:idx val="0"/>
          <c:order val="5"/>
          <c:tx>
            <c:strRef>
              <c:f>特征值文章中网格收敛结果!$A$51:$C$51</c:f>
              <c:strCache>
                <c:ptCount val="1"/>
                <c:pt idx="0">
                  <c:v>Numeca mesh 5 (y+=0.5, total 0.5M)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特征值文章中网格收敛结果!$B$53:$B$66</c:f>
              <c:numCache>
                <c:formatCode>General</c:formatCode>
                <c:ptCount val="14"/>
                <c:pt idx="0">
                  <c:v>34.58</c:v>
                </c:pt>
                <c:pt idx="1">
                  <c:v>34.533999999999999</c:v>
                </c:pt>
                <c:pt idx="2">
                  <c:v>34.386000000000003</c:v>
                </c:pt>
                <c:pt idx="3">
                  <c:v>34.003999999999998</c:v>
                </c:pt>
                <c:pt idx="4">
                  <c:v>33.49</c:v>
                </c:pt>
                <c:pt idx="5">
                  <c:v>33.158000000000001</c:v>
                </c:pt>
                <c:pt idx="6">
                  <c:v>32.94</c:v>
                </c:pt>
                <c:pt idx="7">
                  <c:v>32.68</c:v>
                </c:pt>
                <c:pt idx="8">
                  <c:v>32.35</c:v>
                </c:pt>
                <c:pt idx="9">
                  <c:v>31.96</c:v>
                </c:pt>
                <c:pt idx="10">
                  <c:v>31.766999999999999</c:v>
                </c:pt>
                <c:pt idx="11">
                  <c:v>31.545000000000002</c:v>
                </c:pt>
                <c:pt idx="12">
                  <c:v>31.253</c:v>
                </c:pt>
                <c:pt idx="13">
                  <c:v>31.024999999999999</c:v>
                </c:pt>
              </c:numCache>
            </c:numRef>
          </c:xVal>
          <c:yVal>
            <c:numRef>
              <c:f>特征值文章中网格收敛结果!$G$53:$G$66</c:f>
              <c:numCache>
                <c:formatCode>General</c:formatCode>
                <c:ptCount val="14"/>
                <c:pt idx="0">
                  <c:v>0.86612170839251035</c:v>
                </c:pt>
                <c:pt idx="1">
                  <c:v>0.88318755386766057</c:v>
                </c:pt>
                <c:pt idx="2">
                  <c:v>0.90182919064668243</c:v>
                </c:pt>
                <c:pt idx="3">
                  <c:v>0.91299341743136486</c:v>
                </c:pt>
                <c:pt idx="4">
                  <c:v>0.9123572620015088</c:v>
                </c:pt>
                <c:pt idx="5">
                  <c:v>0.90789310257744438</c:v>
                </c:pt>
                <c:pt idx="6">
                  <c:v>0.90504704536781311</c:v>
                </c:pt>
                <c:pt idx="7">
                  <c:v>0.90122559437759031</c:v>
                </c:pt>
                <c:pt idx="8">
                  <c:v>0.89618686388189717</c:v>
                </c:pt>
                <c:pt idx="9">
                  <c:v>0.89022115888636077</c:v>
                </c:pt>
                <c:pt idx="10">
                  <c:v>0.8873803518197918</c:v>
                </c:pt>
                <c:pt idx="11">
                  <c:v>0.88408605465540446</c:v>
                </c:pt>
                <c:pt idx="12">
                  <c:v>0.87966901339741643</c:v>
                </c:pt>
                <c:pt idx="13">
                  <c:v>0.87604993469179449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53-4280-A73D-08DDB85C82B6}"/>
            </c:ext>
          </c:extLst>
        </c:ser>
        <c:ser>
          <c:idx val="1"/>
          <c:order val="6"/>
          <c:tx>
            <c:strRef>
              <c:f>特征值文章中网格收敛结果!$A$69:$C$69</c:f>
              <c:strCache>
                <c:ptCount val="1"/>
                <c:pt idx="0">
                  <c:v>Numeca mesh 6 (y+=0.5, total 1M) isotropic refine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特征值文章中网格收敛结果!$B$71:$B$79</c:f>
              <c:numCache>
                <c:formatCode>General</c:formatCode>
                <c:ptCount val="9"/>
                <c:pt idx="0">
                  <c:v>34.6</c:v>
                </c:pt>
                <c:pt idx="1">
                  <c:v>34.56</c:v>
                </c:pt>
                <c:pt idx="2">
                  <c:v>34.42</c:v>
                </c:pt>
                <c:pt idx="3">
                  <c:v>34.03</c:v>
                </c:pt>
                <c:pt idx="4">
                  <c:v>33.567999999999998</c:v>
                </c:pt>
                <c:pt idx="5">
                  <c:v>33.262</c:v>
                </c:pt>
                <c:pt idx="6">
                  <c:v>33.026000000000003</c:v>
                </c:pt>
                <c:pt idx="7">
                  <c:v>32.646500000000003</c:v>
                </c:pt>
                <c:pt idx="8">
                  <c:v>32.380699999999997</c:v>
                </c:pt>
              </c:numCache>
            </c:numRef>
          </c:xVal>
          <c:yVal>
            <c:numRef>
              <c:f>特征值文章中网格收敛结果!$G$71:$G$79</c:f>
              <c:numCache>
                <c:formatCode>General</c:formatCode>
                <c:ptCount val="9"/>
                <c:pt idx="0">
                  <c:v>0.87035101345365606</c:v>
                </c:pt>
                <c:pt idx="1">
                  <c:v>0.88594837549395022</c:v>
                </c:pt>
                <c:pt idx="2">
                  <c:v>0.90455912090022206</c:v>
                </c:pt>
                <c:pt idx="3">
                  <c:v>0.9159217660609158</c:v>
                </c:pt>
                <c:pt idx="4">
                  <c:v>0.91651549239135233</c:v>
                </c:pt>
                <c:pt idx="5">
                  <c:v>0.91275515917809369</c:v>
                </c:pt>
                <c:pt idx="6">
                  <c:v>0.90906886510842055</c:v>
                </c:pt>
                <c:pt idx="7">
                  <c:v>0.9024747275739885</c:v>
                </c:pt>
                <c:pt idx="8">
                  <c:v>0.89750444736792467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53-4280-A73D-08DDB85C82B6}"/>
            </c:ext>
          </c:extLst>
        </c:ser>
        <c:ser>
          <c:idx val="6"/>
          <c:order val="7"/>
          <c:tx>
            <c:strRef>
              <c:f>特征值文章中网格收敛结果!$A$82:$C$82</c:f>
              <c:strCache>
                <c:ptCount val="1"/>
                <c:pt idx="0">
                  <c:v>Numeca mesh 7 (y+=0.5, total 2M) isotropic refine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特征值文章中网格收敛结果!$B$84:$B$92</c:f>
              <c:numCache>
                <c:formatCode>General</c:formatCode>
                <c:ptCount val="9"/>
                <c:pt idx="0">
                  <c:v>34.604999999999997</c:v>
                </c:pt>
                <c:pt idx="1">
                  <c:v>34.564999999999998</c:v>
                </c:pt>
                <c:pt idx="2">
                  <c:v>34.42</c:v>
                </c:pt>
                <c:pt idx="3">
                  <c:v>34.04</c:v>
                </c:pt>
                <c:pt idx="4">
                  <c:v>33.61</c:v>
                </c:pt>
                <c:pt idx="5">
                  <c:v>33.32</c:v>
                </c:pt>
                <c:pt idx="6">
                  <c:v>33.090000000000003</c:v>
                </c:pt>
                <c:pt idx="7">
                  <c:v>32.906999999999996</c:v>
                </c:pt>
                <c:pt idx="8">
                  <c:v>32.707299999999996</c:v>
                </c:pt>
              </c:numCache>
            </c:numRef>
          </c:xVal>
          <c:yVal>
            <c:numRef>
              <c:f>特征值文章中网格收敛结果!$G$84:$G$92</c:f>
              <c:numCache>
                <c:formatCode>General</c:formatCode>
                <c:ptCount val="9"/>
                <c:pt idx="0">
                  <c:v>0.87311497083865841</c:v>
                </c:pt>
                <c:pt idx="1">
                  <c:v>0.88802718242047363</c:v>
                </c:pt>
                <c:pt idx="2">
                  <c:v>0.9063517119382335</c:v>
                </c:pt>
                <c:pt idx="3">
                  <c:v>0.91793206809538974</c:v>
                </c:pt>
                <c:pt idx="4">
                  <c:v>0.91958449330665526</c:v>
                </c:pt>
                <c:pt idx="5">
                  <c:v>0.91646736358722247</c:v>
                </c:pt>
                <c:pt idx="6">
                  <c:v>0.91351685262794668</c:v>
                </c:pt>
                <c:pt idx="7">
                  <c:v>0.91106416000838764</c:v>
                </c:pt>
                <c:pt idx="8">
                  <c:v>0.90794038668993071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53-4280-A73D-08DDB85C82B6}"/>
            </c:ext>
          </c:extLst>
        </c:ser>
        <c:ser>
          <c:idx val="10"/>
          <c:order val="10"/>
          <c:tx>
            <c:strRef>
              <c:f>特征值文章中网格收敛结果!$J$94</c:f>
              <c:strCache>
                <c:ptCount val="1"/>
                <c:pt idx="0">
                  <c:v>NutsCFD SA-helicity statoin 1-2 mesh 5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00B050"/>
              </a:solidFill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特征值文章中网格收敛结果!$K$95:$K$106</c:f>
              <c:numCache>
                <c:formatCode>0.0000_ </c:formatCode>
                <c:ptCount val="12"/>
                <c:pt idx="0">
                  <c:v>34.66361294</c:v>
                </c:pt>
                <c:pt idx="1">
                  <c:v>34.628743819999997</c:v>
                </c:pt>
                <c:pt idx="2">
                  <c:v>34.528502799999998</c:v>
                </c:pt>
                <c:pt idx="3">
                  <c:v>34.255797180000002</c:v>
                </c:pt>
                <c:pt idx="4">
                  <c:v>33.925539999999998</c:v>
                </c:pt>
                <c:pt idx="5">
                  <c:v>33.462037840000001</c:v>
                </c:pt>
                <c:pt idx="6">
                  <c:v>33.060279560000005</c:v>
                </c:pt>
                <c:pt idx="7">
                  <c:v>32.550209780000003</c:v>
                </c:pt>
                <c:pt idx="8">
                  <c:v>31.81892186</c:v>
                </c:pt>
                <c:pt idx="9">
                  <c:v>31.715622400000001</c:v>
                </c:pt>
                <c:pt idx="10">
                  <c:v>31.593018600000001</c:v>
                </c:pt>
                <c:pt idx="11">
                  <c:v>31.422939239999998</c:v>
                </c:pt>
              </c:numCache>
            </c:numRef>
          </c:xVal>
          <c:yVal>
            <c:numRef>
              <c:f>特征值文章中网格收敛结果!$M$95:$M$106</c:f>
              <c:numCache>
                <c:formatCode>0.0000_ </c:formatCode>
                <c:ptCount val="12"/>
                <c:pt idx="0">
                  <c:v>0.87147420600000003</c:v>
                </c:pt>
                <c:pt idx="1">
                  <c:v>0.88583888</c:v>
                </c:pt>
                <c:pt idx="2">
                  <c:v>0.90234895900000001</c:v>
                </c:pt>
                <c:pt idx="3">
                  <c:v>0.91540721899999999</c:v>
                </c:pt>
                <c:pt idx="4">
                  <c:v>0.91945552100000005</c:v>
                </c:pt>
                <c:pt idx="5">
                  <c:v>0.915391544</c:v>
                </c:pt>
                <c:pt idx="6">
                  <c:v>0.909855156</c:v>
                </c:pt>
                <c:pt idx="7">
                  <c:v>0.902750728</c:v>
                </c:pt>
                <c:pt idx="8">
                  <c:v>0.89136515900000002</c:v>
                </c:pt>
                <c:pt idx="9">
                  <c:v>0.88961941</c:v>
                </c:pt>
                <c:pt idx="10">
                  <c:v>0.88747196699999997</c:v>
                </c:pt>
                <c:pt idx="11">
                  <c:v>0.88434075899999998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753-4280-A73D-08DDB85C8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97328"/>
        <c:axId val="799101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特征值文章中网格收敛结果!$A$1</c15:sqref>
                        </c15:formulaRef>
                      </c:ext>
                    </c:extLst>
                    <c:strCache>
                      <c:ptCount val="1"/>
                      <c:pt idx="0">
                        <c:v>Numeca mesh 1 (y+=5, total 0.5M)</c:v>
                      </c:pt>
                    </c:strCache>
                  </c:strRef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FF0000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特征值文章中网格收敛结果!$B$3:$B$10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34.505000000000003</c:v>
                      </c:pt>
                      <c:pt idx="1">
                        <c:v>34.450000000000003</c:v>
                      </c:pt>
                      <c:pt idx="2">
                        <c:v>34.26</c:v>
                      </c:pt>
                      <c:pt idx="3">
                        <c:v>33.825000000000003</c:v>
                      </c:pt>
                      <c:pt idx="4">
                        <c:v>33.32</c:v>
                      </c:pt>
                      <c:pt idx="5">
                        <c:v>33.159999999999997</c:v>
                      </c:pt>
                      <c:pt idx="6">
                        <c:v>32.72</c:v>
                      </c:pt>
                      <c:pt idx="7">
                        <c:v>31.84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特征值文章中网格收敛结果!$G$3:$G$10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0.86480000000000001</c:v>
                      </c:pt>
                      <c:pt idx="1">
                        <c:v>0.88246999999999998</c:v>
                      </c:pt>
                      <c:pt idx="2">
                        <c:v>0.89973000000000003</c:v>
                      </c:pt>
                      <c:pt idx="3">
                        <c:v>0.90910000000000002</c:v>
                      </c:pt>
                      <c:pt idx="4">
                        <c:v>0.90793000000000001</c:v>
                      </c:pt>
                      <c:pt idx="5">
                        <c:v>0.90580000000000005</c:v>
                      </c:pt>
                      <c:pt idx="6">
                        <c:v>0.89883999999999997</c:v>
                      </c:pt>
                      <c:pt idx="7">
                        <c:v>0.88490000000000002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753-4280-A73D-08DDB85C82B6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特征值文章中网格收敛结果!$A$12</c15:sqref>
                        </c15:formulaRef>
                      </c:ext>
                    </c:extLst>
                    <c:strCache>
                      <c:ptCount val="1"/>
                      <c:pt idx="0">
                        <c:v>Numeca mesh 2 ( y+=5, total 1M)</c:v>
                      </c:pt>
                    </c:strCache>
                  </c:strRef>
                </c:tx>
                <c:spPr>
                  <a:ln w="254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triangle"/>
                  <c:size val="10"/>
                  <c:spPr>
                    <a:solidFill>
                      <a:srgbClr val="FFC000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特征值文章中网格收敛结果!$B$14:$B$21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34.5</c:v>
                      </c:pt>
                      <c:pt idx="1">
                        <c:v>34.447000000000003</c:v>
                      </c:pt>
                      <c:pt idx="2">
                        <c:v>34.244999999999997</c:v>
                      </c:pt>
                      <c:pt idx="3">
                        <c:v>33.81</c:v>
                      </c:pt>
                      <c:pt idx="4">
                        <c:v>33.32</c:v>
                      </c:pt>
                      <c:pt idx="5">
                        <c:v>33.15</c:v>
                      </c:pt>
                      <c:pt idx="6">
                        <c:v>32.56</c:v>
                      </c:pt>
                      <c:pt idx="7">
                        <c:v>32.22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特征值文章中网格收敛结果!$G$14:$G$21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0.86836460000000004</c:v>
                      </c:pt>
                      <c:pt idx="1">
                        <c:v>0.88539999999999996</c:v>
                      </c:pt>
                      <c:pt idx="2">
                        <c:v>0.9019142</c:v>
                      </c:pt>
                      <c:pt idx="3">
                        <c:v>0.91079374480733277</c:v>
                      </c:pt>
                      <c:pt idx="4">
                        <c:v>0.90855609999999998</c:v>
                      </c:pt>
                      <c:pt idx="5">
                        <c:v>0.90635109999999997</c:v>
                      </c:pt>
                      <c:pt idx="6">
                        <c:v>0.8974344070738246</c:v>
                      </c:pt>
                      <c:pt idx="7">
                        <c:v>0.89099202806100619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753-4280-A73D-08DDB85C82B6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特征值文章中网格收敛结果!$A$24</c15:sqref>
                        </c15:formulaRef>
                      </c:ext>
                    </c:extLst>
                    <c:strCache>
                      <c:ptCount val="1"/>
                      <c:pt idx="0">
                        <c:v>Numeca mesh 3 (y+=0.5, total 0.5M)</c:v>
                      </c:pt>
                    </c:strCache>
                  </c:strRef>
                </c:tx>
                <c:spPr>
                  <a:ln w="2540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square"/>
                  <c:size val="10"/>
                  <c:spPr>
                    <a:solidFill>
                      <a:srgbClr val="00B050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特征值文章中网格收敛结果!$B$26:$B$37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34.53</c:v>
                      </c:pt>
                      <c:pt idx="1">
                        <c:v>34.49</c:v>
                      </c:pt>
                      <c:pt idx="2">
                        <c:v>34.35</c:v>
                      </c:pt>
                      <c:pt idx="3">
                        <c:v>34</c:v>
                      </c:pt>
                      <c:pt idx="4">
                        <c:v>33.630000000000003</c:v>
                      </c:pt>
                      <c:pt idx="5">
                        <c:v>33.520000000000003</c:v>
                      </c:pt>
                      <c:pt idx="6">
                        <c:v>33.21</c:v>
                      </c:pt>
                      <c:pt idx="7">
                        <c:v>33.01</c:v>
                      </c:pt>
                      <c:pt idx="8">
                        <c:v>32.774999999999999</c:v>
                      </c:pt>
                      <c:pt idx="9">
                        <c:v>32.450000000000003</c:v>
                      </c:pt>
                      <c:pt idx="10">
                        <c:v>32.119999999999997</c:v>
                      </c:pt>
                      <c:pt idx="11">
                        <c:v>31.91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特征值文章中网格收敛结果!$G$26:$G$37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0.86662079999999997</c:v>
                      </c:pt>
                      <c:pt idx="1">
                        <c:v>0.88367329999999999</c:v>
                      </c:pt>
                      <c:pt idx="2">
                        <c:v>0.90187499999999998</c:v>
                      </c:pt>
                      <c:pt idx="3">
                        <c:v>0.91415009999999997</c:v>
                      </c:pt>
                      <c:pt idx="4">
                        <c:v>0.91496909999999998</c:v>
                      </c:pt>
                      <c:pt idx="5">
                        <c:v>0.91407919999999998</c:v>
                      </c:pt>
                      <c:pt idx="6">
                        <c:v>0.91039899999999996</c:v>
                      </c:pt>
                      <c:pt idx="7">
                        <c:v>0.90771869999999999</c:v>
                      </c:pt>
                      <c:pt idx="8">
                        <c:v>0.90427659999999999</c:v>
                      </c:pt>
                      <c:pt idx="9">
                        <c:v>0.89891116564797391</c:v>
                      </c:pt>
                      <c:pt idx="10">
                        <c:v>0.89448669999999997</c:v>
                      </c:pt>
                      <c:pt idx="11">
                        <c:v>0.89079419999999998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53-4280-A73D-08DDB85C82B6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特征值文章中网格收敛结果!$A$39</c15:sqref>
                        </c15:formulaRef>
                      </c:ext>
                    </c:extLst>
                    <c:strCache>
                      <c:ptCount val="1"/>
                      <c:pt idx="0">
                        <c:v>Numeca mesh 4 (y+=0.5, total 1M) RadialRefine</c:v>
                      </c:pt>
                    </c:strCache>
                  </c:strRef>
                </c:tx>
                <c:spPr>
                  <a:ln w="2540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diamond"/>
                  <c:size val="12"/>
                  <c:spPr>
                    <a:solidFill>
                      <a:srgbClr val="00B0F0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特征值文章中网格收敛结果!$B$41:$B$49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34.57</c:v>
                      </c:pt>
                      <c:pt idx="1">
                        <c:v>34.479999999999997</c:v>
                      </c:pt>
                      <c:pt idx="2">
                        <c:v>34.365000000000002</c:v>
                      </c:pt>
                      <c:pt idx="3">
                        <c:v>33.99</c:v>
                      </c:pt>
                      <c:pt idx="4">
                        <c:v>33.520000000000003</c:v>
                      </c:pt>
                      <c:pt idx="5">
                        <c:v>32.51</c:v>
                      </c:pt>
                      <c:pt idx="6">
                        <c:v>32.15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特征值文章中网格收敛结果!$G$41:$G$49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0.87062580000000001</c:v>
                      </c:pt>
                      <c:pt idx="1">
                        <c:v>0.88613200000000003</c:v>
                      </c:pt>
                      <c:pt idx="2">
                        <c:v>0.90594759999999996</c:v>
                      </c:pt>
                      <c:pt idx="3">
                        <c:v>0.91574250560131221</c:v>
                      </c:pt>
                      <c:pt idx="4">
                        <c:v>0.91590816722210944</c:v>
                      </c:pt>
                      <c:pt idx="5">
                        <c:v>0.89888327694923342</c:v>
                      </c:pt>
                      <c:pt idx="6">
                        <c:v>0.89224623012996629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753-4280-A73D-08DDB85C82B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特征值文章中网格收敛结果!$J$51</c15:sqref>
                        </c15:formulaRef>
                      </c:ext>
                    </c:extLst>
                    <c:strCache>
                      <c:ptCount val="1"/>
                      <c:pt idx="0">
                        <c:v>NutsCFD  mesh 5 (single sector)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plus"/>
                  <c:size val="14"/>
                  <c:spPr>
                    <a:noFill/>
                    <a:ln w="381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特征值文章中网格收敛结果!$K$54:$K$59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34.683</c:v>
                      </c:pt>
                      <c:pt idx="1">
                        <c:v>34.130800000000001</c:v>
                      </c:pt>
                      <c:pt idx="2">
                        <c:v>34.031799999999997</c:v>
                      </c:pt>
                      <c:pt idx="3">
                        <c:v>33.739200000000004</c:v>
                      </c:pt>
                      <c:pt idx="4">
                        <c:v>33.459800000000001</c:v>
                      </c:pt>
                      <c:pt idx="5">
                        <c:v>33.112200000000001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特征值文章中网格收敛结果!$M$54:$M$59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0.85170000000000001</c:v>
                      </c:pt>
                      <c:pt idx="1">
                        <c:v>0.90190000000000003</c:v>
                      </c:pt>
                      <c:pt idx="2">
                        <c:v>0.9032</c:v>
                      </c:pt>
                      <c:pt idx="3">
                        <c:v>0.90390000000000004</c:v>
                      </c:pt>
                      <c:pt idx="4">
                        <c:v>0.90080000000000005</c:v>
                      </c:pt>
                      <c:pt idx="5">
                        <c:v>0.89419999999999999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753-4280-A73D-08DDB85C82B6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特征值文章中网格收敛结果!$J$61</c15:sqref>
                        </c15:formulaRef>
                      </c:ext>
                    </c:extLst>
                    <c:strCache>
                      <c:ptCount val="1"/>
                      <c:pt idx="0">
                        <c:v>full annulus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14"/>
                  <c:spPr>
                    <a:noFill/>
                    <a:ln w="38100">
                      <a:solidFill>
                        <a:srgbClr val="FF26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特征值文章中网格收敛结果!$K$63:$K$64</c15:sqref>
                        </c15:formulaRef>
                      </c:ext>
                    </c:extLst>
                    <c:numCache>
                      <c:formatCode>0.00E+00</c:formatCode>
                      <c:ptCount val="2"/>
                      <c:pt idx="0">
                        <c:v>34.683999999999997</c:v>
                      </c:pt>
                      <c:pt idx="1">
                        <c:v>33.741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特征值文章中网格收敛结果!$M$63:$M$64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0.8518</c:v>
                      </c:pt>
                      <c:pt idx="1">
                        <c:v>0.90390000000000004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753-4280-A73D-08DDB85C82B6}"/>
                  </c:ext>
                </c:extLst>
              </c15:ser>
            </c15:filteredScatterSeries>
          </c:ext>
        </c:extLst>
      </c:scatterChart>
      <c:valAx>
        <c:axId val="79697328"/>
        <c:scaling>
          <c:orientation val="minMax"/>
          <c:max val="35"/>
          <c:min val="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流量</a:t>
                </a:r>
                <a:r>
                  <a:rPr lang="en-US"/>
                  <a:t>(kg/s)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910112"/>
        <c:crosses val="autoZero"/>
        <c:crossBetween val="midCat"/>
      </c:valAx>
      <c:valAx>
        <c:axId val="79910112"/>
        <c:scaling>
          <c:orientation val="minMax"/>
          <c:max val="0.93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等熵效率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697328"/>
        <c:crosses val="autoZero"/>
        <c:crossBetween val="midCat"/>
        <c:majorUnit val="1.0000000000000002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 baseline="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82583333333332"/>
          <c:y val="2.8934999999999999E-2"/>
          <c:w val="0.80955861111111116"/>
          <c:h val="0.84033796296296293"/>
        </c:manualLayout>
      </c:layout>
      <c:scatterChart>
        <c:scatterStyle val="lineMarker"/>
        <c:varyColors val="0"/>
        <c:ser>
          <c:idx val="7"/>
          <c:order val="0"/>
          <c:tx>
            <c:strRef>
              <c:f>特征值文章中网格收敛结果!$AE$73</c:f>
              <c:strCache>
                <c:ptCount val="1"/>
                <c:pt idx="0">
                  <c:v>测量值（Strazisar 1985）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'AIAAJ paper中的结果'!$A$3:$A$15</c:f>
              <c:numCache>
                <c:formatCode>0.0000</c:formatCode>
                <c:ptCount val="13"/>
                <c:pt idx="0">
                  <c:v>34.96</c:v>
                </c:pt>
                <c:pt idx="1">
                  <c:v>34.96</c:v>
                </c:pt>
                <c:pt idx="2">
                  <c:v>34.923200000000016</c:v>
                </c:pt>
                <c:pt idx="3">
                  <c:v>34.647199999999984</c:v>
                </c:pt>
                <c:pt idx="4">
                  <c:v>34.638000000000019</c:v>
                </c:pt>
                <c:pt idx="5">
                  <c:v>34.656399999999998</c:v>
                </c:pt>
                <c:pt idx="6">
                  <c:v>34.131999999999998</c:v>
                </c:pt>
                <c:pt idx="7">
                  <c:v>34.012399999999992</c:v>
                </c:pt>
                <c:pt idx="8">
                  <c:v>33.202799999999996</c:v>
                </c:pt>
                <c:pt idx="9">
                  <c:v>32.632400000000004</c:v>
                </c:pt>
                <c:pt idx="10">
                  <c:v>32.558799999999991</c:v>
                </c:pt>
                <c:pt idx="11">
                  <c:v>32.494399999999992</c:v>
                </c:pt>
                <c:pt idx="12">
                  <c:v>32.199999999999989</c:v>
                </c:pt>
              </c:numCache>
            </c:numRef>
          </c:xVal>
          <c:yVal>
            <c:numRef>
              <c:f>'AIAAJ paper中的结果'!$C$3:$C$15</c:f>
              <c:numCache>
                <c:formatCode>0.0000</c:formatCode>
                <c:ptCount val="13"/>
                <c:pt idx="0">
                  <c:v>1.3790990990990999</c:v>
                </c:pt>
                <c:pt idx="1">
                  <c:v>1.50648648648649</c:v>
                </c:pt>
                <c:pt idx="2">
                  <c:v>1.5443243243243201</c:v>
                </c:pt>
                <c:pt idx="3">
                  <c:v>1.6073873873873901</c:v>
                </c:pt>
                <c:pt idx="4">
                  <c:v>1.6389189189189199</c:v>
                </c:pt>
                <c:pt idx="5">
                  <c:v>1.6464864864864901</c:v>
                </c:pt>
                <c:pt idx="6">
                  <c:v>1.67801801801802</c:v>
                </c:pt>
                <c:pt idx="7">
                  <c:v>1.6767567567567601</c:v>
                </c:pt>
                <c:pt idx="8">
                  <c:v>1.71711711711712</c:v>
                </c:pt>
                <c:pt idx="9">
                  <c:v>1.72720720720721</c:v>
                </c:pt>
                <c:pt idx="10">
                  <c:v>1.73099099099099</c:v>
                </c:pt>
                <c:pt idx="11">
                  <c:v>1.72720720720721</c:v>
                </c:pt>
                <c:pt idx="12">
                  <c:v>1.7385585585585599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52-43EC-940F-FBB10D9B9B6D}"/>
            </c:ext>
          </c:extLst>
        </c:ser>
        <c:ser>
          <c:idx val="0"/>
          <c:order val="5"/>
          <c:tx>
            <c:strRef>
              <c:f>特征值文章中网格收敛结果!$AE$74</c:f>
              <c:strCache>
                <c:ptCount val="1"/>
                <c:pt idx="0">
                  <c:v>NUMECA 粗网格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特征值文章中网格收敛结果!$B$53:$B$66</c:f>
              <c:numCache>
                <c:formatCode>General</c:formatCode>
                <c:ptCount val="14"/>
                <c:pt idx="0">
                  <c:v>34.58</c:v>
                </c:pt>
                <c:pt idx="1">
                  <c:v>34.533999999999999</c:v>
                </c:pt>
                <c:pt idx="2">
                  <c:v>34.386000000000003</c:v>
                </c:pt>
                <c:pt idx="3">
                  <c:v>34.003999999999998</c:v>
                </c:pt>
                <c:pt idx="4">
                  <c:v>33.49</c:v>
                </c:pt>
                <c:pt idx="5">
                  <c:v>33.158000000000001</c:v>
                </c:pt>
                <c:pt idx="6">
                  <c:v>32.94</c:v>
                </c:pt>
                <c:pt idx="7">
                  <c:v>32.68</c:v>
                </c:pt>
                <c:pt idx="8">
                  <c:v>32.35</c:v>
                </c:pt>
                <c:pt idx="9">
                  <c:v>31.96</c:v>
                </c:pt>
                <c:pt idx="10">
                  <c:v>31.766999999999999</c:v>
                </c:pt>
                <c:pt idx="11">
                  <c:v>31.545000000000002</c:v>
                </c:pt>
                <c:pt idx="12">
                  <c:v>31.253</c:v>
                </c:pt>
                <c:pt idx="13">
                  <c:v>31.024999999999999</c:v>
                </c:pt>
              </c:numCache>
            </c:numRef>
          </c:xVal>
          <c:yVal>
            <c:numRef>
              <c:f>特征值文章中网格收敛结果!$F$53:$F$66</c:f>
              <c:numCache>
                <c:formatCode>General</c:formatCode>
                <c:ptCount val="14"/>
                <c:pt idx="0">
                  <c:v>1.4363508758056225</c:v>
                </c:pt>
                <c:pt idx="1">
                  <c:v>1.486447748210826</c:v>
                </c:pt>
                <c:pt idx="2">
                  <c:v>1.5402065931893441</c:v>
                </c:pt>
                <c:pt idx="3">
                  <c:v>1.5974477843565589</c:v>
                </c:pt>
                <c:pt idx="4">
                  <c:v>1.6341702085598497</c:v>
                </c:pt>
                <c:pt idx="5">
                  <c:v>1.6450497104342499</c:v>
                </c:pt>
                <c:pt idx="6">
                  <c:v>1.6503963782298401</c:v>
                </c:pt>
                <c:pt idx="7">
                  <c:v>1.6550646988463933</c:v>
                </c:pt>
                <c:pt idx="8">
                  <c:v>1.6591731419419895</c:v>
                </c:pt>
                <c:pt idx="9">
                  <c:v>1.662744710302551</c:v>
                </c:pt>
                <c:pt idx="10">
                  <c:v>1.6639012765620829</c:v>
                </c:pt>
                <c:pt idx="11">
                  <c:v>1.6647844145569621</c:v>
                </c:pt>
                <c:pt idx="12">
                  <c:v>1.6650314029968845</c:v>
                </c:pt>
                <c:pt idx="13">
                  <c:v>1.6642596421117188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52-43EC-940F-FBB10D9B9B6D}"/>
            </c:ext>
          </c:extLst>
        </c:ser>
        <c:ser>
          <c:idx val="1"/>
          <c:order val="6"/>
          <c:tx>
            <c:strRef>
              <c:f>特征值文章中网格收敛结果!$AE$75</c:f>
              <c:strCache>
                <c:ptCount val="1"/>
                <c:pt idx="0">
                  <c:v>NUMECA 中网格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特征值文章中网格收敛结果!$B$71:$B$79</c:f>
              <c:numCache>
                <c:formatCode>General</c:formatCode>
                <c:ptCount val="9"/>
                <c:pt idx="0">
                  <c:v>34.6</c:v>
                </c:pt>
                <c:pt idx="1">
                  <c:v>34.56</c:v>
                </c:pt>
                <c:pt idx="2">
                  <c:v>34.42</c:v>
                </c:pt>
                <c:pt idx="3">
                  <c:v>34.03</c:v>
                </c:pt>
                <c:pt idx="4">
                  <c:v>33.567999999999998</c:v>
                </c:pt>
                <c:pt idx="5">
                  <c:v>33.262</c:v>
                </c:pt>
                <c:pt idx="6">
                  <c:v>33.026000000000003</c:v>
                </c:pt>
                <c:pt idx="7">
                  <c:v>32.646500000000003</c:v>
                </c:pt>
                <c:pt idx="8">
                  <c:v>32.380699999999997</c:v>
                </c:pt>
              </c:numCache>
            </c:numRef>
          </c:xVal>
          <c:yVal>
            <c:numRef>
              <c:f>特征值文章中网格收敛结果!$F$71:$F$79</c:f>
              <c:numCache>
                <c:formatCode>General</c:formatCode>
                <c:ptCount val="9"/>
                <c:pt idx="0">
                  <c:v>1.4385304234373146</c:v>
                </c:pt>
                <c:pt idx="1">
                  <c:v>1.4884750721543509</c:v>
                </c:pt>
                <c:pt idx="2">
                  <c:v>1.5422197621895171</c:v>
                </c:pt>
                <c:pt idx="3">
                  <c:v>1.5991915238490582</c:v>
                </c:pt>
                <c:pt idx="4">
                  <c:v>1.63601593153</c:v>
                </c:pt>
                <c:pt idx="5">
                  <c:v>1.6477733193651045</c:v>
                </c:pt>
                <c:pt idx="6">
                  <c:v>1.6527737969341465</c:v>
                </c:pt>
                <c:pt idx="7">
                  <c:v>1.6557934483917522</c:v>
                </c:pt>
                <c:pt idx="8">
                  <c:v>1.6554986554887694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52-43EC-940F-FBB10D9B9B6D}"/>
            </c:ext>
          </c:extLst>
        </c:ser>
        <c:ser>
          <c:idx val="6"/>
          <c:order val="7"/>
          <c:tx>
            <c:strRef>
              <c:f>特征值文章中网格收敛结果!$AE$76</c:f>
              <c:strCache>
                <c:ptCount val="1"/>
                <c:pt idx="0">
                  <c:v>NUMECA 细网格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特征值文章中网格收敛结果!$B$84:$B$91</c:f>
              <c:numCache>
                <c:formatCode>General</c:formatCode>
                <c:ptCount val="8"/>
                <c:pt idx="0">
                  <c:v>34.604999999999997</c:v>
                </c:pt>
                <c:pt idx="1">
                  <c:v>34.564999999999998</c:v>
                </c:pt>
                <c:pt idx="2">
                  <c:v>34.42</c:v>
                </c:pt>
                <c:pt idx="3">
                  <c:v>34.04</c:v>
                </c:pt>
                <c:pt idx="4">
                  <c:v>33.61</c:v>
                </c:pt>
                <c:pt idx="5">
                  <c:v>33.32</c:v>
                </c:pt>
                <c:pt idx="6">
                  <c:v>33.090000000000003</c:v>
                </c:pt>
                <c:pt idx="7">
                  <c:v>32.906999999999996</c:v>
                </c:pt>
              </c:numCache>
            </c:numRef>
          </c:xVal>
          <c:yVal>
            <c:numRef>
              <c:f>特征值文章中网格收敛结果!$F$84:$F$91</c:f>
              <c:numCache>
                <c:formatCode>General</c:formatCode>
                <c:ptCount val="8"/>
                <c:pt idx="0">
                  <c:v>1.4395773826584568</c:v>
                </c:pt>
                <c:pt idx="1">
                  <c:v>1.4894790420937152</c:v>
                </c:pt>
                <c:pt idx="2">
                  <c:v>1.5435749441600284</c:v>
                </c:pt>
                <c:pt idx="3">
                  <c:v>1.6022374636807464</c:v>
                </c:pt>
                <c:pt idx="4">
                  <c:v>1.642342547114805</c:v>
                </c:pt>
                <c:pt idx="5">
                  <c:v>1.6565467896073607</c:v>
                </c:pt>
                <c:pt idx="6">
                  <c:v>1.6635502011207417</c:v>
                </c:pt>
                <c:pt idx="7">
                  <c:v>1.667483716654971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D52-43EC-940F-FBB10D9B9B6D}"/>
            </c:ext>
          </c:extLst>
        </c:ser>
        <c:ser>
          <c:idx val="10"/>
          <c:order val="10"/>
          <c:tx>
            <c:strRef>
              <c:f>特征值文章中网格收敛结果!$AE$77</c:f>
              <c:strCache>
                <c:ptCount val="1"/>
                <c:pt idx="0">
                  <c:v>NutsCFD 粗网格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00B050"/>
              </a:solidFill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特征值文章中网格收敛结果!$K$95:$K$106</c:f>
              <c:numCache>
                <c:formatCode>0.0000_ </c:formatCode>
                <c:ptCount val="12"/>
                <c:pt idx="0">
                  <c:v>34.66361294</c:v>
                </c:pt>
                <c:pt idx="1">
                  <c:v>34.628743819999997</c:v>
                </c:pt>
                <c:pt idx="2">
                  <c:v>34.528502799999998</c:v>
                </c:pt>
                <c:pt idx="3">
                  <c:v>34.255797180000002</c:v>
                </c:pt>
                <c:pt idx="4">
                  <c:v>33.925539999999998</c:v>
                </c:pt>
                <c:pt idx="5">
                  <c:v>33.462037840000001</c:v>
                </c:pt>
                <c:pt idx="6">
                  <c:v>33.060279560000005</c:v>
                </c:pt>
                <c:pt idx="7">
                  <c:v>32.550209780000003</c:v>
                </c:pt>
                <c:pt idx="8">
                  <c:v>31.81892186</c:v>
                </c:pt>
                <c:pt idx="9">
                  <c:v>31.715622400000001</c:v>
                </c:pt>
                <c:pt idx="10">
                  <c:v>31.593018600000001</c:v>
                </c:pt>
                <c:pt idx="11">
                  <c:v>31.422939239999998</c:v>
                </c:pt>
              </c:numCache>
            </c:numRef>
          </c:xVal>
          <c:yVal>
            <c:numRef>
              <c:f>特征值文章中网格收敛结果!$L$95:$L$106</c:f>
              <c:numCache>
                <c:formatCode>0.0000_ </c:formatCode>
                <c:ptCount val="12"/>
                <c:pt idx="0">
                  <c:v>1.4344591499999999</c:v>
                </c:pt>
                <c:pt idx="1">
                  <c:v>1.4833829999999999</c:v>
                </c:pt>
                <c:pt idx="2">
                  <c:v>1.5363499599999999</c:v>
                </c:pt>
                <c:pt idx="3">
                  <c:v>1.5933994899999999</c:v>
                </c:pt>
                <c:pt idx="4">
                  <c:v>1.6296989200000001</c:v>
                </c:pt>
                <c:pt idx="5">
                  <c:v>1.6530867199999999</c:v>
                </c:pt>
                <c:pt idx="6">
                  <c:v>1.6633719300000001</c:v>
                </c:pt>
                <c:pt idx="7">
                  <c:v>1.67304776</c:v>
                </c:pt>
                <c:pt idx="8">
                  <c:v>1.6816577399999999</c:v>
                </c:pt>
                <c:pt idx="9">
                  <c:v>1.6823059</c:v>
                </c:pt>
                <c:pt idx="10">
                  <c:v>1.68276271</c:v>
                </c:pt>
                <c:pt idx="11">
                  <c:v>1.6827085900000001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D52-43EC-940F-FBB10D9B9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97328"/>
        <c:axId val="799101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特征值文章中网格收敛结果!$A$1</c15:sqref>
                        </c15:formulaRef>
                      </c:ext>
                    </c:extLst>
                    <c:strCache>
                      <c:ptCount val="1"/>
                      <c:pt idx="0">
                        <c:v>Numeca mesh 1 (y+=5, total 0.5M)</c:v>
                      </c:pt>
                    </c:strCache>
                  </c:strRef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FF0000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特征值文章中网格收敛结果!$B$3:$B$10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34.505000000000003</c:v>
                      </c:pt>
                      <c:pt idx="1">
                        <c:v>34.450000000000003</c:v>
                      </c:pt>
                      <c:pt idx="2">
                        <c:v>34.26</c:v>
                      </c:pt>
                      <c:pt idx="3">
                        <c:v>33.825000000000003</c:v>
                      </c:pt>
                      <c:pt idx="4">
                        <c:v>33.32</c:v>
                      </c:pt>
                      <c:pt idx="5">
                        <c:v>33.159999999999997</c:v>
                      </c:pt>
                      <c:pt idx="6">
                        <c:v>32.72</c:v>
                      </c:pt>
                      <c:pt idx="7">
                        <c:v>31.84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特征值文章中网格收敛结果!$F$3:$F$10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1.44</c:v>
                      </c:pt>
                      <c:pt idx="1">
                        <c:v>1.49</c:v>
                      </c:pt>
                      <c:pt idx="2">
                        <c:v>1.54</c:v>
                      </c:pt>
                      <c:pt idx="3">
                        <c:v>1.6015999999999999</c:v>
                      </c:pt>
                      <c:pt idx="4">
                        <c:v>1.6326000000000001</c:v>
                      </c:pt>
                      <c:pt idx="5">
                        <c:v>1.6379999999999999</c:v>
                      </c:pt>
                      <c:pt idx="6">
                        <c:v>1.6480999999999999</c:v>
                      </c:pt>
                      <c:pt idx="7">
                        <c:v>1.6543000000000001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D52-43EC-940F-FBB10D9B9B6D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特征值文章中网格收敛结果!$A$12</c15:sqref>
                        </c15:formulaRef>
                      </c:ext>
                    </c:extLst>
                    <c:strCache>
                      <c:ptCount val="1"/>
                      <c:pt idx="0">
                        <c:v>Numeca mesh 2 ( y+=5, total 1M)</c:v>
                      </c:pt>
                    </c:strCache>
                  </c:strRef>
                </c:tx>
                <c:spPr>
                  <a:ln w="254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triangle"/>
                  <c:size val="10"/>
                  <c:spPr>
                    <a:solidFill>
                      <a:srgbClr val="FFC000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特征值文章中网格收敛结果!$B$14:$B$21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34.5</c:v>
                      </c:pt>
                      <c:pt idx="1">
                        <c:v>34.447000000000003</c:v>
                      </c:pt>
                      <c:pt idx="2">
                        <c:v>34.244999999999997</c:v>
                      </c:pt>
                      <c:pt idx="3">
                        <c:v>33.81</c:v>
                      </c:pt>
                      <c:pt idx="4">
                        <c:v>33.32</c:v>
                      </c:pt>
                      <c:pt idx="5">
                        <c:v>33.15</c:v>
                      </c:pt>
                      <c:pt idx="6">
                        <c:v>32.56</c:v>
                      </c:pt>
                      <c:pt idx="7">
                        <c:v>32.22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特征值文章中网格收敛结果!$F$14:$F$21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1.4416</c:v>
                      </c:pt>
                      <c:pt idx="1">
                        <c:v>1.49193</c:v>
                      </c:pt>
                      <c:pt idx="2">
                        <c:v>1.5452425000000001</c:v>
                      </c:pt>
                      <c:pt idx="3">
                        <c:v>1.603421861563856</c:v>
                      </c:pt>
                      <c:pt idx="4">
                        <c:v>1.6342996999999999</c:v>
                      </c:pt>
                      <c:pt idx="5">
                        <c:v>1.6400882000000001</c:v>
                      </c:pt>
                      <c:pt idx="6">
                        <c:v>1.6488151143362761</c:v>
                      </c:pt>
                      <c:pt idx="7">
                        <c:v>1.6475846724351051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D52-43EC-940F-FBB10D9B9B6D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特征值文章中网格收敛结果!$A$24</c15:sqref>
                        </c15:formulaRef>
                      </c:ext>
                    </c:extLst>
                    <c:strCache>
                      <c:ptCount val="1"/>
                      <c:pt idx="0">
                        <c:v>Numeca mesh 3 (y+=0.5, total 0.5M)</c:v>
                      </c:pt>
                    </c:strCache>
                  </c:strRef>
                </c:tx>
                <c:spPr>
                  <a:ln w="2540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square"/>
                  <c:size val="10"/>
                  <c:spPr>
                    <a:solidFill>
                      <a:srgbClr val="00B050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特征值文章中网格收敛结果!$B$26:$B$37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34.53</c:v>
                      </c:pt>
                      <c:pt idx="1">
                        <c:v>34.49</c:v>
                      </c:pt>
                      <c:pt idx="2">
                        <c:v>34.35</c:v>
                      </c:pt>
                      <c:pt idx="3">
                        <c:v>34</c:v>
                      </c:pt>
                      <c:pt idx="4">
                        <c:v>33.630000000000003</c:v>
                      </c:pt>
                      <c:pt idx="5">
                        <c:v>33.520000000000003</c:v>
                      </c:pt>
                      <c:pt idx="6">
                        <c:v>33.21</c:v>
                      </c:pt>
                      <c:pt idx="7">
                        <c:v>33.01</c:v>
                      </c:pt>
                      <c:pt idx="8">
                        <c:v>32.774999999999999</c:v>
                      </c:pt>
                      <c:pt idx="9">
                        <c:v>32.450000000000003</c:v>
                      </c:pt>
                      <c:pt idx="10">
                        <c:v>32.119999999999997</c:v>
                      </c:pt>
                      <c:pt idx="11">
                        <c:v>31.91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特征值文章中网格收敛结果!$F$26:$F$37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1.4390000000000001</c:v>
                      </c:pt>
                      <c:pt idx="1">
                        <c:v>1.4894830999999999</c:v>
                      </c:pt>
                      <c:pt idx="2">
                        <c:v>1.54345</c:v>
                      </c:pt>
                      <c:pt idx="3">
                        <c:v>1.6006981</c:v>
                      </c:pt>
                      <c:pt idx="4">
                        <c:v>1.6312677</c:v>
                      </c:pt>
                      <c:pt idx="5">
                        <c:v>1.6373228</c:v>
                      </c:pt>
                      <c:pt idx="6">
                        <c:v>1.6489771</c:v>
                      </c:pt>
                      <c:pt idx="7">
                        <c:v>1.6544086</c:v>
                      </c:pt>
                      <c:pt idx="8">
                        <c:v>1.659448</c:v>
                      </c:pt>
                      <c:pt idx="9">
                        <c:v>1.6637920803829265</c:v>
                      </c:pt>
                      <c:pt idx="10">
                        <c:v>1.6680843000000001</c:v>
                      </c:pt>
                      <c:pt idx="11">
                        <c:v>1.6690507000000001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D52-43EC-940F-FBB10D9B9B6D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特征值文章中网格收敛结果!$A$39</c15:sqref>
                        </c15:formulaRef>
                      </c:ext>
                    </c:extLst>
                    <c:strCache>
                      <c:ptCount val="1"/>
                      <c:pt idx="0">
                        <c:v>Numeca mesh 4 (y+=0.5, total 1M) RadialRefine</c:v>
                      </c:pt>
                    </c:strCache>
                  </c:strRef>
                </c:tx>
                <c:spPr>
                  <a:ln w="2540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diamond"/>
                  <c:size val="12"/>
                  <c:spPr>
                    <a:solidFill>
                      <a:srgbClr val="00B0F0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特征值文章中网格收敛结果!$B$41:$B$49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34.57</c:v>
                      </c:pt>
                      <c:pt idx="1">
                        <c:v>34.479999999999997</c:v>
                      </c:pt>
                      <c:pt idx="2">
                        <c:v>34.365000000000002</c:v>
                      </c:pt>
                      <c:pt idx="3">
                        <c:v>33.99</c:v>
                      </c:pt>
                      <c:pt idx="4">
                        <c:v>33.520000000000003</c:v>
                      </c:pt>
                      <c:pt idx="5">
                        <c:v>32.51</c:v>
                      </c:pt>
                      <c:pt idx="6">
                        <c:v>32.15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特征值文章中网格收敛结果!$F$41:$F$49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1.4368711000000001</c:v>
                      </c:pt>
                      <c:pt idx="1">
                        <c:v>1.4859290000000001</c:v>
                      </c:pt>
                      <c:pt idx="2">
                        <c:v>1.5380639</c:v>
                      </c:pt>
                      <c:pt idx="3">
                        <c:v>1.5928978760834545</c:v>
                      </c:pt>
                      <c:pt idx="4">
                        <c:v>1.6273953649256312</c:v>
                      </c:pt>
                      <c:pt idx="5">
                        <c:v>1.6427484085247717</c:v>
                      </c:pt>
                      <c:pt idx="6">
                        <c:v>1.64082258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D52-43EC-940F-FBB10D9B9B6D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特征值文章中网格收敛结果!$J$51</c15:sqref>
                        </c15:formulaRef>
                      </c:ext>
                    </c:extLst>
                    <c:strCache>
                      <c:ptCount val="1"/>
                      <c:pt idx="0">
                        <c:v>NutsCFD  mesh 5 (single sector)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plus"/>
                  <c:size val="14"/>
                  <c:spPr>
                    <a:noFill/>
                    <a:ln w="381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特征值文章中网格收敛结果!$K$54:$K$59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34.683</c:v>
                      </c:pt>
                      <c:pt idx="1">
                        <c:v>34.130800000000001</c:v>
                      </c:pt>
                      <c:pt idx="2">
                        <c:v>34.031799999999997</c:v>
                      </c:pt>
                      <c:pt idx="3">
                        <c:v>33.739200000000004</c:v>
                      </c:pt>
                      <c:pt idx="4">
                        <c:v>33.459800000000001</c:v>
                      </c:pt>
                      <c:pt idx="5">
                        <c:v>33.112200000000001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特征值文章中网格收敛结果!$L$54:$L$59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1.4175</c:v>
                      </c:pt>
                      <c:pt idx="1">
                        <c:v>1.5777000000000001</c:v>
                      </c:pt>
                      <c:pt idx="2">
                        <c:v>1.5898000000000001</c:v>
                      </c:pt>
                      <c:pt idx="3">
                        <c:v>1.6142000000000001</c:v>
                      </c:pt>
                      <c:pt idx="4">
                        <c:v>1.6256999999999999</c:v>
                      </c:pt>
                      <c:pt idx="5">
                        <c:v>1.6286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D52-43EC-940F-FBB10D9B9B6D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特征值文章中网格收敛结果!$J$60</c15:sqref>
                        </c15:formulaRef>
                      </c:ext>
                    </c:extLst>
                    <c:strCache>
                      <c:ptCount val="1"/>
                      <c:pt idx="0">
                        <c:v>NutsCFD  mesh 5 (full annulus)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14"/>
                  <c:spPr>
                    <a:noFill/>
                    <a:ln w="3810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特征值文章中网格收敛结果!$K$63:$K$64</c15:sqref>
                        </c15:formulaRef>
                      </c:ext>
                    </c:extLst>
                    <c:numCache>
                      <c:formatCode>0.00E+00</c:formatCode>
                      <c:ptCount val="2"/>
                      <c:pt idx="0">
                        <c:v>34.683999999999997</c:v>
                      </c:pt>
                      <c:pt idx="1">
                        <c:v>33.741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特征值文章中网格收敛结果!$L$63:$L$64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1.4175</c:v>
                      </c:pt>
                      <c:pt idx="1">
                        <c:v>1.6142000000000001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D52-43EC-940F-FBB10D9B9B6D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特征值文章中网格收敛结果!$AE$73</c15:sqref>
                        </c15:formulaRef>
                      </c:ext>
                    </c:extLst>
                    <c:strCache>
                      <c:ptCount val="1"/>
                      <c:pt idx="0">
                        <c:v>测量值（Strazisar 1985）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D52-43EC-940F-FBB10D9B9B6D}"/>
                  </c:ext>
                </c:extLst>
              </c15:ser>
            </c15:filteredScatterSeries>
          </c:ext>
        </c:extLst>
      </c:scatterChart>
      <c:valAx>
        <c:axId val="79697328"/>
        <c:scaling>
          <c:orientation val="minMax"/>
          <c:max val="35"/>
          <c:min val="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流量</a:t>
                </a:r>
                <a:r>
                  <a:rPr lang="en-US"/>
                  <a:t>(kg/s)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910112"/>
        <c:crosses val="autoZero"/>
        <c:crossBetween val="midCat"/>
      </c:valAx>
      <c:valAx>
        <c:axId val="79910112"/>
        <c:scaling>
          <c:orientation val="minMax"/>
          <c:max val="1.7500000000000002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总压比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697328"/>
        <c:crosses val="autoZero"/>
        <c:crossBetween val="midCat"/>
        <c:majorUnit val="5.000000000000001E-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778298148148148"/>
          <c:y val="0.43723087502217006"/>
          <c:w val="0.56254611111111108"/>
          <c:h val="0.406768835652067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 baseline="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70555555555554"/>
          <c:y val="3.9518399405622497E-2"/>
          <c:w val="0.80367907407407413"/>
          <c:h val="0.82505083333333329"/>
        </c:manualLayout>
      </c:layout>
      <c:scatterChart>
        <c:scatterStyle val="lineMarker"/>
        <c:varyColors val="0"/>
        <c:ser>
          <c:idx val="7"/>
          <c:order val="0"/>
          <c:tx>
            <c:strRef>
              <c:f>'AIAAJ paper中的结果'!$A$1:$D$1</c:f>
              <c:strCache>
                <c:ptCount val="1"/>
                <c:pt idx="0">
                  <c:v>Exp, Strazisar 1985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'AIAAJ paper中的结果'!$A$3:$A$15</c:f>
              <c:numCache>
                <c:formatCode>0.0000</c:formatCode>
                <c:ptCount val="13"/>
                <c:pt idx="0">
                  <c:v>34.96</c:v>
                </c:pt>
                <c:pt idx="1">
                  <c:v>34.96</c:v>
                </c:pt>
                <c:pt idx="2">
                  <c:v>34.923200000000016</c:v>
                </c:pt>
                <c:pt idx="3">
                  <c:v>34.647199999999984</c:v>
                </c:pt>
                <c:pt idx="4">
                  <c:v>34.638000000000019</c:v>
                </c:pt>
                <c:pt idx="5">
                  <c:v>34.656399999999998</c:v>
                </c:pt>
                <c:pt idx="6">
                  <c:v>34.131999999999998</c:v>
                </c:pt>
                <c:pt idx="7">
                  <c:v>34.012399999999992</c:v>
                </c:pt>
                <c:pt idx="8">
                  <c:v>33.202799999999996</c:v>
                </c:pt>
                <c:pt idx="9">
                  <c:v>32.632400000000004</c:v>
                </c:pt>
                <c:pt idx="10">
                  <c:v>32.558799999999991</c:v>
                </c:pt>
                <c:pt idx="11">
                  <c:v>32.494399999999992</c:v>
                </c:pt>
                <c:pt idx="12">
                  <c:v>32.199999999999989</c:v>
                </c:pt>
              </c:numCache>
            </c:numRef>
          </c:xVal>
          <c:yVal>
            <c:numRef>
              <c:f>'AIAAJ paper中的结果'!$D$3:$D$15</c:f>
              <c:numCache>
                <c:formatCode>0.0000</c:formatCode>
                <c:ptCount val="13"/>
                <c:pt idx="0">
                  <c:v>0.84199999999999997</c:v>
                </c:pt>
                <c:pt idx="1">
                  <c:v>0.86899999999999999</c:v>
                </c:pt>
                <c:pt idx="2">
                  <c:v>0.88800000000000001</c:v>
                </c:pt>
                <c:pt idx="3">
                  <c:v>0.90600000000000003</c:v>
                </c:pt>
                <c:pt idx="4">
                  <c:v>0.93200000000000005</c:v>
                </c:pt>
                <c:pt idx="5">
                  <c:v>0.92800000000000005</c:v>
                </c:pt>
                <c:pt idx="6">
                  <c:v>0.91100000000000003</c:v>
                </c:pt>
                <c:pt idx="7">
                  <c:v>0.90800000000000003</c:v>
                </c:pt>
                <c:pt idx="8">
                  <c:v>0.90900000000000003</c:v>
                </c:pt>
                <c:pt idx="9">
                  <c:v>0.91200000000000003</c:v>
                </c:pt>
                <c:pt idx="10">
                  <c:v>0.90200000000000002</c:v>
                </c:pt>
                <c:pt idx="11">
                  <c:v>0.89900000000000002</c:v>
                </c:pt>
                <c:pt idx="12">
                  <c:v>0.90100000000000002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DA-4D0F-AA74-660E57FD97C6}"/>
            </c:ext>
          </c:extLst>
        </c:ser>
        <c:ser>
          <c:idx val="10"/>
          <c:order val="10"/>
          <c:tx>
            <c:strRef>
              <c:f>特征值文章中网格收敛结果!$J$94</c:f>
              <c:strCache>
                <c:ptCount val="1"/>
                <c:pt idx="0">
                  <c:v>NutsCFD SA-helicity statoin 1-2 mesh 5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00B050"/>
              </a:solidFill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特征值文章中网格收敛结果!$K$95:$K$106</c:f>
              <c:numCache>
                <c:formatCode>0.0000_ </c:formatCode>
                <c:ptCount val="12"/>
                <c:pt idx="0">
                  <c:v>34.66361294</c:v>
                </c:pt>
                <c:pt idx="1">
                  <c:v>34.628743819999997</c:v>
                </c:pt>
                <c:pt idx="2">
                  <c:v>34.528502799999998</c:v>
                </c:pt>
                <c:pt idx="3">
                  <c:v>34.255797180000002</c:v>
                </c:pt>
                <c:pt idx="4">
                  <c:v>33.925539999999998</c:v>
                </c:pt>
                <c:pt idx="5">
                  <c:v>33.462037840000001</c:v>
                </c:pt>
                <c:pt idx="6">
                  <c:v>33.060279560000005</c:v>
                </c:pt>
                <c:pt idx="7">
                  <c:v>32.550209780000003</c:v>
                </c:pt>
                <c:pt idx="8">
                  <c:v>31.81892186</c:v>
                </c:pt>
                <c:pt idx="9">
                  <c:v>31.715622400000001</c:v>
                </c:pt>
                <c:pt idx="10">
                  <c:v>31.593018600000001</c:v>
                </c:pt>
                <c:pt idx="11">
                  <c:v>31.422939239999998</c:v>
                </c:pt>
              </c:numCache>
            </c:numRef>
          </c:xVal>
          <c:yVal>
            <c:numRef>
              <c:f>特征值文章中网格收敛结果!$M$95:$M$106</c:f>
              <c:numCache>
                <c:formatCode>0.0000_ </c:formatCode>
                <c:ptCount val="12"/>
                <c:pt idx="0">
                  <c:v>0.87147420600000003</c:v>
                </c:pt>
                <c:pt idx="1">
                  <c:v>0.88583888</c:v>
                </c:pt>
                <c:pt idx="2">
                  <c:v>0.90234895900000001</c:v>
                </c:pt>
                <c:pt idx="3">
                  <c:v>0.91540721899999999</c:v>
                </c:pt>
                <c:pt idx="4">
                  <c:v>0.91945552100000005</c:v>
                </c:pt>
                <c:pt idx="5">
                  <c:v>0.915391544</c:v>
                </c:pt>
                <c:pt idx="6">
                  <c:v>0.909855156</c:v>
                </c:pt>
                <c:pt idx="7">
                  <c:v>0.902750728</c:v>
                </c:pt>
                <c:pt idx="8">
                  <c:v>0.89136515900000002</c:v>
                </c:pt>
                <c:pt idx="9">
                  <c:v>0.88961941</c:v>
                </c:pt>
                <c:pt idx="10">
                  <c:v>0.88747196699999997</c:v>
                </c:pt>
                <c:pt idx="11">
                  <c:v>0.88434075899999998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DA-4D0F-AA74-660E57FD9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97328"/>
        <c:axId val="799101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特征值文章中网格收敛结果!$A$1</c15:sqref>
                        </c15:formulaRef>
                      </c:ext>
                    </c:extLst>
                    <c:strCache>
                      <c:ptCount val="1"/>
                      <c:pt idx="0">
                        <c:v>Numeca mesh 1 (y+=5, total 0.5M)</c:v>
                      </c:pt>
                    </c:strCache>
                  </c:strRef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FF0000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特征值文章中网格收敛结果!$B$3:$B$10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34.505000000000003</c:v>
                      </c:pt>
                      <c:pt idx="1">
                        <c:v>34.450000000000003</c:v>
                      </c:pt>
                      <c:pt idx="2">
                        <c:v>34.26</c:v>
                      </c:pt>
                      <c:pt idx="3">
                        <c:v>33.825000000000003</c:v>
                      </c:pt>
                      <c:pt idx="4">
                        <c:v>33.32</c:v>
                      </c:pt>
                      <c:pt idx="5">
                        <c:v>33.159999999999997</c:v>
                      </c:pt>
                      <c:pt idx="6">
                        <c:v>32.72</c:v>
                      </c:pt>
                      <c:pt idx="7">
                        <c:v>31.84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特征值文章中网格收敛结果!$G$3:$G$10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0.86480000000000001</c:v>
                      </c:pt>
                      <c:pt idx="1">
                        <c:v>0.88246999999999998</c:v>
                      </c:pt>
                      <c:pt idx="2">
                        <c:v>0.89973000000000003</c:v>
                      </c:pt>
                      <c:pt idx="3">
                        <c:v>0.90910000000000002</c:v>
                      </c:pt>
                      <c:pt idx="4">
                        <c:v>0.90793000000000001</c:v>
                      </c:pt>
                      <c:pt idx="5">
                        <c:v>0.90580000000000005</c:v>
                      </c:pt>
                      <c:pt idx="6">
                        <c:v>0.89883999999999997</c:v>
                      </c:pt>
                      <c:pt idx="7">
                        <c:v>0.88490000000000002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78DA-4D0F-AA74-660E57FD97C6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特征值文章中网格收敛结果!$A$12</c15:sqref>
                        </c15:formulaRef>
                      </c:ext>
                    </c:extLst>
                    <c:strCache>
                      <c:ptCount val="1"/>
                      <c:pt idx="0">
                        <c:v>Numeca mesh 2 ( y+=5, total 1M)</c:v>
                      </c:pt>
                    </c:strCache>
                  </c:strRef>
                </c:tx>
                <c:spPr>
                  <a:ln w="254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triangle"/>
                  <c:size val="10"/>
                  <c:spPr>
                    <a:solidFill>
                      <a:srgbClr val="FFC000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特征值文章中网格收敛结果!$B$14:$B$21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34.5</c:v>
                      </c:pt>
                      <c:pt idx="1">
                        <c:v>34.447000000000003</c:v>
                      </c:pt>
                      <c:pt idx="2">
                        <c:v>34.244999999999997</c:v>
                      </c:pt>
                      <c:pt idx="3">
                        <c:v>33.81</c:v>
                      </c:pt>
                      <c:pt idx="4">
                        <c:v>33.32</c:v>
                      </c:pt>
                      <c:pt idx="5">
                        <c:v>33.15</c:v>
                      </c:pt>
                      <c:pt idx="6">
                        <c:v>32.56</c:v>
                      </c:pt>
                      <c:pt idx="7">
                        <c:v>32.22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特征值文章中网格收敛结果!$G$14:$G$21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0.86836460000000004</c:v>
                      </c:pt>
                      <c:pt idx="1">
                        <c:v>0.88539999999999996</c:v>
                      </c:pt>
                      <c:pt idx="2">
                        <c:v>0.9019142</c:v>
                      </c:pt>
                      <c:pt idx="3">
                        <c:v>0.91079374480733277</c:v>
                      </c:pt>
                      <c:pt idx="4">
                        <c:v>0.90855609999999998</c:v>
                      </c:pt>
                      <c:pt idx="5">
                        <c:v>0.90635109999999997</c:v>
                      </c:pt>
                      <c:pt idx="6">
                        <c:v>0.8974344070738246</c:v>
                      </c:pt>
                      <c:pt idx="7">
                        <c:v>0.89099202806100619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8DA-4D0F-AA74-660E57FD97C6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特征值文章中网格收敛结果!$A$24</c15:sqref>
                        </c15:formulaRef>
                      </c:ext>
                    </c:extLst>
                    <c:strCache>
                      <c:ptCount val="1"/>
                      <c:pt idx="0">
                        <c:v>Numeca mesh 3 (y+=0.5, total 0.5M)</c:v>
                      </c:pt>
                    </c:strCache>
                  </c:strRef>
                </c:tx>
                <c:spPr>
                  <a:ln w="2540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square"/>
                  <c:size val="10"/>
                  <c:spPr>
                    <a:solidFill>
                      <a:srgbClr val="00B050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特征值文章中网格收敛结果!$B$26:$B$37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34.53</c:v>
                      </c:pt>
                      <c:pt idx="1">
                        <c:v>34.49</c:v>
                      </c:pt>
                      <c:pt idx="2">
                        <c:v>34.35</c:v>
                      </c:pt>
                      <c:pt idx="3">
                        <c:v>34</c:v>
                      </c:pt>
                      <c:pt idx="4">
                        <c:v>33.630000000000003</c:v>
                      </c:pt>
                      <c:pt idx="5">
                        <c:v>33.520000000000003</c:v>
                      </c:pt>
                      <c:pt idx="6">
                        <c:v>33.21</c:v>
                      </c:pt>
                      <c:pt idx="7">
                        <c:v>33.01</c:v>
                      </c:pt>
                      <c:pt idx="8">
                        <c:v>32.774999999999999</c:v>
                      </c:pt>
                      <c:pt idx="9">
                        <c:v>32.450000000000003</c:v>
                      </c:pt>
                      <c:pt idx="10">
                        <c:v>32.119999999999997</c:v>
                      </c:pt>
                      <c:pt idx="11">
                        <c:v>31.91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特征值文章中网格收敛结果!$G$26:$G$37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0.86662079999999997</c:v>
                      </c:pt>
                      <c:pt idx="1">
                        <c:v>0.88367329999999999</c:v>
                      </c:pt>
                      <c:pt idx="2">
                        <c:v>0.90187499999999998</c:v>
                      </c:pt>
                      <c:pt idx="3">
                        <c:v>0.91415009999999997</c:v>
                      </c:pt>
                      <c:pt idx="4">
                        <c:v>0.91496909999999998</c:v>
                      </c:pt>
                      <c:pt idx="5">
                        <c:v>0.91407919999999998</c:v>
                      </c:pt>
                      <c:pt idx="6">
                        <c:v>0.91039899999999996</c:v>
                      </c:pt>
                      <c:pt idx="7">
                        <c:v>0.90771869999999999</c:v>
                      </c:pt>
                      <c:pt idx="8">
                        <c:v>0.90427659999999999</c:v>
                      </c:pt>
                      <c:pt idx="9">
                        <c:v>0.89891116564797391</c:v>
                      </c:pt>
                      <c:pt idx="10">
                        <c:v>0.89448669999999997</c:v>
                      </c:pt>
                      <c:pt idx="11">
                        <c:v>0.89079419999999998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8DA-4D0F-AA74-660E57FD97C6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特征值文章中网格收敛结果!$A$39</c15:sqref>
                        </c15:formulaRef>
                      </c:ext>
                    </c:extLst>
                    <c:strCache>
                      <c:ptCount val="1"/>
                      <c:pt idx="0">
                        <c:v>Numeca mesh 4 (y+=0.5, total 1M) RadialRefine</c:v>
                      </c:pt>
                    </c:strCache>
                  </c:strRef>
                </c:tx>
                <c:spPr>
                  <a:ln w="2540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diamond"/>
                  <c:size val="12"/>
                  <c:spPr>
                    <a:solidFill>
                      <a:srgbClr val="00B0F0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特征值文章中网格收敛结果!$B$41:$B$49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34.57</c:v>
                      </c:pt>
                      <c:pt idx="1">
                        <c:v>34.479999999999997</c:v>
                      </c:pt>
                      <c:pt idx="2">
                        <c:v>34.365000000000002</c:v>
                      </c:pt>
                      <c:pt idx="3">
                        <c:v>33.99</c:v>
                      </c:pt>
                      <c:pt idx="4">
                        <c:v>33.520000000000003</c:v>
                      </c:pt>
                      <c:pt idx="5">
                        <c:v>32.51</c:v>
                      </c:pt>
                      <c:pt idx="6">
                        <c:v>32.15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特征值文章中网格收敛结果!$G$41:$G$49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0.87062580000000001</c:v>
                      </c:pt>
                      <c:pt idx="1">
                        <c:v>0.88613200000000003</c:v>
                      </c:pt>
                      <c:pt idx="2">
                        <c:v>0.90594759999999996</c:v>
                      </c:pt>
                      <c:pt idx="3">
                        <c:v>0.91574250560131221</c:v>
                      </c:pt>
                      <c:pt idx="4">
                        <c:v>0.91590816722210944</c:v>
                      </c:pt>
                      <c:pt idx="5">
                        <c:v>0.89888327694923342</c:v>
                      </c:pt>
                      <c:pt idx="6">
                        <c:v>0.89224623012996629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8DA-4D0F-AA74-660E57FD97C6}"/>
                  </c:ext>
                </c:extLst>
              </c15:ser>
            </c15:filteredScatterSeries>
            <c15:filteredScatterSeries>
              <c15:ser>
                <c:idx val="0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特征值文章中网格收敛结果!$A$51:$C$51</c15:sqref>
                        </c15:formulaRef>
                      </c:ext>
                    </c:extLst>
                    <c:strCache>
                      <c:ptCount val="1"/>
                      <c:pt idx="0">
                        <c:v>Numeca mesh 5 (y+=0.5, total 0.5M)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特征值文章中网格收敛结果!$B$53:$B$66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34.58</c:v>
                      </c:pt>
                      <c:pt idx="1">
                        <c:v>34.533999999999999</c:v>
                      </c:pt>
                      <c:pt idx="2">
                        <c:v>34.386000000000003</c:v>
                      </c:pt>
                      <c:pt idx="3">
                        <c:v>34.003999999999998</c:v>
                      </c:pt>
                      <c:pt idx="4">
                        <c:v>33.49</c:v>
                      </c:pt>
                      <c:pt idx="5">
                        <c:v>33.158000000000001</c:v>
                      </c:pt>
                      <c:pt idx="6">
                        <c:v>32.94</c:v>
                      </c:pt>
                      <c:pt idx="7">
                        <c:v>32.68</c:v>
                      </c:pt>
                      <c:pt idx="8">
                        <c:v>32.35</c:v>
                      </c:pt>
                      <c:pt idx="9">
                        <c:v>31.96</c:v>
                      </c:pt>
                      <c:pt idx="10">
                        <c:v>31.766999999999999</c:v>
                      </c:pt>
                      <c:pt idx="11">
                        <c:v>31.545000000000002</c:v>
                      </c:pt>
                      <c:pt idx="12">
                        <c:v>31.253</c:v>
                      </c:pt>
                      <c:pt idx="13">
                        <c:v>31.024999999999999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特征值文章中网格收敛结果!$G$53:$G$66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0.86612170839251035</c:v>
                      </c:pt>
                      <c:pt idx="1">
                        <c:v>0.88318755386766057</c:v>
                      </c:pt>
                      <c:pt idx="2">
                        <c:v>0.90182919064668243</c:v>
                      </c:pt>
                      <c:pt idx="3">
                        <c:v>0.91299341743136486</c:v>
                      </c:pt>
                      <c:pt idx="4">
                        <c:v>0.9123572620015088</c:v>
                      </c:pt>
                      <c:pt idx="5">
                        <c:v>0.90789310257744438</c:v>
                      </c:pt>
                      <c:pt idx="6">
                        <c:v>0.90504704536781311</c:v>
                      </c:pt>
                      <c:pt idx="7">
                        <c:v>0.90122559437759031</c:v>
                      </c:pt>
                      <c:pt idx="8">
                        <c:v>0.89618686388189717</c:v>
                      </c:pt>
                      <c:pt idx="9">
                        <c:v>0.89022115888636077</c:v>
                      </c:pt>
                      <c:pt idx="10">
                        <c:v>0.8873803518197918</c:v>
                      </c:pt>
                      <c:pt idx="11">
                        <c:v>0.88408605465540446</c:v>
                      </c:pt>
                      <c:pt idx="12">
                        <c:v>0.87966901339741643</c:v>
                      </c:pt>
                      <c:pt idx="13">
                        <c:v>0.87604993469179449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DA-4D0F-AA74-660E57FD97C6}"/>
                  </c:ext>
                </c:extLst>
              </c15:ser>
            </c15:filteredScatterSeries>
            <c15:filteredScatterSeries>
              <c15:ser>
                <c:idx val="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特征值文章中网格收敛结果!$A$69:$C$69</c15:sqref>
                        </c15:formulaRef>
                      </c:ext>
                    </c:extLst>
                    <c:strCache>
                      <c:ptCount val="1"/>
                      <c:pt idx="0">
                        <c:v>Numeca mesh 6 (y+=0.5, total 1M) isotropic refine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bg1">
                        <a:lumMod val="65000"/>
                      </a:scheme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特征值文章中网格收敛结果!$B$71:$B$79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34.6</c:v>
                      </c:pt>
                      <c:pt idx="1">
                        <c:v>34.56</c:v>
                      </c:pt>
                      <c:pt idx="2">
                        <c:v>34.42</c:v>
                      </c:pt>
                      <c:pt idx="3">
                        <c:v>34.03</c:v>
                      </c:pt>
                      <c:pt idx="4">
                        <c:v>33.567999999999998</c:v>
                      </c:pt>
                      <c:pt idx="5">
                        <c:v>33.262</c:v>
                      </c:pt>
                      <c:pt idx="6">
                        <c:v>33.026000000000003</c:v>
                      </c:pt>
                      <c:pt idx="7">
                        <c:v>32.646500000000003</c:v>
                      </c:pt>
                      <c:pt idx="8">
                        <c:v>32.380699999999997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特征值文章中网格收敛结果!$G$71:$G$79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0.87035101345365606</c:v>
                      </c:pt>
                      <c:pt idx="1">
                        <c:v>0.88594837549395022</c:v>
                      </c:pt>
                      <c:pt idx="2">
                        <c:v>0.90455912090022206</c:v>
                      </c:pt>
                      <c:pt idx="3">
                        <c:v>0.9159217660609158</c:v>
                      </c:pt>
                      <c:pt idx="4">
                        <c:v>0.91651549239135233</c:v>
                      </c:pt>
                      <c:pt idx="5">
                        <c:v>0.91275515917809369</c:v>
                      </c:pt>
                      <c:pt idx="6">
                        <c:v>0.90906886510842055</c:v>
                      </c:pt>
                      <c:pt idx="7">
                        <c:v>0.9024747275739885</c:v>
                      </c:pt>
                      <c:pt idx="8">
                        <c:v>0.89750444736792467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DA-4D0F-AA74-660E57FD97C6}"/>
                  </c:ext>
                </c:extLst>
              </c15:ser>
            </c15:filteredScatterSeries>
            <c15:filteredScatter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特征值文章中网格收敛结果!$A$82:$C$82</c15:sqref>
                        </c15:formulaRef>
                      </c:ext>
                    </c:extLst>
                    <c:strCache>
                      <c:ptCount val="1"/>
                      <c:pt idx="0">
                        <c:v>Numeca mesh 7 (y+=0.5, total 2M) isotropic refine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bg1">
                        <a:lumMod val="95000"/>
                      </a:scheme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特征值文章中网格收敛结果!$B$84:$B$92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34.604999999999997</c:v>
                      </c:pt>
                      <c:pt idx="1">
                        <c:v>34.564999999999998</c:v>
                      </c:pt>
                      <c:pt idx="2">
                        <c:v>34.42</c:v>
                      </c:pt>
                      <c:pt idx="3">
                        <c:v>34.04</c:v>
                      </c:pt>
                      <c:pt idx="4">
                        <c:v>33.61</c:v>
                      </c:pt>
                      <c:pt idx="5">
                        <c:v>33.32</c:v>
                      </c:pt>
                      <c:pt idx="6">
                        <c:v>33.090000000000003</c:v>
                      </c:pt>
                      <c:pt idx="7">
                        <c:v>32.906999999999996</c:v>
                      </c:pt>
                      <c:pt idx="8">
                        <c:v>32.707299999999996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特征值文章中网格收敛结果!$G$84:$G$92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0.87311497083865841</c:v>
                      </c:pt>
                      <c:pt idx="1">
                        <c:v>0.88802718242047363</c:v>
                      </c:pt>
                      <c:pt idx="2">
                        <c:v>0.9063517119382335</c:v>
                      </c:pt>
                      <c:pt idx="3">
                        <c:v>0.91793206809538974</c:v>
                      </c:pt>
                      <c:pt idx="4">
                        <c:v>0.91958449330665526</c:v>
                      </c:pt>
                      <c:pt idx="5">
                        <c:v>0.91646736358722247</c:v>
                      </c:pt>
                      <c:pt idx="6">
                        <c:v>0.91351685262794668</c:v>
                      </c:pt>
                      <c:pt idx="7">
                        <c:v>0.91106416000838764</c:v>
                      </c:pt>
                      <c:pt idx="8">
                        <c:v>0.90794038668993071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DA-4D0F-AA74-660E57FD97C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特征值文章中网格收敛结果!$J$51</c15:sqref>
                        </c15:formulaRef>
                      </c:ext>
                    </c:extLst>
                    <c:strCache>
                      <c:ptCount val="1"/>
                      <c:pt idx="0">
                        <c:v>NutsCFD  mesh 5 (single sector)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plus"/>
                  <c:size val="14"/>
                  <c:spPr>
                    <a:noFill/>
                    <a:ln w="381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特征值文章中网格收敛结果!$K$54:$K$59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34.683</c:v>
                      </c:pt>
                      <c:pt idx="1">
                        <c:v>34.130800000000001</c:v>
                      </c:pt>
                      <c:pt idx="2">
                        <c:v>34.031799999999997</c:v>
                      </c:pt>
                      <c:pt idx="3">
                        <c:v>33.739200000000004</c:v>
                      </c:pt>
                      <c:pt idx="4">
                        <c:v>33.459800000000001</c:v>
                      </c:pt>
                      <c:pt idx="5">
                        <c:v>33.112200000000001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特征值文章中网格收敛结果!$M$54:$M$59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0.85170000000000001</c:v>
                      </c:pt>
                      <c:pt idx="1">
                        <c:v>0.90190000000000003</c:v>
                      </c:pt>
                      <c:pt idx="2">
                        <c:v>0.9032</c:v>
                      </c:pt>
                      <c:pt idx="3">
                        <c:v>0.90390000000000004</c:v>
                      </c:pt>
                      <c:pt idx="4">
                        <c:v>0.90080000000000005</c:v>
                      </c:pt>
                      <c:pt idx="5">
                        <c:v>0.89419999999999999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8DA-4D0F-AA74-660E57FD97C6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特征值文章中网格收敛结果!$J$61</c15:sqref>
                        </c15:formulaRef>
                      </c:ext>
                    </c:extLst>
                    <c:strCache>
                      <c:ptCount val="1"/>
                      <c:pt idx="0">
                        <c:v>full annulus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14"/>
                  <c:spPr>
                    <a:noFill/>
                    <a:ln w="38100">
                      <a:solidFill>
                        <a:srgbClr val="FF26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特征值文章中网格收敛结果!$K$63:$K$64</c15:sqref>
                        </c15:formulaRef>
                      </c:ext>
                    </c:extLst>
                    <c:numCache>
                      <c:formatCode>0.00E+00</c:formatCode>
                      <c:ptCount val="2"/>
                      <c:pt idx="0">
                        <c:v>34.683999999999997</c:v>
                      </c:pt>
                      <c:pt idx="1">
                        <c:v>33.741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特征值文章中网格收敛结果!$M$63:$M$64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0.8518</c:v>
                      </c:pt>
                      <c:pt idx="1">
                        <c:v>0.90390000000000004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8DA-4D0F-AA74-660E57FD97C6}"/>
                  </c:ext>
                </c:extLst>
              </c15:ser>
            </c15:filteredScatterSeries>
          </c:ext>
        </c:extLst>
      </c:scatterChart>
      <c:valAx>
        <c:axId val="79697328"/>
        <c:scaling>
          <c:orientation val="minMax"/>
          <c:max val="35"/>
          <c:min val="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Mass flow rate (kg/s)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910112"/>
        <c:crosses val="autoZero"/>
        <c:crossBetween val="midCat"/>
      </c:valAx>
      <c:valAx>
        <c:axId val="79910112"/>
        <c:scaling>
          <c:orientation val="minMax"/>
          <c:max val="0.93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Isentropic efficiency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697328"/>
        <c:crosses val="autoZero"/>
        <c:crossBetween val="midCat"/>
        <c:majorUnit val="1.0000000000000002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 baseline="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82583333333332"/>
          <c:y val="2.8934999999999999E-2"/>
          <c:w val="0.80955861111111116"/>
          <c:h val="0.84033796296296293"/>
        </c:manualLayout>
      </c:layout>
      <c:scatterChart>
        <c:scatterStyle val="lineMarker"/>
        <c:varyColors val="0"/>
        <c:ser>
          <c:idx val="7"/>
          <c:order val="0"/>
          <c:tx>
            <c:strRef>
              <c:f>特征值文章中网格收敛结果!$Z$136</c:f>
              <c:strCache>
                <c:ptCount val="1"/>
                <c:pt idx="0">
                  <c:v>EXP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'AIAAJ paper中的结果'!$A$3:$A$15</c:f>
              <c:numCache>
                <c:formatCode>0.0000</c:formatCode>
                <c:ptCount val="13"/>
                <c:pt idx="0">
                  <c:v>34.96</c:v>
                </c:pt>
                <c:pt idx="1">
                  <c:v>34.96</c:v>
                </c:pt>
                <c:pt idx="2">
                  <c:v>34.923200000000016</c:v>
                </c:pt>
                <c:pt idx="3">
                  <c:v>34.647199999999984</c:v>
                </c:pt>
                <c:pt idx="4">
                  <c:v>34.638000000000019</c:v>
                </c:pt>
                <c:pt idx="5">
                  <c:v>34.656399999999998</c:v>
                </c:pt>
                <c:pt idx="6">
                  <c:v>34.131999999999998</c:v>
                </c:pt>
                <c:pt idx="7">
                  <c:v>34.012399999999992</c:v>
                </c:pt>
                <c:pt idx="8">
                  <c:v>33.202799999999996</c:v>
                </c:pt>
                <c:pt idx="9">
                  <c:v>32.632400000000004</c:v>
                </c:pt>
                <c:pt idx="10">
                  <c:v>32.558799999999991</c:v>
                </c:pt>
                <c:pt idx="11">
                  <c:v>32.494399999999992</c:v>
                </c:pt>
                <c:pt idx="12">
                  <c:v>32.199999999999989</c:v>
                </c:pt>
              </c:numCache>
            </c:numRef>
          </c:xVal>
          <c:yVal>
            <c:numRef>
              <c:f>'AIAAJ paper中的结果'!$C$3:$C$15</c:f>
              <c:numCache>
                <c:formatCode>0.0000</c:formatCode>
                <c:ptCount val="13"/>
                <c:pt idx="0">
                  <c:v>1.3790990990990999</c:v>
                </c:pt>
                <c:pt idx="1">
                  <c:v>1.50648648648649</c:v>
                </c:pt>
                <c:pt idx="2">
                  <c:v>1.5443243243243201</c:v>
                </c:pt>
                <c:pt idx="3">
                  <c:v>1.6073873873873901</c:v>
                </c:pt>
                <c:pt idx="4">
                  <c:v>1.6389189189189199</c:v>
                </c:pt>
                <c:pt idx="5">
                  <c:v>1.6464864864864901</c:v>
                </c:pt>
                <c:pt idx="6">
                  <c:v>1.67801801801802</c:v>
                </c:pt>
                <c:pt idx="7">
                  <c:v>1.6767567567567601</c:v>
                </c:pt>
                <c:pt idx="8">
                  <c:v>1.71711711711712</c:v>
                </c:pt>
                <c:pt idx="9">
                  <c:v>1.72720720720721</c:v>
                </c:pt>
                <c:pt idx="10">
                  <c:v>1.73099099099099</c:v>
                </c:pt>
                <c:pt idx="11">
                  <c:v>1.72720720720721</c:v>
                </c:pt>
                <c:pt idx="12">
                  <c:v>1.7385585585585599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D-4A4B-A7CF-715B8F04D553}"/>
            </c:ext>
          </c:extLst>
        </c:ser>
        <c:ser>
          <c:idx val="10"/>
          <c:order val="10"/>
          <c:tx>
            <c:strRef>
              <c:f>特征值文章中网格收敛结果!$Z$137</c:f>
              <c:strCache>
                <c:ptCount val="1"/>
                <c:pt idx="0">
                  <c:v>CFD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00B050"/>
              </a:solidFill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特征值文章中网格收敛结果!$K$95:$K$106</c:f>
              <c:numCache>
                <c:formatCode>0.0000_ </c:formatCode>
                <c:ptCount val="12"/>
                <c:pt idx="0">
                  <c:v>34.66361294</c:v>
                </c:pt>
                <c:pt idx="1">
                  <c:v>34.628743819999997</c:v>
                </c:pt>
                <c:pt idx="2">
                  <c:v>34.528502799999998</c:v>
                </c:pt>
                <c:pt idx="3">
                  <c:v>34.255797180000002</c:v>
                </c:pt>
                <c:pt idx="4">
                  <c:v>33.925539999999998</c:v>
                </c:pt>
                <c:pt idx="5">
                  <c:v>33.462037840000001</c:v>
                </c:pt>
                <c:pt idx="6">
                  <c:v>33.060279560000005</c:v>
                </c:pt>
                <c:pt idx="7">
                  <c:v>32.550209780000003</c:v>
                </c:pt>
                <c:pt idx="8">
                  <c:v>31.81892186</c:v>
                </c:pt>
                <c:pt idx="9">
                  <c:v>31.715622400000001</c:v>
                </c:pt>
                <c:pt idx="10">
                  <c:v>31.593018600000001</c:v>
                </c:pt>
                <c:pt idx="11">
                  <c:v>31.422939239999998</c:v>
                </c:pt>
              </c:numCache>
            </c:numRef>
          </c:xVal>
          <c:yVal>
            <c:numRef>
              <c:f>特征值文章中网格收敛结果!$L$95:$L$106</c:f>
              <c:numCache>
                <c:formatCode>0.0000_ </c:formatCode>
                <c:ptCount val="12"/>
                <c:pt idx="0">
                  <c:v>1.4344591499999999</c:v>
                </c:pt>
                <c:pt idx="1">
                  <c:v>1.4833829999999999</c:v>
                </c:pt>
                <c:pt idx="2">
                  <c:v>1.5363499599999999</c:v>
                </c:pt>
                <c:pt idx="3">
                  <c:v>1.5933994899999999</c:v>
                </c:pt>
                <c:pt idx="4">
                  <c:v>1.6296989200000001</c:v>
                </c:pt>
                <c:pt idx="5">
                  <c:v>1.6530867199999999</c:v>
                </c:pt>
                <c:pt idx="6">
                  <c:v>1.6633719300000001</c:v>
                </c:pt>
                <c:pt idx="7">
                  <c:v>1.67304776</c:v>
                </c:pt>
                <c:pt idx="8">
                  <c:v>1.6816577399999999</c:v>
                </c:pt>
                <c:pt idx="9">
                  <c:v>1.6823059</c:v>
                </c:pt>
                <c:pt idx="10">
                  <c:v>1.68276271</c:v>
                </c:pt>
                <c:pt idx="11">
                  <c:v>1.6827085900000001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5D-4A4B-A7CF-715B8F04D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97328"/>
        <c:axId val="799101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特征值文章中网格收敛结果!$A$1</c15:sqref>
                        </c15:formulaRef>
                      </c:ext>
                    </c:extLst>
                    <c:strCache>
                      <c:ptCount val="1"/>
                      <c:pt idx="0">
                        <c:v>Numeca mesh 1 (y+=5, total 0.5M)</c:v>
                      </c:pt>
                    </c:strCache>
                  </c:strRef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FF0000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特征值文章中网格收敛结果!$B$3:$B$10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34.505000000000003</c:v>
                      </c:pt>
                      <c:pt idx="1">
                        <c:v>34.450000000000003</c:v>
                      </c:pt>
                      <c:pt idx="2">
                        <c:v>34.26</c:v>
                      </c:pt>
                      <c:pt idx="3">
                        <c:v>33.825000000000003</c:v>
                      </c:pt>
                      <c:pt idx="4">
                        <c:v>33.32</c:v>
                      </c:pt>
                      <c:pt idx="5">
                        <c:v>33.159999999999997</c:v>
                      </c:pt>
                      <c:pt idx="6">
                        <c:v>32.72</c:v>
                      </c:pt>
                      <c:pt idx="7">
                        <c:v>31.84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特征值文章中网格收敛结果!$F$3:$F$10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1.44</c:v>
                      </c:pt>
                      <c:pt idx="1">
                        <c:v>1.49</c:v>
                      </c:pt>
                      <c:pt idx="2">
                        <c:v>1.54</c:v>
                      </c:pt>
                      <c:pt idx="3">
                        <c:v>1.6015999999999999</c:v>
                      </c:pt>
                      <c:pt idx="4">
                        <c:v>1.6326000000000001</c:v>
                      </c:pt>
                      <c:pt idx="5">
                        <c:v>1.6379999999999999</c:v>
                      </c:pt>
                      <c:pt idx="6">
                        <c:v>1.6480999999999999</c:v>
                      </c:pt>
                      <c:pt idx="7">
                        <c:v>1.6543000000000001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3E5D-4A4B-A7CF-715B8F04D553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特征值文章中网格收敛结果!$A$12</c15:sqref>
                        </c15:formulaRef>
                      </c:ext>
                    </c:extLst>
                    <c:strCache>
                      <c:ptCount val="1"/>
                      <c:pt idx="0">
                        <c:v>Numeca mesh 2 ( y+=5, total 1M)</c:v>
                      </c:pt>
                    </c:strCache>
                  </c:strRef>
                </c:tx>
                <c:spPr>
                  <a:ln w="254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triangle"/>
                  <c:size val="10"/>
                  <c:spPr>
                    <a:solidFill>
                      <a:srgbClr val="FFC000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特征值文章中网格收敛结果!$B$14:$B$21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34.5</c:v>
                      </c:pt>
                      <c:pt idx="1">
                        <c:v>34.447000000000003</c:v>
                      </c:pt>
                      <c:pt idx="2">
                        <c:v>34.244999999999997</c:v>
                      </c:pt>
                      <c:pt idx="3">
                        <c:v>33.81</c:v>
                      </c:pt>
                      <c:pt idx="4">
                        <c:v>33.32</c:v>
                      </c:pt>
                      <c:pt idx="5">
                        <c:v>33.15</c:v>
                      </c:pt>
                      <c:pt idx="6">
                        <c:v>32.56</c:v>
                      </c:pt>
                      <c:pt idx="7">
                        <c:v>32.22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特征值文章中网格收敛结果!$F$14:$F$21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1.4416</c:v>
                      </c:pt>
                      <c:pt idx="1">
                        <c:v>1.49193</c:v>
                      </c:pt>
                      <c:pt idx="2">
                        <c:v>1.5452425000000001</c:v>
                      </c:pt>
                      <c:pt idx="3">
                        <c:v>1.603421861563856</c:v>
                      </c:pt>
                      <c:pt idx="4">
                        <c:v>1.6342996999999999</c:v>
                      </c:pt>
                      <c:pt idx="5">
                        <c:v>1.6400882000000001</c:v>
                      </c:pt>
                      <c:pt idx="6">
                        <c:v>1.6488151143362761</c:v>
                      </c:pt>
                      <c:pt idx="7">
                        <c:v>1.6475846724351051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E5D-4A4B-A7CF-715B8F04D553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特征值文章中网格收敛结果!$A$24</c15:sqref>
                        </c15:formulaRef>
                      </c:ext>
                    </c:extLst>
                    <c:strCache>
                      <c:ptCount val="1"/>
                      <c:pt idx="0">
                        <c:v>Numeca mesh 3 (y+=0.5, total 0.5M)</c:v>
                      </c:pt>
                    </c:strCache>
                  </c:strRef>
                </c:tx>
                <c:spPr>
                  <a:ln w="2540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square"/>
                  <c:size val="10"/>
                  <c:spPr>
                    <a:solidFill>
                      <a:srgbClr val="00B050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特征值文章中网格收敛结果!$B$26:$B$37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34.53</c:v>
                      </c:pt>
                      <c:pt idx="1">
                        <c:v>34.49</c:v>
                      </c:pt>
                      <c:pt idx="2">
                        <c:v>34.35</c:v>
                      </c:pt>
                      <c:pt idx="3">
                        <c:v>34</c:v>
                      </c:pt>
                      <c:pt idx="4">
                        <c:v>33.630000000000003</c:v>
                      </c:pt>
                      <c:pt idx="5">
                        <c:v>33.520000000000003</c:v>
                      </c:pt>
                      <c:pt idx="6">
                        <c:v>33.21</c:v>
                      </c:pt>
                      <c:pt idx="7">
                        <c:v>33.01</c:v>
                      </c:pt>
                      <c:pt idx="8">
                        <c:v>32.774999999999999</c:v>
                      </c:pt>
                      <c:pt idx="9">
                        <c:v>32.450000000000003</c:v>
                      </c:pt>
                      <c:pt idx="10">
                        <c:v>32.119999999999997</c:v>
                      </c:pt>
                      <c:pt idx="11">
                        <c:v>31.91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特征值文章中网格收敛结果!$F$26:$F$37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1.4390000000000001</c:v>
                      </c:pt>
                      <c:pt idx="1">
                        <c:v>1.4894830999999999</c:v>
                      </c:pt>
                      <c:pt idx="2">
                        <c:v>1.54345</c:v>
                      </c:pt>
                      <c:pt idx="3">
                        <c:v>1.6006981</c:v>
                      </c:pt>
                      <c:pt idx="4">
                        <c:v>1.6312677</c:v>
                      </c:pt>
                      <c:pt idx="5">
                        <c:v>1.6373228</c:v>
                      </c:pt>
                      <c:pt idx="6">
                        <c:v>1.6489771</c:v>
                      </c:pt>
                      <c:pt idx="7">
                        <c:v>1.6544086</c:v>
                      </c:pt>
                      <c:pt idx="8">
                        <c:v>1.659448</c:v>
                      </c:pt>
                      <c:pt idx="9">
                        <c:v>1.6637920803829265</c:v>
                      </c:pt>
                      <c:pt idx="10">
                        <c:v>1.6680843000000001</c:v>
                      </c:pt>
                      <c:pt idx="11">
                        <c:v>1.6690507000000001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E5D-4A4B-A7CF-715B8F04D553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特征值文章中网格收敛结果!$A$39</c15:sqref>
                        </c15:formulaRef>
                      </c:ext>
                    </c:extLst>
                    <c:strCache>
                      <c:ptCount val="1"/>
                      <c:pt idx="0">
                        <c:v>Numeca mesh 4 (y+=0.5, total 1M) RadialRefine</c:v>
                      </c:pt>
                    </c:strCache>
                  </c:strRef>
                </c:tx>
                <c:spPr>
                  <a:ln w="2540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diamond"/>
                  <c:size val="12"/>
                  <c:spPr>
                    <a:solidFill>
                      <a:srgbClr val="00B0F0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特征值文章中网格收敛结果!$B$41:$B$49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34.57</c:v>
                      </c:pt>
                      <c:pt idx="1">
                        <c:v>34.479999999999997</c:v>
                      </c:pt>
                      <c:pt idx="2">
                        <c:v>34.365000000000002</c:v>
                      </c:pt>
                      <c:pt idx="3">
                        <c:v>33.99</c:v>
                      </c:pt>
                      <c:pt idx="4">
                        <c:v>33.520000000000003</c:v>
                      </c:pt>
                      <c:pt idx="5">
                        <c:v>32.51</c:v>
                      </c:pt>
                      <c:pt idx="6">
                        <c:v>32.15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特征值文章中网格收敛结果!$F$41:$F$49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1.4368711000000001</c:v>
                      </c:pt>
                      <c:pt idx="1">
                        <c:v>1.4859290000000001</c:v>
                      </c:pt>
                      <c:pt idx="2">
                        <c:v>1.5380639</c:v>
                      </c:pt>
                      <c:pt idx="3">
                        <c:v>1.5928978760834545</c:v>
                      </c:pt>
                      <c:pt idx="4">
                        <c:v>1.6273953649256312</c:v>
                      </c:pt>
                      <c:pt idx="5">
                        <c:v>1.6427484085247717</c:v>
                      </c:pt>
                      <c:pt idx="6">
                        <c:v>1.64082258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E5D-4A4B-A7CF-715B8F04D553}"/>
                  </c:ext>
                </c:extLst>
              </c15:ser>
            </c15:filteredScatterSeries>
            <c15:filteredScatterSeries>
              <c15:ser>
                <c:idx val="0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特征值文章中网格收敛结果!$AE$74</c15:sqref>
                        </c15:formulaRef>
                      </c:ext>
                    </c:extLst>
                    <c:strCache>
                      <c:ptCount val="1"/>
                      <c:pt idx="0">
                        <c:v>NUMECA 粗网格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特征值文章中网格收敛结果!$B$53:$B$66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34.58</c:v>
                      </c:pt>
                      <c:pt idx="1">
                        <c:v>34.533999999999999</c:v>
                      </c:pt>
                      <c:pt idx="2">
                        <c:v>34.386000000000003</c:v>
                      </c:pt>
                      <c:pt idx="3">
                        <c:v>34.003999999999998</c:v>
                      </c:pt>
                      <c:pt idx="4">
                        <c:v>33.49</c:v>
                      </c:pt>
                      <c:pt idx="5">
                        <c:v>33.158000000000001</c:v>
                      </c:pt>
                      <c:pt idx="6">
                        <c:v>32.94</c:v>
                      </c:pt>
                      <c:pt idx="7">
                        <c:v>32.68</c:v>
                      </c:pt>
                      <c:pt idx="8">
                        <c:v>32.35</c:v>
                      </c:pt>
                      <c:pt idx="9">
                        <c:v>31.96</c:v>
                      </c:pt>
                      <c:pt idx="10">
                        <c:v>31.766999999999999</c:v>
                      </c:pt>
                      <c:pt idx="11">
                        <c:v>31.545000000000002</c:v>
                      </c:pt>
                      <c:pt idx="12">
                        <c:v>31.253</c:v>
                      </c:pt>
                      <c:pt idx="13">
                        <c:v>31.024999999999999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特征值文章中网格收敛结果!$F$53:$F$66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1.4363508758056225</c:v>
                      </c:pt>
                      <c:pt idx="1">
                        <c:v>1.486447748210826</c:v>
                      </c:pt>
                      <c:pt idx="2">
                        <c:v>1.5402065931893441</c:v>
                      </c:pt>
                      <c:pt idx="3">
                        <c:v>1.5974477843565589</c:v>
                      </c:pt>
                      <c:pt idx="4">
                        <c:v>1.6341702085598497</c:v>
                      </c:pt>
                      <c:pt idx="5">
                        <c:v>1.6450497104342499</c:v>
                      </c:pt>
                      <c:pt idx="6">
                        <c:v>1.6503963782298401</c:v>
                      </c:pt>
                      <c:pt idx="7">
                        <c:v>1.6550646988463933</c:v>
                      </c:pt>
                      <c:pt idx="8">
                        <c:v>1.6591731419419895</c:v>
                      </c:pt>
                      <c:pt idx="9">
                        <c:v>1.662744710302551</c:v>
                      </c:pt>
                      <c:pt idx="10">
                        <c:v>1.6639012765620829</c:v>
                      </c:pt>
                      <c:pt idx="11">
                        <c:v>1.6647844145569621</c:v>
                      </c:pt>
                      <c:pt idx="12">
                        <c:v>1.6650314029968845</c:v>
                      </c:pt>
                      <c:pt idx="13">
                        <c:v>1.6642596421117188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E5D-4A4B-A7CF-715B8F04D553}"/>
                  </c:ext>
                </c:extLst>
              </c15:ser>
            </c15:filteredScatterSeries>
            <c15:filteredScatterSeries>
              <c15:ser>
                <c:idx val="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特征值文章中网格收敛结果!$AE$75</c15:sqref>
                        </c15:formulaRef>
                      </c:ext>
                    </c:extLst>
                    <c:strCache>
                      <c:ptCount val="1"/>
                      <c:pt idx="0">
                        <c:v>NUMECA 中网格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bg1">
                        <a:lumMod val="75000"/>
                      </a:scheme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特征值文章中网格收敛结果!$B$71:$B$79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34.6</c:v>
                      </c:pt>
                      <c:pt idx="1">
                        <c:v>34.56</c:v>
                      </c:pt>
                      <c:pt idx="2">
                        <c:v>34.42</c:v>
                      </c:pt>
                      <c:pt idx="3">
                        <c:v>34.03</c:v>
                      </c:pt>
                      <c:pt idx="4">
                        <c:v>33.567999999999998</c:v>
                      </c:pt>
                      <c:pt idx="5">
                        <c:v>33.262</c:v>
                      </c:pt>
                      <c:pt idx="6">
                        <c:v>33.026000000000003</c:v>
                      </c:pt>
                      <c:pt idx="7">
                        <c:v>32.646500000000003</c:v>
                      </c:pt>
                      <c:pt idx="8">
                        <c:v>32.380699999999997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特征值文章中网格收敛结果!$F$71:$F$79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1.4385304234373146</c:v>
                      </c:pt>
                      <c:pt idx="1">
                        <c:v>1.4884750721543509</c:v>
                      </c:pt>
                      <c:pt idx="2">
                        <c:v>1.5422197621895171</c:v>
                      </c:pt>
                      <c:pt idx="3">
                        <c:v>1.5991915238490582</c:v>
                      </c:pt>
                      <c:pt idx="4">
                        <c:v>1.63601593153</c:v>
                      </c:pt>
                      <c:pt idx="5">
                        <c:v>1.6477733193651045</c:v>
                      </c:pt>
                      <c:pt idx="6">
                        <c:v>1.6527737969341465</c:v>
                      </c:pt>
                      <c:pt idx="7">
                        <c:v>1.6557934483917522</c:v>
                      </c:pt>
                      <c:pt idx="8">
                        <c:v>1.6554986554887694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E5D-4A4B-A7CF-715B8F04D553}"/>
                  </c:ext>
                </c:extLst>
              </c15:ser>
            </c15:filteredScatterSeries>
            <c15:filteredScatter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特征值文章中网格收敛结果!$AE$76</c15:sqref>
                        </c15:formulaRef>
                      </c:ext>
                    </c:extLst>
                    <c:strCache>
                      <c:ptCount val="1"/>
                      <c:pt idx="0">
                        <c:v>NUMECA 细网格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bg1">
                        <a:lumMod val="95000"/>
                      </a:scheme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特征值文章中网格收敛结果!$B$84:$B$91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34.604999999999997</c:v>
                      </c:pt>
                      <c:pt idx="1">
                        <c:v>34.564999999999998</c:v>
                      </c:pt>
                      <c:pt idx="2">
                        <c:v>34.42</c:v>
                      </c:pt>
                      <c:pt idx="3">
                        <c:v>34.04</c:v>
                      </c:pt>
                      <c:pt idx="4">
                        <c:v>33.61</c:v>
                      </c:pt>
                      <c:pt idx="5">
                        <c:v>33.32</c:v>
                      </c:pt>
                      <c:pt idx="6">
                        <c:v>33.090000000000003</c:v>
                      </c:pt>
                      <c:pt idx="7">
                        <c:v>32.906999999999996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特征值文章中网格收敛结果!$F$84:$F$91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1.4395773826584568</c:v>
                      </c:pt>
                      <c:pt idx="1">
                        <c:v>1.4894790420937152</c:v>
                      </c:pt>
                      <c:pt idx="2">
                        <c:v>1.5435749441600284</c:v>
                      </c:pt>
                      <c:pt idx="3">
                        <c:v>1.6022374636807464</c:v>
                      </c:pt>
                      <c:pt idx="4">
                        <c:v>1.642342547114805</c:v>
                      </c:pt>
                      <c:pt idx="5">
                        <c:v>1.6565467896073607</c:v>
                      </c:pt>
                      <c:pt idx="6">
                        <c:v>1.6635502011207417</c:v>
                      </c:pt>
                      <c:pt idx="7">
                        <c:v>1.667483716654971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5D-4A4B-A7CF-715B8F04D553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特征值文章中网格收敛结果!$J$51</c15:sqref>
                        </c15:formulaRef>
                      </c:ext>
                    </c:extLst>
                    <c:strCache>
                      <c:ptCount val="1"/>
                      <c:pt idx="0">
                        <c:v>NutsCFD  mesh 5 (single sector)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plus"/>
                  <c:size val="14"/>
                  <c:spPr>
                    <a:noFill/>
                    <a:ln w="381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特征值文章中网格收敛结果!$K$54:$K$59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34.683</c:v>
                      </c:pt>
                      <c:pt idx="1">
                        <c:v>34.130800000000001</c:v>
                      </c:pt>
                      <c:pt idx="2">
                        <c:v>34.031799999999997</c:v>
                      </c:pt>
                      <c:pt idx="3">
                        <c:v>33.739200000000004</c:v>
                      </c:pt>
                      <c:pt idx="4">
                        <c:v>33.459800000000001</c:v>
                      </c:pt>
                      <c:pt idx="5">
                        <c:v>33.112200000000001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特征值文章中网格收敛结果!$L$54:$L$59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1.4175</c:v>
                      </c:pt>
                      <c:pt idx="1">
                        <c:v>1.5777000000000001</c:v>
                      </c:pt>
                      <c:pt idx="2">
                        <c:v>1.5898000000000001</c:v>
                      </c:pt>
                      <c:pt idx="3">
                        <c:v>1.6142000000000001</c:v>
                      </c:pt>
                      <c:pt idx="4">
                        <c:v>1.6256999999999999</c:v>
                      </c:pt>
                      <c:pt idx="5">
                        <c:v>1.6286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E5D-4A4B-A7CF-715B8F04D553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特征值文章中网格收敛结果!$J$60</c15:sqref>
                        </c15:formulaRef>
                      </c:ext>
                    </c:extLst>
                    <c:strCache>
                      <c:ptCount val="1"/>
                      <c:pt idx="0">
                        <c:v>NutsCFD  mesh 5 (full annulus)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14"/>
                  <c:spPr>
                    <a:noFill/>
                    <a:ln w="3810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特征值文章中网格收敛结果!$K$63:$K$64</c15:sqref>
                        </c15:formulaRef>
                      </c:ext>
                    </c:extLst>
                    <c:numCache>
                      <c:formatCode>0.00E+00</c:formatCode>
                      <c:ptCount val="2"/>
                      <c:pt idx="0">
                        <c:v>34.683999999999997</c:v>
                      </c:pt>
                      <c:pt idx="1">
                        <c:v>33.741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特征值文章中网格收敛结果!$L$63:$L$64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1.4175</c:v>
                      </c:pt>
                      <c:pt idx="1">
                        <c:v>1.6142000000000001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E5D-4A4B-A7CF-715B8F04D553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特征值文章中网格收敛结果!$AE$73</c15:sqref>
                        </c15:formulaRef>
                      </c:ext>
                    </c:extLst>
                    <c:strCache>
                      <c:ptCount val="1"/>
                      <c:pt idx="0">
                        <c:v>测量值（Strazisar 1985）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E5D-4A4B-A7CF-715B8F04D553}"/>
                  </c:ext>
                </c:extLst>
              </c15:ser>
            </c15:filteredScatterSeries>
          </c:ext>
        </c:extLst>
      </c:scatterChart>
      <c:valAx>
        <c:axId val="79697328"/>
        <c:scaling>
          <c:orientation val="minMax"/>
          <c:max val="35"/>
          <c:min val="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r>
                  <a:rPr lang="en-US" altLang="zh-CN"/>
                  <a:t>ass flow rate </a:t>
                </a:r>
                <a:r>
                  <a:rPr lang="en-US"/>
                  <a:t>(kg/s)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910112"/>
        <c:crosses val="autoZero"/>
        <c:crossBetween val="midCat"/>
      </c:valAx>
      <c:valAx>
        <c:axId val="79910112"/>
        <c:scaling>
          <c:orientation val="minMax"/>
          <c:max val="1.7500000000000002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Total pressure ratio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697328"/>
        <c:crosses val="autoZero"/>
        <c:crossBetween val="midCat"/>
        <c:majorUnit val="5.000000000000001E-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230565161845517"/>
          <c:y val="0.74150011437189867"/>
          <c:w val="0.18774949481120642"/>
          <c:h val="0.13147767542300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 baseline="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16898148148149"/>
          <c:y val="1.6404232804232803E-2"/>
          <c:w val="0.83020115740740741"/>
          <c:h val="0.91535578703703702"/>
        </c:manualLayout>
      </c:layout>
      <c:scatterChart>
        <c:scatterStyle val="lineMarker"/>
        <c:varyColors val="0"/>
        <c:ser>
          <c:idx val="3"/>
          <c:order val="0"/>
          <c:tx>
            <c:strRef>
              <c:f>'R67单通道特征值-基于SA-helicity'!$A$1</c:f>
              <c:strCache>
                <c:ptCount val="1"/>
                <c:pt idx="0">
                  <c:v>18kpa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'R67单通道特征值-基于SA-helicity'!$B$2:$B$11</c:f>
              <c:numCache>
                <c:formatCode>0.00E+00</c:formatCode>
                <c:ptCount val="10"/>
                <c:pt idx="0">
                  <c:v>-0.22686419999999999</c:v>
                </c:pt>
                <c:pt idx="1">
                  <c:v>-0.36386439999999998</c:v>
                </c:pt>
                <c:pt idx="2">
                  <c:v>-0.61893430000000005</c:v>
                </c:pt>
                <c:pt idx="3">
                  <c:v>-0.52454069999999997</c:v>
                </c:pt>
                <c:pt idx="4">
                  <c:v>-0.3750503</c:v>
                </c:pt>
                <c:pt idx="5">
                  <c:v>-0.49161490000000002</c:v>
                </c:pt>
                <c:pt idx="6">
                  <c:v>-1.0451349999999999</c:v>
                </c:pt>
                <c:pt idx="7">
                  <c:v>-0.29699560000000003</c:v>
                </c:pt>
                <c:pt idx="8">
                  <c:v>-0.44706079999999998</c:v>
                </c:pt>
                <c:pt idx="9">
                  <c:v>-1.0810379999999999</c:v>
                </c:pt>
              </c:numCache>
            </c:numRef>
          </c:xVal>
          <c:yVal>
            <c:numRef>
              <c:f>'R67单通道特征值-基于SA-helicity'!$C$2:$C$11</c:f>
              <c:numCache>
                <c:formatCode>0.00E+00</c:formatCode>
                <c:ptCount val="10"/>
                <c:pt idx="0">
                  <c:v>0.85079890000000002</c:v>
                </c:pt>
                <c:pt idx="1">
                  <c:v>1.333121</c:v>
                </c:pt>
                <c:pt idx="2">
                  <c:v>0.69615729999999998</c:v>
                </c:pt>
                <c:pt idx="3">
                  <c:v>1.8735470000000001</c:v>
                </c:pt>
                <c:pt idx="4">
                  <c:v>-5.6643579999999996E-10</c:v>
                </c:pt>
                <c:pt idx="5">
                  <c:v>6.2802610000000005E-10</c:v>
                </c:pt>
                <c:pt idx="6">
                  <c:v>1.3218049999999999</c:v>
                </c:pt>
                <c:pt idx="7">
                  <c:v>2.3699870000000001</c:v>
                </c:pt>
                <c:pt idx="8">
                  <c:v>2.2679969999999998</c:v>
                </c:pt>
                <c:pt idx="9">
                  <c:v>1.5562279999999999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E-41D1-88D1-BB88A6723F0F}"/>
            </c:ext>
          </c:extLst>
        </c:ser>
        <c:ser>
          <c:idx val="5"/>
          <c:order val="1"/>
          <c:tx>
            <c:strRef>
              <c:f>'R67单通道特征值-基于SA-helicity'!$E$1</c:f>
              <c:strCache>
                <c:ptCount val="1"/>
                <c:pt idx="0">
                  <c:v>19kpa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'R67单通道特征值-基于SA-helicity'!$F$2:$F$11</c:f>
              <c:numCache>
                <c:formatCode>0.00E+00</c:formatCode>
                <c:ptCount val="10"/>
                <c:pt idx="0">
                  <c:v>-0.21572549999999999</c:v>
                </c:pt>
                <c:pt idx="1">
                  <c:v>-0.34701320000000002</c:v>
                </c:pt>
                <c:pt idx="2">
                  <c:v>-0.61474899999999999</c:v>
                </c:pt>
                <c:pt idx="3">
                  <c:v>-0.30180200000000001</c:v>
                </c:pt>
                <c:pt idx="4">
                  <c:v>-0.57257829999999998</c:v>
                </c:pt>
                <c:pt idx="5">
                  <c:v>-0.45272040000000002</c:v>
                </c:pt>
                <c:pt idx="6">
                  <c:v>-1.0215639999999999</c:v>
                </c:pt>
                <c:pt idx="7">
                  <c:v>-0.4395348</c:v>
                </c:pt>
                <c:pt idx="8">
                  <c:v>-1.031379</c:v>
                </c:pt>
                <c:pt idx="9">
                  <c:v>-1.1563840000000001</c:v>
                </c:pt>
              </c:numCache>
            </c:numRef>
          </c:xVal>
          <c:yVal>
            <c:numRef>
              <c:f>'R67单通道特征值-基于SA-helicity'!$G$2:$G$11</c:f>
              <c:numCache>
                <c:formatCode>0.00E+00</c:formatCode>
                <c:ptCount val="10"/>
                <c:pt idx="0">
                  <c:v>0.85328839999999995</c:v>
                </c:pt>
                <c:pt idx="1">
                  <c:v>1.344061</c:v>
                </c:pt>
                <c:pt idx="2">
                  <c:v>0.76208359999999997</c:v>
                </c:pt>
                <c:pt idx="3">
                  <c:v>-4.712208E-10</c:v>
                </c:pt>
                <c:pt idx="4">
                  <c:v>1.839788</c:v>
                </c:pt>
                <c:pt idx="5">
                  <c:v>-3.5029779999999999E-10</c:v>
                </c:pt>
                <c:pt idx="6">
                  <c:v>1.2391490000000001</c:v>
                </c:pt>
                <c:pt idx="7">
                  <c:v>2.1988050000000001</c:v>
                </c:pt>
                <c:pt idx="8">
                  <c:v>1.6354409999999999</c:v>
                </c:pt>
                <c:pt idx="9">
                  <c:v>1.7054400000000001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F-4D6A-9995-E74225F10B89}"/>
            </c:ext>
          </c:extLst>
        </c:ser>
        <c:ser>
          <c:idx val="0"/>
          <c:order val="2"/>
          <c:tx>
            <c:strRef>
              <c:f>'R67单通道特征值-基于SA-helicity'!$I$1</c:f>
              <c:strCache>
                <c:ptCount val="1"/>
                <c:pt idx="0">
                  <c:v>20kpa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'R67单通道特征值-基于SA-helicity'!$J$2:$J$11</c:f>
              <c:numCache>
                <c:formatCode>0.00E+00</c:formatCode>
                <c:ptCount val="10"/>
                <c:pt idx="0">
                  <c:v>-0.18547040000000001</c:v>
                </c:pt>
                <c:pt idx="1">
                  <c:v>-0.29211670000000001</c:v>
                </c:pt>
                <c:pt idx="2">
                  <c:v>-0.60747799999999996</c:v>
                </c:pt>
                <c:pt idx="3">
                  <c:v>-0.2183398</c:v>
                </c:pt>
                <c:pt idx="4">
                  <c:v>-0.6199926</c:v>
                </c:pt>
                <c:pt idx="5">
                  <c:v>-0.4239482</c:v>
                </c:pt>
                <c:pt idx="6">
                  <c:v>-0.46379619999999999</c:v>
                </c:pt>
                <c:pt idx="7">
                  <c:v>-1.0057830000000001</c:v>
                </c:pt>
                <c:pt idx="8">
                  <c:v>-1.0891420000000001</c:v>
                </c:pt>
                <c:pt idx="9">
                  <c:v>-1.1837930000000001</c:v>
                </c:pt>
              </c:numCache>
            </c:numRef>
          </c:xVal>
          <c:yVal>
            <c:numRef>
              <c:f>'R67单通道特征值-基于SA-helicity'!$K$2:$K$11</c:f>
              <c:numCache>
                <c:formatCode>0.00E+00</c:formatCode>
                <c:ptCount val="10"/>
                <c:pt idx="0">
                  <c:v>0.85511479999999995</c:v>
                </c:pt>
                <c:pt idx="1">
                  <c:v>1.3874569999999999</c:v>
                </c:pt>
                <c:pt idx="2">
                  <c:v>0.86421400000000004</c:v>
                </c:pt>
                <c:pt idx="3">
                  <c:v>4.605173E-10</c:v>
                </c:pt>
                <c:pt idx="4">
                  <c:v>1.849828</c:v>
                </c:pt>
                <c:pt idx="5">
                  <c:v>2.081861</c:v>
                </c:pt>
                <c:pt idx="6">
                  <c:v>4.4600130000000001E-10</c:v>
                </c:pt>
                <c:pt idx="7">
                  <c:v>1.2437940000000001</c:v>
                </c:pt>
                <c:pt idx="8">
                  <c:v>1.6413040000000001</c:v>
                </c:pt>
                <c:pt idx="9">
                  <c:v>1.60426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C-4B6E-9774-C9F3811E4783}"/>
            </c:ext>
          </c:extLst>
        </c:ser>
        <c:ser>
          <c:idx val="4"/>
          <c:order val="3"/>
          <c:tx>
            <c:strRef>
              <c:f>'R67单通道特征值-基于SA-helicity'!$M$1</c:f>
              <c:strCache>
                <c:ptCount val="1"/>
                <c:pt idx="0">
                  <c:v>21kpa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'R67单通道特征值-基于SA-helicity'!$N$2:$N$11</c:f>
              <c:numCache>
                <c:formatCode>0.00E+00</c:formatCode>
                <c:ptCount val="10"/>
                <c:pt idx="0">
                  <c:v>-0.15372728898999999</c:v>
                </c:pt>
                <c:pt idx="1">
                  <c:v>-0.24945344160999999</c:v>
                </c:pt>
                <c:pt idx="2">
                  <c:v>-0.58404697422999996</c:v>
                </c:pt>
                <c:pt idx="3">
                  <c:v>-0.40138207925000002</c:v>
                </c:pt>
                <c:pt idx="4">
                  <c:v>-0.87884979527999996</c:v>
                </c:pt>
                <c:pt idx="5">
                  <c:v>-0.20279838759999999</c:v>
                </c:pt>
                <c:pt idx="6">
                  <c:v>-0.67806452849999999</c:v>
                </c:pt>
                <c:pt idx="7">
                  <c:v>-0.47834937104000003</c:v>
                </c:pt>
                <c:pt idx="8">
                  <c:v>-0.21564135212999999</c:v>
                </c:pt>
                <c:pt idx="9">
                  <c:v>-1.0853029795</c:v>
                </c:pt>
              </c:numCache>
            </c:numRef>
          </c:xVal>
          <c:yVal>
            <c:numRef>
              <c:f>'R67单通道特征值-基于SA-helicity'!$O$2:$O$11</c:f>
              <c:numCache>
                <c:formatCode>0.00E+00</c:formatCode>
                <c:ptCount val="10"/>
                <c:pt idx="0">
                  <c:v>0.87353530226999998</c:v>
                </c:pt>
                <c:pt idx="1">
                  <c:v>1.4821382774</c:v>
                </c:pt>
                <c:pt idx="2">
                  <c:v>1.0341628968000001</c:v>
                </c:pt>
                <c:pt idx="3">
                  <c:v>1.9198009550999999</c:v>
                </c:pt>
                <c:pt idx="4">
                  <c:v>1.1346391978999999</c:v>
                </c:pt>
                <c:pt idx="5">
                  <c:v>1.7083340297999999E-9</c:v>
                </c:pt>
                <c:pt idx="6">
                  <c:v>1.8905481848000001</c:v>
                </c:pt>
                <c:pt idx="7">
                  <c:v>-3.8371843479999996E-9</c:v>
                </c:pt>
                <c:pt idx="8">
                  <c:v>2.4069022931999999</c:v>
                </c:pt>
                <c:pt idx="9">
                  <c:v>1.8683275703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3-4AE8-A95A-7272D05BA18B}"/>
            </c:ext>
          </c:extLst>
        </c:ser>
        <c:ser>
          <c:idx val="6"/>
          <c:order val="4"/>
          <c:tx>
            <c:strRef>
              <c:f>'R67单通道特征值-基于SA-helicity'!$Q$1</c:f>
              <c:strCache>
                <c:ptCount val="1"/>
                <c:pt idx="0">
                  <c:v>22kpa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'R67单通道特征值-基于SA-helicity'!$R$12:$R$41</c:f>
              <c:numCache>
                <c:formatCode>0.00E+00</c:formatCode>
                <c:ptCount val="30"/>
                <c:pt idx="0">
                  <c:v>-0.31401229593000002</c:v>
                </c:pt>
                <c:pt idx="1">
                  <c:v>-4.0307970131000001E-2</c:v>
                </c:pt>
                <c:pt idx="2">
                  <c:v>-0.18956557222000001</c:v>
                </c:pt>
                <c:pt idx="3">
                  <c:v>-0.46970402356000002</c:v>
                </c:pt>
                <c:pt idx="4">
                  <c:v>-0.39316246213</c:v>
                </c:pt>
                <c:pt idx="5">
                  <c:v>-0.22686082994000001</c:v>
                </c:pt>
                <c:pt idx="6">
                  <c:v>-0.74780999294999995</c:v>
                </c:pt>
                <c:pt idx="7">
                  <c:v>-1.0550072337</c:v>
                </c:pt>
                <c:pt idx="8">
                  <c:v>-0.86860732251999995</c:v>
                </c:pt>
                <c:pt idx="9">
                  <c:v>-1.0803125964</c:v>
                </c:pt>
                <c:pt idx="10">
                  <c:v>-0.12113017148000001</c:v>
                </c:pt>
                <c:pt idx="11">
                  <c:v>-0.15518392444000001</c:v>
                </c:pt>
                <c:pt idx="12">
                  <c:v>-0.31007717478000002</c:v>
                </c:pt>
                <c:pt idx="13">
                  <c:v>-0.56749881319999995</c:v>
                </c:pt>
                <c:pt idx="14">
                  <c:v>-0.24107859675000001</c:v>
                </c:pt>
                <c:pt idx="15">
                  <c:v>-0.67565759869999997</c:v>
                </c:pt>
                <c:pt idx="16">
                  <c:v>-0.33949328336000001</c:v>
                </c:pt>
                <c:pt idx="17">
                  <c:v>-0.89748870076999998</c:v>
                </c:pt>
                <c:pt idx="18">
                  <c:v>-0.46970402310999998</c:v>
                </c:pt>
                <c:pt idx="19">
                  <c:v>-0.86860730476000003</c:v>
                </c:pt>
                <c:pt idx="20">
                  <c:v>-0.12994546794</c:v>
                </c:pt>
                <c:pt idx="21">
                  <c:v>-0.32603073734999999</c:v>
                </c:pt>
                <c:pt idx="22">
                  <c:v>-0.64304259596000002</c:v>
                </c:pt>
                <c:pt idx="23">
                  <c:v>-0.40995342149000003</c:v>
                </c:pt>
                <c:pt idx="24">
                  <c:v>-0.93574462621999999</c:v>
                </c:pt>
                <c:pt idx="25">
                  <c:v>-0.98343646069000001</c:v>
                </c:pt>
                <c:pt idx="26">
                  <c:v>-0.68284520491</c:v>
                </c:pt>
                <c:pt idx="27">
                  <c:v>-0.33949328317999999</c:v>
                </c:pt>
                <c:pt idx="28">
                  <c:v>-0.81940483373999995</c:v>
                </c:pt>
                <c:pt idx="29">
                  <c:v>-1.0415050834999999</c:v>
                </c:pt>
              </c:numCache>
            </c:numRef>
          </c:xVal>
          <c:yVal>
            <c:numRef>
              <c:f>'R67单通道特征值-基于SA-helicity'!$S$12:$S$41</c:f>
              <c:numCache>
                <c:formatCode>0.00E+00</c:formatCode>
                <c:ptCount val="30"/>
                <c:pt idx="0">
                  <c:v>3.2903016302000001</c:v>
                </c:pt>
                <c:pt idx="1">
                  <c:v>3.6612065695</c:v>
                </c:pt>
                <c:pt idx="2">
                  <c:v>2.4612184519000002</c:v>
                </c:pt>
                <c:pt idx="3">
                  <c:v>3.9166887163999999</c:v>
                </c:pt>
                <c:pt idx="4">
                  <c:v>1.7082816851</c:v>
                </c:pt>
                <c:pt idx="5">
                  <c:v>1.548412221</c:v>
                </c:pt>
                <c:pt idx="6">
                  <c:v>1.9324621823999999</c:v>
                </c:pt>
                <c:pt idx="7">
                  <c:v>2.3188162496000002</c:v>
                </c:pt>
                <c:pt idx="8">
                  <c:v>4.067998502</c:v>
                </c:pt>
                <c:pt idx="9">
                  <c:v>2.1154853658000001</c:v>
                </c:pt>
                <c:pt idx="10">
                  <c:v>5.2397060223</c:v>
                </c:pt>
                <c:pt idx="11">
                  <c:v>4.5824621094999998</c:v>
                </c:pt>
                <c:pt idx="12">
                  <c:v>5.4050345705999998</c:v>
                </c:pt>
                <c:pt idx="13">
                  <c:v>4.6512253136000004</c:v>
                </c:pt>
                <c:pt idx="14">
                  <c:v>5.6247554482000002</c:v>
                </c:pt>
                <c:pt idx="15">
                  <c:v>5.5207428064000004</c:v>
                </c:pt>
                <c:pt idx="16">
                  <c:v>5.8468138228999997</c:v>
                </c:pt>
                <c:pt idx="17">
                  <c:v>4.8837818110000004</c:v>
                </c:pt>
                <c:pt idx="18">
                  <c:v>3.9166887163999999</c:v>
                </c:pt>
                <c:pt idx="19">
                  <c:v>4.0679984842000003</c:v>
                </c:pt>
                <c:pt idx="20">
                  <c:v>6.7967032037999999</c:v>
                </c:pt>
                <c:pt idx="21">
                  <c:v>7.4799863551000003</c:v>
                </c:pt>
                <c:pt idx="22">
                  <c:v>6.7931072962999997</c:v>
                </c:pt>
                <c:pt idx="23">
                  <c:v>6.2161978146000001</c:v>
                </c:pt>
                <c:pt idx="24">
                  <c:v>7.0914498831000001</c:v>
                </c:pt>
                <c:pt idx="25">
                  <c:v>6.6560416449000002</c:v>
                </c:pt>
                <c:pt idx="26">
                  <c:v>6.1580249636</c:v>
                </c:pt>
                <c:pt idx="27">
                  <c:v>5.8468138230999998</c:v>
                </c:pt>
                <c:pt idx="28">
                  <c:v>6.1924997242000002</c:v>
                </c:pt>
                <c:pt idx="29">
                  <c:v>7.6371994074999998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2C-48E1-9913-5FFEA927A504}"/>
            </c:ext>
          </c:extLst>
        </c:ser>
        <c:ser>
          <c:idx val="2"/>
          <c:order val="5"/>
          <c:tx>
            <c:strRef>
              <c:f>'R67单通道特征值-基于SA-helicity'!$U$1</c:f>
              <c:strCache>
                <c:ptCount val="1"/>
                <c:pt idx="0">
                  <c:v>23kpa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'R67单通道特征值-基于SA-helicity'!$V$2:$V$51</c:f>
              <c:numCache>
                <c:formatCode>0.00E+00</c:formatCode>
                <c:ptCount val="50"/>
                <c:pt idx="0">
                  <c:v>-0.11776850032</c:v>
                </c:pt>
                <c:pt idx="1">
                  <c:v>-0.39860559769999998</c:v>
                </c:pt>
                <c:pt idx="2">
                  <c:v>-0.20731999402000001</c:v>
                </c:pt>
                <c:pt idx="3">
                  <c:v>-0.12668595297999999</c:v>
                </c:pt>
                <c:pt idx="4">
                  <c:v>-0.58345462025999995</c:v>
                </c:pt>
                <c:pt idx="5">
                  <c:v>-0.82895109583000004</c:v>
                </c:pt>
                <c:pt idx="6">
                  <c:v>-0.37748970411999999</c:v>
                </c:pt>
                <c:pt idx="7">
                  <c:v>-0.79677768961999995</c:v>
                </c:pt>
                <c:pt idx="8">
                  <c:v>-1.2435994658</c:v>
                </c:pt>
                <c:pt idx="9">
                  <c:v>-1.1224088749000001</c:v>
                </c:pt>
                <c:pt idx="10">
                  <c:v>-0.17741309551000001</c:v>
                </c:pt>
                <c:pt idx="11">
                  <c:v>-0.27845120659</c:v>
                </c:pt>
                <c:pt idx="12">
                  <c:v>-3.3465588061000001E-2</c:v>
                </c:pt>
                <c:pt idx="13">
                  <c:v>-0.44721440614000002</c:v>
                </c:pt>
                <c:pt idx="14">
                  <c:v>-0.87553350599000002</c:v>
                </c:pt>
                <c:pt idx="15">
                  <c:v>-0.20731999357</c:v>
                </c:pt>
                <c:pt idx="16">
                  <c:v>-1.0463985629999999</c:v>
                </c:pt>
                <c:pt idx="17">
                  <c:v>-0.79677769224999995</c:v>
                </c:pt>
                <c:pt idx="18">
                  <c:v>-0.58345460903000002</c:v>
                </c:pt>
                <c:pt idx="19">
                  <c:v>-1.3984787968000001</c:v>
                </c:pt>
                <c:pt idx="20">
                  <c:v>-0.13701611920000001</c:v>
                </c:pt>
                <c:pt idx="21">
                  <c:v>-0.12404117864</c:v>
                </c:pt>
                <c:pt idx="22">
                  <c:v>-0.33732572471</c:v>
                </c:pt>
                <c:pt idx="23">
                  <c:v>-0.65304553524999998</c:v>
                </c:pt>
                <c:pt idx="24">
                  <c:v>-0.2468325173</c:v>
                </c:pt>
                <c:pt idx="25">
                  <c:v>-0.44721440587</c:v>
                </c:pt>
                <c:pt idx="26">
                  <c:v>-0.73974213313000003</c:v>
                </c:pt>
                <c:pt idx="27">
                  <c:v>-0.66856810593000005</c:v>
                </c:pt>
                <c:pt idx="28">
                  <c:v>-0.85164404420999995</c:v>
                </c:pt>
                <c:pt idx="29">
                  <c:v>-3.3465588025999998E-2</c:v>
                </c:pt>
                <c:pt idx="30">
                  <c:v>-0.12132723073</c:v>
                </c:pt>
                <c:pt idx="31">
                  <c:v>-0.35651409361000003</c:v>
                </c:pt>
                <c:pt idx="32">
                  <c:v>-0.42285526792</c:v>
                </c:pt>
                <c:pt idx="33">
                  <c:v>-0.62895095690000002</c:v>
                </c:pt>
                <c:pt idx="34">
                  <c:v>-0.65201918132000003</c:v>
                </c:pt>
                <c:pt idx="35">
                  <c:v>-0.30838764276000002</c:v>
                </c:pt>
                <c:pt idx="36">
                  <c:v>-0.88445141053999998</c:v>
                </c:pt>
                <c:pt idx="37">
                  <c:v>-0.83734052060999997</c:v>
                </c:pt>
                <c:pt idx="38">
                  <c:v>-0.91958033165999997</c:v>
                </c:pt>
                <c:pt idx="39">
                  <c:v>-1.1049574408</c:v>
                </c:pt>
                <c:pt idx="40">
                  <c:v>-0.62041057867000005</c:v>
                </c:pt>
                <c:pt idx="41">
                  <c:v>-0.51501372845000004</c:v>
                </c:pt>
                <c:pt idx="42">
                  <c:v>-0.1967832729</c:v>
                </c:pt>
                <c:pt idx="43">
                  <c:v>-1.1157608649999999</c:v>
                </c:pt>
                <c:pt idx="44">
                  <c:v>-0.32030858023999997</c:v>
                </c:pt>
                <c:pt idx="45">
                  <c:v>-0.99897775445000003</c:v>
                </c:pt>
                <c:pt idx="46">
                  <c:v>-0.94626587799999995</c:v>
                </c:pt>
                <c:pt idx="47">
                  <c:v>-0.30838764269000002</c:v>
                </c:pt>
                <c:pt idx="48">
                  <c:v>-1.1502557</c:v>
                </c:pt>
                <c:pt idx="49">
                  <c:v>-1.0330217173</c:v>
                </c:pt>
              </c:numCache>
            </c:numRef>
          </c:xVal>
          <c:yVal>
            <c:numRef>
              <c:f>'R67单通道特征值-基于SA-helicity'!$W$2:$W$51</c:f>
              <c:numCache>
                <c:formatCode>0.00E+00</c:formatCode>
                <c:ptCount val="50"/>
                <c:pt idx="0">
                  <c:v>0.90305752852999999</c:v>
                </c:pt>
                <c:pt idx="1">
                  <c:v>1.4205387803</c:v>
                </c:pt>
                <c:pt idx="2">
                  <c:v>1.5919572769000001</c:v>
                </c:pt>
                <c:pt idx="3">
                  <c:v>-1.3121170817E-10</c:v>
                </c:pt>
                <c:pt idx="4">
                  <c:v>1.5827299317000001</c:v>
                </c:pt>
                <c:pt idx="5">
                  <c:v>0.62245467512999997</c:v>
                </c:pt>
                <c:pt idx="6">
                  <c:v>4.4281822652999998E-10</c:v>
                </c:pt>
                <c:pt idx="7">
                  <c:v>1.9596831063</c:v>
                </c:pt>
                <c:pt idx="8">
                  <c:v>0.53443117203000001</c:v>
                </c:pt>
                <c:pt idx="9">
                  <c:v>-4.0193959271999997E-9</c:v>
                </c:pt>
                <c:pt idx="10">
                  <c:v>2.5246111030999998</c:v>
                </c:pt>
                <c:pt idx="11">
                  <c:v>3.3820621829999999</c:v>
                </c:pt>
                <c:pt idx="12">
                  <c:v>3.7141699736999998</c:v>
                </c:pt>
                <c:pt idx="13">
                  <c:v>4.0744636980999998</c:v>
                </c:pt>
                <c:pt idx="14">
                  <c:v>2.3537178843</c:v>
                </c:pt>
                <c:pt idx="15">
                  <c:v>1.5919572767000001</c:v>
                </c:pt>
                <c:pt idx="16">
                  <c:v>2.4480871410999998</c:v>
                </c:pt>
                <c:pt idx="17">
                  <c:v>1.9596831079000001</c:v>
                </c:pt>
                <c:pt idx="18">
                  <c:v>1.5827300389000001</c:v>
                </c:pt>
                <c:pt idx="19">
                  <c:v>3.2768903574000001</c:v>
                </c:pt>
                <c:pt idx="20">
                  <c:v>4.6474686359000001</c:v>
                </c:pt>
                <c:pt idx="21">
                  <c:v>5.3088202031999998</c:v>
                </c:pt>
                <c:pt idx="22">
                  <c:v>5.1628183505000003</c:v>
                </c:pt>
                <c:pt idx="23">
                  <c:v>5.0227181952000004</c:v>
                </c:pt>
                <c:pt idx="24">
                  <c:v>5.6985725149000004</c:v>
                </c:pt>
                <c:pt idx="25">
                  <c:v>4.0744636982999998</c:v>
                </c:pt>
                <c:pt idx="26">
                  <c:v>4.3616761275</c:v>
                </c:pt>
                <c:pt idx="27">
                  <c:v>5.7732993733000004</c:v>
                </c:pt>
                <c:pt idx="28">
                  <c:v>4.4158440229</c:v>
                </c:pt>
                <c:pt idx="29">
                  <c:v>3.7141699736999998</c:v>
                </c:pt>
                <c:pt idx="30">
                  <c:v>6.8743749645000003</c:v>
                </c:pt>
                <c:pt idx="31">
                  <c:v>6.4825412306999999</c:v>
                </c:pt>
                <c:pt idx="32">
                  <c:v>6.3455177195000001</c:v>
                </c:pt>
                <c:pt idx="33">
                  <c:v>6.8723274998999999</c:v>
                </c:pt>
                <c:pt idx="34">
                  <c:v>6.9139842455</c:v>
                </c:pt>
                <c:pt idx="35">
                  <c:v>7.5864062019</c:v>
                </c:pt>
                <c:pt idx="36">
                  <c:v>7.1444355303</c:v>
                </c:pt>
                <c:pt idx="37">
                  <c:v>6.4337186909000001</c:v>
                </c:pt>
                <c:pt idx="38">
                  <c:v>7.5165404910999998</c:v>
                </c:pt>
                <c:pt idx="39">
                  <c:v>7.0211767168000003</c:v>
                </c:pt>
                <c:pt idx="40">
                  <c:v>8.6246471098999997</c:v>
                </c:pt>
                <c:pt idx="41">
                  <c:v>9.7881234446000001</c:v>
                </c:pt>
                <c:pt idx="42">
                  <c:v>10.198805155000001</c:v>
                </c:pt>
                <c:pt idx="43">
                  <c:v>8.9049558292000004</c:v>
                </c:pt>
                <c:pt idx="44">
                  <c:v>10.344257283999999</c:v>
                </c:pt>
                <c:pt idx="45">
                  <c:v>8.4307568417999992</c:v>
                </c:pt>
                <c:pt idx="46">
                  <c:v>8.3222558660000008</c:v>
                </c:pt>
                <c:pt idx="47">
                  <c:v>7.5864062021000001</c:v>
                </c:pt>
                <c:pt idx="48">
                  <c:v>8.1210461181000007</c:v>
                </c:pt>
                <c:pt idx="49">
                  <c:v>7.9096574321000004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0-431D-A1BB-FE0BE51CF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80952"/>
        <c:axId val="5010812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6"/>
                <c:tx>
                  <c:strRef>
                    <c:extLst>
                      <c:ext uri="{02D57815-91ED-43cb-92C2-25804820EDAC}">
                        <c15:formulaRef>
                          <c15:sqref>'R67单通道特征值-基于SA-helicity'!$Y$1</c15:sqref>
                        </c15:formulaRef>
                      </c:ext>
                    </c:extLst>
                    <c:strCache>
                      <c:ptCount val="1"/>
                      <c:pt idx="0">
                        <c:v>23.3kpa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'R67单通道特征值-基于SA-helicity'!$Z$2:$Z$11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-0.11020014860000001</c:v>
                      </c:pt>
                      <c:pt idx="1">
                        <c:v>-0.40165574104000001</c:v>
                      </c:pt>
                      <c:pt idx="2">
                        <c:v>-0.20689455773000001</c:v>
                      </c:pt>
                      <c:pt idx="3">
                        <c:v>-0.58146476017000004</c:v>
                      </c:pt>
                      <c:pt idx="4">
                        <c:v>-7.4566822845999997E-2</c:v>
                      </c:pt>
                      <c:pt idx="5">
                        <c:v>-0.33131187706999998</c:v>
                      </c:pt>
                      <c:pt idx="6">
                        <c:v>-0.83207108753000003</c:v>
                      </c:pt>
                      <c:pt idx="7">
                        <c:v>-0.77579115511999996</c:v>
                      </c:pt>
                      <c:pt idx="8">
                        <c:v>-0.96677487802999995</c:v>
                      </c:pt>
                      <c:pt idx="9">
                        <c:v>-1.2972192319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'R67单通道特征值-基于SA-helicity'!$AA$2:$AA$11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0.90694076480999997</c:v>
                      </c:pt>
                      <c:pt idx="1">
                        <c:v>1.2765567284999999</c:v>
                      </c:pt>
                      <c:pt idx="2">
                        <c:v>1.5979020021999999</c:v>
                      </c:pt>
                      <c:pt idx="3">
                        <c:v>1.7389516187</c:v>
                      </c:pt>
                      <c:pt idx="4">
                        <c:v>-6.3298699615000005E-11</c:v>
                      </c:pt>
                      <c:pt idx="5">
                        <c:v>-1.7304313538000001E-10</c:v>
                      </c:pt>
                      <c:pt idx="6">
                        <c:v>0.46821403914999998</c:v>
                      </c:pt>
                      <c:pt idx="7">
                        <c:v>1.973488267</c:v>
                      </c:pt>
                      <c:pt idx="8">
                        <c:v>3.2794844507000001E-8</c:v>
                      </c:pt>
                      <c:pt idx="9">
                        <c:v>0.55979684666999996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412-4AE1-8926-1AAED19B9DAA}"/>
                  </c:ext>
                </c:extLst>
              </c15:ser>
            </c15:filteredScatterSeries>
          </c:ext>
        </c:extLst>
      </c:scatterChart>
      <c:valAx>
        <c:axId val="501080952"/>
        <c:scaling>
          <c:orientation val="minMax"/>
          <c:max val="1"/>
          <c:min val="-3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Real part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081280"/>
        <c:crossesAt val="-3"/>
        <c:crossBetween val="midCat"/>
        <c:majorUnit val="1"/>
      </c:valAx>
      <c:valAx>
        <c:axId val="501081280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Imag part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080952"/>
        <c:crossesAt val="-3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065849901018306"/>
          <c:y val="7.7403280755174841E-3"/>
          <c:w val="0.16670624633514061"/>
          <c:h val="0.176404277369970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 baseline="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63138888888889"/>
          <c:y val="3.9518399405622497E-2"/>
          <c:w val="0.77075305555555551"/>
          <c:h val="0.825050833333333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'AIAAJ paper中的结果'!$A$1</c:f>
              <c:strCache>
                <c:ptCount val="1"/>
                <c:pt idx="0">
                  <c:v>Exp, Strazisar 1985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'AIAAJ paper中的结果'!$A$3:$A$15</c:f>
              <c:numCache>
                <c:formatCode>0.0000</c:formatCode>
                <c:ptCount val="13"/>
                <c:pt idx="0">
                  <c:v>34.96</c:v>
                </c:pt>
                <c:pt idx="1">
                  <c:v>34.96</c:v>
                </c:pt>
                <c:pt idx="2">
                  <c:v>34.923200000000016</c:v>
                </c:pt>
                <c:pt idx="3">
                  <c:v>34.647199999999984</c:v>
                </c:pt>
                <c:pt idx="4">
                  <c:v>34.638000000000019</c:v>
                </c:pt>
                <c:pt idx="5">
                  <c:v>34.656399999999998</c:v>
                </c:pt>
                <c:pt idx="6">
                  <c:v>34.131999999999998</c:v>
                </c:pt>
                <c:pt idx="7">
                  <c:v>34.012399999999992</c:v>
                </c:pt>
                <c:pt idx="8">
                  <c:v>33.202799999999996</c:v>
                </c:pt>
                <c:pt idx="9">
                  <c:v>32.632400000000004</c:v>
                </c:pt>
                <c:pt idx="10">
                  <c:v>32.558799999999991</c:v>
                </c:pt>
                <c:pt idx="11">
                  <c:v>32.494399999999992</c:v>
                </c:pt>
                <c:pt idx="12">
                  <c:v>32.199999999999989</c:v>
                </c:pt>
              </c:numCache>
            </c:numRef>
          </c:xVal>
          <c:yVal>
            <c:numRef>
              <c:f>'AIAAJ paper中的结果'!$D$3:$D$15</c:f>
              <c:numCache>
                <c:formatCode>0.0000</c:formatCode>
                <c:ptCount val="13"/>
                <c:pt idx="0">
                  <c:v>0.84199999999999997</c:v>
                </c:pt>
                <c:pt idx="1">
                  <c:v>0.86899999999999999</c:v>
                </c:pt>
                <c:pt idx="2">
                  <c:v>0.88800000000000001</c:v>
                </c:pt>
                <c:pt idx="3">
                  <c:v>0.90600000000000003</c:v>
                </c:pt>
                <c:pt idx="4">
                  <c:v>0.93200000000000005</c:v>
                </c:pt>
                <c:pt idx="5">
                  <c:v>0.92800000000000005</c:v>
                </c:pt>
                <c:pt idx="6">
                  <c:v>0.91100000000000003</c:v>
                </c:pt>
                <c:pt idx="7">
                  <c:v>0.90800000000000003</c:v>
                </c:pt>
                <c:pt idx="8">
                  <c:v>0.90900000000000003</c:v>
                </c:pt>
                <c:pt idx="9">
                  <c:v>0.91200000000000003</c:v>
                </c:pt>
                <c:pt idx="10">
                  <c:v>0.90200000000000002</c:v>
                </c:pt>
                <c:pt idx="11">
                  <c:v>0.89900000000000002</c:v>
                </c:pt>
                <c:pt idx="12">
                  <c:v>0.90100000000000002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9-9545-B9E7-19B17D041587}"/>
            </c:ext>
          </c:extLst>
        </c:ser>
        <c:ser>
          <c:idx val="1"/>
          <c:order val="1"/>
          <c:tx>
            <c:strRef>
              <c:f>'AIAAJ paper中的结果'!#REF!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8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'AIAAJ paper中的结果'!$F$3:$F$11</c:f>
              <c:numCache>
                <c:formatCode>General</c:formatCode>
                <c:ptCount val="9"/>
                <c:pt idx="0">
                  <c:v>34.545999999999999</c:v>
                </c:pt>
                <c:pt idx="1">
                  <c:v>34.545999999999999</c:v>
                </c:pt>
                <c:pt idx="2">
                  <c:v>34.515999999999998</c:v>
                </c:pt>
                <c:pt idx="3">
                  <c:v>34.299999999999997</c:v>
                </c:pt>
                <c:pt idx="4">
                  <c:v>34.064</c:v>
                </c:pt>
                <c:pt idx="5">
                  <c:v>33.799999999999997</c:v>
                </c:pt>
                <c:pt idx="6">
                  <c:v>33.286000000000001</c:v>
                </c:pt>
                <c:pt idx="7">
                  <c:v>32.555</c:v>
                </c:pt>
                <c:pt idx="8">
                  <c:v>31.861000000000001</c:v>
                </c:pt>
              </c:numCache>
            </c:numRef>
          </c:xVal>
          <c:yVal>
            <c:numRef>
              <c:f>'AIAAJ paper中的结果'!$H$3:$H$11</c:f>
              <c:numCache>
                <c:formatCode>General</c:formatCode>
                <c:ptCount val="9"/>
                <c:pt idx="0">
                  <c:v>0.84450999999999998</c:v>
                </c:pt>
                <c:pt idx="1">
                  <c:v>0.87629999999999997</c:v>
                </c:pt>
                <c:pt idx="2">
                  <c:v>0.89434000000000002</c:v>
                </c:pt>
                <c:pt idx="3">
                  <c:v>0.90815000000000001</c:v>
                </c:pt>
                <c:pt idx="4">
                  <c:v>0.91229000000000005</c:v>
                </c:pt>
                <c:pt idx="5">
                  <c:v>0.91152</c:v>
                </c:pt>
                <c:pt idx="6">
                  <c:v>0.90450000000000008</c:v>
                </c:pt>
                <c:pt idx="7">
                  <c:v>0.89395000000000002</c:v>
                </c:pt>
                <c:pt idx="8">
                  <c:v>0.88206999999999991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39-9545-B9E7-19B17D041587}"/>
            </c:ext>
          </c:extLst>
        </c:ser>
        <c:ser>
          <c:idx val="6"/>
          <c:order val="2"/>
          <c:tx>
            <c:strRef>
              <c:f>'AIAAJ paper中的结果'!$J$1</c:f>
              <c:strCache>
                <c:ptCount val="1"/>
                <c:pt idx="0">
                  <c:v>NutsCFD (as in the AIAAJ paper)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triangle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'AIAAJ paper中的结果'!$K$3:$K$10</c:f>
              <c:numCache>
                <c:formatCode>General</c:formatCode>
                <c:ptCount val="8"/>
                <c:pt idx="0">
                  <c:v>34.621400000000001</c:v>
                </c:pt>
                <c:pt idx="1">
                  <c:v>34.573</c:v>
                </c:pt>
                <c:pt idx="2">
                  <c:v>34.401400000000002</c:v>
                </c:pt>
                <c:pt idx="3">
                  <c:v>34.053800000000003</c:v>
                </c:pt>
                <c:pt idx="4">
                  <c:v>33.1496</c:v>
                </c:pt>
                <c:pt idx="5">
                  <c:v>32.650199999999998</c:v>
                </c:pt>
                <c:pt idx="6">
                  <c:v>32.476399999999998</c:v>
                </c:pt>
                <c:pt idx="7">
                  <c:v>32.299999999999997</c:v>
                </c:pt>
              </c:numCache>
            </c:numRef>
          </c:xVal>
          <c:yVal>
            <c:numRef>
              <c:f>'AIAAJ paper中的结果'!$M$3:$M$10</c:f>
              <c:numCache>
                <c:formatCode>General</c:formatCode>
                <c:ptCount val="8"/>
                <c:pt idx="0">
                  <c:v>0.84640000000000004</c:v>
                </c:pt>
                <c:pt idx="1">
                  <c:v>0.86529999999999996</c:v>
                </c:pt>
                <c:pt idx="2">
                  <c:v>0.88549999999999995</c:v>
                </c:pt>
                <c:pt idx="3">
                  <c:v>0.89749999999999996</c:v>
                </c:pt>
                <c:pt idx="4">
                  <c:v>0.89529999999999998</c:v>
                </c:pt>
                <c:pt idx="5">
                  <c:v>0.88849999999999996</c:v>
                </c:pt>
                <c:pt idx="6">
                  <c:v>0.88549999999999995</c:v>
                </c:pt>
                <c:pt idx="7">
                  <c:v>0.88249999999999995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B-4BBC-8E98-ED47A4B79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97328"/>
        <c:axId val="79910112"/>
      </c:scatterChart>
      <c:valAx>
        <c:axId val="79697328"/>
        <c:scaling>
          <c:orientation val="minMax"/>
          <c:max val="35"/>
          <c:min val="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流量</a:t>
                </a:r>
                <a:r>
                  <a:rPr lang="en-US" altLang="zh-CN"/>
                  <a:t>(kg/s)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910112"/>
        <c:crosses val="autoZero"/>
        <c:crossBetween val="midCat"/>
      </c:valAx>
      <c:valAx>
        <c:axId val="79910112"/>
        <c:scaling>
          <c:orientation val="minMax"/>
          <c:max val="0.95000000000000007"/>
          <c:min val="0.83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等熵效率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697328"/>
        <c:crosses val="autoZero"/>
        <c:crossBetween val="midCat"/>
        <c:majorUnit val="3.0000000000000006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aseline="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总压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'进出口径向分布-试验值'!$C$10:$C$28</c:f>
              <c:numCache>
                <c:formatCode>General</c:formatCode>
                <c:ptCount val="19"/>
                <c:pt idx="0">
                  <c:v>0.92230000000000001</c:v>
                </c:pt>
                <c:pt idx="1">
                  <c:v>0.94540000000000002</c:v>
                </c:pt>
                <c:pt idx="2">
                  <c:v>0.96099999999999997</c:v>
                </c:pt>
                <c:pt idx="3">
                  <c:v>0.97540000000000004</c:v>
                </c:pt>
                <c:pt idx="4">
                  <c:v>0.98129999999999995</c:v>
                </c:pt>
                <c:pt idx="5">
                  <c:v>0.99080000000000001</c:v>
                </c:pt>
                <c:pt idx="6">
                  <c:v>0.99419999999999997</c:v>
                </c:pt>
                <c:pt idx="7">
                  <c:v>0.99550000000000005</c:v>
                </c:pt>
                <c:pt idx="8">
                  <c:v>1.0016</c:v>
                </c:pt>
                <c:pt idx="9">
                  <c:v>1.0016</c:v>
                </c:pt>
                <c:pt idx="10">
                  <c:v>1.0016</c:v>
                </c:pt>
                <c:pt idx="11">
                  <c:v>1.0009999999999999</c:v>
                </c:pt>
                <c:pt idx="12">
                  <c:v>1.0023</c:v>
                </c:pt>
                <c:pt idx="13">
                  <c:v>1.0023</c:v>
                </c:pt>
                <c:pt idx="14">
                  <c:v>1.0016</c:v>
                </c:pt>
                <c:pt idx="15">
                  <c:v>0.99690000000000001</c:v>
                </c:pt>
                <c:pt idx="16">
                  <c:v>0.99080000000000001</c:v>
                </c:pt>
                <c:pt idx="17">
                  <c:v>0.97789999999999999</c:v>
                </c:pt>
                <c:pt idx="18">
                  <c:v>0.95820000000000005</c:v>
                </c:pt>
              </c:numCache>
            </c:numRef>
          </c:xVal>
          <c:yVal>
            <c:numRef>
              <c:f>'进出口径向分布-试验值'!$B$10:$B$28</c:f>
              <c:numCache>
                <c:formatCode>General</c:formatCode>
                <c:ptCount val="19"/>
                <c:pt idx="0">
                  <c:v>0.25519400000000003</c:v>
                </c:pt>
                <c:pt idx="1">
                  <c:v>0.25384799999999996</c:v>
                </c:pt>
                <c:pt idx="2">
                  <c:v>0.25250099999999998</c:v>
                </c:pt>
                <c:pt idx="3">
                  <c:v>0.25113000000000002</c:v>
                </c:pt>
                <c:pt idx="4">
                  <c:v>0.24975800000000001</c:v>
                </c:pt>
                <c:pt idx="5">
                  <c:v>0.24257000000000001</c:v>
                </c:pt>
                <c:pt idx="6">
                  <c:v>0.23479800000000001</c:v>
                </c:pt>
                <c:pt idx="7">
                  <c:v>0.22687300000000002</c:v>
                </c:pt>
                <c:pt idx="8">
                  <c:v>0.21198799999999998</c:v>
                </c:pt>
                <c:pt idx="9">
                  <c:v>0.196469</c:v>
                </c:pt>
                <c:pt idx="10">
                  <c:v>0.180645</c:v>
                </c:pt>
                <c:pt idx="11">
                  <c:v>0.16441400000000003</c:v>
                </c:pt>
                <c:pt idx="12">
                  <c:v>0.147396</c:v>
                </c:pt>
                <c:pt idx="13">
                  <c:v>0.12959099999999998</c:v>
                </c:pt>
                <c:pt idx="14">
                  <c:v>0.110084</c:v>
                </c:pt>
                <c:pt idx="15">
                  <c:v>0.10073600000000001</c:v>
                </c:pt>
                <c:pt idx="16">
                  <c:v>9.8881999999999998E-2</c:v>
                </c:pt>
                <c:pt idx="17">
                  <c:v>9.7082000000000002E-2</c:v>
                </c:pt>
                <c:pt idx="18">
                  <c:v>9.5174000000000009E-2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D-44CB-B390-AE4595A547D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'进出口径向分布-试验值'!$J$10:$J$18</c:f>
              <c:numCache>
                <c:formatCode>General</c:formatCode>
                <c:ptCount val="9"/>
                <c:pt idx="0">
                  <c:v>1.7937000000000001</c:v>
                </c:pt>
                <c:pt idx="1">
                  <c:v>1.7665</c:v>
                </c:pt>
                <c:pt idx="2">
                  <c:v>1.7433000000000001</c:v>
                </c:pt>
                <c:pt idx="3">
                  <c:v>1.7242999999999999</c:v>
                </c:pt>
                <c:pt idx="4">
                  <c:v>1.7011000000000001</c:v>
                </c:pt>
                <c:pt idx="5">
                  <c:v>1.6820999999999999</c:v>
                </c:pt>
                <c:pt idx="6">
                  <c:v>1.6991000000000001</c:v>
                </c:pt>
                <c:pt idx="7">
                  <c:v>1.6889000000000001</c:v>
                </c:pt>
                <c:pt idx="8">
                  <c:v>1.6773</c:v>
                </c:pt>
              </c:numCache>
            </c:numRef>
          </c:xVal>
          <c:yVal>
            <c:numRef>
              <c:f>'进出口径向分布-试验值'!$I$10:$I$18</c:f>
              <c:numCache>
                <c:formatCode>General</c:formatCode>
                <c:ptCount val="9"/>
                <c:pt idx="0">
                  <c:v>0.23225799999999999</c:v>
                </c:pt>
                <c:pt idx="1">
                  <c:v>0.22031999999999999</c:v>
                </c:pt>
                <c:pt idx="2">
                  <c:v>0.20827999999999999</c:v>
                </c:pt>
                <c:pt idx="3">
                  <c:v>0.19616399999999998</c:v>
                </c:pt>
                <c:pt idx="4">
                  <c:v>0.183947</c:v>
                </c:pt>
                <c:pt idx="5">
                  <c:v>0.17152599999999998</c:v>
                </c:pt>
                <c:pt idx="6">
                  <c:v>0.15890199999999999</c:v>
                </c:pt>
                <c:pt idx="7">
                  <c:v>0.14612600000000001</c:v>
                </c:pt>
                <c:pt idx="8">
                  <c:v>0.133299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A3D-44CB-B390-AE4595A5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26680"/>
        <c:axId val="356030712"/>
      </c:scatterChart>
      <c:valAx>
        <c:axId val="498226680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6030712"/>
        <c:crosses val="autoZero"/>
        <c:crossBetween val="midCat"/>
      </c:valAx>
      <c:valAx>
        <c:axId val="356030712"/>
        <c:scaling>
          <c:orientation val="minMax"/>
          <c:max val="0.26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226680"/>
        <c:crosses val="autoZero"/>
        <c:crossBetween val="midCat"/>
        <c:majorUnit val="3.0000000000000006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总温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'进出口径向分布-试验值'!$D$10:$D$28</c:f>
              <c:numCache>
                <c:formatCode>General</c:formatCode>
                <c:ptCount val="19"/>
                <c:pt idx="0">
                  <c:v>1.0088999999999999</c:v>
                </c:pt>
                <c:pt idx="1">
                  <c:v>0.99560000000000004</c:v>
                </c:pt>
                <c:pt idx="2">
                  <c:v>1.0015000000000001</c:v>
                </c:pt>
                <c:pt idx="3">
                  <c:v>1.0035000000000001</c:v>
                </c:pt>
                <c:pt idx="4">
                  <c:v>1.0041</c:v>
                </c:pt>
                <c:pt idx="5">
                  <c:v>1.0049999999999999</c:v>
                </c:pt>
                <c:pt idx="6">
                  <c:v>1.0054000000000001</c:v>
                </c:pt>
                <c:pt idx="7">
                  <c:v>1.0042</c:v>
                </c:pt>
                <c:pt idx="8">
                  <c:v>0.99939999999999996</c:v>
                </c:pt>
                <c:pt idx="9">
                  <c:v>0.99919999999999998</c:v>
                </c:pt>
                <c:pt idx="10">
                  <c:v>0.99870000000000003</c:v>
                </c:pt>
                <c:pt idx="11">
                  <c:v>0.999</c:v>
                </c:pt>
                <c:pt idx="12">
                  <c:v>0.99870000000000003</c:v>
                </c:pt>
                <c:pt idx="13">
                  <c:v>0.99919999999999998</c:v>
                </c:pt>
                <c:pt idx="14">
                  <c:v>0.99850000000000005</c:v>
                </c:pt>
                <c:pt idx="15">
                  <c:v>0.99980000000000002</c:v>
                </c:pt>
                <c:pt idx="16">
                  <c:v>1.0007999999999999</c:v>
                </c:pt>
                <c:pt idx="17">
                  <c:v>1.0013000000000001</c:v>
                </c:pt>
                <c:pt idx="18">
                  <c:v>1.0005999999999999</c:v>
                </c:pt>
              </c:numCache>
            </c:numRef>
          </c:xVal>
          <c:yVal>
            <c:numRef>
              <c:f>'进出口径向分布-试验值'!$B$10:$B$28</c:f>
              <c:numCache>
                <c:formatCode>General</c:formatCode>
                <c:ptCount val="19"/>
                <c:pt idx="0">
                  <c:v>0.25519400000000003</c:v>
                </c:pt>
                <c:pt idx="1">
                  <c:v>0.25384799999999996</c:v>
                </c:pt>
                <c:pt idx="2">
                  <c:v>0.25250099999999998</c:v>
                </c:pt>
                <c:pt idx="3">
                  <c:v>0.25113000000000002</c:v>
                </c:pt>
                <c:pt idx="4">
                  <c:v>0.24975800000000001</c:v>
                </c:pt>
                <c:pt idx="5">
                  <c:v>0.24257000000000001</c:v>
                </c:pt>
                <c:pt idx="6">
                  <c:v>0.23479800000000001</c:v>
                </c:pt>
                <c:pt idx="7">
                  <c:v>0.22687300000000002</c:v>
                </c:pt>
                <c:pt idx="8">
                  <c:v>0.21198799999999998</c:v>
                </c:pt>
                <c:pt idx="9">
                  <c:v>0.196469</c:v>
                </c:pt>
                <c:pt idx="10">
                  <c:v>0.180645</c:v>
                </c:pt>
                <c:pt idx="11">
                  <c:v>0.16441400000000003</c:v>
                </c:pt>
                <c:pt idx="12">
                  <c:v>0.147396</c:v>
                </c:pt>
                <c:pt idx="13">
                  <c:v>0.12959099999999998</c:v>
                </c:pt>
                <c:pt idx="14">
                  <c:v>0.110084</c:v>
                </c:pt>
                <c:pt idx="15">
                  <c:v>0.10073600000000001</c:v>
                </c:pt>
                <c:pt idx="16">
                  <c:v>9.8881999999999998E-2</c:v>
                </c:pt>
                <c:pt idx="17">
                  <c:v>9.7082000000000002E-2</c:v>
                </c:pt>
                <c:pt idx="18">
                  <c:v>9.5174000000000009E-2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2-497C-AA0D-94DAE8A9453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'进出口径向分布-试验值'!$K$10:$K$18</c:f>
              <c:numCache>
                <c:formatCode>General</c:formatCode>
                <c:ptCount val="9"/>
                <c:pt idx="0">
                  <c:v>1.2269000000000001</c:v>
                </c:pt>
                <c:pt idx="1">
                  <c:v>1.2059</c:v>
                </c:pt>
                <c:pt idx="2">
                  <c:v>1.1936</c:v>
                </c:pt>
                <c:pt idx="3">
                  <c:v>1.1754</c:v>
                </c:pt>
                <c:pt idx="4">
                  <c:v>1.1737</c:v>
                </c:pt>
                <c:pt idx="5">
                  <c:v>1.1689000000000001</c:v>
                </c:pt>
                <c:pt idx="6">
                  <c:v>1.1716</c:v>
                </c:pt>
                <c:pt idx="7">
                  <c:v>1.1708000000000001</c:v>
                </c:pt>
                <c:pt idx="8">
                  <c:v>1.1640999999999999</c:v>
                </c:pt>
              </c:numCache>
            </c:numRef>
          </c:xVal>
          <c:yVal>
            <c:numRef>
              <c:f>'进出口径向分布-试验值'!$I$10:$I$18</c:f>
              <c:numCache>
                <c:formatCode>General</c:formatCode>
                <c:ptCount val="9"/>
                <c:pt idx="0">
                  <c:v>0.23225799999999999</c:v>
                </c:pt>
                <c:pt idx="1">
                  <c:v>0.22031999999999999</c:v>
                </c:pt>
                <c:pt idx="2">
                  <c:v>0.20827999999999999</c:v>
                </c:pt>
                <c:pt idx="3">
                  <c:v>0.19616399999999998</c:v>
                </c:pt>
                <c:pt idx="4">
                  <c:v>0.183947</c:v>
                </c:pt>
                <c:pt idx="5">
                  <c:v>0.17152599999999998</c:v>
                </c:pt>
                <c:pt idx="6">
                  <c:v>0.15890199999999999</c:v>
                </c:pt>
                <c:pt idx="7">
                  <c:v>0.14612600000000001</c:v>
                </c:pt>
                <c:pt idx="8">
                  <c:v>0.133299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A2-497C-AA0D-94DAE8A94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26680"/>
        <c:axId val="356030712"/>
      </c:scatterChart>
      <c:valAx>
        <c:axId val="498226680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6030712"/>
        <c:crosses val="autoZero"/>
        <c:crossBetween val="midCat"/>
      </c:valAx>
      <c:valAx>
        <c:axId val="356030712"/>
        <c:scaling>
          <c:orientation val="minMax"/>
          <c:max val="0.26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226680"/>
        <c:crosses val="autoZero"/>
        <c:crossBetween val="midCat"/>
        <c:majorUnit val="3.0000000000000006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流动角度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'进出口径向分布-试验值'!$F$10:$F$28</c:f>
              <c:numCache>
                <c:formatCode>General</c:formatCode>
                <c:ptCount val="19"/>
                <c:pt idx="0">
                  <c:v>1.7</c:v>
                </c:pt>
                <c:pt idx="1">
                  <c:v>1.5</c:v>
                </c:pt>
                <c:pt idx="2">
                  <c:v>0</c:v>
                </c:pt>
                <c:pt idx="3">
                  <c:v>1.1000000000000001</c:v>
                </c:pt>
                <c:pt idx="4">
                  <c:v>0.6</c:v>
                </c:pt>
                <c:pt idx="5">
                  <c:v>-0.1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  <c:pt idx="15">
                  <c:v>1.3</c:v>
                </c:pt>
                <c:pt idx="16">
                  <c:v>0.8</c:v>
                </c:pt>
                <c:pt idx="17">
                  <c:v>0.7</c:v>
                </c:pt>
                <c:pt idx="18">
                  <c:v>0.9</c:v>
                </c:pt>
              </c:numCache>
            </c:numRef>
          </c:xVal>
          <c:yVal>
            <c:numRef>
              <c:f>'进出口径向分布-试验值'!$B$10:$B$28</c:f>
              <c:numCache>
                <c:formatCode>General</c:formatCode>
                <c:ptCount val="19"/>
                <c:pt idx="0">
                  <c:v>0.25519400000000003</c:v>
                </c:pt>
                <c:pt idx="1">
                  <c:v>0.25384799999999996</c:v>
                </c:pt>
                <c:pt idx="2">
                  <c:v>0.25250099999999998</c:v>
                </c:pt>
                <c:pt idx="3">
                  <c:v>0.25113000000000002</c:v>
                </c:pt>
                <c:pt idx="4">
                  <c:v>0.24975800000000001</c:v>
                </c:pt>
                <c:pt idx="5">
                  <c:v>0.24257000000000001</c:v>
                </c:pt>
                <c:pt idx="6">
                  <c:v>0.23479800000000001</c:v>
                </c:pt>
                <c:pt idx="7">
                  <c:v>0.22687300000000002</c:v>
                </c:pt>
                <c:pt idx="8">
                  <c:v>0.21198799999999998</c:v>
                </c:pt>
                <c:pt idx="9">
                  <c:v>0.196469</c:v>
                </c:pt>
                <c:pt idx="10">
                  <c:v>0.180645</c:v>
                </c:pt>
                <c:pt idx="11">
                  <c:v>0.16441400000000003</c:v>
                </c:pt>
                <c:pt idx="12">
                  <c:v>0.147396</c:v>
                </c:pt>
                <c:pt idx="13">
                  <c:v>0.12959099999999998</c:v>
                </c:pt>
                <c:pt idx="14">
                  <c:v>0.110084</c:v>
                </c:pt>
                <c:pt idx="15">
                  <c:v>0.10073600000000001</c:v>
                </c:pt>
                <c:pt idx="16">
                  <c:v>9.8881999999999998E-2</c:v>
                </c:pt>
                <c:pt idx="17">
                  <c:v>9.7082000000000002E-2</c:v>
                </c:pt>
                <c:pt idx="18">
                  <c:v>9.5174000000000009E-2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61-435B-A52C-3514103F776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'进出口径向分布-试验值'!$M$10:$M$18</c:f>
              <c:numCache>
                <c:formatCode>General</c:formatCode>
                <c:ptCount val="9"/>
                <c:pt idx="0">
                  <c:v>45.2</c:v>
                </c:pt>
                <c:pt idx="1">
                  <c:v>43.6</c:v>
                </c:pt>
                <c:pt idx="2">
                  <c:v>43.3</c:v>
                </c:pt>
                <c:pt idx="3">
                  <c:v>41.8</c:v>
                </c:pt>
                <c:pt idx="4">
                  <c:v>43.8</c:v>
                </c:pt>
                <c:pt idx="5">
                  <c:v>45.1</c:v>
                </c:pt>
                <c:pt idx="6">
                  <c:v>47.6</c:v>
                </c:pt>
                <c:pt idx="7">
                  <c:v>50.2</c:v>
                </c:pt>
                <c:pt idx="8">
                  <c:v>51.5</c:v>
                </c:pt>
              </c:numCache>
            </c:numRef>
          </c:xVal>
          <c:yVal>
            <c:numRef>
              <c:f>'进出口径向分布-试验值'!$I$10:$I$18</c:f>
              <c:numCache>
                <c:formatCode>General</c:formatCode>
                <c:ptCount val="9"/>
                <c:pt idx="0">
                  <c:v>0.23225799999999999</c:v>
                </c:pt>
                <c:pt idx="1">
                  <c:v>0.22031999999999999</c:v>
                </c:pt>
                <c:pt idx="2">
                  <c:v>0.20827999999999999</c:v>
                </c:pt>
                <c:pt idx="3">
                  <c:v>0.19616399999999998</c:v>
                </c:pt>
                <c:pt idx="4">
                  <c:v>0.183947</c:v>
                </c:pt>
                <c:pt idx="5">
                  <c:v>0.17152599999999998</c:v>
                </c:pt>
                <c:pt idx="6">
                  <c:v>0.15890199999999999</c:v>
                </c:pt>
                <c:pt idx="7">
                  <c:v>0.14612600000000001</c:v>
                </c:pt>
                <c:pt idx="8">
                  <c:v>0.133299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61-435B-A52C-3514103F7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26680"/>
        <c:axId val="356030712"/>
      </c:scatterChart>
      <c:valAx>
        <c:axId val="498226680"/>
        <c:scaling>
          <c:orientation val="minMax"/>
          <c:max val="7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6030712"/>
        <c:crosses val="autoZero"/>
        <c:crossBetween val="midCat"/>
      </c:valAx>
      <c:valAx>
        <c:axId val="356030712"/>
        <c:scaling>
          <c:orientation val="minMax"/>
          <c:max val="0.26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226680"/>
        <c:crosses val="autoZero"/>
        <c:crossBetween val="midCat"/>
        <c:majorUnit val="3.0000000000000006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总压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'进出口径向分布-试验值'!$C$38:$C$56</c:f>
              <c:numCache>
                <c:formatCode>General</c:formatCode>
                <c:ptCount val="19"/>
                <c:pt idx="0">
                  <c:v>0.90939999999999999</c:v>
                </c:pt>
                <c:pt idx="1">
                  <c:v>0.93379999999999996</c:v>
                </c:pt>
                <c:pt idx="2">
                  <c:v>0.95689999999999997</c:v>
                </c:pt>
                <c:pt idx="3">
                  <c:v>0.97040000000000004</c:v>
                </c:pt>
                <c:pt idx="4">
                  <c:v>0.98060000000000003</c:v>
                </c:pt>
                <c:pt idx="5">
                  <c:v>0.99819999999999998</c:v>
                </c:pt>
                <c:pt idx="6">
                  <c:v>0.99960000000000004</c:v>
                </c:pt>
                <c:pt idx="7">
                  <c:v>1.0003</c:v>
                </c:pt>
                <c:pt idx="8">
                  <c:v>1.0003</c:v>
                </c:pt>
                <c:pt idx="9">
                  <c:v>1.0003</c:v>
                </c:pt>
                <c:pt idx="10">
                  <c:v>1.0009999999999999</c:v>
                </c:pt>
                <c:pt idx="11">
                  <c:v>1.0003</c:v>
                </c:pt>
                <c:pt idx="12">
                  <c:v>1.0009999999999999</c:v>
                </c:pt>
                <c:pt idx="13">
                  <c:v>1.0009999999999999</c:v>
                </c:pt>
                <c:pt idx="14">
                  <c:v>1.0003</c:v>
                </c:pt>
                <c:pt idx="15">
                  <c:v>0.99480000000000002</c:v>
                </c:pt>
                <c:pt idx="16">
                  <c:v>0.98529999999999995</c:v>
                </c:pt>
                <c:pt idx="17">
                  <c:v>0.96899999999999997</c:v>
                </c:pt>
                <c:pt idx="18">
                  <c:v>0.94589999999999996</c:v>
                </c:pt>
              </c:numCache>
            </c:numRef>
          </c:xVal>
          <c:yVal>
            <c:numRef>
              <c:f>'进出口径向分布-试验值'!$B$38:$B$56</c:f>
              <c:numCache>
                <c:formatCode>General</c:formatCode>
                <c:ptCount val="19"/>
                <c:pt idx="0">
                  <c:v>0.25519400000000003</c:v>
                </c:pt>
                <c:pt idx="1">
                  <c:v>0.25384799999999996</c:v>
                </c:pt>
                <c:pt idx="2">
                  <c:v>0.25250099999999998</c:v>
                </c:pt>
                <c:pt idx="3">
                  <c:v>0.25113000000000002</c:v>
                </c:pt>
                <c:pt idx="4">
                  <c:v>0.24975800000000001</c:v>
                </c:pt>
                <c:pt idx="5">
                  <c:v>0.24257000000000001</c:v>
                </c:pt>
                <c:pt idx="6">
                  <c:v>0.23479800000000001</c:v>
                </c:pt>
                <c:pt idx="7">
                  <c:v>0.22687300000000002</c:v>
                </c:pt>
                <c:pt idx="8">
                  <c:v>0.21198799999999998</c:v>
                </c:pt>
                <c:pt idx="9">
                  <c:v>0.196469</c:v>
                </c:pt>
                <c:pt idx="10">
                  <c:v>0.180645</c:v>
                </c:pt>
                <c:pt idx="11">
                  <c:v>0.16441400000000003</c:v>
                </c:pt>
                <c:pt idx="12">
                  <c:v>0.147396</c:v>
                </c:pt>
                <c:pt idx="13">
                  <c:v>0.12959099999999998</c:v>
                </c:pt>
                <c:pt idx="14">
                  <c:v>0.110084</c:v>
                </c:pt>
                <c:pt idx="15">
                  <c:v>0.10073600000000001</c:v>
                </c:pt>
                <c:pt idx="16">
                  <c:v>9.8881999999999998E-2</c:v>
                </c:pt>
                <c:pt idx="17">
                  <c:v>9.7082000000000002E-2</c:v>
                </c:pt>
                <c:pt idx="18">
                  <c:v>9.5174000000000009E-2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01-4A54-9A3B-76F042E1C90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'进出口径向分布-试验值'!$J$38:$J$46</c:f>
              <c:numCache>
                <c:formatCode>General</c:formatCode>
                <c:ptCount val="9"/>
                <c:pt idx="0">
                  <c:v>1.6664000000000001</c:v>
                </c:pt>
                <c:pt idx="1">
                  <c:v>1.6549</c:v>
                </c:pt>
                <c:pt idx="2">
                  <c:v>1.6500999999999999</c:v>
                </c:pt>
                <c:pt idx="3">
                  <c:v>1.6426000000000001</c:v>
                </c:pt>
                <c:pt idx="4">
                  <c:v>1.6276999999999999</c:v>
                </c:pt>
                <c:pt idx="5">
                  <c:v>1.6202000000000001</c:v>
                </c:pt>
                <c:pt idx="6">
                  <c:v>1.6372</c:v>
                </c:pt>
                <c:pt idx="7">
                  <c:v>1.6406000000000001</c:v>
                </c:pt>
                <c:pt idx="8">
                  <c:v>1.6086</c:v>
                </c:pt>
              </c:numCache>
            </c:numRef>
          </c:xVal>
          <c:yVal>
            <c:numRef>
              <c:f>'进出口径向分布-试验值'!$I$38:$I$46</c:f>
              <c:numCache>
                <c:formatCode>General</c:formatCode>
                <c:ptCount val="9"/>
                <c:pt idx="0">
                  <c:v>0.23225799999999999</c:v>
                </c:pt>
                <c:pt idx="1">
                  <c:v>0.22031999999999999</c:v>
                </c:pt>
                <c:pt idx="2">
                  <c:v>0.20827999999999999</c:v>
                </c:pt>
                <c:pt idx="3">
                  <c:v>0.19616399999999998</c:v>
                </c:pt>
                <c:pt idx="4">
                  <c:v>0.183947</c:v>
                </c:pt>
                <c:pt idx="5">
                  <c:v>0.17152599999999998</c:v>
                </c:pt>
                <c:pt idx="6">
                  <c:v>0.15890199999999999</c:v>
                </c:pt>
                <c:pt idx="7">
                  <c:v>0.14612600000000001</c:v>
                </c:pt>
                <c:pt idx="8">
                  <c:v>0.133299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01-4A54-9A3B-76F042E1C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26680"/>
        <c:axId val="356030712"/>
      </c:scatterChart>
      <c:valAx>
        <c:axId val="498226680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6030712"/>
        <c:crosses val="autoZero"/>
        <c:crossBetween val="midCat"/>
      </c:valAx>
      <c:valAx>
        <c:axId val="356030712"/>
        <c:scaling>
          <c:orientation val="minMax"/>
          <c:max val="0.26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226680"/>
        <c:crosses val="autoZero"/>
        <c:crossBetween val="midCat"/>
        <c:majorUnit val="3.0000000000000006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总温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'进出口径向分布-试验值'!$D$38:$D$56</c:f>
              <c:numCache>
                <c:formatCode>General</c:formatCode>
                <c:ptCount val="19"/>
                <c:pt idx="0">
                  <c:v>1.0012000000000001</c:v>
                </c:pt>
                <c:pt idx="1">
                  <c:v>0.999</c:v>
                </c:pt>
                <c:pt idx="2">
                  <c:v>1.0013000000000001</c:v>
                </c:pt>
                <c:pt idx="3">
                  <c:v>1.0009999999999999</c:v>
                </c:pt>
                <c:pt idx="4">
                  <c:v>1.0012000000000001</c:v>
                </c:pt>
                <c:pt idx="5">
                  <c:v>1.0009999999999999</c:v>
                </c:pt>
                <c:pt idx="6">
                  <c:v>1.0007999999999999</c:v>
                </c:pt>
                <c:pt idx="7">
                  <c:v>1.0009999999999999</c:v>
                </c:pt>
                <c:pt idx="8">
                  <c:v>1</c:v>
                </c:pt>
                <c:pt idx="9">
                  <c:v>0.99939999999999996</c:v>
                </c:pt>
                <c:pt idx="10">
                  <c:v>0.99939999999999996</c:v>
                </c:pt>
                <c:pt idx="11">
                  <c:v>0.99939999999999996</c:v>
                </c:pt>
                <c:pt idx="12">
                  <c:v>1.0004</c:v>
                </c:pt>
                <c:pt idx="13">
                  <c:v>0.99960000000000004</c:v>
                </c:pt>
                <c:pt idx="14">
                  <c:v>0.99939999999999996</c:v>
                </c:pt>
                <c:pt idx="15">
                  <c:v>1.0013000000000001</c:v>
                </c:pt>
                <c:pt idx="16">
                  <c:v>1.0019</c:v>
                </c:pt>
                <c:pt idx="17">
                  <c:v>1.0013000000000001</c:v>
                </c:pt>
                <c:pt idx="18">
                  <c:v>1.0013000000000001</c:v>
                </c:pt>
              </c:numCache>
            </c:numRef>
          </c:xVal>
          <c:yVal>
            <c:numRef>
              <c:f>'进出口径向分布-试验值'!$B$38:$B$56</c:f>
              <c:numCache>
                <c:formatCode>General</c:formatCode>
                <c:ptCount val="19"/>
                <c:pt idx="0">
                  <c:v>0.25519400000000003</c:v>
                </c:pt>
                <c:pt idx="1">
                  <c:v>0.25384799999999996</c:v>
                </c:pt>
                <c:pt idx="2">
                  <c:v>0.25250099999999998</c:v>
                </c:pt>
                <c:pt idx="3">
                  <c:v>0.25113000000000002</c:v>
                </c:pt>
                <c:pt idx="4">
                  <c:v>0.24975800000000001</c:v>
                </c:pt>
                <c:pt idx="5">
                  <c:v>0.24257000000000001</c:v>
                </c:pt>
                <c:pt idx="6">
                  <c:v>0.23479800000000001</c:v>
                </c:pt>
                <c:pt idx="7">
                  <c:v>0.22687300000000002</c:v>
                </c:pt>
                <c:pt idx="8">
                  <c:v>0.21198799999999998</c:v>
                </c:pt>
                <c:pt idx="9">
                  <c:v>0.196469</c:v>
                </c:pt>
                <c:pt idx="10">
                  <c:v>0.180645</c:v>
                </c:pt>
                <c:pt idx="11">
                  <c:v>0.16441400000000003</c:v>
                </c:pt>
                <c:pt idx="12">
                  <c:v>0.147396</c:v>
                </c:pt>
                <c:pt idx="13">
                  <c:v>0.12959099999999998</c:v>
                </c:pt>
                <c:pt idx="14">
                  <c:v>0.110084</c:v>
                </c:pt>
                <c:pt idx="15">
                  <c:v>0.10073600000000001</c:v>
                </c:pt>
                <c:pt idx="16">
                  <c:v>9.8881999999999998E-2</c:v>
                </c:pt>
                <c:pt idx="17">
                  <c:v>9.7082000000000002E-2</c:v>
                </c:pt>
                <c:pt idx="18">
                  <c:v>9.5174000000000009E-2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C5-4FB2-A378-0707FC6A21D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'进出口径向分布-试验值'!$K$38:$K$46</c:f>
              <c:numCache>
                <c:formatCode>General</c:formatCode>
                <c:ptCount val="9"/>
                <c:pt idx="0">
                  <c:v>1.1902999999999999</c:v>
                </c:pt>
                <c:pt idx="1">
                  <c:v>1.1664000000000001</c:v>
                </c:pt>
                <c:pt idx="2">
                  <c:v>1.1612</c:v>
                </c:pt>
                <c:pt idx="3">
                  <c:v>1.1575</c:v>
                </c:pt>
                <c:pt idx="4">
                  <c:v>1.1556</c:v>
                </c:pt>
                <c:pt idx="5">
                  <c:v>1.1529</c:v>
                </c:pt>
                <c:pt idx="6">
                  <c:v>1.1556</c:v>
                </c:pt>
                <c:pt idx="7">
                  <c:v>1.1585000000000001</c:v>
                </c:pt>
                <c:pt idx="8">
                  <c:v>1.1535</c:v>
                </c:pt>
              </c:numCache>
            </c:numRef>
          </c:xVal>
          <c:yVal>
            <c:numRef>
              <c:f>'进出口径向分布-试验值'!$I$38:$I$46</c:f>
              <c:numCache>
                <c:formatCode>General</c:formatCode>
                <c:ptCount val="9"/>
                <c:pt idx="0">
                  <c:v>0.23225799999999999</c:v>
                </c:pt>
                <c:pt idx="1">
                  <c:v>0.22031999999999999</c:v>
                </c:pt>
                <c:pt idx="2">
                  <c:v>0.20827999999999999</c:v>
                </c:pt>
                <c:pt idx="3">
                  <c:v>0.19616399999999998</c:v>
                </c:pt>
                <c:pt idx="4">
                  <c:v>0.183947</c:v>
                </c:pt>
                <c:pt idx="5">
                  <c:v>0.17152599999999998</c:v>
                </c:pt>
                <c:pt idx="6">
                  <c:v>0.15890199999999999</c:v>
                </c:pt>
                <c:pt idx="7">
                  <c:v>0.14612600000000001</c:v>
                </c:pt>
                <c:pt idx="8">
                  <c:v>0.133299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C5-4FB2-A378-0707FC6A2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26680"/>
        <c:axId val="356030712"/>
      </c:scatterChart>
      <c:valAx>
        <c:axId val="498226680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6030712"/>
        <c:crosses val="autoZero"/>
        <c:crossBetween val="midCat"/>
      </c:valAx>
      <c:valAx>
        <c:axId val="356030712"/>
        <c:scaling>
          <c:orientation val="minMax"/>
          <c:max val="0.26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226680"/>
        <c:crosses val="autoZero"/>
        <c:crossBetween val="midCat"/>
        <c:majorUnit val="3.0000000000000006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流动角度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'进出口径向分布-试验值'!$F$38:$F$56</c:f>
              <c:numCache>
                <c:formatCode>General</c:formatCode>
                <c:ptCount val="19"/>
                <c:pt idx="0">
                  <c:v>1.3</c:v>
                </c:pt>
                <c:pt idx="1">
                  <c:v>0.5</c:v>
                </c:pt>
                <c:pt idx="2">
                  <c:v>0.3</c:v>
                </c:pt>
                <c:pt idx="3">
                  <c:v>0.4</c:v>
                </c:pt>
                <c:pt idx="4">
                  <c:v>0.7</c:v>
                </c:pt>
                <c:pt idx="5">
                  <c:v>0.9</c:v>
                </c:pt>
                <c:pt idx="6">
                  <c:v>0.3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0.6</c:v>
                </c:pt>
                <c:pt idx="17">
                  <c:v>0.6</c:v>
                </c:pt>
                <c:pt idx="18">
                  <c:v>1</c:v>
                </c:pt>
              </c:numCache>
            </c:numRef>
          </c:xVal>
          <c:yVal>
            <c:numRef>
              <c:f>'进出口径向分布-试验值'!$B$10:$B$28</c:f>
              <c:numCache>
                <c:formatCode>General</c:formatCode>
                <c:ptCount val="19"/>
                <c:pt idx="0">
                  <c:v>0.25519400000000003</c:v>
                </c:pt>
                <c:pt idx="1">
                  <c:v>0.25384799999999996</c:v>
                </c:pt>
                <c:pt idx="2">
                  <c:v>0.25250099999999998</c:v>
                </c:pt>
                <c:pt idx="3">
                  <c:v>0.25113000000000002</c:v>
                </c:pt>
                <c:pt idx="4">
                  <c:v>0.24975800000000001</c:v>
                </c:pt>
                <c:pt idx="5">
                  <c:v>0.24257000000000001</c:v>
                </c:pt>
                <c:pt idx="6">
                  <c:v>0.23479800000000001</c:v>
                </c:pt>
                <c:pt idx="7">
                  <c:v>0.22687300000000002</c:v>
                </c:pt>
                <c:pt idx="8">
                  <c:v>0.21198799999999998</c:v>
                </c:pt>
                <c:pt idx="9">
                  <c:v>0.196469</c:v>
                </c:pt>
                <c:pt idx="10">
                  <c:v>0.180645</c:v>
                </c:pt>
                <c:pt idx="11">
                  <c:v>0.16441400000000003</c:v>
                </c:pt>
                <c:pt idx="12">
                  <c:v>0.147396</c:v>
                </c:pt>
                <c:pt idx="13">
                  <c:v>0.12959099999999998</c:v>
                </c:pt>
                <c:pt idx="14">
                  <c:v>0.110084</c:v>
                </c:pt>
                <c:pt idx="15">
                  <c:v>0.10073600000000001</c:v>
                </c:pt>
                <c:pt idx="16">
                  <c:v>9.8881999999999998E-2</c:v>
                </c:pt>
                <c:pt idx="17">
                  <c:v>9.7082000000000002E-2</c:v>
                </c:pt>
                <c:pt idx="18">
                  <c:v>9.5174000000000009E-2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F-4CA9-9EF7-334E22492CF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'进出口径向分布-试验值'!$M$38:$M$46</c:f>
              <c:numCache>
                <c:formatCode>General</c:formatCode>
                <c:ptCount val="9"/>
                <c:pt idx="0">
                  <c:v>37</c:v>
                </c:pt>
                <c:pt idx="1">
                  <c:v>34.9</c:v>
                </c:pt>
                <c:pt idx="2">
                  <c:v>36</c:v>
                </c:pt>
                <c:pt idx="3">
                  <c:v>35.700000000000003</c:v>
                </c:pt>
                <c:pt idx="4">
                  <c:v>37.799999999999997</c:v>
                </c:pt>
                <c:pt idx="5">
                  <c:v>39.6</c:v>
                </c:pt>
                <c:pt idx="6">
                  <c:v>41.4</c:v>
                </c:pt>
                <c:pt idx="7">
                  <c:v>44.5</c:v>
                </c:pt>
                <c:pt idx="8">
                  <c:v>48.1</c:v>
                </c:pt>
              </c:numCache>
            </c:numRef>
          </c:xVal>
          <c:yVal>
            <c:numRef>
              <c:f>'进出口径向分布-试验值'!$I$10:$I$18</c:f>
              <c:numCache>
                <c:formatCode>General</c:formatCode>
                <c:ptCount val="9"/>
                <c:pt idx="0">
                  <c:v>0.23225799999999999</c:v>
                </c:pt>
                <c:pt idx="1">
                  <c:v>0.22031999999999999</c:v>
                </c:pt>
                <c:pt idx="2">
                  <c:v>0.20827999999999999</c:v>
                </c:pt>
                <c:pt idx="3">
                  <c:v>0.19616399999999998</c:v>
                </c:pt>
                <c:pt idx="4">
                  <c:v>0.183947</c:v>
                </c:pt>
                <c:pt idx="5">
                  <c:v>0.17152599999999998</c:v>
                </c:pt>
                <c:pt idx="6">
                  <c:v>0.15890199999999999</c:v>
                </c:pt>
                <c:pt idx="7">
                  <c:v>0.14612600000000001</c:v>
                </c:pt>
                <c:pt idx="8">
                  <c:v>0.133299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7F-4CA9-9EF7-334E2249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26680"/>
        <c:axId val="356030712"/>
      </c:scatterChart>
      <c:valAx>
        <c:axId val="498226680"/>
        <c:scaling>
          <c:orientation val="minMax"/>
          <c:max val="7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6030712"/>
        <c:crosses val="autoZero"/>
        <c:crossBetween val="midCat"/>
      </c:valAx>
      <c:valAx>
        <c:axId val="356030712"/>
        <c:scaling>
          <c:orientation val="minMax"/>
          <c:max val="0.26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226680"/>
        <c:crosses val="autoZero"/>
        <c:crossBetween val="midCat"/>
        <c:majorUnit val="3.0000000000000006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82583333333332"/>
          <c:y val="2.8934999999999999E-2"/>
          <c:w val="0.80955861111111116"/>
          <c:h val="0.8215230555555556"/>
        </c:manualLayout>
      </c:layout>
      <c:scatterChart>
        <c:scatterStyle val="lineMarker"/>
        <c:varyColors val="0"/>
        <c:ser>
          <c:idx val="7"/>
          <c:order val="0"/>
          <c:tx>
            <c:strRef>
              <c:f>'AIAAJ paper中的结果'!$A$1:$D$1</c:f>
              <c:strCache>
                <c:ptCount val="1"/>
                <c:pt idx="0">
                  <c:v>Exp, Strazisar 1985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8"/>
            <c:spPr>
              <a:noFill/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'AIAAJ paper中的结果'!$A$3:$A$15</c:f>
              <c:numCache>
                <c:formatCode>0.0000</c:formatCode>
                <c:ptCount val="13"/>
                <c:pt idx="0">
                  <c:v>34.96</c:v>
                </c:pt>
                <c:pt idx="1">
                  <c:v>34.96</c:v>
                </c:pt>
                <c:pt idx="2">
                  <c:v>34.923200000000016</c:v>
                </c:pt>
                <c:pt idx="3">
                  <c:v>34.647199999999984</c:v>
                </c:pt>
                <c:pt idx="4">
                  <c:v>34.638000000000019</c:v>
                </c:pt>
                <c:pt idx="5">
                  <c:v>34.656399999999998</c:v>
                </c:pt>
                <c:pt idx="6">
                  <c:v>34.131999999999998</c:v>
                </c:pt>
                <c:pt idx="7">
                  <c:v>34.012399999999992</c:v>
                </c:pt>
                <c:pt idx="8">
                  <c:v>33.202799999999996</c:v>
                </c:pt>
                <c:pt idx="9">
                  <c:v>32.632400000000004</c:v>
                </c:pt>
                <c:pt idx="10">
                  <c:v>32.558799999999991</c:v>
                </c:pt>
                <c:pt idx="11">
                  <c:v>32.494399999999992</c:v>
                </c:pt>
                <c:pt idx="12">
                  <c:v>32.199999999999989</c:v>
                </c:pt>
              </c:numCache>
            </c:numRef>
          </c:xVal>
          <c:yVal>
            <c:numRef>
              <c:f>'AIAAJ paper中的结果'!$C$3:$C$15</c:f>
              <c:numCache>
                <c:formatCode>0.0000</c:formatCode>
                <c:ptCount val="13"/>
                <c:pt idx="0">
                  <c:v>1.3790990990990999</c:v>
                </c:pt>
                <c:pt idx="1">
                  <c:v>1.50648648648649</c:v>
                </c:pt>
                <c:pt idx="2">
                  <c:v>1.5443243243243201</c:v>
                </c:pt>
                <c:pt idx="3">
                  <c:v>1.6073873873873901</c:v>
                </c:pt>
                <c:pt idx="4">
                  <c:v>1.6389189189189199</c:v>
                </c:pt>
                <c:pt idx="5">
                  <c:v>1.6464864864864901</c:v>
                </c:pt>
                <c:pt idx="6">
                  <c:v>1.67801801801802</c:v>
                </c:pt>
                <c:pt idx="7">
                  <c:v>1.6767567567567601</c:v>
                </c:pt>
                <c:pt idx="8">
                  <c:v>1.71711711711712</c:v>
                </c:pt>
                <c:pt idx="9">
                  <c:v>1.72720720720721</c:v>
                </c:pt>
                <c:pt idx="10">
                  <c:v>1.73099099099099</c:v>
                </c:pt>
                <c:pt idx="11">
                  <c:v>1.72720720720721</c:v>
                </c:pt>
                <c:pt idx="12">
                  <c:v>1.7385585585585599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EE-4420-AA1E-D24C58DE17FE}"/>
            </c:ext>
          </c:extLst>
        </c:ser>
        <c:ser>
          <c:idx val="2"/>
          <c:order val="1"/>
          <c:tx>
            <c:strRef>
              <c:f>特征值文章中网格收敛结果!$A$1</c:f>
              <c:strCache>
                <c:ptCount val="1"/>
                <c:pt idx="0">
                  <c:v>Numeca mesh 1 (y+=5, total 0.5M)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特征值文章中网格收敛结果!$B$3:$B$10</c:f>
              <c:numCache>
                <c:formatCode>General</c:formatCode>
                <c:ptCount val="8"/>
                <c:pt idx="0">
                  <c:v>34.505000000000003</c:v>
                </c:pt>
                <c:pt idx="1">
                  <c:v>34.450000000000003</c:v>
                </c:pt>
                <c:pt idx="2">
                  <c:v>34.26</c:v>
                </c:pt>
                <c:pt idx="3">
                  <c:v>33.825000000000003</c:v>
                </c:pt>
                <c:pt idx="4">
                  <c:v>33.32</c:v>
                </c:pt>
                <c:pt idx="5">
                  <c:v>33.159999999999997</c:v>
                </c:pt>
                <c:pt idx="6">
                  <c:v>32.72</c:v>
                </c:pt>
                <c:pt idx="7">
                  <c:v>31.84</c:v>
                </c:pt>
              </c:numCache>
            </c:numRef>
          </c:xVal>
          <c:yVal>
            <c:numRef>
              <c:f>特征值文章中网格收敛结果!$F$3:$F$10</c:f>
              <c:numCache>
                <c:formatCode>General</c:formatCode>
                <c:ptCount val="8"/>
                <c:pt idx="0">
                  <c:v>1.44</c:v>
                </c:pt>
                <c:pt idx="1">
                  <c:v>1.49</c:v>
                </c:pt>
                <c:pt idx="2">
                  <c:v>1.54</c:v>
                </c:pt>
                <c:pt idx="3">
                  <c:v>1.6015999999999999</c:v>
                </c:pt>
                <c:pt idx="4">
                  <c:v>1.6326000000000001</c:v>
                </c:pt>
                <c:pt idx="5">
                  <c:v>1.6379999999999999</c:v>
                </c:pt>
                <c:pt idx="6">
                  <c:v>1.6480999999999999</c:v>
                </c:pt>
                <c:pt idx="7">
                  <c:v>1.6543000000000001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0451-4C43-98DE-AB38C525A2C2}"/>
            </c:ext>
          </c:extLst>
        </c:ser>
        <c:ser>
          <c:idx val="3"/>
          <c:order val="2"/>
          <c:tx>
            <c:strRef>
              <c:f>特征值文章中网格收敛结果!$A$12</c:f>
              <c:strCache>
                <c:ptCount val="1"/>
                <c:pt idx="0">
                  <c:v>Numeca mesh 2 ( y+=5, total 1M)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特征值文章中网格收敛结果!$B$14:$B$21</c:f>
              <c:numCache>
                <c:formatCode>General</c:formatCode>
                <c:ptCount val="8"/>
                <c:pt idx="0">
                  <c:v>34.5</c:v>
                </c:pt>
                <c:pt idx="1">
                  <c:v>34.447000000000003</c:v>
                </c:pt>
                <c:pt idx="2">
                  <c:v>34.244999999999997</c:v>
                </c:pt>
                <c:pt idx="3">
                  <c:v>33.81</c:v>
                </c:pt>
                <c:pt idx="4">
                  <c:v>33.32</c:v>
                </c:pt>
                <c:pt idx="5">
                  <c:v>33.15</c:v>
                </c:pt>
                <c:pt idx="6">
                  <c:v>32.56</c:v>
                </c:pt>
                <c:pt idx="7">
                  <c:v>32.22</c:v>
                </c:pt>
              </c:numCache>
            </c:numRef>
          </c:xVal>
          <c:yVal>
            <c:numRef>
              <c:f>特征值文章中网格收敛结果!$F$14:$F$21</c:f>
              <c:numCache>
                <c:formatCode>General</c:formatCode>
                <c:ptCount val="8"/>
                <c:pt idx="0">
                  <c:v>1.4416</c:v>
                </c:pt>
                <c:pt idx="1">
                  <c:v>1.49193</c:v>
                </c:pt>
                <c:pt idx="2">
                  <c:v>1.5452425000000001</c:v>
                </c:pt>
                <c:pt idx="3">
                  <c:v>1.603421861563856</c:v>
                </c:pt>
                <c:pt idx="4">
                  <c:v>1.6342996999999999</c:v>
                </c:pt>
                <c:pt idx="5">
                  <c:v>1.6400882000000001</c:v>
                </c:pt>
                <c:pt idx="6">
                  <c:v>1.6488151143362761</c:v>
                </c:pt>
                <c:pt idx="7">
                  <c:v>1.6475846724351051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451-4C43-98DE-AB38C525A2C2}"/>
            </c:ext>
          </c:extLst>
        </c:ser>
        <c:ser>
          <c:idx val="4"/>
          <c:order val="3"/>
          <c:tx>
            <c:strRef>
              <c:f>特征值文章中网格收敛结果!$A$24</c:f>
              <c:strCache>
                <c:ptCount val="1"/>
                <c:pt idx="0">
                  <c:v>Numeca mesh 3 (y+=0.5, total 0.5M)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特征值文章中网格收敛结果!$B$26:$B$37</c:f>
              <c:numCache>
                <c:formatCode>General</c:formatCode>
                <c:ptCount val="12"/>
                <c:pt idx="0">
                  <c:v>34.53</c:v>
                </c:pt>
                <c:pt idx="1">
                  <c:v>34.49</c:v>
                </c:pt>
                <c:pt idx="2">
                  <c:v>34.35</c:v>
                </c:pt>
                <c:pt idx="3">
                  <c:v>34</c:v>
                </c:pt>
                <c:pt idx="4">
                  <c:v>33.630000000000003</c:v>
                </c:pt>
                <c:pt idx="5">
                  <c:v>33.520000000000003</c:v>
                </c:pt>
                <c:pt idx="6">
                  <c:v>33.21</c:v>
                </c:pt>
                <c:pt idx="7">
                  <c:v>33.01</c:v>
                </c:pt>
                <c:pt idx="8">
                  <c:v>32.774999999999999</c:v>
                </c:pt>
                <c:pt idx="9">
                  <c:v>32.450000000000003</c:v>
                </c:pt>
                <c:pt idx="10">
                  <c:v>32.119999999999997</c:v>
                </c:pt>
                <c:pt idx="11">
                  <c:v>31.91</c:v>
                </c:pt>
              </c:numCache>
            </c:numRef>
          </c:xVal>
          <c:yVal>
            <c:numRef>
              <c:f>特征值文章中网格收敛结果!$F$26:$F$37</c:f>
              <c:numCache>
                <c:formatCode>General</c:formatCode>
                <c:ptCount val="12"/>
                <c:pt idx="0">
                  <c:v>1.4390000000000001</c:v>
                </c:pt>
                <c:pt idx="1">
                  <c:v>1.4894830999999999</c:v>
                </c:pt>
                <c:pt idx="2">
                  <c:v>1.54345</c:v>
                </c:pt>
                <c:pt idx="3">
                  <c:v>1.6006981</c:v>
                </c:pt>
                <c:pt idx="4">
                  <c:v>1.6312677</c:v>
                </c:pt>
                <c:pt idx="5">
                  <c:v>1.6373228</c:v>
                </c:pt>
                <c:pt idx="6">
                  <c:v>1.6489771</c:v>
                </c:pt>
                <c:pt idx="7">
                  <c:v>1.6544086</c:v>
                </c:pt>
                <c:pt idx="8">
                  <c:v>1.659448</c:v>
                </c:pt>
                <c:pt idx="9">
                  <c:v>1.6637920803829265</c:v>
                </c:pt>
                <c:pt idx="10">
                  <c:v>1.6680843000000001</c:v>
                </c:pt>
                <c:pt idx="11">
                  <c:v>1.6690507000000001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0451-4C43-98DE-AB38C525A2C2}"/>
            </c:ext>
          </c:extLst>
        </c:ser>
        <c:ser>
          <c:idx val="5"/>
          <c:order val="4"/>
          <c:tx>
            <c:strRef>
              <c:f>特征值文章中网格收敛结果!$A$39</c:f>
              <c:strCache>
                <c:ptCount val="1"/>
                <c:pt idx="0">
                  <c:v>Numeca mesh 4 (y+=0.5, total 1M) RadialRefine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特征值文章中网格收敛结果!$B$41:$B$49</c:f>
              <c:numCache>
                <c:formatCode>General</c:formatCode>
                <c:ptCount val="9"/>
                <c:pt idx="0">
                  <c:v>34.57</c:v>
                </c:pt>
                <c:pt idx="1">
                  <c:v>34.479999999999997</c:v>
                </c:pt>
                <c:pt idx="2">
                  <c:v>34.365000000000002</c:v>
                </c:pt>
                <c:pt idx="3">
                  <c:v>33.99</c:v>
                </c:pt>
                <c:pt idx="4">
                  <c:v>33.520000000000003</c:v>
                </c:pt>
                <c:pt idx="5">
                  <c:v>32.51</c:v>
                </c:pt>
                <c:pt idx="6">
                  <c:v>32.15</c:v>
                </c:pt>
              </c:numCache>
            </c:numRef>
          </c:xVal>
          <c:yVal>
            <c:numRef>
              <c:f>特征值文章中网格收敛结果!$F$41:$F$49</c:f>
              <c:numCache>
                <c:formatCode>General</c:formatCode>
                <c:ptCount val="9"/>
                <c:pt idx="0">
                  <c:v>1.4368711000000001</c:v>
                </c:pt>
                <c:pt idx="1">
                  <c:v>1.4859290000000001</c:v>
                </c:pt>
                <c:pt idx="2">
                  <c:v>1.5380639</c:v>
                </c:pt>
                <c:pt idx="3">
                  <c:v>1.5928978760834545</c:v>
                </c:pt>
                <c:pt idx="4">
                  <c:v>1.6273953649256312</c:v>
                </c:pt>
                <c:pt idx="5">
                  <c:v>1.6427484085247717</c:v>
                </c:pt>
                <c:pt idx="6">
                  <c:v>1.64082258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0451-4C43-98DE-AB38C525A2C2}"/>
            </c:ext>
          </c:extLst>
        </c:ser>
        <c:ser>
          <c:idx val="0"/>
          <c:order val="5"/>
          <c:tx>
            <c:strRef>
              <c:f>特征值文章中网格收敛结果!$A$51:$C$51</c:f>
              <c:strCache>
                <c:ptCount val="1"/>
                <c:pt idx="0">
                  <c:v>Numeca mesh 5 (y+=0.5, total 0.5M)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特征值文章中网格收敛结果!$B$53:$B$66</c:f>
              <c:numCache>
                <c:formatCode>General</c:formatCode>
                <c:ptCount val="14"/>
                <c:pt idx="0">
                  <c:v>34.58</c:v>
                </c:pt>
                <c:pt idx="1">
                  <c:v>34.533999999999999</c:v>
                </c:pt>
                <c:pt idx="2">
                  <c:v>34.386000000000003</c:v>
                </c:pt>
                <c:pt idx="3">
                  <c:v>34.003999999999998</c:v>
                </c:pt>
                <c:pt idx="4">
                  <c:v>33.49</c:v>
                </c:pt>
                <c:pt idx="5">
                  <c:v>33.158000000000001</c:v>
                </c:pt>
                <c:pt idx="6">
                  <c:v>32.94</c:v>
                </c:pt>
                <c:pt idx="7">
                  <c:v>32.68</c:v>
                </c:pt>
                <c:pt idx="8">
                  <c:v>32.35</c:v>
                </c:pt>
                <c:pt idx="9">
                  <c:v>31.96</c:v>
                </c:pt>
                <c:pt idx="10">
                  <c:v>31.766999999999999</c:v>
                </c:pt>
                <c:pt idx="11">
                  <c:v>31.545000000000002</c:v>
                </c:pt>
                <c:pt idx="12">
                  <c:v>31.253</c:v>
                </c:pt>
                <c:pt idx="13">
                  <c:v>31.024999999999999</c:v>
                </c:pt>
              </c:numCache>
            </c:numRef>
          </c:xVal>
          <c:yVal>
            <c:numRef>
              <c:f>特征值文章中网格收敛结果!$F$53:$F$66</c:f>
              <c:numCache>
                <c:formatCode>General</c:formatCode>
                <c:ptCount val="14"/>
                <c:pt idx="0">
                  <c:v>1.4363508758056225</c:v>
                </c:pt>
                <c:pt idx="1">
                  <c:v>1.486447748210826</c:v>
                </c:pt>
                <c:pt idx="2">
                  <c:v>1.5402065931893441</c:v>
                </c:pt>
                <c:pt idx="3">
                  <c:v>1.5974477843565589</c:v>
                </c:pt>
                <c:pt idx="4">
                  <c:v>1.6341702085598497</c:v>
                </c:pt>
                <c:pt idx="5">
                  <c:v>1.6450497104342499</c:v>
                </c:pt>
                <c:pt idx="6">
                  <c:v>1.6503963782298401</c:v>
                </c:pt>
                <c:pt idx="7">
                  <c:v>1.6550646988463933</c:v>
                </c:pt>
                <c:pt idx="8">
                  <c:v>1.6591731419419895</c:v>
                </c:pt>
                <c:pt idx="9">
                  <c:v>1.662744710302551</c:v>
                </c:pt>
                <c:pt idx="10">
                  <c:v>1.6639012765620829</c:v>
                </c:pt>
                <c:pt idx="11">
                  <c:v>1.6647844145569621</c:v>
                </c:pt>
                <c:pt idx="12">
                  <c:v>1.6650314029968845</c:v>
                </c:pt>
                <c:pt idx="13">
                  <c:v>1.6642596421117188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E-4420-AA1E-D24C58DE17FE}"/>
            </c:ext>
          </c:extLst>
        </c:ser>
        <c:ser>
          <c:idx val="1"/>
          <c:order val="6"/>
          <c:tx>
            <c:strRef>
              <c:f>特征值文章中网格收敛结果!$A$69:$C$69</c:f>
              <c:strCache>
                <c:ptCount val="1"/>
                <c:pt idx="0">
                  <c:v>Numeca mesh 6 (y+=0.5, total 1M) isotropic refine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特征值文章中网格收敛结果!$B$71:$B$79</c:f>
              <c:numCache>
                <c:formatCode>General</c:formatCode>
                <c:ptCount val="9"/>
                <c:pt idx="0">
                  <c:v>34.6</c:v>
                </c:pt>
                <c:pt idx="1">
                  <c:v>34.56</c:v>
                </c:pt>
                <c:pt idx="2">
                  <c:v>34.42</c:v>
                </c:pt>
                <c:pt idx="3">
                  <c:v>34.03</c:v>
                </c:pt>
                <c:pt idx="4">
                  <c:v>33.567999999999998</c:v>
                </c:pt>
                <c:pt idx="5">
                  <c:v>33.262</c:v>
                </c:pt>
                <c:pt idx="6">
                  <c:v>33.026000000000003</c:v>
                </c:pt>
                <c:pt idx="7">
                  <c:v>32.646500000000003</c:v>
                </c:pt>
                <c:pt idx="8">
                  <c:v>32.380699999999997</c:v>
                </c:pt>
              </c:numCache>
            </c:numRef>
          </c:xVal>
          <c:yVal>
            <c:numRef>
              <c:f>特征值文章中网格收敛结果!$F$71:$F$79</c:f>
              <c:numCache>
                <c:formatCode>General</c:formatCode>
                <c:ptCount val="9"/>
                <c:pt idx="0">
                  <c:v>1.4385304234373146</c:v>
                </c:pt>
                <c:pt idx="1">
                  <c:v>1.4884750721543509</c:v>
                </c:pt>
                <c:pt idx="2">
                  <c:v>1.5422197621895171</c:v>
                </c:pt>
                <c:pt idx="3">
                  <c:v>1.5991915238490582</c:v>
                </c:pt>
                <c:pt idx="4">
                  <c:v>1.63601593153</c:v>
                </c:pt>
                <c:pt idx="5">
                  <c:v>1.6477733193651045</c:v>
                </c:pt>
                <c:pt idx="6">
                  <c:v>1.6527737969341465</c:v>
                </c:pt>
                <c:pt idx="7">
                  <c:v>1.6557934483917522</c:v>
                </c:pt>
                <c:pt idx="8">
                  <c:v>1.6554986554887694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EE-4420-AA1E-D24C58DE17FE}"/>
            </c:ext>
          </c:extLst>
        </c:ser>
        <c:ser>
          <c:idx val="6"/>
          <c:order val="7"/>
          <c:tx>
            <c:strRef>
              <c:f>特征值文章中网格收敛结果!$A$82:$C$82</c:f>
              <c:strCache>
                <c:ptCount val="1"/>
                <c:pt idx="0">
                  <c:v>Numeca mesh 7 (y+=0.5, total 2M) isotropic refine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特征值文章中网格收敛结果!$B$84:$B$91</c:f>
              <c:numCache>
                <c:formatCode>General</c:formatCode>
                <c:ptCount val="8"/>
                <c:pt idx="0">
                  <c:v>34.604999999999997</c:v>
                </c:pt>
                <c:pt idx="1">
                  <c:v>34.564999999999998</c:v>
                </c:pt>
                <c:pt idx="2">
                  <c:v>34.42</c:v>
                </c:pt>
                <c:pt idx="3">
                  <c:v>34.04</c:v>
                </c:pt>
                <c:pt idx="4">
                  <c:v>33.61</c:v>
                </c:pt>
                <c:pt idx="5">
                  <c:v>33.32</c:v>
                </c:pt>
                <c:pt idx="6">
                  <c:v>33.090000000000003</c:v>
                </c:pt>
                <c:pt idx="7">
                  <c:v>32.906999999999996</c:v>
                </c:pt>
              </c:numCache>
            </c:numRef>
          </c:xVal>
          <c:yVal>
            <c:numRef>
              <c:f>特征值文章中网格收敛结果!$F$84:$F$91</c:f>
              <c:numCache>
                <c:formatCode>General</c:formatCode>
                <c:ptCount val="8"/>
                <c:pt idx="0">
                  <c:v>1.4395773826584568</c:v>
                </c:pt>
                <c:pt idx="1">
                  <c:v>1.4894790420937152</c:v>
                </c:pt>
                <c:pt idx="2">
                  <c:v>1.5435749441600284</c:v>
                </c:pt>
                <c:pt idx="3">
                  <c:v>1.6022374636807464</c:v>
                </c:pt>
                <c:pt idx="4">
                  <c:v>1.642342547114805</c:v>
                </c:pt>
                <c:pt idx="5">
                  <c:v>1.6565467896073607</c:v>
                </c:pt>
                <c:pt idx="6">
                  <c:v>1.6635502011207417</c:v>
                </c:pt>
                <c:pt idx="7">
                  <c:v>1.667483716654971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EE-4420-AA1E-D24C58DE17FE}"/>
            </c:ext>
          </c:extLst>
        </c:ser>
        <c:ser>
          <c:idx val="10"/>
          <c:order val="10"/>
          <c:tx>
            <c:strRef>
              <c:f>特征值文章中网格收敛结果!$J$94</c:f>
              <c:strCache>
                <c:ptCount val="1"/>
                <c:pt idx="0">
                  <c:v>NutsCFD SA-helicity statoin 1-2 mesh 5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特征值文章中网格收敛结果!$K$95:$K$106</c:f>
              <c:numCache>
                <c:formatCode>0.0000_ </c:formatCode>
                <c:ptCount val="12"/>
                <c:pt idx="0">
                  <c:v>34.66361294</c:v>
                </c:pt>
                <c:pt idx="1">
                  <c:v>34.628743819999997</c:v>
                </c:pt>
                <c:pt idx="2">
                  <c:v>34.528502799999998</c:v>
                </c:pt>
                <c:pt idx="3">
                  <c:v>34.255797180000002</c:v>
                </c:pt>
                <c:pt idx="4">
                  <c:v>33.925539999999998</c:v>
                </c:pt>
                <c:pt idx="5">
                  <c:v>33.462037840000001</c:v>
                </c:pt>
                <c:pt idx="6">
                  <c:v>33.060279560000005</c:v>
                </c:pt>
                <c:pt idx="7">
                  <c:v>32.550209780000003</c:v>
                </c:pt>
                <c:pt idx="8">
                  <c:v>31.81892186</c:v>
                </c:pt>
                <c:pt idx="9">
                  <c:v>31.715622400000001</c:v>
                </c:pt>
                <c:pt idx="10">
                  <c:v>31.593018600000001</c:v>
                </c:pt>
                <c:pt idx="11">
                  <c:v>31.422939239999998</c:v>
                </c:pt>
              </c:numCache>
            </c:numRef>
          </c:xVal>
          <c:yVal>
            <c:numRef>
              <c:f>特征值文章中网格收敛结果!$L$95:$L$106</c:f>
              <c:numCache>
                <c:formatCode>0.0000_ </c:formatCode>
                <c:ptCount val="12"/>
                <c:pt idx="0">
                  <c:v>1.4344591499999999</c:v>
                </c:pt>
                <c:pt idx="1">
                  <c:v>1.4833829999999999</c:v>
                </c:pt>
                <c:pt idx="2">
                  <c:v>1.5363499599999999</c:v>
                </c:pt>
                <c:pt idx="3">
                  <c:v>1.5933994899999999</c:v>
                </c:pt>
                <c:pt idx="4">
                  <c:v>1.6296989200000001</c:v>
                </c:pt>
                <c:pt idx="5">
                  <c:v>1.6530867199999999</c:v>
                </c:pt>
                <c:pt idx="6">
                  <c:v>1.6633719300000001</c:v>
                </c:pt>
                <c:pt idx="7">
                  <c:v>1.67304776</c:v>
                </c:pt>
                <c:pt idx="8">
                  <c:v>1.6816577399999999</c:v>
                </c:pt>
                <c:pt idx="9">
                  <c:v>1.6823059</c:v>
                </c:pt>
                <c:pt idx="10">
                  <c:v>1.68276271</c:v>
                </c:pt>
                <c:pt idx="11">
                  <c:v>1.6827085900000001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95-4F2A-AF6B-E499DE425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97328"/>
        <c:axId val="79910112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特征值文章中网格收敛结果!$J$51</c15:sqref>
                        </c15:formulaRef>
                      </c:ext>
                    </c:extLst>
                    <c:strCache>
                      <c:ptCount val="1"/>
                      <c:pt idx="0">
                        <c:v>NutsCFD  mesh 5 (single sector)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plus"/>
                  <c:size val="14"/>
                  <c:spPr>
                    <a:noFill/>
                    <a:ln w="381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特征值文章中网格收敛结果!$K$54:$K$59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34.683</c:v>
                      </c:pt>
                      <c:pt idx="1">
                        <c:v>34.130800000000001</c:v>
                      </c:pt>
                      <c:pt idx="2">
                        <c:v>34.031799999999997</c:v>
                      </c:pt>
                      <c:pt idx="3">
                        <c:v>33.739200000000004</c:v>
                      </c:pt>
                      <c:pt idx="4">
                        <c:v>33.459800000000001</c:v>
                      </c:pt>
                      <c:pt idx="5">
                        <c:v>33.112200000000001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特征值文章中网格收敛结果!$L$54:$L$59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1.4175</c:v>
                      </c:pt>
                      <c:pt idx="1">
                        <c:v>1.5777000000000001</c:v>
                      </c:pt>
                      <c:pt idx="2">
                        <c:v>1.5898000000000001</c:v>
                      </c:pt>
                      <c:pt idx="3">
                        <c:v>1.6142000000000001</c:v>
                      </c:pt>
                      <c:pt idx="4">
                        <c:v>1.6256999999999999</c:v>
                      </c:pt>
                      <c:pt idx="5">
                        <c:v>1.6286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EEE-4420-AA1E-D24C58DE17F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特征值文章中网格收敛结果!$J$60</c15:sqref>
                        </c15:formulaRef>
                      </c:ext>
                    </c:extLst>
                    <c:strCache>
                      <c:ptCount val="1"/>
                      <c:pt idx="0">
                        <c:v>NutsCFD  mesh 5 (full annulus)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14"/>
                  <c:spPr>
                    <a:noFill/>
                    <a:ln w="3810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特征值文章中网格收敛结果!$K$63:$K$64</c15:sqref>
                        </c15:formulaRef>
                      </c:ext>
                    </c:extLst>
                    <c:numCache>
                      <c:formatCode>0.00E+00</c:formatCode>
                      <c:ptCount val="2"/>
                      <c:pt idx="0">
                        <c:v>34.683999999999997</c:v>
                      </c:pt>
                      <c:pt idx="1">
                        <c:v>33.741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特征值文章中网格收敛结果!$L$63:$L$64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1.4175</c:v>
                      </c:pt>
                      <c:pt idx="1">
                        <c:v>1.6142000000000001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EEE-4420-AA1E-D24C58DE17FE}"/>
                  </c:ext>
                </c:extLst>
              </c15:ser>
            </c15:filteredScatterSeries>
          </c:ext>
        </c:extLst>
      </c:scatterChart>
      <c:valAx>
        <c:axId val="79697328"/>
        <c:scaling>
          <c:orientation val="minMax"/>
          <c:max val="35"/>
          <c:min val="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流量</a:t>
                </a:r>
                <a:r>
                  <a:rPr lang="en-US"/>
                  <a:t>(kg/s)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910112"/>
        <c:crosses val="autoZero"/>
        <c:crossBetween val="midCat"/>
      </c:valAx>
      <c:valAx>
        <c:axId val="79910112"/>
        <c:scaling>
          <c:orientation val="minMax"/>
          <c:max val="1.7500000000000002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总压比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697328"/>
        <c:crosses val="autoZero"/>
        <c:crossBetween val="midCat"/>
        <c:majorUnit val="5.000000000000001E-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2636613804888089E-2"/>
          <c:y val="0.44108613299370153"/>
          <c:w val="0.72579270973919641"/>
          <c:h val="0.41848219960185346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 baseline="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11.xml"/><Relationship Id="rId7" Type="http://schemas.openxmlformats.org/officeDocument/2006/relationships/chart" Target="../charts/chart13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10" Type="http://schemas.openxmlformats.org/officeDocument/2006/relationships/chart" Target="../charts/chart16.xml"/><Relationship Id="rId4" Type="http://schemas.openxmlformats.org/officeDocument/2006/relationships/chart" Target="../charts/chart12.xml"/><Relationship Id="rId9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234566</xdr:colOff>
      <xdr:row>0</xdr:row>
      <xdr:rowOff>40342</xdr:rowOff>
    </xdr:from>
    <xdr:to>
      <xdr:col>18</xdr:col>
      <xdr:colOff>333121</xdr:colOff>
      <xdr:row>16</xdr:row>
      <xdr:rowOff>447455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C3A1AA-1F57-2545-B81E-EDBDEB7A8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358865</xdr:colOff>
      <xdr:row>0</xdr:row>
      <xdr:rowOff>40245</xdr:rowOff>
    </xdr:from>
    <xdr:to>
      <xdr:col>22</xdr:col>
      <xdr:colOff>523204</xdr:colOff>
      <xdr:row>16</xdr:row>
      <xdr:rowOff>449418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15DA3A-1029-4543-8DA1-22081E575F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84423</xdr:colOff>
      <xdr:row>1</xdr:row>
      <xdr:rowOff>6492</xdr:rowOff>
    </xdr:from>
    <xdr:to>
      <xdr:col>18</xdr:col>
      <xdr:colOff>31583</xdr:colOff>
      <xdr:row>23</xdr:row>
      <xdr:rowOff>135492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5505F33-9452-4900-8396-8492DD675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95251</xdr:colOff>
      <xdr:row>1</xdr:row>
      <xdr:rowOff>17318</xdr:rowOff>
    </xdr:from>
    <xdr:to>
      <xdr:col>23</xdr:col>
      <xdr:colOff>42409</xdr:colOff>
      <xdr:row>23</xdr:row>
      <xdr:rowOff>146318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26F20B0-ABB9-44F0-AA5E-41A87B523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112568</xdr:colOff>
      <xdr:row>1</xdr:row>
      <xdr:rowOff>0</xdr:rowOff>
    </xdr:from>
    <xdr:to>
      <xdr:col>28</xdr:col>
      <xdr:colOff>59727</xdr:colOff>
      <xdr:row>23</xdr:row>
      <xdr:rowOff>129000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AD5D451-4443-49D2-9B3C-9882D2990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60613</xdr:colOff>
      <xdr:row>29</xdr:row>
      <xdr:rowOff>8659</xdr:rowOff>
    </xdr:from>
    <xdr:to>
      <xdr:col>18</xdr:col>
      <xdr:colOff>7773</xdr:colOff>
      <xdr:row>51</xdr:row>
      <xdr:rowOff>137659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F80A2EB-FA42-4510-B836-190D90FD2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69273</xdr:colOff>
      <xdr:row>29</xdr:row>
      <xdr:rowOff>17319</xdr:rowOff>
    </xdr:from>
    <xdr:to>
      <xdr:col>23</xdr:col>
      <xdr:colOff>16431</xdr:colOff>
      <xdr:row>51</xdr:row>
      <xdr:rowOff>146319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3DEC77B-68D1-42AE-8F76-2BF60C053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69273</xdr:colOff>
      <xdr:row>29</xdr:row>
      <xdr:rowOff>25976</xdr:rowOff>
    </xdr:from>
    <xdr:to>
      <xdr:col>28</xdr:col>
      <xdr:colOff>16432</xdr:colOff>
      <xdr:row>51</xdr:row>
      <xdr:rowOff>154976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D0754A1-0192-4FBC-830E-C4EE76C59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442457</xdr:colOff>
      <xdr:row>14</xdr:row>
      <xdr:rowOff>34018</xdr:rowOff>
    </xdr:from>
    <xdr:to>
      <xdr:col>21</xdr:col>
      <xdr:colOff>278946</xdr:colOff>
      <xdr:row>41</xdr:row>
      <xdr:rowOff>162151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FE702-97BC-47AC-8789-D91D8ECD9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55562</xdr:colOff>
      <xdr:row>14</xdr:row>
      <xdr:rowOff>33620</xdr:rowOff>
    </xdr:from>
    <xdr:to>
      <xdr:col>14</xdr:col>
      <xdr:colOff>420687</xdr:colOff>
      <xdr:row>41</xdr:row>
      <xdr:rowOff>163285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D6AE137E-A538-4F9E-BD5E-DA7B28ABC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637267</xdr:colOff>
      <xdr:row>24</xdr:row>
      <xdr:rowOff>163286</xdr:rowOff>
    </xdr:from>
    <xdr:to>
      <xdr:col>9</xdr:col>
      <xdr:colOff>637267</xdr:colOff>
      <xdr:row>28</xdr:row>
      <xdr:rowOff>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C71A0009-2114-4334-8738-27447817028E}"/>
            </a:ext>
          </a:extLst>
        </xdr:cNvPr>
        <xdr:cNvCxnSpPr/>
      </xdr:nvCxnSpPr>
      <xdr:spPr>
        <a:xfrm>
          <a:off x="9250588" y="4776107"/>
          <a:ext cx="0" cy="598714"/>
        </a:xfrm>
        <a:prstGeom prst="straightConnector1">
          <a:avLst/>
        </a:prstGeom>
        <a:ln w="31750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646338</xdr:colOff>
      <xdr:row>25</xdr:row>
      <xdr:rowOff>74838</xdr:rowOff>
    </xdr:from>
    <xdr:ext cx="501612" cy="405432"/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81950131-F88A-4DA1-9C98-2BFBF8DF0014}"/>
            </a:ext>
          </a:extLst>
        </xdr:cNvPr>
        <xdr:cNvSpPr txBox="1"/>
      </xdr:nvSpPr>
      <xdr:spPr>
        <a:xfrm>
          <a:off x="9259659" y="4878159"/>
          <a:ext cx="501612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2000" b="1">
              <a:solidFill>
                <a:schemeClr val="tx1"/>
              </a:solidFill>
            </a:rPr>
            <a:t>1%</a:t>
          </a:r>
          <a:endParaRPr lang="zh-CN" altLang="en-US" sz="2000" b="1">
            <a:solidFill>
              <a:schemeClr val="tx1"/>
            </a:solidFill>
          </a:endParaRPr>
        </a:p>
      </xdr:txBody>
    </xdr:sp>
    <xdr:clientData/>
  </xdr:oneCellAnchor>
  <xdr:twoCellAnchor>
    <xdr:from>
      <xdr:col>16</xdr:col>
      <xdr:colOff>428624</xdr:colOff>
      <xdr:row>47</xdr:row>
      <xdr:rowOff>40140</xdr:rowOff>
    </xdr:from>
    <xdr:to>
      <xdr:col>21</xdr:col>
      <xdr:colOff>598446</xdr:colOff>
      <xdr:row>69</xdr:row>
      <xdr:rowOff>101105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C8942002-0338-46CB-A9DF-0B6F5CD7D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421822</xdr:colOff>
      <xdr:row>69</xdr:row>
      <xdr:rowOff>31975</xdr:rowOff>
    </xdr:from>
    <xdr:to>
      <xdr:col>21</xdr:col>
      <xdr:colOff>598714</xdr:colOff>
      <xdr:row>90</xdr:row>
      <xdr:rowOff>60963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F464554E-4F45-4E47-A422-E8F8CB9F5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81644</xdr:colOff>
      <xdr:row>13</xdr:row>
      <xdr:rowOff>190501</xdr:rowOff>
    </xdr:from>
    <xdr:to>
      <xdr:col>33</xdr:col>
      <xdr:colOff>271959</xdr:colOff>
      <xdr:row>28</xdr:row>
      <xdr:rowOff>18429</xdr:rowOff>
    </xdr:to>
    <xdr:grpSp>
      <xdr:nvGrpSpPr>
        <xdr:cNvPr id="12" name="组合 11">
          <a:extLst>
            <a:ext uri="{FF2B5EF4-FFF2-40B4-BE49-F238E27FC236}">
              <a16:creationId xmlns:a16="http://schemas.microsoft.com/office/drawing/2014/main" id="{69B5D5E7-9820-41BE-BCB0-22689BD8CE16}"/>
            </a:ext>
          </a:extLst>
        </xdr:cNvPr>
        <xdr:cNvGrpSpPr/>
      </xdr:nvGrpSpPr>
      <xdr:grpSpPr>
        <a:xfrm>
          <a:off x="17865379" y="2835089"/>
          <a:ext cx="9311904" cy="2842311"/>
          <a:chOff x="1314484" y="1762866"/>
          <a:chExt cx="9320708" cy="2875928"/>
        </a:xfrm>
      </xdr:grpSpPr>
      <xdr:pic>
        <xdr:nvPicPr>
          <xdr:cNvPr id="13" name="图片 12">
            <a:extLst>
              <a:ext uri="{FF2B5EF4-FFF2-40B4-BE49-F238E27FC236}">
                <a16:creationId xmlns:a16="http://schemas.microsoft.com/office/drawing/2014/main" id="{0C89C2FC-5A54-438A-A2B2-6A7F0804D77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/>
          <a:srcRect l="23739" t="16366" r="32826" b="13971"/>
          <a:stretch/>
        </xdr:blipFill>
        <xdr:spPr>
          <a:xfrm>
            <a:off x="1314484" y="1776472"/>
            <a:ext cx="3172707" cy="2862322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pic>
        <xdr:nvPicPr>
          <xdr:cNvPr id="14" name="图片 13">
            <a:extLst>
              <a:ext uri="{FF2B5EF4-FFF2-40B4-BE49-F238E27FC236}">
                <a16:creationId xmlns:a16="http://schemas.microsoft.com/office/drawing/2014/main" id="{4674A88C-E45E-4735-84D9-C70B9B1B4F2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/>
          <a:srcRect l="9315" t="36966" r="58337" b="7498"/>
          <a:stretch/>
        </xdr:blipFill>
        <xdr:spPr>
          <a:xfrm>
            <a:off x="7757698" y="1762866"/>
            <a:ext cx="2877494" cy="2862322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15" name="文本框 5">
            <a:extLst>
              <a:ext uri="{FF2B5EF4-FFF2-40B4-BE49-F238E27FC236}">
                <a16:creationId xmlns:a16="http://schemas.microsoft.com/office/drawing/2014/main" id="{425CA72C-BA49-4BA1-A048-273F1B8488B9}"/>
              </a:ext>
            </a:extLst>
          </xdr:cNvPr>
          <xdr:cNvSpPr txBox="1"/>
        </xdr:nvSpPr>
        <xdr:spPr>
          <a:xfrm>
            <a:off x="4481648" y="1762867"/>
            <a:ext cx="3267986" cy="2862322"/>
          </a:xfrm>
          <a:prstGeom prst="rect">
            <a:avLst/>
          </a:prstGeom>
          <a:solidFill>
            <a:schemeClr val="bg1"/>
          </a:solidFill>
          <a:ln>
            <a:solidFill>
              <a:schemeClr val="accent1"/>
            </a:solidFill>
          </a:ln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285750" indent="-285750">
              <a:buFont typeface="Arial" panose="020B0604020202020204" pitchFamily="34" charset="0"/>
              <a:buChar char="•"/>
            </a:pPr>
            <a:endParaRPr lang="en-US" altLang="zh-CN"/>
          </a:p>
          <a:p>
            <a:pPr marL="285750" indent="-285750">
              <a:buFont typeface="Arial" panose="020B0604020202020204" pitchFamily="34" charset="0"/>
              <a:buChar char="•"/>
            </a:pPr>
            <a:r>
              <a:rPr lang="zh-CN" altLang="en-US"/>
              <a:t>转子叶片前缘叶根处位置为</a:t>
            </a:r>
            <a:endParaRPr lang="en-US" altLang="zh-CN"/>
          </a:p>
          <a:p>
            <a:pPr marL="742950" lvl="1" indent="-285750">
              <a:buFont typeface="Arial" panose="020B0604020202020204" pitchFamily="34" charset="0"/>
              <a:buChar char="•"/>
            </a:pPr>
            <a:r>
              <a:rPr lang="en-US" altLang="zh-CN"/>
              <a:t>x=0</a:t>
            </a:r>
          </a:p>
          <a:p>
            <a:pPr marL="285750" indent="-285750">
              <a:buFont typeface="Arial" panose="020B0604020202020204" pitchFamily="34" charset="0"/>
              <a:buChar char="•"/>
            </a:pPr>
            <a:r>
              <a:rPr lang="zh-CN" altLang="en-US"/>
              <a:t>转动壁面为 </a:t>
            </a:r>
            <a:endParaRPr lang="en-US" altLang="zh-CN"/>
          </a:p>
          <a:p>
            <a:pPr marL="742950" lvl="1" indent="-285750">
              <a:buFont typeface="Arial" panose="020B0604020202020204" pitchFamily="34" charset="0"/>
              <a:buChar char="•"/>
            </a:pPr>
            <a:r>
              <a:rPr lang="en-US" altLang="zh-CN"/>
              <a:t>x=-1.374</a:t>
            </a:r>
            <a:r>
              <a:rPr lang="zh-CN" altLang="en-US"/>
              <a:t>到</a:t>
            </a:r>
            <a:endParaRPr lang="en-US" altLang="zh-CN"/>
          </a:p>
          <a:p>
            <a:pPr marL="742950" lvl="1" indent="-285750">
              <a:buFont typeface="Arial" panose="020B0604020202020204" pitchFamily="34" charset="0"/>
              <a:buChar char="•"/>
            </a:pPr>
            <a:r>
              <a:rPr lang="en-US" altLang="zh-CN"/>
              <a:t>x=9.365</a:t>
            </a:r>
          </a:p>
          <a:p>
            <a:pPr marL="285750" indent="-285750">
              <a:buFont typeface="Arial" panose="020B0604020202020204" pitchFamily="34" charset="0"/>
              <a:buChar char="•"/>
            </a:pPr>
            <a:r>
              <a:rPr lang="zh-CN" altLang="en-US"/>
              <a:t>性能参数测量位置为</a:t>
            </a:r>
            <a:endParaRPr lang="en-US" altLang="zh-CN"/>
          </a:p>
          <a:p>
            <a:pPr marL="742950" lvl="1" indent="-285750">
              <a:buFont typeface="Arial" panose="020B0604020202020204" pitchFamily="34" charset="0"/>
              <a:buChar char="•"/>
            </a:pPr>
            <a:r>
              <a:rPr lang="en-US" altLang="zh-CN"/>
              <a:t>x=2.473</a:t>
            </a:r>
            <a:r>
              <a:rPr lang="zh-CN" altLang="en-US"/>
              <a:t>到</a:t>
            </a:r>
            <a:endParaRPr lang="en-US" altLang="zh-CN"/>
          </a:p>
          <a:p>
            <a:pPr marL="742950" lvl="1" indent="-285750">
              <a:buFont typeface="Arial" panose="020B0604020202020204" pitchFamily="34" charset="0"/>
              <a:buChar char="•"/>
            </a:pPr>
            <a:r>
              <a:rPr lang="en-US" altLang="zh-CN"/>
              <a:t>x=11.011</a:t>
            </a:r>
          </a:p>
          <a:p>
            <a:pPr marL="742950" lvl="1" indent="-285750">
              <a:buFont typeface="Arial" panose="020B0604020202020204" pitchFamily="34" charset="0"/>
              <a:buChar char="•"/>
            </a:pPr>
            <a:endParaRPr lang="en-US" altLang="zh-CN"/>
          </a:p>
        </xdr:txBody>
      </xdr:sp>
    </xdr:grpSp>
    <xdr:clientData/>
  </xdr:twoCellAnchor>
  <xdr:twoCellAnchor>
    <xdr:from>
      <xdr:col>23</xdr:col>
      <xdr:colOff>0</xdr:colOff>
      <xdr:row>43</xdr:row>
      <xdr:rowOff>0</xdr:rowOff>
    </xdr:from>
    <xdr:to>
      <xdr:col>29</xdr:col>
      <xdr:colOff>419786</xdr:colOff>
      <xdr:row>70</xdr:row>
      <xdr:rowOff>120428</xdr:rowOff>
    </xdr:to>
    <xdr:graphicFrame macro="">
      <xdr:nvGraphicFramePr>
        <xdr:cNvPr id="16" name="Chart 4">
          <a:extLst>
            <a:ext uri="{FF2B5EF4-FFF2-40B4-BE49-F238E27FC236}">
              <a16:creationId xmlns:a16="http://schemas.microsoft.com/office/drawing/2014/main" id="{DE941576-7F1C-4E5A-A120-DC339AA26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-1</xdr:colOff>
      <xdr:row>70</xdr:row>
      <xdr:rowOff>54427</xdr:rowOff>
    </xdr:from>
    <xdr:to>
      <xdr:col>29</xdr:col>
      <xdr:colOff>419785</xdr:colOff>
      <xdr:row>96</xdr:row>
      <xdr:rowOff>147642</xdr:rowOff>
    </xdr:to>
    <xdr:graphicFrame macro="">
      <xdr:nvGraphicFramePr>
        <xdr:cNvPr id="17" name="Chart 1">
          <a:extLst>
            <a:ext uri="{FF2B5EF4-FFF2-40B4-BE49-F238E27FC236}">
              <a16:creationId xmlns:a16="http://schemas.microsoft.com/office/drawing/2014/main" id="{F5FAD4C9-C8FB-4AFB-BB43-48734E536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353786</xdr:colOff>
      <xdr:row>106</xdr:row>
      <xdr:rowOff>81643</xdr:rowOff>
    </xdr:from>
    <xdr:to>
      <xdr:col>23</xdr:col>
      <xdr:colOff>773573</xdr:colOff>
      <xdr:row>134</xdr:row>
      <xdr:rowOff>18376</xdr:rowOff>
    </xdr:to>
    <xdr:graphicFrame macro="">
      <xdr:nvGraphicFramePr>
        <xdr:cNvPr id="18" name="Chart 4">
          <a:extLst>
            <a:ext uri="{FF2B5EF4-FFF2-40B4-BE49-F238E27FC236}">
              <a16:creationId xmlns:a16="http://schemas.microsoft.com/office/drawing/2014/main" id="{FBD8A651-3C6A-4900-B964-490A5396F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823232</xdr:colOff>
      <xdr:row>106</xdr:row>
      <xdr:rowOff>88447</xdr:rowOff>
    </xdr:from>
    <xdr:to>
      <xdr:col>30</xdr:col>
      <xdr:colOff>358554</xdr:colOff>
      <xdr:row>134</xdr:row>
      <xdr:rowOff>13606</xdr:rowOff>
    </xdr:to>
    <xdr:graphicFrame macro="">
      <xdr:nvGraphicFramePr>
        <xdr:cNvPr id="19" name="Chart 1">
          <a:extLst>
            <a:ext uri="{FF2B5EF4-FFF2-40B4-BE49-F238E27FC236}">
              <a16:creationId xmlns:a16="http://schemas.microsoft.com/office/drawing/2014/main" id="{527644E8-B21C-4D9B-9FC6-2969BC57B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</xdr:colOff>
      <xdr:row>22</xdr:row>
      <xdr:rowOff>88035</xdr:rowOff>
    </xdr:from>
    <xdr:to>
      <xdr:col>13</xdr:col>
      <xdr:colOff>693963</xdr:colOff>
      <xdr:row>67</xdr:row>
      <xdr:rowOff>155535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99CC786-6709-4C51-BD33-C65E54713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76CB-6712-F546-B4FE-19A86553D26A}">
  <dimension ref="A1:V41"/>
  <sheetViews>
    <sheetView zoomScale="71" zoomScaleNormal="99" workbookViewId="0">
      <selection activeCell="Q20" sqref="Q20"/>
    </sheetView>
  </sheetViews>
  <sheetFormatPr defaultColWidth="10.875" defaultRowHeight="15.75" x14ac:dyDescent="0.25"/>
  <cols>
    <col min="1" max="1" width="15.125" customWidth="1"/>
    <col min="5" max="5" width="5.125" customWidth="1"/>
    <col min="6" max="6" width="10.125" customWidth="1"/>
    <col min="7" max="9" width="5.125" customWidth="1"/>
    <col min="10" max="10" width="16" customWidth="1"/>
    <col min="11" max="11" width="11.5" customWidth="1"/>
  </cols>
  <sheetData>
    <row r="1" spans="1:14" ht="15" customHeight="1" x14ac:dyDescent="0.25">
      <c r="A1" s="75" t="s">
        <v>49</v>
      </c>
      <c r="B1" s="76"/>
      <c r="C1" s="76"/>
      <c r="D1" s="77"/>
      <c r="F1" s="80" t="s">
        <v>57</v>
      </c>
      <c r="G1" s="80"/>
      <c r="H1" s="80"/>
      <c r="I1" s="55"/>
      <c r="J1" s="73" t="s">
        <v>83</v>
      </c>
      <c r="K1" s="74"/>
      <c r="L1" s="74" t="s">
        <v>50</v>
      </c>
      <c r="M1" s="74"/>
      <c r="N1" s="52" t="s">
        <v>51</v>
      </c>
    </row>
    <row r="2" spans="1:14" ht="15" customHeight="1" x14ac:dyDescent="0.25">
      <c r="A2" s="32" t="s">
        <v>1</v>
      </c>
      <c r="B2" s="33" t="s">
        <v>5</v>
      </c>
      <c r="C2" s="32" t="s">
        <v>2</v>
      </c>
      <c r="D2" s="32" t="s">
        <v>3</v>
      </c>
      <c r="F2" s="51" t="s">
        <v>1</v>
      </c>
      <c r="G2" s="51" t="s">
        <v>2</v>
      </c>
      <c r="H2" s="51" t="s">
        <v>3</v>
      </c>
      <c r="I2" s="55"/>
      <c r="J2" s="54" t="s">
        <v>53</v>
      </c>
      <c r="K2" s="38" t="s">
        <v>52</v>
      </c>
      <c r="L2" s="38" t="s">
        <v>2</v>
      </c>
      <c r="M2" s="38" t="s">
        <v>3</v>
      </c>
      <c r="N2" s="38" t="s">
        <v>4</v>
      </c>
    </row>
    <row r="3" spans="1:14" ht="15" customHeight="1" x14ac:dyDescent="0.25">
      <c r="A3" s="40">
        <f>34.96*B3</f>
        <v>34.96</v>
      </c>
      <c r="B3" s="40">
        <v>1</v>
      </c>
      <c r="C3" s="40">
        <v>1.3790990990990999</v>
      </c>
      <c r="D3" s="40">
        <v>0.84199999999999997</v>
      </c>
      <c r="F3" s="51">
        <v>34.545999999999999</v>
      </c>
      <c r="G3" s="51">
        <v>1.4216500000000001</v>
      </c>
      <c r="H3" s="51">
        <v>0.84450999999999998</v>
      </c>
      <c r="I3" s="55"/>
      <c r="J3" s="54">
        <v>0</v>
      </c>
      <c r="K3" s="38">
        <v>34.621400000000001</v>
      </c>
      <c r="L3" s="38">
        <v>1.4186000000000001</v>
      </c>
      <c r="M3" s="38">
        <v>0.84640000000000004</v>
      </c>
      <c r="N3" s="39">
        <v>1E-14</v>
      </c>
    </row>
    <row r="4" spans="1:14" ht="15" customHeight="1" x14ac:dyDescent="0.25">
      <c r="A4" s="40">
        <f t="shared" ref="A4:A15" si="0">34.96*B4</f>
        <v>34.96</v>
      </c>
      <c r="B4" s="40">
        <v>1</v>
      </c>
      <c r="C4" s="40">
        <v>1.50648648648649</v>
      </c>
      <c r="D4" s="40">
        <v>0.86899999999999999</v>
      </c>
      <c r="F4" s="51">
        <v>34.545999999999999</v>
      </c>
      <c r="G4" s="51">
        <v>1.5059100000000001</v>
      </c>
      <c r="H4" s="51">
        <v>0.87629999999999997</v>
      </c>
      <c r="I4" s="55"/>
      <c r="J4" s="54">
        <v>5</v>
      </c>
      <c r="K4" s="38">
        <v>34.573</v>
      </c>
      <c r="L4" s="38">
        <v>1.4684999999999999</v>
      </c>
      <c r="M4" s="38">
        <v>0.86529999999999996</v>
      </c>
      <c r="N4" s="39">
        <v>1E-14</v>
      </c>
    </row>
    <row r="5" spans="1:14" ht="15" customHeight="1" x14ac:dyDescent="0.25">
      <c r="A5" s="40">
        <f t="shared" si="0"/>
        <v>34.923200000000016</v>
      </c>
      <c r="B5" s="40">
        <v>0.99894736842105303</v>
      </c>
      <c r="C5" s="40">
        <v>1.5443243243243201</v>
      </c>
      <c r="D5" s="40">
        <v>0.88800000000000001</v>
      </c>
      <c r="F5" s="51">
        <v>34.515999999999998</v>
      </c>
      <c r="G5" s="51">
        <v>1.5597099999999999</v>
      </c>
      <c r="H5" s="51">
        <v>0.89434000000000002</v>
      </c>
      <c r="I5" s="55"/>
      <c r="J5" s="54">
        <v>10</v>
      </c>
      <c r="K5" s="38">
        <v>34.401400000000002</v>
      </c>
      <c r="L5" s="38">
        <v>1.5222</v>
      </c>
      <c r="M5" s="38">
        <v>0.88549999999999995</v>
      </c>
      <c r="N5" s="39">
        <v>1E-14</v>
      </c>
    </row>
    <row r="6" spans="1:14" ht="15" customHeight="1" x14ac:dyDescent="0.25">
      <c r="A6" s="40">
        <f t="shared" si="0"/>
        <v>34.647199999999984</v>
      </c>
      <c r="B6" s="40">
        <v>0.99105263157894696</v>
      </c>
      <c r="C6" s="40">
        <v>1.6073873873873901</v>
      </c>
      <c r="D6" s="40">
        <v>0.90600000000000003</v>
      </c>
      <c r="F6" s="51">
        <v>34.299999999999997</v>
      </c>
      <c r="G6" s="51">
        <v>1.6057999999999999</v>
      </c>
      <c r="H6" s="51">
        <v>0.90815000000000001</v>
      </c>
      <c r="I6" s="55"/>
      <c r="J6" s="54">
        <v>15</v>
      </c>
      <c r="K6" s="38">
        <v>34.053800000000003</v>
      </c>
      <c r="L6" s="38">
        <v>1.5793999999999999</v>
      </c>
      <c r="M6" s="38">
        <v>0.89749999999999996</v>
      </c>
      <c r="N6" s="39">
        <v>1E-14</v>
      </c>
    </row>
    <row r="7" spans="1:14" ht="15" customHeight="1" x14ac:dyDescent="0.25">
      <c r="A7" s="40">
        <f t="shared" si="0"/>
        <v>34.638000000000019</v>
      </c>
      <c r="B7" s="40">
        <v>0.990789473684211</v>
      </c>
      <c r="C7" s="40">
        <v>1.6389189189189199</v>
      </c>
      <c r="D7" s="40">
        <v>0.93200000000000005</v>
      </c>
      <c r="F7" s="51">
        <v>34.064</v>
      </c>
      <c r="G7" s="51">
        <v>1.6326400000000001</v>
      </c>
      <c r="H7" s="51">
        <v>0.91229000000000005</v>
      </c>
      <c r="I7" s="55"/>
      <c r="J7" s="54">
        <v>20</v>
      </c>
      <c r="K7" s="38">
        <v>33.1496</v>
      </c>
      <c r="L7" s="38">
        <v>1.641</v>
      </c>
      <c r="M7" s="38">
        <v>0.89529999999999998</v>
      </c>
      <c r="N7" s="39">
        <v>1E-14</v>
      </c>
    </row>
    <row r="8" spans="1:14" ht="15" customHeight="1" x14ac:dyDescent="0.25">
      <c r="A8" s="40">
        <f t="shared" si="0"/>
        <v>34.656399999999998</v>
      </c>
      <c r="B8" s="40">
        <v>0.99131578947368404</v>
      </c>
      <c r="C8" s="40">
        <v>1.6464864864864901</v>
      </c>
      <c r="D8" s="40">
        <v>0.92800000000000005</v>
      </c>
      <c r="F8" s="51">
        <v>33.799999999999997</v>
      </c>
      <c r="G8" s="51">
        <v>1.64998</v>
      </c>
      <c r="H8" s="51">
        <v>0.91152</v>
      </c>
      <c r="I8" s="55"/>
      <c r="J8" s="54">
        <v>21</v>
      </c>
      <c r="K8" s="38">
        <v>32.650199999999998</v>
      </c>
      <c r="L8" s="38">
        <v>1.651</v>
      </c>
      <c r="M8" s="38">
        <v>0.88849999999999996</v>
      </c>
      <c r="N8" s="39">
        <v>1E-14</v>
      </c>
    </row>
    <row r="9" spans="1:14" ht="15" customHeight="1" x14ac:dyDescent="0.25">
      <c r="A9" s="40">
        <f t="shared" si="0"/>
        <v>34.131999999999998</v>
      </c>
      <c r="B9" s="40">
        <v>0.97631578947368403</v>
      </c>
      <c r="C9" s="40">
        <v>1.67801801801802</v>
      </c>
      <c r="D9" s="40">
        <v>0.91100000000000003</v>
      </c>
      <c r="F9" s="51">
        <v>33.286000000000001</v>
      </c>
      <c r="G9" s="51">
        <v>1.66517</v>
      </c>
      <c r="H9" s="51">
        <v>0.90450000000000008</v>
      </c>
      <c r="I9" s="55"/>
      <c r="J9" s="54">
        <v>21.1</v>
      </c>
      <c r="K9" s="38">
        <v>32.476399999999998</v>
      </c>
      <c r="L9" s="38">
        <v>1.6518999999999999</v>
      </c>
      <c r="M9" s="38">
        <v>0.88549999999999995</v>
      </c>
      <c r="N9" s="39">
        <v>1E-14</v>
      </c>
    </row>
    <row r="10" spans="1:14" ht="15" customHeight="1" x14ac:dyDescent="0.25">
      <c r="A10" s="40">
        <f t="shared" si="0"/>
        <v>34.012399999999992</v>
      </c>
      <c r="B10" s="40">
        <v>0.97289473684210503</v>
      </c>
      <c r="C10" s="40">
        <v>1.6767567567567601</v>
      </c>
      <c r="D10" s="40">
        <v>0.90800000000000003</v>
      </c>
      <c r="F10" s="51">
        <v>32.555</v>
      </c>
      <c r="G10" s="51">
        <v>1.6777</v>
      </c>
      <c r="H10" s="51">
        <v>0.89395000000000002</v>
      </c>
      <c r="I10" s="55"/>
      <c r="J10" s="54">
        <v>21.2</v>
      </c>
      <c r="K10" s="38">
        <v>32.299999999999997</v>
      </c>
      <c r="L10" s="38">
        <v>1.6519999999999999</v>
      </c>
      <c r="M10" s="38">
        <v>0.88249999999999995</v>
      </c>
      <c r="N10" s="39">
        <v>1E-14</v>
      </c>
    </row>
    <row r="11" spans="1:14" ht="15" customHeight="1" x14ac:dyDescent="0.25">
      <c r="A11" s="40">
        <f t="shared" si="0"/>
        <v>33.202799999999996</v>
      </c>
      <c r="B11" s="40">
        <v>0.94973684210526299</v>
      </c>
      <c r="C11" s="40">
        <v>1.71711711711712</v>
      </c>
      <c r="D11" s="40">
        <v>0.90900000000000003</v>
      </c>
      <c r="F11" s="51">
        <v>31.861000000000001</v>
      </c>
      <c r="G11" s="51">
        <v>1.68015</v>
      </c>
      <c r="H11" s="51">
        <v>0.88206999999999991</v>
      </c>
      <c r="I11" s="55"/>
      <c r="J11" s="78" t="s">
        <v>55</v>
      </c>
      <c r="K11" s="79"/>
      <c r="L11" s="79" t="s">
        <v>54</v>
      </c>
      <c r="M11" s="79"/>
      <c r="N11" s="79"/>
    </row>
    <row r="12" spans="1:14" ht="18" customHeight="1" x14ac:dyDescent="0.25">
      <c r="A12" s="40">
        <f t="shared" si="0"/>
        <v>32.632400000000004</v>
      </c>
      <c r="B12" s="40">
        <v>0.93342105263157904</v>
      </c>
      <c r="C12" s="40">
        <v>1.72720720720721</v>
      </c>
      <c r="D12" s="40">
        <v>0.91200000000000003</v>
      </c>
      <c r="F12" s="72" t="s">
        <v>56</v>
      </c>
      <c r="G12" s="72"/>
      <c r="H12" s="72"/>
      <c r="I12" s="56"/>
      <c r="J12" s="82" t="s">
        <v>103</v>
      </c>
      <c r="K12" s="83"/>
      <c r="L12" s="81" t="s">
        <v>101</v>
      </c>
      <c r="M12" s="81"/>
      <c r="N12" s="81"/>
    </row>
    <row r="13" spans="1:14" ht="15" customHeight="1" x14ac:dyDescent="0.25">
      <c r="A13" s="40">
        <f t="shared" si="0"/>
        <v>32.558799999999991</v>
      </c>
      <c r="B13" s="40">
        <v>0.93131578947368399</v>
      </c>
      <c r="C13" s="40">
        <v>1.73099099099099</v>
      </c>
      <c r="D13" s="40">
        <v>0.90200000000000002</v>
      </c>
      <c r="E13" s="1"/>
      <c r="F13" s="72"/>
      <c r="G13" s="72"/>
      <c r="H13" s="72"/>
      <c r="I13" s="56"/>
      <c r="J13" s="82" t="s">
        <v>104</v>
      </c>
      <c r="K13" s="83"/>
      <c r="L13" s="81" t="s">
        <v>102</v>
      </c>
      <c r="M13" s="81"/>
      <c r="N13" s="81"/>
    </row>
    <row r="14" spans="1:14" ht="15" customHeight="1" x14ac:dyDescent="0.25">
      <c r="A14" s="40">
        <f t="shared" si="0"/>
        <v>32.494399999999992</v>
      </c>
      <c r="B14" s="40">
        <v>0.92947368421052601</v>
      </c>
      <c r="C14" s="40">
        <v>1.72720720720721</v>
      </c>
      <c r="D14" s="40">
        <v>0.89900000000000002</v>
      </c>
      <c r="E14" s="1"/>
      <c r="F14" s="1"/>
      <c r="G14" s="1"/>
      <c r="H14" s="1"/>
      <c r="I14" s="1"/>
    </row>
    <row r="15" spans="1:14" ht="15" customHeight="1" x14ac:dyDescent="0.25">
      <c r="A15" s="40">
        <f t="shared" si="0"/>
        <v>32.199999999999989</v>
      </c>
      <c r="B15" s="40">
        <v>0.92105263157894701</v>
      </c>
      <c r="C15" s="40">
        <v>1.7385585585585599</v>
      </c>
      <c r="D15" s="40">
        <v>0.90100000000000002</v>
      </c>
      <c r="E15" s="1"/>
      <c r="F15" s="1"/>
      <c r="G15" s="1"/>
      <c r="H15" s="1"/>
      <c r="I15" s="1"/>
    </row>
    <row r="16" spans="1:14" ht="30.75" customHeight="1" x14ac:dyDescent="0.25">
      <c r="A16" s="1"/>
      <c r="B16" s="1"/>
      <c r="E16" s="1"/>
      <c r="F16" s="1"/>
      <c r="G16" s="1"/>
      <c r="H16" s="1"/>
      <c r="I16" s="1"/>
      <c r="J16" s="70" t="s">
        <v>105</v>
      </c>
      <c r="K16" s="70"/>
      <c r="L16" s="70"/>
      <c r="M16" s="70"/>
      <c r="N16" s="70"/>
    </row>
    <row r="17" spans="1:22" ht="53.25" customHeight="1" x14ac:dyDescent="0.25">
      <c r="A17" s="1"/>
      <c r="B17" s="1"/>
      <c r="E17" s="1"/>
      <c r="F17" s="1"/>
      <c r="G17" s="1"/>
      <c r="H17" s="1"/>
      <c r="I17" s="1"/>
      <c r="J17" s="71" t="s">
        <v>106</v>
      </c>
      <c r="K17" s="71"/>
      <c r="L17" s="71"/>
      <c r="M17" s="71"/>
      <c r="N17" s="71"/>
      <c r="T17" s="53"/>
      <c r="U17" s="53"/>
      <c r="V17" s="53"/>
    </row>
    <row r="18" spans="1:22" x14ac:dyDescent="0.25">
      <c r="E18" s="1"/>
      <c r="F18" s="1"/>
      <c r="G18" s="1"/>
      <c r="H18" s="1"/>
      <c r="I18" s="1"/>
      <c r="T18" s="53"/>
      <c r="U18" s="53"/>
      <c r="V18" s="53"/>
    </row>
    <row r="19" spans="1:22" x14ac:dyDescent="0.25">
      <c r="E19" s="1"/>
      <c r="F19" s="1"/>
      <c r="G19" s="1"/>
      <c r="H19" s="1"/>
      <c r="I19" s="1"/>
      <c r="T19" s="53"/>
      <c r="U19" s="53"/>
      <c r="V19" s="53"/>
    </row>
    <row r="20" spans="1:22" x14ac:dyDescent="0.25">
      <c r="T20" s="53"/>
      <c r="U20" s="53"/>
      <c r="V20" s="53"/>
    </row>
    <row r="21" spans="1:22" x14ac:dyDescent="0.25">
      <c r="T21" s="53"/>
      <c r="U21" s="53"/>
      <c r="V21" s="53"/>
    </row>
    <row r="22" spans="1:22" x14ac:dyDescent="0.25">
      <c r="T22" s="53"/>
      <c r="U22" s="53"/>
      <c r="V22" s="53"/>
    </row>
    <row r="23" spans="1:22" x14ac:dyDescent="0.25">
      <c r="T23" s="53"/>
      <c r="U23" s="53"/>
      <c r="V23" s="53"/>
    </row>
    <row r="24" spans="1:22" x14ac:dyDescent="0.25">
      <c r="T24" s="53"/>
      <c r="U24" s="53"/>
      <c r="V24" s="53"/>
    </row>
    <row r="25" spans="1:22" ht="15" customHeight="1" x14ac:dyDescent="0.25">
      <c r="T25" s="53"/>
      <c r="U25" s="53"/>
      <c r="V25" s="53"/>
    </row>
    <row r="26" spans="1:22" ht="15" customHeight="1" x14ac:dyDescent="0.25">
      <c r="T26" s="53"/>
      <c r="U26" s="53"/>
      <c r="V26" s="53"/>
    </row>
    <row r="27" spans="1:22" ht="15" customHeight="1" x14ac:dyDescent="0.25"/>
    <row r="28" spans="1:22" ht="15" customHeight="1" x14ac:dyDescent="0.25"/>
    <row r="29" spans="1:22" ht="15" customHeight="1" x14ac:dyDescent="0.25"/>
    <row r="30" spans="1:22" ht="15" customHeight="1" x14ac:dyDescent="0.25"/>
    <row r="31" spans="1:22" ht="15" customHeight="1" x14ac:dyDescent="0.25"/>
    <row r="32" spans="1:2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</sheetData>
  <mergeCells count="13">
    <mergeCell ref="J16:N16"/>
    <mergeCell ref="J17:N17"/>
    <mergeCell ref="F12:H13"/>
    <mergeCell ref="J1:K1"/>
    <mergeCell ref="A1:D1"/>
    <mergeCell ref="L1:M1"/>
    <mergeCell ref="J11:K11"/>
    <mergeCell ref="F1:H1"/>
    <mergeCell ref="L11:N11"/>
    <mergeCell ref="L12:N12"/>
    <mergeCell ref="L13:N13"/>
    <mergeCell ref="J12:K12"/>
    <mergeCell ref="J13:K13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486EB-094E-D944-AADB-63628D22CB6D}">
  <dimension ref="A1:M56"/>
  <sheetViews>
    <sheetView topLeftCell="K1" zoomScale="60" zoomScaleNormal="60" workbookViewId="0">
      <selection activeCell="K53" sqref="K53"/>
    </sheetView>
  </sheetViews>
  <sheetFormatPr defaultColWidth="10.875" defaultRowHeight="15.75" x14ac:dyDescent="0.25"/>
  <cols>
    <col min="1" max="1" width="19.375" customWidth="1"/>
    <col min="2" max="2" width="17.875" customWidth="1"/>
    <col min="6" max="6" width="14.125" customWidth="1"/>
    <col min="7" max="7" width="4.75" customWidth="1"/>
    <col min="8" max="8" width="24" customWidth="1"/>
  </cols>
  <sheetData>
    <row r="1" spans="1:13" ht="20.25" x14ac:dyDescent="0.3">
      <c r="A1" s="84" t="s">
        <v>30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3" x14ac:dyDescent="0.25">
      <c r="A2" s="2" t="s">
        <v>6</v>
      </c>
      <c r="B2" s="2" t="s">
        <v>7</v>
      </c>
      <c r="C2" s="2"/>
      <c r="D2" s="2"/>
      <c r="E2" s="2"/>
      <c r="F2" s="2"/>
      <c r="H2" s="2" t="s">
        <v>28</v>
      </c>
      <c r="I2" s="2" t="s">
        <v>7</v>
      </c>
      <c r="J2" s="2"/>
      <c r="K2" s="2"/>
      <c r="L2" s="2"/>
      <c r="M2" s="2"/>
    </row>
    <row r="3" spans="1:13" x14ac:dyDescent="0.25">
      <c r="A3" s="3" t="s">
        <v>11</v>
      </c>
      <c r="B3" s="3">
        <v>101325</v>
      </c>
      <c r="C3" s="3" t="s">
        <v>19</v>
      </c>
      <c r="D3" s="3"/>
      <c r="E3" s="3"/>
      <c r="F3" s="3"/>
      <c r="H3" s="3" t="s">
        <v>27</v>
      </c>
      <c r="I3" s="3">
        <v>0.90100000000000002</v>
      </c>
      <c r="J3" s="3"/>
      <c r="K3" s="3"/>
      <c r="L3" s="3"/>
      <c r="M3" s="3"/>
    </row>
    <row r="4" spans="1:13" x14ac:dyDescent="0.25">
      <c r="A4" s="3" t="s">
        <v>12</v>
      </c>
      <c r="B4" s="3">
        <v>288.14999999999998</v>
      </c>
      <c r="C4" s="3" t="s">
        <v>20</v>
      </c>
      <c r="D4" s="3"/>
      <c r="E4" s="3"/>
      <c r="F4" s="3"/>
      <c r="H4" s="3" t="s">
        <v>26</v>
      </c>
      <c r="I4" s="3">
        <v>1.1879999999999999</v>
      </c>
      <c r="J4" s="3"/>
      <c r="K4" s="3"/>
      <c r="L4" s="3"/>
      <c r="M4" s="3"/>
    </row>
    <row r="5" spans="1:13" x14ac:dyDescent="0.25">
      <c r="A5" s="3" t="s">
        <v>13</v>
      </c>
      <c r="B5" s="3">
        <v>0.25653999999999999</v>
      </c>
      <c r="C5" s="3" t="s">
        <v>18</v>
      </c>
      <c r="D5" s="3"/>
      <c r="E5" s="3"/>
      <c r="F5" s="3"/>
      <c r="H5" s="3" t="s">
        <v>13</v>
      </c>
      <c r="I5" s="3">
        <v>0.24404300000000001</v>
      </c>
      <c r="J5" s="3"/>
      <c r="K5" s="3"/>
      <c r="L5" s="3"/>
      <c r="M5" s="3"/>
    </row>
    <row r="6" spans="1:13" x14ac:dyDescent="0.25">
      <c r="A6" s="3" t="s">
        <v>14</v>
      </c>
      <c r="B6" s="3">
        <v>9.1465000000000005E-2</v>
      </c>
      <c r="C6" s="3" t="s">
        <v>18</v>
      </c>
      <c r="D6" s="3"/>
      <c r="E6" s="3"/>
      <c r="F6" s="3"/>
      <c r="H6" s="3" t="s">
        <v>14</v>
      </c>
      <c r="I6" s="3">
        <v>0.120167</v>
      </c>
      <c r="J6" s="3"/>
      <c r="K6" s="3"/>
      <c r="L6" s="3"/>
      <c r="M6" s="3"/>
    </row>
    <row r="7" spans="1:13" x14ac:dyDescent="0.25">
      <c r="A7" s="3" t="s">
        <v>15</v>
      </c>
      <c r="B7" s="3">
        <v>-2.4729999999999999E-2</v>
      </c>
      <c r="C7" s="3" t="s">
        <v>18</v>
      </c>
      <c r="D7" s="3"/>
      <c r="E7" s="3"/>
      <c r="F7" s="3"/>
      <c r="H7" s="3" t="s">
        <v>24</v>
      </c>
      <c r="I7" s="3">
        <v>0.11011</v>
      </c>
      <c r="J7" s="3"/>
      <c r="K7" s="3"/>
      <c r="L7" s="3"/>
      <c r="M7" s="3"/>
    </row>
    <row r="8" spans="1:13" x14ac:dyDescent="0.25">
      <c r="A8" s="3" t="s">
        <v>16</v>
      </c>
      <c r="B8" s="3">
        <v>32.305</v>
      </c>
      <c r="C8" s="3" t="s">
        <v>17</v>
      </c>
      <c r="D8" s="3"/>
      <c r="E8" s="3"/>
      <c r="F8" s="3"/>
      <c r="H8" s="3" t="s">
        <v>25</v>
      </c>
      <c r="I8" s="3">
        <v>1.728</v>
      </c>
      <c r="J8" s="3"/>
      <c r="K8" s="3"/>
      <c r="L8" s="3"/>
      <c r="M8" s="3"/>
    </row>
    <row r="9" spans="1:13" x14ac:dyDescent="0.25">
      <c r="A9" s="4" t="s">
        <v>8</v>
      </c>
      <c r="B9" s="4" t="s">
        <v>9</v>
      </c>
      <c r="C9" s="4" t="s">
        <v>10</v>
      </c>
      <c r="D9" s="4" t="s">
        <v>21</v>
      </c>
      <c r="E9" s="4" t="s">
        <v>22</v>
      </c>
      <c r="F9" s="4" t="s">
        <v>23</v>
      </c>
      <c r="H9" s="4" t="s">
        <v>8</v>
      </c>
      <c r="I9" s="4" t="s">
        <v>9</v>
      </c>
      <c r="J9" s="4" t="s">
        <v>10</v>
      </c>
      <c r="K9" s="4" t="s">
        <v>21</v>
      </c>
      <c r="L9" s="4" t="s">
        <v>22</v>
      </c>
      <c r="M9" s="4" t="s">
        <v>23</v>
      </c>
    </row>
    <row r="10" spans="1:13" x14ac:dyDescent="0.25">
      <c r="A10" s="5">
        <v>25.519400000000001</v>
      </c>
      <c r="B10" s="5">
        <f>A10*0.01</f>
        <v>0.25519400000000003</v>
      </c>
      <c r="C10" s="5">
        <v>0.92230000000000001</v>
      </c>
      <c r="D10" s="5">
        <v>1.0088999999999999</v>
      </c>
      <c r="E10" s="5">
        <v>0.85429999999999995</v>
      </c>
      <c r="F10" s="5">
        <v>1.7</v>
      </c>
      <c r="H10" s="5">
        <v>23.2258</v>
      </c>
      <c r="I10" s="5">
        <f>H10/100</f>
        <v>0.23225799999999999</v>
      </c>
      <c r="J10" s="5">
        <v>1.7937000000000001</v>
      </c>
      <c r="K10" s="5">
        <v>1.2269000000000001</v>
      </c>
      <c r="L10" s="5">
        <v>1.3691</v>
      </c>
      <c r="M10" s="5">
        <v>45.2</v>
      </c>
    </row>
    <row r="11" spans="1:13" x14ac:dyDescent="0.25">
      <c r="A11" s="5">
        <v>25.384799999999998</v>
      </c>
      <c r="B11" s="5">
        <f t="shared" ref="B11:B28" si="0">A11*0.01</f>
        <v>0.25384799999999996</v>
      </c>
      <c r="C11" s="5">
        <v>0.94540000000000002</v>
      </c>
      <c r="D11" s="5">
        <v>0.99560000000000004</v>
      </c>
      <c r="E11" s="5">
        <v>0.85629999999999995</v>
      </c>
      <c r="F11" s="5">
        <v>1.5</v>
      </c>
      <c r="H11" s="5">
        <v>22.032</v>
      </c>
      <c r="I11" s="5">
        <f t="shared" ref="I11:I18" si="1">H11/100</f>
        <v>0.22031999999999999</v>
      </c>
      <c r="J11" s="5">
        <v>1.7665</v>
      </c>
      <c r="K11" s="5">
        <v>1.2059</v>
      </c>
      <c r="L11" s="5">
        <v>1.3242</v>
      </c>
      <c r="M11" s="5">
        <v>43.6</v>
      </c>
    </row>
    <row r="12" spans="1:13" x14ac:dyDescent="0.25">
      <c r="A12" s="5">
        <v>25.2501</v>
      </c>
      <c r="B12" s="5">
        <f t="shared" si="0"/>
        <v>0.25250099999999998</v>
      </c>
      <c r="C12" s="5">
        <v>0.96099999999999997</v>
      </c>
      <c r="D12" s="5">
        <v>1.0015000000000001</v>
      </c>
      <c r="E12" s="5">
        <v>0.85429999999999995</v>
      </c>
      <c r="F12" s="5">
        <v>0</v>
      </c>
      <c r="H12" s="5">
        <v>20.827999999999999</v>
      </c>
      <c r="I12" s="5">
        <f t="shared" si="1"/>
        <v>0.20827999999999999</v>
      </c>
      <c r="J12" s="5">
        <v>1.7433000000000001</v>
      </c>
      <c r="K12" s="5">
        <v>1.1936</v>
      </c>
      <c r="L12" s="5">
        <v>1.2997000000000001</v>
      </c>
      <c r="M12" s="5">
        <v>43.3</v>
      </c>
    </row>
    <row r="13" spans="1:13" x14ac:dyDescent="0.25">
      <c r="A13" s="5">
        <v>25.113</v>
      </c>
      <c r="B13" s="5">
        <f t="shared" si="0"/>
        <v>0.25113000000000002</v>
      </c>
      <c r="C13" s="5">
        <v>0.97540000000000004</v>
      </c>
      <c r="D13" s="5">
        <v>1.0035000000000001</v>
      </c>
      <c r="E13" s="5">
        <v>0.85429999999999995</v>
      </c>
      <c r="F13" s="5">
        <v>1.1000000000000001</v>
      </c>
      <c r="H13" s="5">
        <v>19.616399999999999</v>
      </c>
      <c r="I13" s="5">
        <f t="shared" si="1"/>
        <v>0.19616399999999998</v>
      </c>
      <c r="J13" s="5">
        <v>1.7242999999999999</v>
      </c>
      <c r="K13" s="5">
        <v>1.1754</v>
      </c>
      <c r="L13" s="5">
        <v>1.2751999999999999</v>
      </c>
      <c r="M13" s="5">
        <v>41.8</v>
      </c>
    </row>
    <row r="14" spans="1:13" x14ac:dyDescent="0.25">
      <c r="A14" s="5">
        <v>24.9758</v>
      </c>
      <c r="B14" s="5">
        <f t="shared" si="0"/>
        <v>0.24975800000000001</v>
      </c>
      <c r="C14" s="5">
        <v>0.98129999999999995</v>
      </c>
      <c r="D14" s="5">
        <v>1.0041</v>
      </c>
      <c r="E14" s="5">
        <v>0.85429999999999995</v>
      </c>
      <c r="F14" s="5">
        <v>0.6</v>
      </c>
      <c r="H14" s="5">
        <v>18.3947</v>
      </c>
      <c r="I14" s="5">
        <f t="shared" si="1"/>
        <v>0.183947</v>
      </c>
      <c r="J14" s="5">
        <v>1.7011000000000001</v>
      </c>
      <c r="K14" s="5">
        <v>1.1737</v>
      </c>
      <c r="L14" s="5">
        <v>1.2493000000000001</v>
      </c>
      <c r="M14" s="5">
        <v>43.8</v>
      </c>
    </row>
    <row r="15" spans="1:13" x14ac:dyDescent="0.25">
      <c r="A15" s="5">
        <v>24.257000000000001</v>
      </c>
      <c r="B15" s="5">
        <f t="shared" si="0"/>
        <v>0.24257000000000001</v>
      </c>
      <c r="C15" s="5">
        <v>0.99080000000000001</v>
      </c>
      <c r="D15" s="5">
        <v>1.0049999999999999</v>
      </c>
      <c r="E15" s="5">
        <v>0.85089999999999999</v>
      </c>
      <c r="F15" s="5">
        <v>-0.1</v>
      </c>
      <c r="H15" s="5">
        <v>17.1526</v>
      </c>
      <c r="I15" s="5">
        <f t="shared" si="1"/>
        <v>0.17152599999999998</v>
      </c>
      <c r="J15" s="5">
        <v>1.6820999999999999</v>
      </c>
      <c r="K15" s="5">
        <v>1.1689000000000001</v>
      </c>
      <c r="L15" s="5">
        <v>1.2235</v>
      </c>
      <c r="M15" s="5">
        <v>45.1</v>
      </c>
    </row>
    <row r="16" spans="1:13" x14ac:dyDescent="0.25">
      <c r="A16" s="5">
        <v>23.479800000000001</v>
      </c>
      <c r="B16" s="5">
        <f t="shared" si="0"/>
        <v>0.23479800000000001</v>
      </c>
      <c r="C16" s="5">
        <v>0.99419999999999997</v>
      </c>
      <c r="D16" s="5">
        <v>1.0054000000000001</v>
      </c>
      <c r="E16" s="5">
        <v>0.84619999999999995</v>
      </c>
      <c r="F16" s="5">
        <v>0</v>
      </c>
      <c r="H16" s="5">
        <v>15.8902</v>
      </c>
      <c r="I16" s="5">
        <f t="shared" si="1"/>
        <v>0.15890199999999999</v>
      </c>
      <c r="J16" s="5">
        <v>1.6991000000000001</v>
      </c>
      <c r="K16" s="5">
        <v>1.1716</v>
      </c>
      <c r="L16" s="5">
        <v>1.1921999999999999</v>
      </c>
      <c r="M16" s="5">
        <v>47.6</v>
      </c>
    </row>
    <row r="17" spans="1:13" x14ac:dyDescent="0.25">
      <c r="A17" s="5">
        <v>22.6873</v>
      </c>
      <c r="B17" s="5">
        <f t="shared" si="0"/>
        <v>0.22687300000000002</v>
      </c>
      <c r="C17" s="5">
        <v>0.99550000000000005</v>
      </c>
      <c r="D17" s="5">
        <v>1.0042</v>
      </c>
      <c r="E17" s="5">
        <v>0.84009999999999996</v>
      </c>
      <c r="F17" s="5">
        <v>0</v>
      </c>
      <c r="H17" s="5">
        <v>14.6126</v>
      </c>
      <c r="I17" s="5">
        <f t="shared" si="1"/>
        <v>0.14612600000000001</v>
      </c>
      <c r="J17" s="5">
        <v>1.6889000000000001</v>
      </c>
      <c r="K17" s="5">
        <v>1.1708000000000001</v>
      </c>
      <c r="L17" s="5">
        <v>1.1499999999999999</v>
      </c>
      <c r="M17" s="5">
        <v>50.2</v>
      </c>
    </row>
    <row r="18" spans="1:13" x14ac:dyDescent="0.25">
      <c r="A18" s="5">
        <v>21.198799999999999</v>
      </c>
      <c r="B18" s="5">
        <f t="shared" si="0"/>
        <v>0.21198799999999998</v>
      </c>
      <c r="C18" s="5">
        <v>1.0016</v>
      </c>
      <c r="D18" s="5">
        <v>0.99939999999999996</v>
      </c>
      <c r="E18" s="5">
        <v>0.82469999999999999</v>
      </c>
      <c r="F18" s="5">
        <v>0</v>
      </c>
      <c r="H18" s="5">
        <v>13.3299</v>
      </c>
      <c r="I18" s="5">
        <f t="shared" si="1"/>
        <v>0.133299</v>
      </c>
      <c r="J18" s="5">
        <v>1.6773</v>
      </c>
      <c r="K18" s="5">
        <v>1.1640999999999999</v>
      </c>
      <c r="L18" s="5">
        <v>1.1016999999999999</v>
      </c>
      <c r="M18" s="5">
        <v>51.5</v>
      </c>
    </row>
    <row r="19" spans="1:13" x14ac:dyDescent="0.25">
      <c r="A19" s="5">
        <v>19.646899999999999</v>
      </c>
      <c r="B19" s="5">
        <f t="shared" si="0"/>
        <v>0.196469</v>
      </c>
      <c r="C19" s="5">
        <v>1.0016</v>
      </c>
      <c r="D19" s="5">
        <v>0.99919999999999998</v>
      </c>
      <c r="E19" s="5">
        <v>0.82130000000000003</v>
      </c>
      <c r="F19" s="5">
        <v>0</v>
      </c>
    </row>
    <row r="20" spans="1:13" x14ac:dyDescent="0.25">
      <c r="A20" s="5">
        <v>18.064499999999999</v>
      </c>
      <c r="B20" s="5">
        <f t="shared" si="0"/>
        <v>0.180645</v>
      </c>
      <c r="C20" s="5">
        <v>1.0016</v>
      </c>
      <c r="D20" s="5">
        <v>0.99870000000000003</v>
      </c>
      <c r="E20" s="5">
        <v>0.8206</v>
      </c>
      <c r="F20" s="5">
        <v>0</v>
      </c>
    </row>
    <row r="21" spans="1:13" x14ac:dyDescent="0.25">
      <c r="A21" s="5">
        <v>16.441400000000002</v>
      </c>
      <c r="B21" s="5">
        <f t="shared" si="0"/>
        <v>0.16441400000000003</v>
      </c>
      <c r="C21" s="5">
        <v>1.0009999999999999</v>
      </c>
      <c r="D21" s="5">
        <v>0.999</v>
      </c>
      <c r="E21" s="5">
        <v>0.82340000000000002</v>
      </c>
      <c r="F21" s="5">
        <v>0</v>
      </c>
    </row>
    <row r="22" spans="1:13" x14ac:dyDescent="0.25">
      <c r="A22" s="5">
        <v>14.739599999999999</v>
      </c>
      <c r="B22" s="5">
        <f t="shared" si="0"/>
        <v>0.147396</v>
      </c>
      <c r="C22" s="5">
        <v>1.0023</v>
      </c>
      <c r="D22" s="5">
        <v>0.99870000000000003</v>
      </c>
      <c r="E22" s="5">
        <v>0.83150000000000002</v>
      </c>
      <c r="F22" s="5">
        <v>0.1</v>
      </c>
    </row>
    <row r="23" spans="1:13" x14ac:dyDescent="0.25">
      <c r="A23" s="5">
        <v>12.959099999999999</v>
      </c>
      <c r="B23" s="5">
        <f t="shared" si="0"/>
        <v>0.12959099999999998</v>
      </c>
      <c r="C23" s="5">
        <v>1.0023</v>
      </c>
      <c r="D23" s="5">
        <v>0.99919999999999998</v>
      </c>
      <c r="E23" s="5">
        <v>0.8417</v>
      </c>
      <c r="F23" s="5">
        <v>0</v>
      </c>
    </row>
    <row r="24" spans="1:13" x14ac:dyDescent="0.25">
      <c r="A24" s="5">
        <v>11.0084</v>
      </c>
      <c r="B24" s="5">
        <f t="shared" si="0"/>
        <v>0.110084</v>
      </c>
      <c r="C24" s="5">
        <v>1.0016</v>
      </c>
      <c r="D24" s="5">
        <v>0.99850000000000005</v>
      </c>
      <c r="E24" s="5">
        <v>0.85809999999999997</v>
      </c>
      <c r="F24" s="5">
        <v>0</v>
      </c>
    </row>
    <row r="25" spans="1:13" x14ac:dyDescent="0.25">
      <c r="A25" s="5">
        <v>10.073600000000001</v>
      </c>
      <c r="B25" s="5">
        <f t="shared" si="0"/>
        <v>0.10073600000000001</v>
      </c>
      <c r="C25" s="5">
        <v>0.99690000000000001</v>
      </c>
      <c r="D25" s="5">
        <v>0.99980000000000002</v>
      </c>
      <c r="E25" s="5">
        <v>0.875</v>
      </c>
      <c r="F25" s="5">
        <v>1.3</v>
      </c>
    </row>
    <row r="26" spans="1:13" x14ac:dyDescent="0.25">
      <c r="A26" s="5">
        <v>9.8881999999999994</v>
      </c>
      <c r="B26" s="5">
        <f t="shared" si="0"/>
        <v>9.8881999999999998E-2</v>
      </c>
      <c r="C26" s="5">
        <v>0.99080000000000001</v>
      </c>
      <c r="D26" s="5">
        <v>1.0007999999999999</v>
      </c>
      <c r="E26" s="5">
        <v>0.87770000000000004</v>
      </c>
      <c r="F26" s="5">
        <v>0.8</v>
      </c>
    </row>
    <row r="27" spans="1:13" x14ac:dyDescent="0.25">
      <c r="A27" s="5">
        <v>9.7081999999999997</v>
      </c>
      <c r="B27" s="5">
        <f t="shared" si="0"/>
        <v>9.7082000000000002E-2</v>
      </c>
      <c r="C27" s="5">
        <v>0.97789999999999999</v>
      </c>
      <c r="D27" s="5">
        <v>1.0013000000000001</v>
      </c>
      <c r="E27" s="5">
        <v>0.879</v>
      </c>
      <c r="F27" s="5">
        <v>0.7</v>
      </c>
    </row>
    <row r="28" spans="1:13" x14ac:dyDescent="0.25">
      <c r="A28" s="5">
        <v>9.5174000000000003</v>
      </c>
      <c r="B28" s="5">
        <f t="shared" si="0"/>
        <v>9.5174000000000009E-2</v>
      </c>
      <c r="C28" s="5">
        <v>0.95820000000000005</v>
      </c>
      <c r="D28" s="5">
        <v>1.0005999999999999</v>
      </c>
      <c r="E28" s="5">
        <v>0.87839999999999996</v>
      </c>
      <c r="F28" s="5">
        <v>0.9</v>
      </c>
    </row>
    <row r="30" spans="1:13" x14ac:dyDescent="0.25">
      <c r="A30" s="2" t="s">
        <v>6</v>
      </c>
      <c r="B30" s="2" t="s">
        <v>29</v>
      </c>
      <c r="C30" s="2"/>
      <c r="D30" s="2"/>
      <c r="E30" s="2"/>
      <c r="F30" s="2"/>
      <c r="H30" s="2" t="s">
        <v>28</v>
      </c>
      <c r="I30" s="2" t="s">
        <v>29</v>
      </c>
      <c r="J30" s="2"/>
      <c r="K30" s="2"/>
      <c r="L30" s="2"/>
      <c r="M30" s="2"/>
    </row>
    <row r="31" spans="1:13" x14ac:dyDescent="0.25">
      <c r="A31" s="3" t="s">
        <v>11</v>
      </c>
      <c r="B31" s="3">
        <v>101325</v>
      </c>
      <c r="C31" s="3" t="s">
        <v>19</v>
      </c>
      <c r="D31" s="3"/>
      <c r="E31" s="3"/>
      <c r="F31" s="3"/>
      <c r="H31" s="3" t="s">
        <v>27</v>
      </c>
      <c r="I31" s="3">
        <v>0.93</v>
      </c>
      <c r="J31" s="3"/>
      <c r="K31" s="3"/>
      <c r="L31" s="3"/>
      <c r="M31" s="3"/>
    </row>
    <row r="32" spans="1:13" x14ac:dyDescent="0.25">
      <c r="A32" s="3" t="s">
        <v>12</v>
      </c>
      <c r="B32" s="3">
        <v>288.14999999999998</v>
      </c>
      <c r="C32" s="3" t="s">
        <v>20</v>
      </c>
      <c r="D32" s="3"/>
      <c r="E32" s="3"/>
      <c r="F32" s="3"/>
      <c r="H32" s="3" t="s">
        <v>26</v>
      </c>
      <c r="I32" s="3">
        <v>1.1639999999999999</v>
      </c>
      <c r="J32" s="3"/>
      <c r="K32" s="3"/>
      <c r="L32" s="3"/>
      <c r="M32" s="3"/>
    </row>
    <row r="33" spans="1:13" x14ac:dyDescent="0.25">
      <c r="A33" s="3" t="s">
        <v>13</v>
      </c>
      <c r="B33" s="3">
        <v>0.25653999999999999</v>
      </c>
      <c r="C33" s="3" t="s">
        <v>18</v>
      </c>
      <c r="D33" s="3"/>
      <c r="E33" s="3"/>
      <c r="F33" s="3"/>
      <c r="H33" s="3" t="s">
        <v>13</v>
      </c>
      <c r="I33" s="3">
        <v>0.24404300000000001</v>
      </c>
      <c r="J33" s="3"/>
      <c r="K33" s="3"/>
      <c r="L33" s="3"/>
      <c r="M33" s="3"/>
    </row>
    <row r="34" spans="1:13" x14ac:dyDescent="0.25">
      <c r="A34" s="3" t="s">
        <v>14</v>
      </c>
      <c r="B34" s="3">
        <v>9.1465000000000005E-2</v>
      </c>
      <c r="C34" s="3" t="s">
        <v>18</v>
      </c>
      <c r="D34" s="3"/>
      <c r="E34" s="3"/>
      <c r="F34" s="3"/>
      <c r="H34" s="3" t="s">
        <v>14</v>
      </c>
      <c r="I34" s="3">
        <v>0.120167</v>
      </c>
      <c r="J34" s="3"/>
      <c r="K34" s="3"/>
      <c r="L34" s="3"/>
      <c r="M34" s="3"/>
    </row>
    <row r="35" spans="1:13" x14ac:dyDescent="0.25">
      <c r="A35" s="3" t="s">
        <v>15</v>
      </c>
      <c r="B35" s="3">
        <v>-2.4729999999999999E-2</v>
      </c>
      <c r="C35" s="3" t="s">
        <v>18</v>
      </c>
      <c r="D35" s="3"/>
      <c r="E35" s="3"/>
      <c r="F35" s="3"/>
      <c r="H35" s="3" t="s">
        <v>24</v>
      </c>
      <c r="I35" s="3">
        <v>0.11011</v>
      </c>
      <c r="J35" s="3"/>
      <c r="K35" s="3"/>
      <c r="L35" s="3"/>
      <c r="M35" s="3"/>
    </row>
    <row r="36" spans="1:13" x14ac:dyDescent="0.25">
      <c r="A36" s="3" t="s">
        <v>16</v>
      </c>
      <c r="B36" s="3">
        <v>34.573</v>
      </c>
      <c r="C36" s="3" t="s">
        <v>17</v>
      </c>
      <c r="D36" s="3"/>
      <c r="E36" s="3"/>
      <c r="F36" s="3"/>
      <c r="H36" s="3" t="s">
        <v>25</v>
      </c>
      <c r="I36" s="3">
        <v>1.6419999999999999</v>
      </c>
      <c r="J36" s="3"/>
      <c r="K36" s="3"/>
      <c r="L36" s="3"/>
      <c r="M36" s="3"/>
    </row>
    <row r="37" spans="1:13" x14ac:dyDescent="0.25">
      <c r="A37" s="4" t="s">
        <v>8</v>
      </c>
      <c r="B37" s="4" t="s">
        <v>9</v>
      </c>
      <c r="C37" s="4" t="s">
        <v>10</v>
      </c>
      <c r="D37" s="4" t="s">
        <v>21</v>
      </c>
      <c r="E37" s="4" t="s">
        <v>22</v>
      </c>
      <c r="F37" s="4" t="s">
        <v>23</v>
      </c>
      <c r="H37" s="4" t="s">
        <v>8</v>
      </c>
      <c r="I37" s="4" t="s">
        <v>9</v>
      </c>
      <c r="J37" s="4" t="s">
        <v>10</v>
      </c>
      <c r="K37" s="4" t="s">
        <v>21</v>
      </c>
      <c r="L37" s="4" t="s">
        <v>22</v>
      </c>
      <c r="M37" s="4" t="s">
        <v>23</v>
      </c>
    </row>
    <row r="38" spans="1:13" x14ac:dyDescent="0.25">
      <c r="A38" s="5">
        <v>25.519400000000001</v>
      </c>
      <c r="B38" s="5">
        <f>A38*0.01</f>
        <v>0.25519400000000003</v>
      </c>
      <c r="C38" s="5">
        <v>0.90939999999999999</v>
      </c>
      <c r="D38" s="5">
        <v>1.0012000000000001</v>
      </c>
      <c r="E38" s="5">
        <v>0.8226</v>
      </c>
      <c r="F38" s="5">
        <v>1.3</v>
      </c>
      <c r="H38" s="5">
        <v>23.2258</v>
      </c>
      <c r="I38" s="5">
        <f>H38/100</f>
        <v>0.23225799999999999</v>
      </c>
      <c r="J38" s="5">
        <v>1.6664000000000001</v>
      </c>
      <c r="K38" s="5">
        <v>1.1902999999999999</v>
      </c>
      <c r="L38" s="5">
        <v>1.2690999999999999</v>
      </c>
      <c r="M38" s="5">
        <v>37</v>
      </c>
    </row>
    <row r="39" spans="1:13" x14ac:dyDescent="0.25">
      <c r="A39" s="5">
        <v>25.384799999999998</v>
      </c>
      <c r="B39" s="5">
        <f t="shared" ref="B39:B56" si="2">A39*0.01</f>
        <v>0.25384799999999996</v>
      </c>
      <c r="C39" s="5">
        <v>0.93379999999999996</v>
      </c>
      <c r="D39" s="5">
        <v>0.999</v>
      </c>
      <c r="E39" s="5">
        <v>0.82189999999999996</v>
      </c>
      <c r="F39" s="5">
        <v>0.5</v>
      </c>
      <c r="H39" s="5">
        <v>22.032</v>
      </c>
      <c r="I39" s="5">
        <f t="shared" ref="I39:I46" si="3">H39/100</f>
        <v>0.22031999999999999</v>
      </c>
      <c r="J39" s="5">
        <v>1.6549</v>
      </c>
      <c r="K39" s="5">
        <v>1.1664000000000001</v>
      </c>
      <c r="L39" s="5">
        <v>1.2378</v>
      </c>
      <c r="M39" s="5">
        <v>34.9</v>
      </c>
    </row>
    <row r="40" spans="1:13" x14ac:dyDescent="0.25">
      <c r="A40" s="5">
        <v>25.2501</v>
      </c>
      <c r="B40" s="5">
        <f t="shared" si="2"/>
        <v>0.25250099999999998</v>
      </c>
      <c r="C40" s="5">
        <v>0.95689999999999997</v>
      </c>
      <c r="D40" s="5">
        <v>1.0013000000000001</v>
      </c>
      <c r="E40" s="5">
        <v>0.82050000000000001</v>
      </c>
      <c r="F40" s="5">
        <v>0.3</v>
      </c>
      <c r="H40" s="5">
        <v>20.827999999999999</v>
      </c>
      <c r="I40" s="5">
        <f t="shared" si="3"/>
        <v>0.20827999999999999</v>
      </c>
      <c r="J40" s="5">
        <v>1.6500999999999999</v>
      </c>
      <c r="K40" s="5">
        <v>1.1612</v>
      </c>
      <c r="L40" s="5">
        <v>1.218</v>
      </c>
      <c r="M40" s="5">
        <v>36</v>
      </c>
    </row>
    <row r="41" spans="1:13" x14ac:dyDescent="0.25">
      <c r="A41" s="5">
        <v>25.113</v>
      </c>
      <c r="B41" s="5">
        <f t="shared" si="2"/>
        <v>0.25113000000000002</v>
      </c>
      <c r="C41" s="5">
        <v>0.97040000000000004</v>
      </c>
      <c r="D41" s="5">
        <v>1.0009999999999999</v>
      </c>
      <c r="E41" s="5">
        <v>0.82050000000000001</v>
      </c>
      <c r="F41" s="5">
        <v>0.4</v>
      </c>
      <c r="H41" s="5">
        <v>19.616399999999999</v>
      </c>
      <c r="I41" s="5">
        <f t="shared" si="3"/>
        <v>0.19616399999999998</v>
      </c>
      <c r="J41" s="5">
        <v>1.6426000000000001</v>
      </c>
      <c r="K41" s="5">
        <v>1.1575</v>
      </c>
      <c r="L41" s="5">
        <v>1.2023999999999999</v>
      </c>
      <c r="M41" s="5">
        <v>35.700000000000003</v>
      </c>
    </row>
    <row r="42" spans="1:13" x14ac:dyDescent="0.25">
      <c r="A42" s="5">
        <v>24.9758</v>
      </c>
      <c r="B42" s="5">
        <f t="shared" si="2"/>
        <v>0.24975800000000001</v>
      </c>
      <c r="C42" s="5">
        <v>0.98060000000000003</v>
      </c>
      <c r="D42" s="5">
        <v>1.0012000000000001</v>
      </c>
      <c r="E42" s="5">
        <v>0.81850000000000001</v>
      </c>
      <c r="F42" s="5">
        <v>0.7</v>
      </c>
      <c r="H42" s="5">
        <v>18.3947</v>
      </c>
      <c r="I42" s="5">
        <f t="shared" si="3"/>
        <v>0.183947</v>
      </c>
      <c r="J42" s="5">
        <v>1.6276999999999999</v>
      </c>
      <c r="K42" s="5">
        <v>1.1556</v>
      </c>
      <c r="L42" s="5">
        <v>1.1826000000000001</v>
      </c>
      <c r="M42" s="5">
        <v>37.799999999999997</v>
      </c>
    </row>
    <row r="43" spans="1:13" x14ac:dyDescent="0.25">
      <c r="A43" s="5">
        <v>24.257000000000001</v>
      </c>
      <c r="B43" s="5">
        <f t="shared" si="2"/>
        <v>0.24257000000000001</v>
      </c>
      <c r="C43" s="5">
        <v>0.99819999999999998</v>
      </c>
      <c r="D43" s="5">
        <v>1.0009999999999999</v>
      </c>
      <c r="E43" s="5">
        <v>0.81579999999999997</v>
      </c>
      <c r="F43" s="5">
        <v>0.9</v>
      </c>
      <c r="H43" s="5">
        <v>17.1526</v>
      </c>
      <c r="I43" s="5">
        <f t="shared" si="3"/>
        <v>0.17152599999999998</v>
      </c>
      <c r="J43" s="5">
        <v>1.6202000000000001</v>
      </c>
      <c r="K43" s="5">
        <v>1.1529</v>
      </c>
      <c r="L43" s="5">
        <v>1.1609</v>
      </c>
      <c r="M43" s="5">
        <v>39.6</v>
      </c>
    </row>
    <row r="44" spans="1:13" x14ac:dyDescent="0.25">
      <c r="A44" s="5">
        <v>23.479800000000001</v>
      </c>
      <c r="B44" s="5">
        <f t="shared" si="2"/>
        <v>0.23479800000000001</v>
      </c>
      <c r="C44" s="5">
        <v>0.99960000000000004</v>
      </c>
      <c r="D44" s="5">
        <v>1.0007999999999999</v>
      </c>
      <c r="E44" s="5">
        <v>0.80830000000000002</v>
      </c>
      <c r="F44" s="5">
        <v>0.3</v>
      </c>
      <c r="H44" s="5">
        <v>15.8902</v>
      </c>
      <c r="I44" s="5">
        <f t="shared" si="3"/>
        <v>0.15890199999999999</v>
      </c>
      <c r="J44" s="5">
        <v>1.6372</v>
      </c>
      <c r="K44" s="5">
        <v>1.1556</v>
      </c>
      <c r="L44" s="5">
        <v>1.1343000000000001</v>
      </c>
      <c r="M44" s="5">
        <v>41.4</v>
      </c>
    </row>
    <row r="45" spans="1:13" x14ac:dyDescent="0.25">
      <c r="A45" s="5">
        <v>22.6873</v>
      </c>
      <c r="B45" s="5">
        <f t="shared" si="2"/>
        <v>0.22687300000000002</v>
      </c>
      <c r="C45" s="5">
        <v>1.0003</v>
      </c>
      <c r="D45" s="5">
        <v>1.0009999999999999</v>
      </c>
      <c r="E45" s="5">
        <v>0.79949999999999999</v>
      </c>
      <c r="F45" s="5">
        <v>0</v>
      </c>
      <c r="H45" s="5">
        <v>14.6126</v>
      </c>
      <c r="I45" s="5">
        <f t="shared" si="3"/>
        <v>0.14612600000000001</v>
      </c>
      <c r="J45" s="5">
        <v>1.6406000000000001</v>
      </c>
      <c r="K45" s="5">
        <v>1.1585000000000001</v>
      </c>
      <c r="L45" s="5">
        <v>1.0962000000000001</v>
      </c>
      <c r="M45" s="5">
        <v>44.5</v>
      </c>
    </row>
    <row r="46" spans="1:13" x14ac:dyDescent="0.25">
      <c r="A46" s="5">
        <v>21.198799999999999</v>
      </c>
      <c r="B46" s="5">
        <f t="shared" si="2"/>
        <v>0.21198799999999998</v>
      </c>
      <c r="C46" s="5">
        <v>1.0003</v>
      </c>
      <c r="D46" s="5">
        <v>1</v>
      </c>
      <c r="E46" s="5">
        <v>0.79410000000000003</v>
      </c>
      <c r="F46" s="5">
        <v>0</v>
      </c>
      <c r="H46" s="5">
        <v>13.3299</v>
      </c>
      <c r="I46" s="5">
        <f t="shared" si="3"/>
        <v>0.133299</v>
      </c>
      <c r="J46" s="5">
        <v>1.6086</v>
      </c>
      <c r="K46" s="5">
        <v>1.1535</v>
      </c>
      <c r="L46" s="5">
        <v>1.0588</v>
      </c>
      <c r="M46" s="5">
        <v>48.1</v>
      </c>
    </row>
    <row r="47" spans="1:13" x14ac:dyDescent="0.25">
      <c r="A47" s="5">
        <v>19.646899999999999</v>
      </c>
      <c r="B47" s="5">
        <f t="shared" si="2"/>
        <v>0.196469</v>
      </c>
      <c r="C47" s="5">
        <v>1.0003</v>
      </c>
      <c r="D47" s="5">
        <v>0.99939999999999996</v>
      </c>
      <c r="E47" s="5">
        <v>0.79210000000000003</v>
      </c>
      <c r="F47" s="5">
        <v>0</v>
      </c>
    </row>
    <row r="48" spans="1:13" x14ac:dyDescent="0.25">
      <c r="A48" s="5">
        <v>18.064499999999999</v>
      </c>
      <c r="B48" s="5">
        <f t="shared" si="2"/>
        <v>0.180645</v>
      </c>
      <c r="C48" s="5">
        <v>1.0009999999999999</v>
      </c>
      <c r="D48" s="5">
        <v>0.99939999999999996</v>
      </c>
      <c r="E48" s="5">
        <v>0.79139999999999999</v>
      </c>
      <c r="F48" s="5">
        <v>0</v>
      </c>
    </row>
    <row r="49" spans="1:6" x14ac:dyDescent="0.25">
      <c r="A49" s="5">
        <v>16.441400000000002</v>
      </c>
      <c r="B49" s="5">
        <f t="shared" si="2"/>
        <v>0.16441400000000003</v>
      </c>
      <c r="C49" s="5">
        <v>1.0003</v>
      </c>
      <c r="D49" s="5">
        <v>0.99939999999999996</v>
      </c>
      <c r="E49" s="5">
        <v>0.79210000000000003</v>
      </c>
      <c r="F49" s="5">
        <v>0</v>
      </c>
    </row>
    <row r="50" spans="1:6" x14ac:dyDescent="0.25">
      <c r="A50" s="5">
        <v>14.739599999999999</v>
      </c>
      <c r="B50" s="5">
        <f t="shared" si="2"/>
        <v>0.147396</v>
      </c>
      <c r="C50" s="5">
        <v>1.0009999999999999</v>
      </c>
      <c r="D50" s="5">
        <v>1.0004</v>
      </c>
      <c r="E50" s="5">
        <v>0.79820000000000002</v>
      </c>
      <c r="F50" s="5">
        <v>0</v>
      </c>
    </row>
    <row r="51" spans="1:6" x14ac:dyDescent="0.25">
      <c r="A51" s="5">
        <v>12.959099999999999</v>
      </c>
      <c r="B51" s="5">
        <f t="shared" si="2"/>
        <v>0.12959099999999998</v>
      </c>
      <c r="C51" s="5">
        <v>1.0009999999999999</v>
      </c>
      <c r="D51" s="5">
        <v>0.99960000000000004</v>
      </c>
      <c r="E51" s="5">
        <v>0.80840000000000001</v>
      </c>
      <c r="F51" s="5">
        <v>0</v>
      </c>
    </row>
    <row r="52" spans="1:6" x14ac:dyDescent="0.25">
      <c r="A52" s="5">
        <v>11.0084</v>
      </c>
      <c r="B52" s="5">
        <f t="shared" si="2"/>
        <v>0.110084</v>
      </c>
      <c r="C52" s="5">
        <v>1.0003</v>
      </c>
      <c r="D52" s="5">
        <v>0.99939999999999996</v>
      </c>
      <c r="E52" s="5">
        <v>0.82740000000000002</v>
      </c>
      <c r="F52" s="5">
        <v>0</v>
      </c>
    </row>
    <row r="53" spans="1:6" x14ac:dyDescent="0.25">
      <c r="A53" s="5">
        <v>10.073600000000001</v>
      </c>
      <c r="B53" s="5">
        <f t="shared" si="2"/>
        <v>0.10073600000000001</v>
      </c>
      <c r="C53" s="5">
        <v>0.99480000000000002</v>
      </c>
      <c r="D53" s="5">
        <v>1.0013000000000001</v>
      </c>
      <c r="E53" s="5">
        <v>0.83830000000000005</v>
      </c>
      <c r="F53" s="5">
        <v>1</v>
      </c>
    </row>
    <row r="54" spans="1:6" x14ac:dyDescent="0.25">
      <c r="A54" s="5">
        <v>9.8881999999999994</v>
      </c>
      <c r="B54" s="5">
        <f t="shared" si="2"/>
        <v>9.8881999999999998E-2</v>
      </c>
      <c r="C54" s="5">
        <v>0.98529999999999995</v>
      </c>
      <c r="D54" s="5">
        <v>1.0019</v>
      </c>
      <c r="E54" s="5">
        <v>0.84099999999999997</v>
      </c>
      <c r="F54" s="5">
        <v>0.6</v>
      </c>
    </row>
    <row r="55" spans="1:6" x14ac:dyDescent="0.25">
      <c r="A55" s="5">
        <v>9.7081999999999997</v>
      </c>
      <c r="B55" s="5">
        <f t="shared" si="2"/>
        <v>9.7082000000000002E-2</v>
      </c>
      <c r="C55" s="5">
        <v>0.96899999999999997</v>
      </c>
      <c r="D55" s="5">
        <v>1.0013000000000001</v>
      </c>
      <c r="E55" s="5">
        <v>0.84299999999999997</v>
      </c>
      <c r="F55" s="5">
        <v>0.6</v>
      </c>
    </row>
    <row r="56" spans="1:6" x14ac:dyDescent="0.25">
      <c r="A56" s="5">
        <v>9.5174000000000003</v>
      </c>
      <c r="B56" s="5">
        <f t="shared" si="2"/>
        <v>9.5174000000000009E-2</v>
      </c>
      <c r="C56" s="5">
        <v>0.94589999999999996</v>
      </c>
      <c r="D56" s="5">
        <v>1.0013000000000001</v>
      </c>
      <c r="E56" s="5">
        <v>0.84440000000000004</v>
      </c>
      <c r="F56" s="5">
        <v>1</v>
      </c>
    </row>
  </sheetData>
  <mergeCells count="1">
    <mergeCell ref="A1:M1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60B10-8CC1-49A4-A1E5-5ACAE65AA568}">
  <dimension ref="A1:AE137"/>
  <sheetViews>
    <sheetView topLeftCell="P39" zoomScale="85" zoomScaleNormal="85" workbookViewId="0">
      <selection activeCell="W138" sqref="W138"/>
    </sheetView>
  </sheetViews>
  <sheetFormatPr defaultColWidth="10.875" defaultRowHeight="15.75" x14ac:dyDescent="0.25"/>
  <cols>
    <col min="1" max="1" width="9" customWidth="1"/>
    <col min="3" max="3" width="11.5" customWidth="1"/>
    <col min="5" max="5" width="8.875" style="1" customWidth="1"/>
    <col min="8" max="8" width="4.125" customWidth="1"/>
    <col min="9" max="9" width="12" customWidth="1"/>
    <col min="10" max="10" width="10.875" customWidth="1"/>
    <col min="11" max="11" width="12.5" bestFit="1" customWidth="1"/>
    <col min="12" max="12" width="12.25" bestFit="1" customWidth="1"/>
  </cols>
  <sheetData>
    <row r="1" spans="1:10" x14ac:dyDescent="0.25">
      <c r="A1" s="6" t="s">
        <v>76</v>
      </c>
      <c r="B1" s="6" t="s">
        <v>34</v>
      </c>
      <c r="C1" s="6"/>
      <c r="D1" s="104" t="s">
        <v>35</v>
      </c>
      <c r="E1" s="104"/>
      <c r="F1" s="105" t="s">
        <v>33</v>
      </c>
      <c r="G1" s="105"/>
      <c r="I1" s="36" t="s">
        <v>61</v>
      </c>
      <c r="J1" s="37" t="s">
        <v>87</v>
      </c>
    </row>
    <row r="2" spans="1:10" x14ac:dyDescent="0.25">
      <c r="A2" s="22" t="s">
        <v>0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31</v>
      </c>
      <c r="G2" s="22" t="s">
        <v>32</v>
      </c>
      <c r="I2" s="36" t="s">
        <v>62</v>
      </c>
      <c r="J2" s="37" t="s">
        <v>63</v>
      </c>
    </row>
    <row r="3" spans="1:10" x14ac:dyDescent="0.25">
      <c r="A3" s="22">
        <v>0</v>
      </c>
      <c r="B3" s="22">
        <v>34.505000000000003</v>
      </c>
      <c r="C3" s="22">
        <v>1.419</v>
      </c>
      <c r="D3" s="22">
        <v>0.82850000000000001</v>
      </c>
      <c r="E3" s="35">
        <v>-5</v>
      </c>
      <c r="F3" s="22">
        <v>1.44</v>
      </c>
      <c r="G3" s="22">
        <v>0.86480000000000001</v>
      </c>
      <c r="I3" s="36" t="s">
        <v>64</v>
      </c>
      <c r="J3" s="37" t="s">
        <v>65</v>
      </c>
    </row>
    <row r="4" spans="1:10" x14ac:dyDescent="0.25">
      <c r="A4" s="22">
        <v>5</v>
      </c>
      <c r="B4" s="22">
        <v>34.450000000000003</v>
      </c>
      <c r="C4" s="22">
        <v>1.47</v>
      </c>
      <c r="D4" s="22">
        <v>0.85050000000000003</v>
      </c>
      <c r="E4" s="35">
        <v>-5</v>
      </c>
      <c r="F4" s="22">
        <v>1.49</v>
      </c>
      <c r="G4" s="22">
        <v>0.88246999999999998</v>
      </c>
      <c r="I4" s="36" t="s">
        <v>66</v>
      </c>
      <c r="J4" s="37" t="s">
        <v>67</v>
      </c>
    </row>
    <row r="5" spans="1:10" x14ac:dyDescent="0.25">
      <c r="A5" s="22">
        <v>10</v>
      </c>
      <c r="B5" s="22">
        <v>34.26</v>
      </c>
      <c r="C5" s="22">
        <v>1.5229999999999999</v>
      </c>
      <c r="D5" s="22">
        <v>0.87109999999999999</v>
      </c>
      <c r="E5" s="35">
        <v>-5</v>
      </c>
      <c r="F5" s="22">
        <v>1.54</v>
      </c>
      <c r="G5" s="22">
        <v>0.89973000000000003</v>
      </c>
      <c r="I5" s="36" t="s">
        <v>68</v>
      </c>
      <c r="J5" s="37" t="s">
        <v>69</v>
      </c>
    </row>
    <row r="6" spans="1:10" x14ac:dyDescent="0.25">
      <c r="A6" s="22">
        <v>15</v>
      </c>
      <c r="B6" s="22">
        <v>33.825000000000003</v>
      </c>
      <c r="C6" s="22">
        <v>1.579</v>
      </c>
      <c r="D6" s="22">
        <v>0.88180000000000003</v>
      </c>
      <c r="E6" s="35">
        <v>-5</v>
      </c>
      <c r="F6" s="22">
        <v>1.6015999999999999</v>
      </c>
      <c r="G6" s="22">
        <v>0.90910000000000002</v>
      </c>
    </row>
    <row r="7" spans="1:10" x14ac:dyDescent="0.25">
      <c r="A7" s="22">
        <v>17.5</v>
      </c>
      <c r="B7" s="22">
        <v>33.32</v>
      </c>
      <c r="C7" s="22">
        <v>1.609</v>
      </c>
      <c r="D7" s="22">
        <v>0.87890000000000001</v>
      </c>
      <c r="E7" s="35">
        <v>-5</v>
      </c>
      <c r="F7" s="22">
        <v>1.6326000000000001</v>
      </c>
      <c r="G7" s="22">
        <v>0.90793000000000001</v>
      </c>
    </row>
    <row r="8" spans="1:10" x14ac:dyDescent="0.25">
      <c r="A8" s="22">
        <v>18</v>
      </c>
      <c r="B8" s="22">
        <v>33.159999999999997</v>
      </c>
      <c r="C8" s="22">
        <v>1.6140000000000001</v>
      </c>
      <c r="D8" s="22">
        <v>0.87670000000000003</v>
      </c>
      <c r="E8" s="35">
        <v>-5</v>
      </c>
      <c r="F8" s="22">
        <v>1.6379999999999999</v>
      </c>
      <c r="G8" s="22">
        <v>0.90580000000000005</v>
      </c>
      <c r="I8" s="31" t="s">
        <v>58</v>
      </c>
    </row>
    <row r="9" spans="1:10" x14ac:dyDescent="0.25">
      <c r="A9" s="22">
        <v>19</v>
      </c>
      <c r="B9" s="22">
        <v>32.72</v>
      </c>
      <c r="C9" s="22">
        <v>1.623</v>
      </c>
      <c r="D9" s="22">
        <v>0.87009999999999998</v>
      </c>
      <c r="E9" s="35">
        <v>-5</v>
      </c>
      <c r="F9" s="22">
        <v>1.6480999999999999</v>
      </c>
      <c r="G9" s="22">
        <v>0.89883999999999997</v>
      </c>
      <c r="I9" s="31" t="s">
        <v>59</v>
      </c>
    </row>
    <row r="10" spans="1:10" x14ac:dyDescent="0.25">
      <c r="A10" s="22">
        <v>20</v>
      </c>
      <c r="B10" s="22">
        <v>31.84</v>
      </c>
      <c r="C10" s="22">
        <v>1.6259999999999999</v>
      </c>
      <c r="D10" s="22">
        <v>0.85299999999999998</v>
      </c>
      <c r="E10" s="35">
        <v>-8</v>
      </c>
      <c r="F10" s="22">
        <v>1.6543000000000001</v>
      </c>
      <c r="G10" s="22">
        <v>0.88490000000000002</v>
      </c>
      <c r="I10" s="31" t="s">
        <v>60</v>
      </c>
    </row>
    <row r="11" spans="1:10" ht="18" customHeight="1" x14ac:dyDescent="0.25">
      <c r="I11" s="31" t="s">
        <v>70</v>
      </c>
    </row>
    <row r="12" spans="1:10" x14ac:dyDescent="0.25">
      <c r="A12" s="6" t="s">
        <v>77</v>
      </c>
      <c r="B12" s="6" t="s">
        <v>36</v>
      </c>
      <c r="C12" s="6"/>
      <c r="D12" s="104" t="s">
        <v>35</v>
      </c>
      <c r="E12" s="104"/>
      <c r="F12" s="104" t="s">
        <v>33</v>
      </c>
      <c r="G12" s="104"/>
    </row>
    <row r="13" spans="1:10" x14ac:dyDescent="0.25">
      <c r="A13" s="7" t="s">
        <v>0</v>
      </c>
      <c r="B13" s="7" t="s">
        <v>1</v>
      </c>
      <c r="C13" s="7" t="s">
        <v>2</v>
      </c>
      <c r="D13" s="7" t="s">
        <v>3</v>
      </c>
      <c r="E13" s="8" t="s">
        <v>4</v>
      </c>
      <c r="F13" s="7" t="s">
        <v>31</v>
      </c>
      <c r="G13" s="7" t="s">
        <v>32</v>
      </c>
    </row>
    <row r="14" spans="1:10" x14ac:dyDescent="0.25">
      <c r="A14" s="7">
        <v>0</v>
      </c>
      <c r="B14" s="7">
        <v>34.5</v>
      </c>
      <c r="C14" s="7">
        <v>1.421</v>
      </c>
      <c r="D14" s="7">
        <v>0.83150000000000002</v>
      </c>
      <c r="E14" s="9">
        <v>-5</v>
      </c>
      <c r="F14" s="10">
        <v>1.4416</v>
      </c>
      <c r="G14" s="10">
        <v>0.86836460000000004</v>
      </c>
    </row>
    <row r="15" spans="1:10" x14ac:dyDescent="0.25">
      <c r="A15" s="7">
        <v>5</v>
      </c>
      <c r="B15" s="7">
        <v>34.447000000000003</v>
      </c>
      <c r="C15" s="7">
        <v>1.4710000000000001</v>
      </c>
      <c r="D15" s="7">
        <v>0.85350000000000004</v>
      </c>
      <c r="E15" s="9">
        <v>-5</v>
      </c>
      <c r="F15" s="10">
        <v>1.49193</v>
      </c>
      <c r="G15" s="10">
        <v>0.88539999999999996</v>
      </c>
    </row>
    <row r="16" spans="1:10" x14ac:dyDescent="0.25">
      <c r="A16" s="7">
        <v>10</v>
      </c>
      <c r="B16" s="7">
        <v>34.244999999999997</v>
      </c>
      <c r="C16" s="7">
        <v>1.524</v>
      </c>
      <c r="D16" s="7">
        <v>0.87280000000000002</v>
      </c>
      <c r="E16" s="9">
        <v>-5</v>
      </c>
      <c r="F16" s="10">
        <v>1.5452425000000001</v>
      </c>
      <c r="G16" s="10">
        <v>0.9019142</v>
      </c>
    </row>
    <row r="17" spans="1:14" x14ac:dyDescent="0.25">
      <c r="A17" s="7">
        <v>15</v>
      </c>
      <c r="B17" s="7">
        <v>33.81</v>
      </c>
      <c r="C17" s="7">
        <v>1.581</v>
      </c>
      <c r="D17" s="7">
        <v>0.88300000000000001</v>
      </c>
      <c r="E17" s="9">
        <v>-5</v>
      </c>
      <c r="F17" s="10">
        <v>1.603421861563856</v>
      </c>
      <c r="G17" s="10">
        <v>0.91079374480733277</v>
      </c>
    </row>
    <row r="18" spans="1:14" x14ac:dyDescent="0.25">
      <c r="A18" s="7">
        <v>17.5</v>
      </c>
      <c r="B18" s="7">
        <v>33.32</v>
      </c>
      <c r="C18" s="7">
        <v>1.611</v>
      </c>
      <c r="D18" s="7">
        <v>0.88009999999999999</v>
      </c>
      <c r="E18" s="9">
        <v>-5</v>
      </c>
      <c r="F18" s="10">
        <v>1.6342996999999999</v>
      </c>
      <c r="G18" s="10">
        <v>0.90855609999999998</v>
      </c>
    </row>
    <row r="19" spans="1:14" ht="15" customHeight="1" x14ac:dyDescent="0.25">
      <c r="A19" s="8">
        <v>18</v>
      </c>
      <c r="B19" s="8">
        <v>33.15</v>
      </c>
      <c r="C19" s="8">
        <v>1.6160000000000001</v>
      </c>
      <c r="D19" s="8">
        <v>0.87770000000000004</v>
      </c>
      <c r="E19" s="9">
        <v>-5</v>
      </c>
      <c r="F19" s="10">
        <v>1.6400882000000001</v>
      </c>
      <c r="G19" s="10">
        <v>0.90635109999999997</v>
      </c>
    </row>
    <row r="20" spans="1:14" x14ac:dyDescent="0.25">
      <c r="A20" s="7">
        <v>19</v>
      </c>
      <c r="B20" s="7">
        <v>32.56</v>
      </c>
      <c r="C20" s="7">
        <v>1.6240000000000001</v>
      </c>
      <c r="D20" s="7">
        <v>0.86739999999999995</v>
      </c>
      <c r="E20" s="9">
        <v>-8</v>
      </c>
      <c r="F20" s="10">
        <v>1.6488151143362761</v>
      </c>
      <c r="G20" s="10">
        <v>0.8974344070738246</v>
      </c>
    </row>
    <row r="21" spans="1:14" x14ac:dyDescent="0.25">
      <c r="A21" s="7">
        <v>19.2</v>
      </c>
      <c r="B21" s="7">
        <v>32.22</v>
      </c>
      <c r="C21" s="7">
        <v>1.621</v>
      </c>
      <c r="D21" s="7">
        <v>0.86</v>
      </c>
      <c r="E21" s="7">
        <v>-7.5</v>
      </c>
      <c r="F21" s="7">
        <v>1.6475846724351051</v>
      </c>
      <c r="G21" s="7">
        <v>0.89099202806100619</v>
      </c>
    </row>
    <row r="22" spans="1:14" x14ac:dyDescent="0.25">
      <c r="A22" s="7">
        <v>19.3</v>
      </c>
      <c r="B22" s="7"/>
      <c r="C22" s="7"/>
      <c r="D22" s="11"/>
      <c r="E22" s="7" t="s">
        <v>38</v>
      </c>
      <c r="F22" s="10">
        <v>1.6541421054713772</v>
      </c>
      <c r="G22" s="10">
        <v>0.88449869331245035</v>
      </c>
    </row>
    <row r="23" spans="1:14" x14ac:dyDescent="0.25">
      <c r="B23" s="1"/>
    </row>
    <row r="24" spans="1:14" x14ac:dyDescent="0.25">
      <c r="A24" s="6" t="s">
        <v>78</v>
      </c>
      <c r="B24" s="6" t="s">
        <v>37</v>
      </c>
      <c r="C24" s="6"/>
      <c r="D24" s="104" t="s">
        <v>35</v>
      </c>
      <c r="E24" s="104"/>
      <c r="F24" s="104" t="s">
        <v>33</v>
      </c>
      <c r="G24" s="104"/>
    </row>
    <row r="25" spans="1:14" x14ac:dyDescent="0.25">
      <c r="A25" s="17" t="s">
        <v>0</v>
      </c>
      <c r="B25" s="17" t="s">
        <v>1</v>
      </c>
      <c r="C25" s="17" t="s">
        <v>2</v>
      </c>
      <c r="D25" s="17" t="s">
        <v>3</v>
      </c>
      <c r="E25" s="17" t="s">
        <v>4</v>
      </c>
      <c r="F25" s="17" t="s">
        <v>31</v>
      </c>
      <c r="G25" s="17" t="s">
        <v>32</v>
      </c>
    </row>
    <row r="26" spans="1:14" x14ac:dyDescent="0.25">
      <c r="A26" s="17">
        <v>0</v>
      </c>
      <c r="B26" s="17">
        <v>34.53</v>
      </c>
      <c r="C26" s="17">
        <v>1.419</v>
      </c>
      <c r="D26" s="17">
        <v>0.83120000000000005</v>
      </c>
      <c r="E26" s="18">
        <v>-5</v>
      </c>
      <c r="F26" s="19">
        <v>1.4390000000000001</v>
      </c>
      <c r="G26" s="19">
        <v>0.86662079999999997</v>
      </c>
    </row>
    <row r="27" spans="1:14" x14ac:dyDescent="0.25">
      <c r="A27" s="17">
        <v>5</v>
      </c>
      <c r="B27" s="17">
        <v>34.49</v>
      </c>
      <c r="C27" s="17">
        <v>1.47</v>
      </c>
      <c r="D27" s="17">
        <v>0.85070000000000001</v>
      </c>
      <c r="E27" s="18">
        <v>-5</v>
      </c>
      <c r="F27" s="19">
        <v>1.4894830999999999</v>
      </c>
      <c r="G27" s="19">
        <v>0.88367329999999999</v>
      </c>
    </row>
    <row r="28" spans="1:14" x14ac:dyDescent="0.25">
      <c r="A28" s="17">
        <v>10</v>
      </c>
      <c r="B28" s="17">
        <v>34.35</v>
      </c>
      <c r="C28" s="17">
        <v>1.524</v>
      </c>
      <c r="D28" s="17">
        <v>0.87190000000000001</v>
      </c>
      <c r="E28" s="18">
        <v>-5</v>
      </c>
      <c r="F28" s="19">
        <v>1.54345</v>
      </c>
      <c r="G28" s="19">
        <v>0.90187499999999998</v>
      </c>
    </row>
    <row r="29" spans="1:14" x14ac:dyDescent="0.25">
      <c r="A29" s="17">
        <v>15</v>
      </c>
      <c r="B29" s="17">
        <v>34</v>
      </c>
      <c r="C29" s="17">
        <v>1.58</v>
      </c>
      <c r="D29" s="17">
        <v>0.88439999999999996</v>
      </c>
      <c r="E29" s="18">
        <v>-5</v>
      </c>
      <c r="F29" s="19">
        <v>1.6006981</v>
      </c>
      <c r="G29" s="19">
        <v>0.91415009999999997</v>
      </c>
    </row>
    <row r="30" spans="1:14" ht="15" customHeight="1" x14ac:dyDescent="0.25">
      <c r="A30" s="17">
        <v>17.5</v>
      </c>
      <c r="B30" s="17">
        <v>33.630000000000003</v>
      </c>
      <c r="C30" s="17">
        <v>1.6140000000000001</v>
      </c>
      <c r="D30" s="17">
        <v>0.88100000000000001</v>
      </c>
      <c r="E30" s="18">
        <v>-5</v>
      </c>
      <c r="F30" s="19">
        <v>1.6312677</v>
      </c>
      <c r="G30" s="19">
        <v>0.91496909999999998</v>
      </c>
      <c r="I30" s="34"/>
      <c r="J30" s="34"/>
      <c r="K30" s="34"/>
      <c r="L30" s="34"/>
      <c r="M30" s="34"/>
      <c r="N30" s="34"/>
    </row>
    <row r="31" spans="1:14" ht="15" customHeight="1" x14ac:dyDescent="0.25">
      <c r="A31" s="17">
        <v>18</v>
      </c>
      <c r="B31" s="17">
        <v>33.520000000000003</v>
      </c>
      <c r="C31" s="17">
        <v>1.6160000000000001</v>
      </c>
      <c r="D31" s="17">
        <v>0.88029999999999997</v>
      </c>
      <c r="E31" s="18">
        <v>-5</v>
      </c>
      <c r="F31" s="19">
        <v>1.6373228</v>
      </c>
      <c r="G31" s="19">
        <v>0.91407919999999998</v>
      </c>
      <c r="I31" s="34"/>
      <c r="J31" s="34"/>
      <c r="K31" s="34"/>
      <c r="L31" s="34"/>
      <c r="M31" s="34"/>
      <c r="N31" s="34"/>
    </row>
    <row r="32" spans="1:14" ht="15" customHeight="1" x14ac:dyDescent="0.25">
      <c r="A32" s="17">
        <v>19</v>
      </c>
      <c r="B32" s="17">
        <v>33.21</v>
      </c>
      <c r="C32" s="17">
        <v>1.62</v>
      </c>
      <c r="D32" s="17">
        <v>0.88049999999999995</v>
      </c>
      <c r="E32" s="18">
        <v>-5</v>
      </c>
      <c r="F32" s="19">
        <v>1.6489771</v>
      </c>
      <c r="G32" s="19">
        <v>0.91039899999999996</v>
      </c>
      <c r="I32" s="34"/>
      <c r="J32" s="34"/>
      <c r="K32" s="34"/>
      <c r="L32" s="34"/>
      <c r="M32" s="34"/>
      <c r="N32" s="34"/>
    </row>
    <row r="33" spans="1:14" ht="15" customHeight="1" x14ac:dyDescent="0.25">
      <c r="A33" s="17">
        <v>19.5</v>
      </c>
      <c r="B33" s="17">
        <v>33.01</v>
      </c>
      <c r="C33" s="17">
        <v>1.6319999999999999</v>
      </c>
      <c r="D33" s="17">
        <v>0.87519999999999998</v>
      </c>
      <c r="E33" s="18">
        <v>-5</v>
      </c>
      <c r="F33" s="19">
        <v>1.6544086</v>
      </c>
      <c r="G33" s="19">
        <v>0.90771869999999999</v>
      </c>
      <c r="I33" s="34"/>
      <c r="J33" s="34"/>
      <c r="K33" s="34"/>
      <c r="L33" s="34"/>
      <c r="M33" s="34"/>
      <c r="N33" s="34"/>
    </row>
    <row r="34" spans="1:14" ht="15" customHeight="1" x14ac:dyDescent="0.25">
      <c r="A34" s="17">
        <v>20</v>
      </c>
      <c r="B34" s="17">
        <v>32.774999999999999</v>
      </c>
      <c r="C34" s="17">
        <v>1.635</v>
      </c>
      <c r="D34" s="20">
        <v>0.87629999999999997</v>
      </c>
      <c r="E34" s="18">
        <v>-5</v>
      </c>
      <c r="F34" s="19">
        <v>1.659448</v>
      </c>
      <c r="G34" s="19">
        <v>0.90427659999999999</v>
      </c>
      <c r="I34" s="34"/>
      <c r="J34" s="34"/>
      <c r="K34" s="34"/>
      <c r="L34" s="34"/>
      <c r="M34" s="34"/>
      <c r="N34" s="34"/>
    </row>
    <row r="35" spans="1:14" ht="15" customHeight="1" x14ac:dyDescent="0.25">
      <c r="A35" s="17">
        <v>20.5</v>
      </c>
      <c r="B35" s="17">
        <v>32.450000000000003</v>
      </c>
      <c r="C35" s="17">
        <v>1.6379999999999999</v>
      </c>
      <c r="D35" s="20">
        <v>0.87</v>
      </c>
      <c r="E35" s="18">
        <v>-7</v>
      </c>
      <c r="F35" s="19">
        <v>1.6637920803829265</v>
      </c>
      <c r="G35" s="19">
        <v>0.89891116564797391</v>
      </c>
      <c r="I35" s="34"/>
      <c r="J35" s="34"/>
      <c r="K35" s="34"/>
      <c r="L35" s="34"/>
      <c r="M35" s="34"/>
      <c r="N35" s="34"/>
    </row>
    <row r="36" spans="1:14" ht="15" customHeight="1" x14ac:dyDescent="0.25">
      <c r="A36" s="17">
        <v>21</v>
      </c>
      <c r="B36" s="17">
        <v>32.119999999999997</v>
      </c>
      <c r="C36" s="17">
        <v>1.641</v>
      </c>
      <c r="D36" s="17">
        <v>0.8649</v>
      </c>
      <c r="E36" s="18">
        <v>-5</v>
      </c>
      <c r="F36" s="19">
        <v>1.6680843000000001</v>
      </c>
      <c r="G36" s="19">
        <v>0.89448669999999997</v>
      </c>
      <c r="I36" s="34"/>
      <c r="J36" s="34"/>
      <c r="K36" s="34"/>
      <c r="L36" s="34"/>
      <c r="M36" s="34"/>
      <c r="N36" s="34"/>
    </row>
    <row r="37" spans="1:14" ht="15" customHeight="1" x14ac:dyDescent="0.25">
      <c r="A37" s="17">
        <v>21.2</v>
      </c>
      <c r="B37" s="17">
        <v>31.91</v>
      </c>
      <c r="C37" s="17">
        <v>1.641</v>
      </c>
      <c r="D37" s="17">
        <v>0.86009999999999998</v>
      </c>
      <c r="E37" s="18">
        <v>-5</v>
      </c>
      <c r="F37" s="19">
        <v>1.6690507000000001</v>
      </c>
      <c r="G37" s="19">
        <v>0.89079419999999998</v>
      </c>
      <c r="I37" s="34"/>
      <c r="J37" s="34"/>
      <c r="K37" s="34"/>
      <c r="L37" s="34"/>
      <c r="M37" s="34"/>
      <c r="N37" s="34"/>
    </row>
    <row r="39" spans="1:14" x14ac:dyDescent="0.25">
      <c r="A39" s="6" t="s">
        <v>82</v>
      </c>
      <c r="B39" s="6"/>
      <c r="C39" s="6"/>
      <c r="D39" s="104" t="s">
        <v>35</v>
      </c>
      <c r="E39" s="104"/>
      <c r="F39" s="104" t="s">
        <v>33</v>
      </c>
      <c r="G39" s="104"/>
    </row>
    <row r="40" spans="1:14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3" t="s">
        <v>4</v>
      </c>
      <c r="F40" s="12" t="s">
        <v>31</v>
      </c>
      <c r="G40" s="12" t="s">
        <v>32</v>
      </c>
    </row>
    <row r="41" spans="1:14" x14ac:dyDescent="0.25">
      <c r="A41" s="12">
        <v>0</v>
      </c>
      <c r="B41" s="12">
        <v>34.57</v>
      </c>
      <c r="C41" s="12">
        <v>1.42</v>
      </c>
      <c r="D41" s="12">
        <v>0.84079999999999999</v>
      </c>
      <c r="E41" s="14">
        <v>-5</v>
      </c>
      <c r="F41" s="15">
        <v>1.4368711000000001</v>
      </c>
      <c r="G41" s="15">
        <v>0.87062580000000001</v>
      </c>
    </row>
    <row r="42" spans="1:14" x14ac:dyDescent="0.25">
      <c r="A42" s="12">
        <v>5</v>
      </c>
      <c r="B42" s="12">
        <v>34.479999999999997</v>
      </c>
      <c r="C42" s="12">
        <v>1.4690000000000001</v>
      </c>
      <c r="D42" s="12">
        <v>0.86280000000000001</v>
      </c>
      <c r="E42" s="14">
        <v>-5</v>
      </c>
      <c r="F42" s="15">
        <v>1.4859290000000001</v>
      </c>
      <c r="G42" s="15">
        <v>0.88613200000000003</v>
      </c>
    </row>
    <row r="43" spans="1:14" x14ac:dyDescent="0.25">
      <c r="A43" s="12">
        <v>10</v>
      </c>
      <c r="B43" s="12">
        <v>34.365000000000002</v>
      </c>
      <c r="C43" s="12">
        <v>1.52</v>
      </c>
      <c r="D43" s="12">
        <v>0.88900000000000001</v>
      </c>
      <c r="E43" s="14">
        <v>-5</v>
      </c>
      <c r="F43" s="15">
        <v>1.5380639</v>
      </c>
      <c r="G43" s="15">
        <v>0.90594759999999996</v>
      </c>
    </row>
    <row r="44" spans="1:14" x14ac:dyDescent="0.25">
      <c r="A44" s="12">
        <v>15</v>
      </c>
      <c r="B44" s="12">
        <v>33.99</v>
      </c>
      <c r="C44" s="12">
        <v>1.5760000000000001</v>
      </c>
      <c r="D44" s="12">
        <v>0.8931</v>
      </c>
      <c r="E44" s="14">
        <v>-7</v>
      </c>
      <c r="F44" s="15">
        <v>1.5928978760834545</v>
      </c>
      <c r="G44" s="15">
        <v>0.91574250560131221</v>
      </c>
    </row>
    <row r="45" spans="1:14" x14ac:dyDescent="0.25">
      <c r="A45" s="12">
        <v>18</v>
      </c>
      <c r="B45" s="12">
        <v>33.520000000000003</v>
      </c>
      <c r="C45" s="12">
        <v>1.61</v>
      </c>
      <c r="D45" s="12">
        <v>0.89349999999999996</v>
      </c>
      <c r="E45" s="14">
        <v>-7.6</v>
      </c>
      <c r="F45" s="15">
        <v>1.6273953649256312</v>
      </c>
      <c r="G45" s="15">
        <v>0.91590816722210944</v>
      </c>
    </row>
    <row r="46" spans="1:14" x14ac:dyDescent="0.25">
      <c r="A46" s="12">
        <v>20</v>
      </c>
      <c r="B46" s="12">
        <v>32.51</v>
      </c>
      <c r="C46" s="12">
        <v>1.623</v>
      </c>
      <c r="D46" s="12">
        <v>0.87519999999999998</v>
      </c>
      <c r="E46" s="14">
        <v>-7.5</v>
      </c>
      <c r="F46" s="15">
        <v>1.6427484085247717</v>
      </c>
      <c r="G46" s="15">
        <v>0.89888327694923342</v>
      </c>
    </row>
    <row r="47" spans="1:14" x14ac:dyDescent="0.25">
      <c r="A47" s="12">
        <v>20.2</v>
      </c>
      <c r="B47" s="12">
        <v>32.15</v>
      </c>
      <c r="C47" s="12">
        <v>1.6204000000000001</v>
      </c>
      <c r="D47" s="12">
        <v>0.86750000000000005</v>
      </c>
      <c r="E47" s="14">
        <v>-7.5</v>
      </c>
      <c r="F47" s="15">
        <v>1.64082258</v>
      </c>
      <c r="G47" s="15">
        <v>0.89224623012996629</v>
      </c>
    </row>
    <row r="48" spans="1:14" x14ac:dyDescent="0.25">
      <c r="A48" s="12">
        <v>20.3</v>
      </c>
      <c r="B48" s="12"/>
      <c r="C48" s="12" t="e">
        <f>-negative</f>
        <v>#NAME?</v>
      </c>
      <c r="D48" s="12"/>
      <c r="E48" s="14"/>
      <c r="F48" s="15"/>
      <c r="G48" s="15"/>
    </row>
    <row r="49" spans="1:15" x14ac:dyDescent="0.25">
      <c r="A49" s="12"/>
      <c r="B49" s="12"/>
      <c r="C49" s="12"/>
      <c r="D49" s="16"/>
      <c r="E49" s="14"/>
      <c r="F49" s="15"/>
      <c r="G49" s="15"/>
    </row>
    <row r="50" spans="1:15" x14ac:dyDescent="0.25">
      <c r="J50" s="111" t="s">
        <v>85</v>
      </c>
      <c r="K50" s="111"/>
      <c r="L50" s="111"/>
      <c r="M50" s="111"/>
    </row>
    <row r="51" spans="1:15" ht="15" customHeight="1" x14ac:dyDescent="0.25">
      <c r="A51" s="91" t="s">
        <v>79</v>
      </c>
      <c r="B51" s="92"/>
      <c r="C51" s="93"/>
      <c r="D51" s="94" t="s">
        <v>35</v>
      </c>
      <c r="E51" s="94"/>
      <c r="F51" s="94" t="s">
        <v>33</v>
      </c>
      <c r="G51" s="94"/>
      <c r="H51" s="89" t="s">
        <v>71</v>
      </c>
      <c r="I51" s="90"/>
      <c r="J51" s="106" t="s">
        <v>74</v>
      </c>
      <c r="K51" s="107"/>
      <c r="L51" s="107"/>
      <c r="M51" s="108"/>
      <c r="N51" s="86" t="s">
        <v>48</v>
      </c>
      <c r="O51" s="86"/>
    </row>
    <row r="52" spans="1:15" ht="15" customHeight="1" x14ac:dyDescent="0.25">
      <c r="A52" s="22" t="s">
        <v>0</v>
      </c>
      <c r="B52" s="22" t="s">
        <v>1</v>
      </c>
      <c r="C52" s="22" t="s">
        <v>2</v>
      </c>
      <c r="D52" s="22" t="s">
        <v>3</v>
      </c>
      <c r="E52" s="22" t="s">
        <v>4</v>
      </c>
      <c r="F52" s="22" t="s">
        <v>31</v>
      </c>
      <c r="G52" s="22" t="s">
        <v>32</v>
      </c>
      <c r="H52" s="89"/>
      <c r="I52" s="90"/>
      <c r="J52" s="28" t="s">
        <v>72</v>
      </c>
      <c r="K52" s="28"/>
      <c r="L52" s="109" t="s">
        <v>84</v>
      </c>
      <c r="M52" s="110"/>
      <c r="N52" s="86"/>
      <c r="O52" s="86"/>
    </row>
    <row r="53" spans="1:15" ht="15" customHeight="1" x14ac:dyDescent="0.25">
      <c r="A53" s="22">
        <v>0</v>
      </c>
      <c r="B53" s="22">
        <v>34.58</v>
      </c>
      <c r="C53" s="22">
        <v>1.4179999999999999</v>
      </c>
      <c r="D53" s="22">
        <v>0.83320000000000005</v>
      </c>
      <c r="E53" s="22">
        <v>-8</v>
      </c>
      <c r="F53" s="22">
        <v>1.4363508758056225</v>
      </c>
      <c r="G53" s="22">
        <v>0.86612170839251035</v>
      </c>
      <c r="H53" s="89"/>
      <c r="I53" s="90"/>
      <c r="J53" s="28" t="s">
        <v>45</v>
      </c>
      <c r="K53" s="28" t="s">
        <v>44</v>
      </c>
      <c r="L53" s="28" t="s">
        <v>42</v>
      </c>
      <c r="M53" s="28" t="s">
        <v>43</v>
      </c>
      <c r="N53" s="86"/>
      <c r="O53" s="86"/>
    </row>
    <row r="54" spans="1:15" ht="15" customHeight="1" x14ac:dyDescent="0.25">
      <c r="A54" s="22">
        <v>5</v>
      </c>
      <c r="B54" s="22">
        <v>34.533999999999999</v>
      </c>
      <c r="C54" s="22">
        <v>1.4690000000000001</v>
      </c>
      <c r="D54" s="22">
        <v>0.85460000000000003</v>
      </c>
      <c r="E54" s="22">
        <v>-8</v>
      </c>
      <c r="F54" s="22">
        <v>1.486447748210826</v>
      </c>
      <c r="G54" s="22">
        <v>0.88318755386766057</v>
      </c>
      <c r="H54" s="89"/>
      <c r="I54" s="90"/>
      <c r="J54" s="28">
        <v>0</v>
      </c>
      <c r="K54" s="28">
        <f>1.5765*22</f>
        <v>34.683</v>
      </c>
      <c r="L54" s="28">
        <v>1.4175</v>
      </c>
      <c r="M54" s="28">
        <v>0.85170000000000001</v>
      </c>
      <c r="N54" s="86"/>
      <c r="O54" s="86"/>
    </row>
    <row r="55" spans="1:15" ht="15" customHeight="1" x14ac:dyDescent="0.25">
      <c r="A55" s="22">
        <v>10</v>
      </c>
      <c r="B55" s="22">
        <v>34.386000000000003</v>
      </c>
      <c r="C55" s="22">
        <v>1.522</v>
      </c>
      <c r="D55" s="22">
        <v>0.87590000000000001</v>
      </c>
      <c r="E55" s="22">
        <v>-8</v>
      </c>
      <c r="F55" s="22">
        <v>1.5402065931893441</v>
      </c>
      <c r="G55" s="22">
        <v>0.90182919064668243</v>
      </c>
      <c r="H55" s="89"/>
      <c r="I55" s="90"/>
      <c r="J55" s="28">
        <v>15</v>
      </c>
      <c r="K55" s="28">
        <f>1.5514*22</f>
        <v>34.130800000000001</v>
      </c>
      <c r="L55" s="28">
        <v>1.5777000000000001</v>
      </c>
      <c r="M55" s="28">
        <v>0.90190000000000003</v>
      </c>
      <c r="N55" s="86"/>
      <c r="O55" s="86"/>
    </row>
    <row r="56" spans="1:15" ht="15" customHeight="1" x14ac:dyDescent="0.25">
      <c r="A56" s="22">
        <v>15</v>
      </c>
      <c r="B56" s="22">
        <v>34.003999999999998</v>
      </c>
      <c r="C56" s="22">
        <v>1.5780000000000001</v>
      </c>
      <c r="D56" s="22">
        <v>0.8881</v>
      </c>
      <c r="E56" s="22">
        <v>-8</v>
      </c>
      <c r="F56" s="22">
        <v>1.5974477843565589</v>
      </c>
      <c r="G56" s="22">
        <v>0.91299341743136486</v>
      </c>
      <c r="H56" s="89"/>
      <c r="I56" s="90"/>
      <c r="J56" s="28">
        <v>16</v>
      </c>
      <c r="K56" s="28">
        <f>1.5469*22</f>
        <v>34.031799999999997</v>
      </c>
      <c r="L56" s="28">
        <v>1.5898000000000001</v>
      </c>
      <c r="M56" s="28">
        <v>0.9032</v>
      </c>
      <c r="N56" s="86"/>
      <c r="O56" s="86"/>
    </row>
    <row r="57" spans="1:15" ht="15" customHeight="1" x14ac:dyDescent="0.25">
      <c r="A57" s="22">
        <v>18</v>
      </c>
      <c r="B57" s="22">
        <v>33.49</v>
      </c>
      <c r="C57" s="22">
        <v>1.613</v>
      </c>
      <c r="D57" s="22">
        <v>0.88719999999999999</v>
      </c>
      <c r="E57" s="22">
        <v>-8</v>
      </c>
      <c r="F57" s="22">
        <v>1.6341702085598497</v>
      </c>
      <c r="G57" s="22">
        <v>0.9123572620015088</v>
      </c>
      <c r="H57" s="89"/>
      <c r="I57" s="90"/>
      <c r="J57" s="28">
        <v>18</v>
      </c>
      <c r="K57" s="28">
        <f>1.5336*22</f>
        <v>33.739200000000004</v>
      </c>
      <c r="L57" s="28">
        <v>1.6142000000000001</v>
      </c>
      <c r="M57" s="28">
        <v>0.90390000000000004</v>
      </c>
      <c r="N57" s="86"/>
      <c r="O57" s="86"/>
    </row>
    <row r="58" spans="1:15" ht="15" customHeight="1" x14ac:dyDescent="0.25">
      <c r="A58" s="24">
        <v>19</v>
      </c>
      <c r="B58" s="24">
        <v>33.158000000000001</v>
      </c>
      <c r="C58" s="24">
        <v>1.6240000000000001</v>
      </c>
      <c r="D58" s="24">
        <v>0.88280000000000003</v>
      </c>
      <c r="E58" s="24">
        <v>-8</v>
      </c>
      <c r="F58" s="24">
        <v>1.6450497104342499</v>
      </c>
      <c r="G58" s="24">
        <v>0.90789310257744438</v>
      </c>
      <c r="H58" s="89"/>
      <c r="I58" s="90"/>
      <c r="J58" s="28">
        <v>19</v>
      </c>
      <c r="K58" s="28">
        <f>1.5209*22</f>
        <v>33.459800000000001</v>
      </c>
      <c r="L58" s="28">
        <v>1.6256999999999999</v>
      </c>
      <c r="M58" s="28">
        <v>0.90080000000000005</v>
      </c>
      <c r="N58" s="86"/>
      <c r="O58" s="86"/>
    </row>
    <row r="59" spans="1:15" ht="15" customHeight="1" x14ac:dyDescent="0.25">
      <c r="A59" s="24">
        <v>19.5</v>
      </c>
      <c r="B59" s="24">
        <v>32.94</v>
      </c>
      <c r="C59" s="24">
        <v>1.6279999999999999</v>
      </c>
      <c r="D59" s="24">
        <v>0.87929999999999997</v>
      </c>
      <c r="E59" s="24">
        <v>-8</v>
      </c>
      <c r="F59" s="24">
        <v>1.6503963782298401</v>
      </c>
      <c r="G59" s="24">
        <v>0.90504704536781311</v>
      </c>
      <c r="H59" s="89"/>
      <c r="I59" s="90"/>
      <c r="J59" s="28">
        <v>19.5</v>
      </c>
      <c r="K59" s="28">
        <f>1.5051*22</f>
        <v>33.112200000000001</v>
      </c>
      <c r="L59" s="28">
        <v>1.6286</v>
      </c>
      <c r="M59" s="28">
        <v>0.89419999999999999</v>
      </c>
      <c r="N59" s="86"/>
      <c r="O59" s="86"/>
    </row>
    <row r="60" spans="1:15" ht="15" customHeight="1" x14ac:dyDescent="0.25">
      <c r="A60" s="24">
        <v>20</v>
      </c>
      <c r="B60" s="24">
        <v>32.68</v>
      </c>
      <c r="C60" s="24">
        <v>1.6319999999999999</v>
      </c>
      <c r="D60" s="24">
        <v>0.875</v>
      </c>
      <c r="E60" s="24">
        <v>-9</v>
      </c>
      <c r="F60" s="24">
        <v>1.6550646988463933</v>
      </c>
      <c r="G60" s="24">
        <v>0.90122559437759031</v>
      </c>
      <c r="H60" s="89"/>
      <c r="I60" s="90"/>
      <c r="J60" s="106" t="s">
        <v>75</v>
      </c>
      <c r="K60" s="107"/>
      <c r="L60" s="107"/>
      <c r="M60" s="108"/>
      <c r="N60" s="86"/>
      <c r="O60" s="86"/>
    </row>
    <row r="61" spans="1:15" ht="15" customHeight="1" x14ac:dyDescent="0.25">
      <c r="A61" s="24">
        <v>20.5</v>
      </c>
      <c r="B61" s="24">
        <v>32.35</v>
      </c>
      <c r="C61" s="27">
        <v>1.635</v>
      </c>
      <c r="D61" s="24">
        <v>0.86929999999999996</v>
      </c>
      <c r="E61" s="24">
        <v>-8</v>
      </c>
      <c r="F61" s="24">
        <v>1.6591731419419895</v>
      </c>
      <c r="G61" s="24">
        <v>0.89618686388189717</v>
      </c>
      <c r="H61" s="89"/>
      <c r="I61" s="90"/>
      <c r="J61" s="28" t="s">
        <v>73</v>
      </c>
      <c r="K61" s="28"/>
      <c r="L61" s="109" t="s">
        <v>84</v>
      </c>
      <c r="M61" s="110"/>
      <c r="N61" s="86"/>
      <c r="O61" s="86"/>
    </row>
    <row r="62" spans="1:15" ht="15" customHeight="1" x14ac:dyDescent="0.25">
      <c r="A62" s="24">
        <v>21</v>
      </c>
      <c r="B62" s="24">
        <v>31.96</v>
      </c>
      <c r="C62" s="24">
        <v>1.6379999999999999</v>
      </c>
      <c r="D62" s="24">
        <v>0.86219999999999997</v>
      </c>
      <c r="E62" s="24">
        <v>-8</v>
      </c>
      <c r="F62" s="24">
        <v>1.662744710302551</v>
      </c>
      <c r="G62" s="24">
        <v>0.89022115888636077</v>
      </c>
      <c r="H62" s="89"/>
      <c r="I62" s="90"/>
      <c r="J62" s="28" t="s">
        <v>45</v>
      </c>
      <c r="K62" s="28" t="s">
        <v>44</v>
      </c>
      <c r="L62" s="28" t="s">
        <v>42</v>
      </c>
      <c r="M62" s="28" t="s">
        <v>43</v>
      </c>
      <c r="N62" s="86"/>
      <c r="O62" s="86"/>
    </row>
    <row r="63" spans="1:15" ht="15" customHeight="1" x14ac:dyDescent="0.25">
      <c r="A63" s="24">
        <v>21.2</v>
      </c>
      <c r="B63" s="24">
        <v>31.766999999999999</v>
      </c>
      <c r="C63" s="24">
        <v>1.63826</v>
      </c>
      <c r="D63" s="24">
        <v>0.85870000000000002</v>
      </c>
      <c r="E63" s="24">
        <v>-8</v>
      </c>
      <c r="F63" s="24">
        <v>1.6639012765620829</v>
      </c>
      <c r="G63" s="24">
        <v>0.8873803518197918</v>
      </c>
      <c r="H63" s="89"/>
      <c r="I63" s="90"/>
      <c r="J63" s="28">
        <v>0</v>
      </c>
      <c r="K63" s="29">
        <v>34.683999999999997</v>
      </c>
      <c r="L63" s="28">
        <v>1.4175</v>
      </c>
      <c r="M63" s="28">
        <v>0.8518</v>
      </c>
      <c r="N63" s="86"/>
      <c r="O63" s="86"/>
    </row>
    <row r="64" spans="1:15" ht="15" customHeight="1" x14ac:dyDescent="0.25">
      <c r="A64" s="24">
        <v>21.4</v>
      </c>
      <c r="B64" s="24">
        <v>31.545000000000002</v>
      </c>
      <c r="C64" s="24">
        <v>1.6383000000000001</v>
      </c>
      <c r="D64" s="24">
        <v>0.85470000000000002</v>
      </c>
      <c r="E64" s="24">
        <v>-8</v>
      </c>
      <c r="F64" s="24">
        <v>1.6647844145569621</v>
      </c>
      <c r="G64" s="24">
        <v>0.88408605465540446</v>
      </c>
      <c r="H64" s="89"/>
      <c r="I64" s="90"/>
      <c r="J64" s="28">
        <v>18</v>
      </c>
      <c r="K64" s="29">
        <v>33.741</v>
      </c>
      <c r="L64" s="28">
        <v>1.6142000000000001</v>
      </c>
      <c r="M64" s="28">
        <v>0.90390000000000004</v>
      </c>
      <c r="N64" s="86"/>
      <c r="O64" s="86"/>
    </row>
    <row r="65" spans="1:31" ht="15" customHeight="1" x14ac:dyDescent="0.25">
      <c r="A65" s="24">
        <v>21.6</v>
      </c>
      <c r="B65" s="24">
        <v>31.253</v>
      </c>
      <c r="C65" s="24">
        <v>1.6379999999999999</v>
      </c>
      <c r="D65" s="24">
        <v>0.84919999999999995</v>
      </c>
      <c r="E65" s="24">
        <v>-11</v>
      </c>
      <c r="F65" s="24">
        <v>1.6650314029968845</v>
      </c>
      <c r="G65" s="24">
        <v>0.87966901339741643</v>
      </c>
      <c r="H65" s="89"/>
      <c r="I65" s="90"/>
      <c r="J65" s="28"/>
      <c r="K65" s="28"/>
      <c r="L65" s="28"/>
      <c r="M65" s="28"/>
      <c r="N65" s="86"/>
      <c r="O65" s="86"/>
    </row>
    <row r="66" spans="1:31" ht="15" customHeight="1" x14ac:dyDescent="0.25">
      <c r="A66" s="24">
        <v>21.7</v>
      </c>
      <c r="B66" s="24">
        <v>31.024999999999999</v>
      </c>
      <c r="C66" s="24">
        <v>1.6358999999999999</v>
      </c>
      <c r="D66" s="24">
        <v>0.84475999999999996</v>
      </c>
      <c r="E66" s="26">
        <v>-15</v>
      </c>
      <c r="F66" s="24">
        <v>1.6642596421117188</v>
      </c>
      <c r="G66" s="24">
        <v>0.87604993469179449</v>
      </c>
      <c r="H66" s="89"/>
      <c r="I66" s="90"/>
      <c r="J66" s="28"/>
      <c r="K66" s="28"/>
      <c r="L66" s="28"/>
      <c r="M66" s="28"/>
      <c r="N66" s="86"/>
      <c r="O66" s="86"/>
    </row>
    <row r="67" spans="1:31" ht="15" customHeight="1" x14ac:dyDescent="0.25">
      <c r="A67" s="24">
        <v>21.8</v>
      </c>
      <c r="B67" s="24"/>
      <c r="C67" s="24"/>
      <c r="D67" s="24"/>
      <c r="E67" s="24" t="s">
        <v>41</v>
      </c>
      <c r="F67" s="24"/>
      <c r="G67" s="24"/>
      <c r="H67" s="89"/>
      <c r="I67" s="90"/>
      <c r="J67" s="28"/>
      <c r="K67" s="28"/>
      <c r="L67" s="28"/>
      <c r="M67" s="28"/>
      <c r="N67" s="86"/>
      <c r="O67" s="86"/>
    </row>
    <row r="68" spans="1:31" x14ac:dyDescent="0.25">
      <c r="J68" s="111" t="s">
        <v>86</v>
      </c>
      <c r="K68" s="111"/>
      <c r="L68" s="111"/>
      <c r="M68" s="111"/>
    </row>
    <row r="69" spans="1:31" ht="15.75" customHeight="1" x14ac:dyDescent="0.25">
      <c r="A69" s="91" t="s">
        <v>80</v>
      </c>
      <c r="B69" s="92"/>
      <c r="C69" s="93"/>
      <c r="D69" s="94" t="s">
        <v>35</v>
      </c>
      <c r="E69" s="94"/>
      <c r="F69" s="94" t="s">
        <v>33</v>
      </c>
      <c r="G69" s="94"/>
      <c r="J69" s="41">
        <v>0</v>
      </c>
      <c r="K69" s="45">
        <f>22*1.5754</f>
        <v>34.658799999999999</v>
      </c>
      <c r="L69" s="45">
        <v>1.4200999999999999</v>
      </c>
      <c r="M69" s="45">
        <v>0.8448</v>
      </c>
      <c r="N69" s="47"/>
      <c r="O69" s="98" t="s">
        <v>91</v>
      </c>
    </row>
    <row r="70" spans="1:31" x14ac:dyDescent="0.25">
      <c r="A70" s="21" t="s">
        <v>0</v>
      </c>
      <c r="B70" s="21" t="s">
        <v>1</v>
      </c>
      <c r="C70" s="21" t="s">
        <v>2</v>
      </c>
      <c r="D70" s="21" t="s">
        <v>3</v>
      </c>
      <c r="E70" s="21" t="s">
        <v>4</v>
      </c>
      <c r="F70" s="21" t="s">
        <v>31</v>
      </c>
      <c r="G70" s="21" t="s">
        <v>32</v>
      </c>
      <c r="J70" s="41">
        <v>5</v>
      </c>
      <c r="K70" s="45">
        <f>22*1.5736</f>
        <v>34.619199999999999</v>
      </c>
      <c r="L70" s="45">
        <v>1.4702</v>
      </c>
      <c r="M70" s="45">
        <v>0.86360000000000003</v>
      </c>
      <c r="N70" s="48"/>
      <c r="O70" s="99"/>
    </row>
    <row r="71" spans="1:31" x14ac:dyDescent="0.25">
      <c r="A71" s="21">
        <v>0</v>
      </c>
      <c r="B71" s="21">
        <v>34.6</v>
      </c>
      <c r="C71" s="21">
        <v>1.42</v>
      </c>
      <c r="D71" s="21">
        <v>0.83740000000000003</v>
      </c>
      <c r="E71" s="21">
        <v>-8</v>
      </c>
      <c r="F71" s="21">
        <v>1.4385304234373146</v>
      </c>
      <c r="G71" s="21">
        <v>0.87035101345365606</v>
      </c>
      <c r="J71" s="41">
        <v>10</v>
      </c>
      <c r="K71" s="45">
        <f>22*1.5689</f>
        <v>34.515799999999999</v>
      </c>
      <c r="L71" s="45">
        <v>1.5242</v>
      </c>
      <c r="M71" s="45">
        <v>0.88319999999999999</v>
      </c>
      <c r="N71" s="48"/>
      <c r="O71" s="99"/>
    </row>
    <row r="72" spans="1:31" x14ac:dyDescent="0.25">
      <c r="A72" s="21">
        <v>5</v>
      </c>
      <c r="B72" s="21">
        <v>34.56</v>
      </c>
      <c r="C72" s="21">
        <v>1.47</v>
      </c>
      <c r="D72" s="21">
        <v>0.85750000000000004</v>
      </c>
      <c r="E72" s="21">
        <v>-7</v>
      </c>
      <c r="F72" s="21">
        <v>1.4884750721543509</v>
      </c>
      <c r="G72" s="21">
        <v>0.88594837549395022</v>
      </c>
      <c r="J72" s="41">
        <v>15</v>
      </c>
      <c r="K72" s="41">
        <f>11*(1.5569+1.5555)</f>
        <v>34.236400000000003</v>
      </c>
      <c r="L72" s="41">
        <v>1.5819000000000001</v>
      </c>
      <c r="M72" s="41">
        <v>0.89810000000000001</v>
      </c>
      <c r="N72" s="48"/>
      <c r="O72" s="99"/>
    </row>
    <row r="73" spans="1:31" x14ac:dyDescent="0.25">
      <c r="A73" s="21">
        <v>10</v>
      </c>
      <c r="B73" s="21">
        <v>34.42</v>
      </c>
      <c r="C73" s="21">
        <v>1.524</v>
      </c>
      <c r="D73" s="21">
        <v>0.87929999999999997</v>
      </c>
      <c r="E73" s="21">
        <v>-9</v>
      </c>
      <c r="F73" s="21">
        <v>1.5422197621895171</v>
      </c>
      <c r="G73" s="21">
        <v>0.90455912090022206</v>
      </c>
      <c r="J73" s="41">
        <v>16</v>
      </c>
      <c r="K73" s="41">
        <f>1.552*22</f>
        <v>34.143999999999998</v>
      </c>
      <c r="L73" s="41">
        <v>1.5940000000000001</v>
      </c>
      <c r="M73" s="41">
        <v>0.90029999999999999</v>
      </c>
      <c r="N73" s="48"/>
      <c r="O73" s="99"/>
      <c r="AE73" t="s">
        <v>96</v>
      </c>
    </row>
    <row r="74" spans="1:31" x14ac:dyDescent="0.25">
      <c r="A74" s="21">
        <v>15</v>
      </c>
      <c r="B74" s="21">
        <v>34.03</v>
      </c>
      <c r="C74" s="21">
        <v>1.58</v>
      </c>
      <c r="D74" s="21">
        <v>0.89100000000000001</v>
      </c>
      <c r="E74" s="21">
        <v>-8</v>
      </c>
      <c r="F74" s="21">
        <v>1.5991915238490582</v>
      </c>
      <c r="G74" s="21">
        <v>0.9159217660609158</v>
      </c>
      <c r="J74" s="49">
        <v>18</v>
      </c>
      <c r="K74" s="49">
        <f>1.541*22</f>
        <v>33.902000000000001</v>
      </c>
      <c r="L74" s="49">
        <v>1.6186</v>
      </c>
      <c r="M74" s="49">
        <v>0.90310000000000001</v>
      </c>
      <c r="N74" s="48" t="s">
        <v>92</v>
      </c>
      <c r="O74" s="99"/>
      <c r="P74" s="46" t="s">
        <v>90</v>
      </c>
      <c r="AE74" t="s">
        <v>97</v>
      </c>
    </row>
    <row r="75" spans="1:31" x14ac:dyDescent="0.25">
      <c r="A75" s="21">
        <v>18</v>
      </c>
      <c r="B75" s="21">
        <v>33.567999999999998</v>
      </c>
      <c r="C75" s="21">
        <v>1.6154999999999999</v>
      </c>
      <c r="D75" s="21">
        <v>0.89159999999999995</v>
      </c>
      <c r="E75" s="21">
        <v>-10</v>
      </c>
      <c r="F75" s="21">
        <v>1.63601593153</v>
      </c>
      <c r="G75" s="21">
        <v>0.91651549239135233</v>
      </c>
      <c r="J75" s="41">
        <v>19</v>
      </c>
      <c r="K75" s="41">
        <f>1.5326*22</f>
        <v>33.717199999999998</v>
      </c>
      <c r="L75" s="41">
        <v>1.6309</v>
      </c>
      <c r="M75" s="41">
        <v>0.90290000000000004</v>
      </c>
      <c r="N75" s="48" t="s">
        <v>92</v>
      </c>
      <c r="O75" s="99"/>
      <c r="AE75" t="s">
        <v>98</v>
      </c>
    </row>
    <row r="76" spans="1:31" x14ac:dyDescent="0.25">
      <c r="A76" s="21">
        <v>19</v>
      </c>
      <c r="B76" s="21">
        <v>33.262</v>
      </c>
      <c r="C76" s="21">
        <v>1.6266</v>
      </c>
      <c r="D76" s="21">
        <v>0.88759999999999994</v>
      </c>
      <c r="E76" s="21">
        <v>-9</v>
      </c>
      <c r="F76" s="21">
        <v>1.6477733193651045</v>
      </c>
      <c r="G76" s="21">
        <v>0.91275515917809369</v>
      </c>
      <c r="J76" s="41">
        <v>19.5</v>
      </c>
      <c r="K76" s="41">
        <f>22*1.527</f>
        <v>33.594000000000001</v>
      </c>
      <c r="L76" s="41">
        <v>1.6368</v>
      </c>
      <c r="M76" s="41">
        <v>0.90180000000000005</v>
      </c>
      <c r="N76" s="48"/>
      <c r="O76" s="99"/>
      <c r="AE76" t="s">
        <v>99</v>
      </c>
    </row>
    <row r="77" spans="1:31" x14ac:dyDescent="0.25">
      <c r="A77" s="21">
        <v>19.5</v>
      </c>
      <c r="B77" s="21">
        <v>33.026000000000003</v>
      </c>
      <c r="C77" s="21">
        <v>1.631</v>
      </c>
      <c r="D77" s="21">
        <v>0.88360000000000005</v>
      </c>
      <c r="E77" s="21">
        <v>-10</v>
      </c>
      <c r="F77" s="21">
        <v>1.6527737969341465</v>
      </c>
      <c r="G77" s="21">
        <v>0.90906886510842055</v>
      </c>
      <c r="J77" s="41">
        <v>20</v>
      </c>
      <c r="K77" s="41">
        <f>22*1.5196</f>
        <v>33.431200000000004</v>
      </c>
      <c r="L77" s="41">
        <v>1.6425000000000001</v>
      </c>
      <c r="M77" s="41">
        <v>0.89970000000000006</v>
      </c>
      <c r="N77" s="48" t="s">
        <v>92</v>
      </c>
      <c r="O77" s="99"/>
      <c r="AE77" t="s">
        <v>100</v>
      </c>
    </row>
    <row r="78" spans="1:31" x14ac:dyDescent="0.25">
      <c r="A78" s="21">
        <v>20</v>
      </c>
      <c r="B78" s="21">
        <v>32.646500000000003</v>
      </c>
      <c r="C78" s="21">
        <v>1.633</v>
      </c>
      <c r="D78" s="21">
        <v>0.87619999999999998</v>
      </c>
      <c r="E78" s="21">
        <v>-10</v>
      </c>
      <c r="F78" s="21">
        <v>1.6557934483917522</v>
      </c>
      <c r="G78" s="21">
        <v>0.9024747275739885</v>
      </c>
      <c r="J78" s="41">
        <v>20.5</v>
      </c>
      <c r="K78" s="41">
        <f>22*1.511</f>
        <v>33.241999999999997</v>
      </c>
      <c r="L78" s="41">
        <v>1.6476999999999999</v>
      </c>
      <c r="M78" s="41">
        <v>0.8972</v>
      </c>
      <c r="N78" s="48"/>
      <c r="O78" s="99"/>
    </row>
    <row r="79" spans="1:31" x14ac:dyDescent="0.25">
      <c r="A79" s="21">
        <v>20.2</v>
      </c>
      <c r="B79" s="21">
        <v>32.380699999999997</v>
      </c>
      <c r="C79" s="21">
        <v>1.63192</v>
      </c>
      <c r="D79" s="21">
        <v>0.87048999999999999</v>
      </c>
      <c r="E79" s="21">
        <v>-10</v>
      </c>
      <c r="F79" s="21">
        <v>1.6554986554887694</v>
      </c>
      <c r="G79" s="21">
        <v>0.89750444736792467</v>
      </c>
      <c r="J79" s="41">
        <v>21</v>
      </c>
      <c r="K79" s="41">
        <f>22*1.5013</f>
        <v>33.028600000000004</v>
      </c>
      <c r="L79" s="41">
        <v>1.6527000000000001</v>
      </c>
      <c r="M79" s="41">
        <v>0.89429999999999998</v>
      </c>
      <c r="N79" s="48" t="s">
        <v>92</v>
      </c>
      <c r="O79" s="99"/>
    </row>
    <row r="80" spans="1:31" x14ac:dyDescent="0.25">
      <c r="A80" s="30">
        <v>20.3</v>
      </c>
      <c r="B80" s="95" t="s">
        <v>46</v>
      </c>
      <c r="C80" s="96"/>
      <c r="D80" s="96"/>
      <c r="E80" s="96"/>
      <c r="F80" s="96"/>
      <c r="G80" s="97"/>
      <c r="J80" s="41">
        <v>21.5</v>
      </c>
      <c r="K80" s="41">
        <f>22*1.4905</f>
        <v>32.790999999999997</v>
      </c>
      <c r="L80" s="41">
        <v>1.6576</v>
      </c>
      <c r="M80" s="41">
        <v>0.89100000000000001</v>
      </c>
      <c r="N80" s="48"/>
      <c r="O80" s="99"/>
    </row>
    <row r="81" spans="1:18" x14ac:dyDescent="0.25">
      <c r="J81" s="41">
        <v>22</v>
      </c>
      <c r="K81" s="41">
        <f>22*1.478</f>
        <v>32.515999999999998</v>
      </c>
      <c r="L81" s="41">
        <v>1.6620999999999999</v>
      </c>
      <c r="M81" s="41">
        <v>0.88700000000000001</v>
      </c>
      <c r="N81" s="48" t="s">
        <v>92</v>
      </c>
      <c r="O81" s="99"/>
    </row>
    <row r="82" spans="1:18" x14ac:dyDescent="0.25">
      <c r="A82" s="91" t="s">
        <v>81</v>
      </c>
      <c r="B82" s="92"/>
      <c r="C82" s="93"/>
      <c r="D82" s="94" t="s">
        <v>35</v>
      </c>
      <c r="E82" s="94"/>
      <c r="F82" s="94" t="s">
        <v>33</v>
      </c>
      <c r="G82" s="94"/>
      <c r="J82" s="41">
        <v>22.5</v>
      </c>
      <c r="K82" s="41">
        <f>22*1.4632</f>
        <v>32.190400000000004</v>
      </c>
      <c r="L82" s="41">
        <v>1.6664000000000001</v>
      </c>
      <c r="M82" s="41">
        <v>0.88190000000000002</v>
      </c>
      <c r="N82" s="48"/>
      <c r="O82" s="99"/>
    </row>
    <row r="83" spans="1:18" x14ac:dyDescent="0.25">
      <c r="A83" s="23" t="s">
        <v>0</v>
      </c>
      <c r="B83" s="23" t="s">
        <v>1</v>
      </c>
      <c r="C83" s="23" t="s">
        <v>2</v>
      </c>
      <c r="D83" s="23" t="s">
        <v>3</v>
      </c>
      <c r="E83" s="23" t="s">
        <v>4</v>
      </c>
      <c r="F83" s="23" t="s">
        <v>31</v>
      </c>
      <c r="G83" s="23" t="s">
        <v>32</v>
      </c>
      <c r="J83" s="41">
        <v>23</v>
      </c>
      <c r="K83" s="41">
        <f>22*1.4444</f>
        <v>31.776799999999998</v>
      </c>
      <c r="L83" s="41">
        <v>1.6700999999999999</v>
      </c>
      <c r="M83" s="41">
        <v>0.875</v>
      </c>
      <c r="N83" s="48" t="s">
        <v>92</v>
      </c>
      <c r="O83" s="99"/>
    </row>
    <row r="84" spans="1:18" x14ac:dyDescent="0.25">
      <c r="A84" s="23">
        <v>0</v>
      </c>
      <c r="B84" s="23">
        <v>34.604999999999997</v>
      </c>
      <c r="C84" s="23">
        <v>1.421</v>
      </c>
      <c r="D84" s="23">
        <v>0.84099999999999997</v>
      </c>
      <c r="E84" s="25" t="s">
        <v>39</v>
      </c>
      <c r="F84" s="23">
        <v>1.4395773826584568</v>
      </c>
      <c r="G84" s="23">
        <v>0.87311497083865841</v>
      </c>
      <c r="J84" s="41">
        <v>23.5</v>
      </c>
      <c r="K84" s="42" t="s">
        <v>88</v>
      </c>
      <c r="L84" s="43"/>
      <c r="M84" s="44"/>
      <c r="N84" s="48"/>
      <c r="O84" s="99"/>
    </row>
    <row r="85" spans="1:18" x14ac:dyDescent="0.25">
      <c r="A85" s="23">
        <v>5</v>
      </c>
      <c r="B85" s="23">
        <v>34.564999999999998</v>
      </c>
      <c r="C85" s="23">
        <v>1.472</v>
      </c>
      <c r="D85" s="23">
        <v>0.86009999999999998</v>
      </c>
      <c r="E85" s="25" t="s">
        <v>39</v>
      </c>
      <c r="F85" s="23">
        <v>1.4894790420937152</v>
      </c>
      <c r="G85" s="23">
        <v>0.88802718242047363</v>
      </c>
      <c r="J85" s="41">
        <v>23.1</v>
      </c>
      <c r="K85" s="41">
        <f>11*(1.4415+1.438)</f>
        <v>31.674500000000002</v>
      </c>
      <c r="L85" s="41">
        <v>1.6707000000000001</v>
      </c>
      <c r="M85" s="41">
        <v>0.87309999999999999</v>
      </c>
      <c r="N85" s="48"/>
      <c r="O85" s="99"/>
    </row>
    <row r="86" spans="1:18" x14ac:dyDescent="0.25">
      <c r="A86" s="23">
        <v>10</v>
      </c>
      <c r="B86" s="23">
        <v>34.42</v>
      </c>
      <c r="C86" s="23">
        <v>1.526</v>
      </c>
      <c r="D86" s="23">
        <v>0.88109999999999999</v>
      </c>
      <c r="E86" s="25" t="s">
        <v>39</v>
      </c>
      <c r="F86" s="23">
        <v>1.5435749441600284</v>
      </c>
      <c r="G86" s="23">
        <v>0.9063517119382335</v>
      </c>
      <c r="J86" s="41">
        <v>23.2</v>
      </c>
      <c r="K86" s="41">
        <f>11*(1.4359+1.4323)</f>
        <v>31.550199999999997</v>
      </c>
      <c r="L86" s="41">
        <v>1.671</v>
      </c>
      <c r="M86" s="41">
        <v>0.87080000000000002</v>
      </c>
      <c r="N86" s="48"/>
      <c r="O86" s="99"/>
    </row>
    <row r="87" spans="1:18" x14ac:dyDescent="0.25">
      <c r="A87" s="23">
        <v>15</v>
      </c>
      <c r="B87" s="23">
        <v>34.04</v>
      </c>
      <c r="C87" s="23">
        <v>1.5840000000000001</v>
      </c>
      <c r="D87" s="23">
        <v>0.89370000000000005</v>
      </c>
      <c r="E87" s="23">
        <v>-8</v>
      </c>
      <c r="F87" s="23">
        <v>1.6022374636807464</v>
      </c>
      <c r="G87" s="23">
        <v>0.91793206809538974</v>
      </c>
      <c r="J87" s="41">
        <v>23.3</v>
      </c>
      <c r="K87" s="41">
        <f>11*(1.4282+1.4245)</f>
        <v>31.3797</v>
      </c>
      <c r="L87" s="41">
        <v>1.6707000000000001</v>
      </c>
      <c r="M87" s="41">
        <v>0.86750000000000005</v>
      </c>
      <c r="N87" s="48"/>
      <c r="O87" s="99"/>
    </row>
    <row r="88" spans="1:18" x14ac:dyDescent="0.25">
      <c r="A88" s="23">
        <v>18</v>
      </c>
      <c r="B88" s="23">
        <v>33.61</v>
      </c>
      <c r="C88" s="23">
        <v>1.6220000000000001</v>
      </c>
      <c r="D88" s="23">
        <v>0.8952</v>
      </c>
      <c r="E88" s="23">
        <v>-8</v>
      </c>
      <c r="F88" s="23">
        <v>1.642342547114805</v>
      </c>
      <c r="G88" s="23">
        <v>0.91958449330665526</v>
      </c>
      <c r="J88" s="41">
        <v>23.4</v>
      </c>
      <c r="K88" s="101" t="s">
        <v>89</v>
      </c>
      <c r="L88" s="102"/>
      <c r="M88" s="103"/>
      <c r="N88" s="48"/>
      <c r="O88" s="99"/>
    </row>
    <row r="89" spans="1:18" x14ac:dyDescent="0.25">
      <c r="A89" s="23">
        <v>19</v>
      </c>
      <c r="B89" s="23">
        <v>33.32</v>
      </c>
      <c r="C89" s="23">
        <v>1.6359999999999999</v>
      </c>
      <c r="D89" s="23">
        <v>0.89170000000000005</v>
      </c>
      <c r="E89" s="23">
        <v>-8</v>
      </c>
      <c r="F89" s="23">
        <v>1.6565467896073607</v>
      </c>
      <c r="G89" s="23">
        <v>0.91646736358722247</v>
      </c>
      <c r="J89" s="41"/>
      <c r="K89" s="41"/>
      <c r="L89" s="41"/>
      <c r="M89" s="41"/>
      <c r="N89" s="48"/>
      <c r="O89" s="100"/>
    </row>
    <row r="90" spans="1:18" x14ac:dyDescent="0.25">
      <c r="A90" s="23">
        <v>19.5</v>
      </c>
      <c r="B90" s="23">
        <v>33.090000000000003</v>
      </c>
      <c r="C90" s="23">
        <v>1.6419999999999999</v>
      </c>
      <c r="D90" s="23">
        <v>0.88829999999999998</v>
      </c>
      <c r="E90" s="23">
        <v>-10</v>
      </c>
      <c r="F90" s="23">
        <v>1.6635502011207417</v>
      </c>
      <c r="G90" s="23">
        <v>0.91351685262794668</v>
      </c>
    </row>
    <row r="91" spans="1:18" x14ac:dyDescent="0.25">
      <c r="A91" s="23">
        <v>19.8</v>
      </c>
      <c r="B91" s="23">
        <v>32.906999999999996</v>
      </c>
      <c r="C91" s="23">
        <v>1.6451499999999999</v>
      </c>
      <c r="D91" s="23">
        <v>0.885378</v>
      </c>
      <c r="E91" s="23">
        <v>-13</v>
      </c>
      <c r="F91" s="23">
        <v>1.667483716654971</v>
      </c>
      <c r="G91" s="23">
        <v>0.91106416000838764</v>
      </c>
    </row>
    <row r="92" spans="1:18" x14ac:dyDescent="0.25">
      <c r="A92" s="23">
        <v>20</v>
      </c>
      <c r="B92" s="23">
        <v>32.707299999999996</v>
      </c>
      <c r="C92" s="87" t="s">
        <v>47</v>
      </c>
      <c r="D92" s="88"/>
      <c r="E92" s="23">
        <v>-6.7</v>
      </c>
      <c r="F92" s="23">
        <v>1.6692135853234225</v>
      </c>
      <c r="G92" s="23">
        <v>0.90794038668993071</v>
      </c>
    </row>
    <row r="93" spans="1:18" x14ac:dyDescent="0.25">
      <c r="A93" s="23">
        <v>20.5</v>
      </c>
      <c r="B93" s="23"/>
      <c r="C93" s="23"/>
      <c r="D93" s="23"/>
      <c r="E93" s="23" t="s">
        <v>40</v>
      </c>
      <c r="F93" s="23"/>
      <c r="G93" s="23"/>
      <c r="R93">
        <f>4.632-2.159</f>
        <v>2.4729999999999999</v>
      </c>
    </row>
    <row r="94" spans="1:18" x14ac:dyDescent="0.25">
      <c r="A94" s="23">
        <v>21</v>
      </c>
      <c r="B94" s="23"/>
      <c r="C94" s="23"/>
      <c r="D94" s="23"/>
      <c r="E94" s="23" t="s">
        <v>40</v>
      </c>
      <c r="F94" s="23"/>
      <c r="G94" s="23"/>
      <c r="J94" s="85" t="s">
        <v>93</v>
      </c>
      <c r="K94" s="85"/>
      <c r="L94" s="85"/>
      <c r="M94" s="85"/>
      <c r="R94">
        <f>2.159+8.852</f>
        <v>11.010999999999999</v>
      </c>
    </row>
    <row r="95" spans="1:18" x14ac:dyDescent="0.25">
      <c r="J95" s="41">
        <v>0</v>
      </c>
      <c r="K95" s="50">
        <f>22*1.57561877</f>
        <v>34.66361294</v>
      </c>
      <c r="L95" s="50">
        <v>1.4344591499999999</v>
      </c>
      <c r="M95" s="50">
        <v>0.87147420600000003</v>
      </c>
    </row>
    <row r="96" spans="1:18" x14ac:dyDescent="0.25">
      <c r="J96" s="41">
        <v>5</v>
      </c>
      <c r="K96" s="50">
        <f>22*1.57403381</f>
        <v>34.628743819999997</v>
      </c>
      <c r="L96" s="50">
        <v>1.4833829999999999</v>
      </c>
      <c r="M96" s="50">
        <v>0.88583888</v>
      </c>
    </row>
    <row r="97" spans="10:13" x14ac:dyDescent="0.25">
      <c r="J97" s="41">
        <v>10</v>
      </c>
      <c r="K97" s="50">
        <f>22*1.5694774</f>
        <v>34.528502799999998</v>
      </c>
      <c r="L97" s="50">
        <v>1.5363499599999999</v>
      </c>
      <c r="M97" s="50">
        <v>0.90234895900000001</v>
      </c>
    </row>
    <row r="98" spans="10:13" x14ac:dyDescent="0.25">
      <c r="J98" s="41">
        <v>15</v>
      </c>
      <c r="K98" s="50">
        <f>22*1.55708169</f>
        <v>34.255797180000002</v>
      </c>
      <c r="L98" s="50">
        <v>1.5933994899999999</v>
      </c>
      <c r="M98" s="50">
        <v>0.91540721899999999</v>
      </c>
    </row>
    <row r="99" spans="10:13" x14ac:dyDescent="0.25">
      <c r="J99" s="41">
        <v>18</v>
      </c>
      <c r="K99" s="50">
        <f>22*1.54207</f>
        <v>33.925539999999998</v>
      </c>
      <c r="L99" s="50">
        <v>1.6296989200000001</v>
      </c>
      <c r="M99" s="50">
        <v>0.91945552100000005</v>
      </c>
    </row>
    <row r="100" spans="10:13" x14ac:dyDescent="0.25">
      <c r="J100" s="41">
        <v>20</v>
      </c>
      <c r="K100" s="50">
        <f>22*1.52100172</f>
        <v>33.462037840000001</v>
      </c>
      <c r="L100" s="50">
        <v>1.6530867199999999</v>
      </c>
      <c r="M100" s="50">
        <v>0.915391544</v>
      </c>
    </row>
    <row r="101" spans="10:13" x14ac:dyDescent="0.25">
      <c r="J101" s="41">
        <v>21</v>
      </c>
      <c r="K101" s="50">
        <f>22*1.50273998</f>
        <v>33.060279560000005</v>
      </c>
      <c r="L101" s="50">
        <v>1.6633719300000001</v>
      </c>
      <c r="M101" s="50">
        <v>0.909855156</v>
      </c>
    </row>
    <row r="102" spans="10:13" x14ac:dyDescent="0.25">
      <c r="J102" s="41">
        <v>22</v>
      </c>
      <c r="K102" s="50">
        <f>22*1.47955499</f>
        <v>32.550209780000003</v>
      </c>
      <c r="L102" s="50">
        <v>1.67304776</v>
      </c>
      <c r="M102" s="50">
        <v>0.902750728</v>
      </c>
    </row>
    <row r="103" spans="10:13" x14ac:dyDescent="0.25">
      <c r="J103" s="41">
        <v>23</v>
      </c>
      <c r="K103" s="50">
        <f>22*1.44631463</f>
        <v>31.81892186</v>
      </c>
      <c r="L103" s="50">
        <v>1.6816577399999999</v>
      </c>
      <c r="M103" s="50">
        <v>0.89136515900000002</v>
      </c>
    </row>
    <row r="104" spans="10:13" x14ac:dyDescent="0.25">
      <c r="J104" s="41">
        <v>23.1</v>
      </c>
      <c r="K104" s="50">
        <f>22*1.4416192</f>
        <v>31.715622400000001</v>
      </c>
      <c r="L104" s="50">
        <v>1.6823059</v>
      </c>
      <c r="M104" s="50">
        <v>0.88961941</v>
      </c>
    </row>
    <row r="105" spans="10:13" x14ac:dyDescent="0.25">
      <c r="J105" s="41">
        <v>23.2</v>
      </c>
      <c r="K105" s="50">
        <f>22*1.4360463</f>
        <v>31.593018600000001</v>
      </c>
      <c r="L105" s="50">
        <v>1.68276271</v>
      </c>
      <c r="M105" s="50">
        <v>0.88747196699999997</v>
      </c>
    </row>
    <row r="106" spans="10:13" x14ac:dyDescent="0.25">
      <c r="J106" s="41">
        <v>23.3</v>
      </c>
      <c r="K106" s="50">
        <f>22*1.42831542</f>
        <v>31.422939239999998</v>
      </c>
      <c r="L106" s="50">
        <v>1.6827085900000001</v>
      </c>
      <c r="M106" s="50">
        <v>0.88434075899999998</v>
      </c>
    </row>
    <row r="136" spans="26:26" x14ac:dyDescent="0.25">
      <c r="Z136" t="s">
        <v>117</v>
      </c>
    </row>
    <row r="137" spans="26:26" x14ac:dyDescent="0.25">
      <c r="Z137" t="s">
        <v>118</v>
      </c>
    </row>
  </sheetData>
  <mergeCells count="30">
    <mergeCell ref="J68:M68"/>
    <mergeCell ref="D24:E24"/>
    <mergeCell ref="F24:G24"/>
    <mergeCell ref="D39:E39"/>
    <mergeCell ref="F39:G39"/>
    <mergeCell ref="L61:M61"/>
    <mergeCell ref="D1:E1"/>
    <mergeCell ref="F1:G1"/>
    <mergeCell ref="D12:E12"/>
    <mergeCell ref="F12:G12"/>
    <mergeCell ref="J60:M60"/>
    <mergeCell ref="J51:M51"/>
    <mergeCell ref="L52:M52"/>
    <mergeCell ref="J50:M50"/>
    <mergeCell ref="J94:M94"/>
    <mergeCell ref="N51:O67"/>
    <mergeCell ref="C92:D92"/>
    <mergeCell ref="H51:I67"/>
    <mergeCell ref="A69:C69"/>
    <mergeCell ref="D69:E69"/>
    <mergeCell ref="F69:G69"/>
    <mergeCell ref="B80:G80"/>
    <mergeCell ref="A82:C82"/>
    <mergeCell ref="D82:E82"/>
    <mergeCell ref="F82:G82"/>
    <mergeCell ref="A51:C51"/>
    <mergeCell ref="D51:E51"/>
    <mergeCell ref="F51:G51"/>
    <mergeCell ref="O69:O89"/>
    <mergeCell ref="K88:M88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6E92E-7B9C-4B7D-AF2C-2C03A51EF6F2}">
  <dimension ref="A1:AB51"/>
  <sheetViews>
    <sheetView tabSelected="1" topLeftCell="D19" zoomScale="70" zoomScaleNormal="70" workbookViewId="0">
      <selection activeCell="W65" sqref="W65"/>
    </sheetView>
  </sheetViews>
  <sheetFormatPr defaultRowHeight="15.75" x14ac:dyDescent="0.25"/>
  <cols>
    <col min="1" max="1" width="6.125" customWidth="1"/>
    <col min="2" max="2" width="9.5" customWidth="1"/>
    <col min="3" max="4" width="9.125" customWidth="1"/>
    <col min="5" max="5" width="5.875" customWidth="1"/>
    <col min="6" max="6" width="9.5" customWidth="1"/>
    <col min="7" max="8" width="9.25" customWidth="1"/>
    <col min="9" max="9" width="6.125" customWidth="1"/>
    <col min="10" max="10" width="9.625" customWidth="1"/>
    <col min="11" max="12" width="9" customWidth="1"/>
    <col min="13" max="13" width="6.125" customWidth="1"/>
    <col min="14" max="14" width="9.625" customWidth="1"/>
    <col min="15" max="16" width="9.375" customWidth="1"/>
    <col min="17" max="17" width="6" customWidth="1"/>
    <col min="18" max="18" width="9.5" customWidth="1"/>
    <col min="19" max="20" width="9.75" customWidth="1"/>
    <col min="21" max="21" width="6.125" customWidth="1"/>
    <col min="22" max="22" width="10.375" customWidth="1"/>
    <col min="23" max="23" width="9.25" bestFit="1" customWidth="1"/>
    <col min="24" max="24" width="9" bestFit="1" customWidth="1"/>
    <col min="25" max="25" width="5.625" customWidth="1"/>
    <col min="26" max="26" width="9.75" customWidth="1"/>
    <col min="27" max="27" width="10.25" customWidth="1"/>
    <col min="28" max="28" width="10" bestFit="1" customWidth="1"/>
  </cols>
  <sheetData>
    <row r="1" spans="1:28" x14ac:dyDescent="0.25">
      <c r="A1" s="58" t="s">
        <v>109</v>
      </c>
      <c r="B1" s="58" t="s">
        <v>114</v>
      </c>
      <c r="C1" s="58" t="s">
        <v>115</v>
      </c>
      <c r="D1" s="58" t="s">
        <v>113</v>
      </c>
      <c r="E1" s="58" t="s">
        <v>111</v>
      </c>
      <c r="F1" s="58" t="s">
        <v>114</v>
      </c>
      <c r="G1" s="58" t="s">
        <v>115</v>
      </c>
      <c r="H1" s="58" t="s">
        <v>113</v>
      </c>
      <c r="I1" s="58" t="s">
        <v>94</v>
      </c>
      <c r="J1" s="58" t="s">
        <v>114</v>
      </c>
      <c r="K1" s="58" t="s">
        <v>115</v>
      </c>
      <c r="L1" s="58" t="s">
        <v>113</v>
      </c>
      <c r="M1" s="58" t="s">
        <v>110</v>
      </c>
      <c r="N1" s="58" t="s">
        <v>114</v>
      </c>
      <c r="O1" s="58" t="s">
        <v>115</v>
      </c>
      <c r="P1" s="58" t="s">
        <v>113</v>
      </c>
      <c r="Q1" s="58" t="s">
        <v>112</v>
      </c>
      <c r="R1" s="58" t="s">
        <v>114</v>
      </c>
      <c r="S1" s="58" t="s">
        <v>115</v>
      </c>
      <c r="T1" s="58" t="s">
        <v>113</v>
      </c>
      <c r="U1" s="58" t="s">
        <v>108</v>
      </c>
      <c r="V1" s="58" t="s">
        <v>114</v>
      </c>
      <c r="W1" s="58" t="s">
        <v>115</v>
      </c>
      <c r="X1" s="58" t="s">
        <v>113</v>
      </c>
      <c r="Y1" s="58" t="s">
        <v>107</v>
      </c>
      <c r="Z1" s="58" t="s">
        <v>114</v>
      </c>
      <c r="AA1" s="58" t="s">
        <v>115</v>
      </c>
      <c r="AB1" s="58" t="s">
        <v>113</v>
      </c>
    </row>
    <row r="2" spans="1:28" ht="15" customHeight="1" x14ac:dyDescent="0.25">
      <c r="A2" s="113" t="s">
        <v>95</v>
      </c>
      <c r="B2" s="60">
        <v>-0.22686419999999999</v>
      </c>
      <c r="C2" s="60">
        <v>0.85079890000000002</v>
      </c>
      <c r="D2" s="60"/>
      <c r="E2" s="112" t="s">
        <v>95</v>
      </c>
      <c r="F2" s="59">
        <v>-0.21572549999999999</v>
      </c>
      <c r="G2" s="59">
        <v>0.85328839999999995</v>
      </c>
      <c r="H2" s="59">
        <v>3.1789784126977101E-7</v>
      </c>
      <c r="I2" s="113" t="s">
        <v>95</v>
      </c>
      <c r="J2" s="61">
        <v>-0.18547040000000001</v>
      </c>
      <c r="K2" s="61">
        <v>0.85511479999999995</v>
      </c>
      <c r="L2" s="62"/>
      <c r="M2" s="112" t="s">
        <v>95</v>
      </c>
      <c r="N2" s="59">
        <v>-0.15372728898999999</v>
      </c>
      <c r="O2" s="59">
        <v>0.87353530226999998</v>
      </c>
      <c r="P2" s="59"/>
      <c r="Q2" s="113" t="s">
        <v>95</v>
      </c>
      <c r="R2" s="60">
        <v>-0.1354988</v>
      </c>
      <c r="S2" s="60">
        <v>0.88958199999999998</v>
      </c>
      <c r="T2" s="60"/>
      <c r="U2" s="112" t="s">
        <v>95</v>
      </c>
      <c r="V2" s="59">
        <v>-0.11776850032</v>
      </c>
      <c r="W2" s="59">
        <v>0.90305752852999999</v>
      </c>
      <c r="X2" s="68">
        <v>1.6831760074042399E-7</v>
      </c>
      <c r="Y2" s="120" t="s">
        <v>95</v>
      </c>
      <c r="Z2" s="66">
        <v>-0.11020014860000001</v>
      </c>
      <c r="AA2" s="66">
        <v>0.90694076480999997</v>
      </c>
      <c r="AB2" s="67">
        <v>1.3113818765124899E-7</v>
      </c>
    </row>
    <row r="3" spans="1:28" x14ac:dyDescent="0.25">
      <c r="A3" s="113"/>
      <c r="B3" s="60">
        <v>-0.36386439999999998</v>
      </c>
      <c r="C3" s="60">
        <v>1.333121</v>
      </c>
      <c r="D3" s="60"/>
      <c r="E3" s="112"/>
      <c r="F3" s="59">
        <v>-0.34701320000000002</v>
      </c>
      <c r="G3" s="59">
        <v>1.344061</v>
      </c>
      <c r="H3" s="59">
        <v>4.9162715773064196E-7</v>
      </c>
      <c r="I3" s="113"/>
      <c r="J3" s="61">
        <v>-0.29211670000000001</v>
      </c>
      <c r="K3" s="61">
        <v>1.3874569999999999</v>
      </c>
      <c r="L3" s="62"/>
      <c r="M3" s="112"/>
      <c r="N3" s="59">
        <v>-0.24945344160999999</v>
      </c>
      <c r="O3" s="59">
        <v>1.4821382774</v>
      </c>
      <c r="P3" s="59"/>
      <c r="Q3" s="113"/>
      <c r="R3" s="60">
        <v>-0.2268608</v>
      </c>
      <c r="S3" s="60">
        <v>1.5484119999999999</v>
      </c>
      <c r="T3" s="60"/>
      <c r="U3" s="112"/>
      <c r="V3" s="59">
        <v>-0.39860559769999998</v>
      </c>
      <c r="W3" s="59">
        <v>1.4205387803</v>
      </c>
      <c r="X3" s="68">
        <v>4.9331255074850396E-7</v>
      </c>
      <c r="Y3" s="120"/>
      <c r="Z3" s="66">
        <v>-0.40165574104000001</v>
      </c>
      <c r="AA3" s="66">
        <v>1.2765567284999999</v>
      </c>
      <c r="AB3" s="67">
        <v>3.7289091855191099E-7</v>
      </c>
    </row>
    <row r="4" spans="1:28" x14ac:dyDescent="0.25">
      <c r="A4" s="113"/>
      <c r="B4" s="60">
        <v>-0.61893430000000005</v>
      </c>
      <c r="C4" s="60">
        <v>0.69615729999999998</v>
      </c>
      <c r="D4" s="60"/>
      <c r="E4" s="112"/>
      <c r="F4" s="59">
        <v>-0.61474899999999999</v>
      </c>
      <c r="G4" s="59">
        <v>0.76208359999999997</v>
      </c>
      <c r="H4" s="59">
        <v>5.8835600104835902E-7</v>
      </c>
      <c r="I4" s="113"/>
      <c r="J4" s="61">
        <v>-0.60747799999999996</v>
      </c>
      <c r="K4" s="61">
        <v>0.86421400000000004</v>
      </c>
      <c r="L4" s="62"/>
      <c r="M4" s="112"/>
      <c r="N4" s="59">
        <v>-0.58404697422999996</v>
      </c>
      <c r="O4" s="59">
        <v>1.0341628968000001</v>
      </c>
      <c r="P4" s="59"/>
      <c r="Q4" s="113"/>
      <c r="R4" s="60">
        <v>-0.58383810000000003</v>
      </c>
      <c r="S4" s="60">
        <v>1.265352</v>
      </c>
      <c r="T4" s="60"/>
      <c r="U4" s="112"/>
      <c r="V4" s="59">
        <v>-0.20731999402000001</v>
      </c>
      <c r="W4" s="59">
        <v>1.5919572769000001</v>
      </c>
      <c r="X4" s="68">
        <v>5.99343303257064E-7</v>
      </c>
      <c r="Y4" s="120"/>
      <c r="Z4" s="66">
        <v>-0.20689455773000001</v>
      </c>
      <c r="AA4" s="66">
        <v>1.5979020021999999</v>
      </c>
      <c r="AB4" s="67">
        <v>3.9481155122387E-7</v>
      </c>
    </row>
    <row r="5" spans="1:28" x14ac:dyDescent="0.25">
      <c r="A5" s="113"/>
      <c r="B5" s="60">
        <v>-0.52454069999999997</v>
      </c>
      <c r="C5" s="60">
        <v>1.8735470000000001</v>
      </c>
      <c r="D5" s="60"/>
      <c r="E5" s="112"/>
      <c r="F5" s="59">
        <v>-0.30180200000000001</v>
      </c>
      <c r="G5" s="59">
        <v>-4.712208E-10</v>
      </c>
      <c r="H5" s="59">
        <v>1.06210970612344E-6</v>
      </c>
      <c r="I5" s="113"/>
      <c r="J5" s="61">
        <v>-0.2183398</v>
      </c>
      <c r="K5" s="61">
        <v>4.605173E-10</v>
      </c>
      <c r="L5" s="62"/>
      <c r="M5" s="112"/>
      <c r="N5" s="59">
        <v>-0.40138207925000002</v>
      </c>
      <c r="O5" s="59">
        <v>1.9198009550999999</v>
      </c>
      <c r="P5" s="59"/>
      <c r="Q5" s="113"/>
      <c r="R5" s="60">
        <v>-0.8216194</v>
      </c>
      <c r="S5" s="60">
        <v>0.92305539999999997</v>
      </c>
      <c r="T5" s="60"/>
      <c r="U5" s="112"/>
      <c r="V5" s="59">
        <v>-0.12668595297999999</v>
      </c>
      <c r="W5" s="59">
        <v>-1.3121170817E-10</v>
      </c>
      <c r="X5" s="68">
        <v>8.5875736511954204E-7</v>
      </c>
      <c r="Y5" s="120"/>
      <c r="Z5" s="66">
        <v>-0.58146476017000004</v>
      </c>
      <c r="AA5" s="66">
        <v>1.7389516187</v>
      </c>
      <c r="AB5" s="67">
        <v>8.4453500392578705E-7</v>
      </c>
    </row>
    <row r="6" spans="1:28" x14ac:dyDescent="0.25">
      <c r="A6" s="113"/>
      <c r="B6" s="60">
        <v>-0.3750503</v>
      </c>
      <c r="C6" s="60">
        <v>-5.6643579999999996E-10</v>
      </c>
      <c r="D6" s="60"/>
      <c r="E6" s="112"/>
      <c r="F6" s="59">
        <v>-0.57257829999999998</v>
      </c>
      <c r="G6" s="59">
        <v>1.839788</v>
      </c>
      <c r="H6" s="59">
        <v>8.5777796938473696E-7</v>
      </c>
      <c r="I6" s="113"/>
      <c r="J6" s="61">
        <v>-0.6199926</v>
      </c>
      <c r="K6" s="61">
        <v>1.849828</v>
      </c>
      <c r="L6" s="62"/>
      <c r="M6" s="112"/>
      <c r="N6" s="59">
        <v>-0.87884979527999996</v>
      </c>
      <c r="O6" s="59">
        <v>1.1346391978999999</v>
      </c>
      <c r="P6" s="59"/>
      <c r="Q6" s="113"/>
      <c r="R6" s="60">
        <v>-0.1741905</v>
      </c>
      <c r="S6" s="60">
        <v>1.8941339999999999E-10</v>
      </c>
      <c r="T6" s="60"/>
      <c r="U6" s="112"/>
      <c r="V6" s="59">
        <v>-0.58345462025999995</v>
      </c>
      <c r="W6" s="59">
        <v>1.5827299317000001</v>
      </c>
      <c r="X6" s="68">
        <v>6.7244261865548505E-7</v>
      </c>
      <c r="Y6" s="120"/>
      <c r="Z6" s="66">
        <v>-7.4566822845999997E-2</v>
      </c>
      <c r="AA6" s="66">
        <v>-6.3298699615000005E-11</v>
      </c>
      <c r="AB6" s="67">
        <v>7.6861974194276702E-7</v>
      </c>
    </row>
    <row r="7" spans="1:28" x14ac:dyDescent="0.25">
      <c r="A7" s="113"/>
      <c r="B7" s="60">
        <v>-0.49161490000000002</v>
      </c>
      <c r="C7" s="60">
        <v>6.2802610000000005E-10</v>
      </c>
      <c r="D7" s="60"/>
      <c r="E7" s="112"/>
      <c r="F7" s="59">
        <v>-0.45272040000000002</v>
      </c>
      <c r="G7" s="59">
        <v>-3.5029779999999999E-10</v>
      </c>
      <c r="H7" s="59">
        <v>1.1043016384287401E-6</v>
      </c>
      <c r="I7" s="113"/>
      <c r="J7" s="61">
        <v>-0.4239482</v>
      </c>
      <c r="K7" s="61">
        <v>2.081861</v>
      </c>
      <c r="L7" s="62"/>
      <c r="M7" s="112"/>
      <c r="N7" s="59">
        <v>-0.20279838759999999</v>
      </c>
      <c r="O7" s="59">
        <v>1.7083340297999999E-9</v>
      </c>
      <c r="P7" s="59"/>
      <c r="Q7" s="113"/>
      <c r="R7" s="60">
        <v>-0.39316250000000003</v>
      </c>
      <c r="S7" s="60">
        <v>1.7082820000000001</v>
      </c>
      <c r="T7" s="60"/>
      <c r="U7" s="112"/>
      <c r="V7" s="59">
        <v>-0.82895109583000004</v>
      </c>
      <c r="W7" s="59">
        <v>0.62245467512999997</v>
      </c>
      <c r="X7" s="68">
        <v>6.7484988397656195E-7</v>
      </c>
      <c r="Y7" s="120"/>
      <c r="Z7" s="66">
        <v>-0.33131187706999998</v>
      </c>
      <c r="AA7" s="66">
        <v>-1.7304313538000001E-10</v>
      </c>
      <c r="AB7" s="67">
        <v>7.7963429093179998E-7</v>
      </c>
    </row>
    <row r="8" spans="1:28" x14ac:dyDescent="0.25">
      <c r="A8" s="113"/>
      <c r="B8" s="60">
        <v>-1.0451349999999999</v>
      </c>
      <c r="C8" s="60">
        <v>1.3218049999999999</v>
      </c>
      <c r="D8" s="60"/>
      <c r="E8" s="112"/>
      <c r="F8" s="59">
        <v>-1.0215639999999999</v>
      </c>
      <c r="G8" s="59">
        <v>1.2391490000000001</v>
      </c>
      <c r="H8" s="59">
        <v>9.0377489571237103E-7</v>
      </c>
      <c r="I8" s="113"/>
      <c r="J8" s="61">
        <v>-0.46379619999999999</v>
      </c>
      <c r="K8" s="61">
        <v>4.4600130000000001E-10</v>
      </c>
      <c r="L8" s="62"/>
      <c r="M8" s="112"/>
      <c r="N8" s="59">
        <v>-0.67806452849999999</v>
      </c>
      <c r="O8" s="59">
        <v>1.8905481848000001</v>
      </c>
      <c r="P8" s="59"/>
      <c r="Q8" s="113"/>
      <c r="R8" s="60">
        <v>-0.44546570000000002</v>
      </c>
      <c r="S8" s="60">
        <v>2.586387E-11</v>
      </c>
      <c r="T8" s="60"/>
      <c r="U8" s="112"/>
      <c r="V8" s="59">
        <v>-0.37748970411999999</v>
      </c>
      <c r="W8" s="59">
        <v>4.4281822652999998E-10</v>
      </c>
      <c r="X8" s="68">
        <v>9.1924685539676204E-7</v>
      </c>
      <c r="Y8" s="120"/>
      <c r="Z8" s="66">
        <v>-0.83207108753000003</v>
      </c>
      <c r="AA8" s="66">
        <v>0.46821403914999998</v>
      </c>
      <c r="AB8" s="67">
        <v>6.3219507434473096E-7</v>
      </c>
    </row>
    <row r="9" spans="1:28" x14ac:dyDescent="0.25">
      <c r="A9" s="113"/>
      <c r="B9" s="60">
        <v>-0.29699560000000003</v>
      </c>
      <c r="C9" s="60">
        <v>2.3699870000000001</v>
      </c>
      <c r="D9" s="60"/>
      <c r="E9" s="112"/>
      <c r="F9" s="59">
        <v>-0.4395348</v>
      </c>
      <c r="G9" s="59">
        <v>2.1988050000000001</v>
      </c>
      <c r="H9" s="59">
        <v>1.1173253348759601E-6</v>
      </c>
      <c r="I9" s="113"/>
      <c r="J9" s="61">
        <v>-1.0057830000000001</v>
      </c>
      <c r="K9" s="61">
        <v>1.2437940000000001</v>
      </c>
      <c r="L9" s="62"/>
      <c r="M9" s="112"/>
      <c r="N9" s="59">
        <v>-0.47834937104000003</v>
      </c>
      <c r="O9" s="59">
        <v>-3.8371843479999996E-9</v>
      </c>
      <c r="P9" s="59"/>
      <c r="Q9" s="113"/>
      <c r="R9" s="60">
        <v>-0.74780999999999997</v>
      </c>
      <c r="S9" s="60">
        <v>1.9324619999999999</v>
      </c>
      <c r="T9" s="60"/>
      <c r="U9" s="112"/>
      <c r="V9" s="59">
        <v>-0.79677768961999995</v>
      </c>
      <c r="W9" s="59">
        <v>1.9596831063</v>
      </c>
      <c r="X9" s="68">
        <v>1.15099221112203E-6</v>
      </c>
      <c r="Y9" s="120"/>
      <c r="Z9" s="66">
        <v>-0.77579115511999996</v>
      </c>
      <c r="AA9" s="66">
        <v>1.973488267</v>
      </c>
      <c r="AB9" s="67">
        <v>8.2311987516043803E-6</v>
      </c>
    </row>
    <row r="10" spans="1:28" x14ac:dyDescent="0.25">
      <c r="A10" s="113"/>
      <c r="B10" s="60">
        <v>-0.44706079999999998</v>
      </c>
      <c r="C10" s="60">
        <v>2.2679969999999998</v>
      </c>
      <c r="D10" s="60"/>
      <c r="E10" s="112"/>
      <c r="F10" s="59">
        <v>-1.031379</v>
      </c>
      <c r="G10" s="59">
        <v>1.6354409999999999</v>
      </c>
      <c r="H10" s="59">
        <v>1.05892839885302E-5</v>
      </c>
      <c r="I10" s="113"/>
      <c r="J10" s="61">
        <v>-1.0891420000000001</v>
      </c>
      <c r="K10" s="61">
        <v>1.6413040000000001</v>
      </c>
      <c r="L10" s="62"/>
      <c r="M10" s="112"/>
      <c r="N10" s="59">
        <v>-0.21564135212999999</v>
      </c>
      <c r="O10" s="59">
        <v>2.4069022931999999</v>
      </c>
      <c r="P10" s="59"/>
      <c r="Q10" s="113"/>
      <c r="R10" s="60">
        <v>-0.1895656</v>
      </c>
      <c r="S10" s="60">
        <v>2.4612180000000001</v>
      </c>
      <c r="T10" s="60"/>
      <c r="U10" s="112"/>
      <c r="V10" s="59">
        <v>-1.2435994658</v>
      </c>
      <c r="W10" s="59">
        <v>0.53443117203000001</v>
      </c>
      <c r="X10" s="68">
        <v>1.1625416515667401E-6</v>
      </c>
      <c r="Y10" s="120"/>
      <c r="Z10" s="66">
        <v>-0.96677487802999995</v>
      </c>
      <c r="AA10" s="66">
        <v>3.2794844507000001E-8</v>
      </c>
      <c r="AB10" s="67">
        <v>3.7757782452237701E-3</v>
      </c>
    </row>
    <row r="11" spans="1:28" x14ac:dyDescent="0.25">
      <c r="A11" s="113"/>
      <c r="B11" s="60">
        <v>-1.0810379999999999</v>
      </c>
      <c r="C11" s="60">
        <v>1.5562279999999999</v>
      </c>
      <c r="D11" s="60"/>
      <c r="E11" s="112"/>
      <c r="F11" s="59">
        <v>-1.1563840000000001</v>
      </c>
      <c r="G11" s="59">
        <v>1.7054400000000001</v>
      </c>
      <c r="H11" s="59">
        <v>1.08045373511527E-3</v>
      </c>
      <c r="I11" s="113"/>
      <c r="J11" s="61">
        <v>-1.1837930000000001</v>
      </c>
      <c r="K11" s="61">
        <v>1.60426</v>
      </c>
      <c r="L11" s="62"/>
      <c r="M11" s="112"/>
      <c r="N11" s="59">
        <v>-1.0853029795</v>
      </c>
      <c r="O11" s="59">
        <v>1.8683275703</v>
      </c>
      <c r="P11" s="59"/>
      <c r="Q11" s="113"/>
      <c r="R11" s="60">
        <v>-1.299938</v>
      </c>
      <c r="S11" s="60">
        <v>0.55583349999999998</v>
      </c>
      <c r="T11" s="60"/>
      <c r="U11" s="112"/>
      <c r="V11" s="59">
        <v>-1.1224088749000001</v>
      </c>
      <c r="W11" s="59">
        <v>-4.0193959271999997E-9</v>
      </c>
      <c r="X11" s="68">
        <v>1.5996505468876E-6</v>
      </c>
      <c r="Y11" s="120"/>
      <c r="Z11" s="66">
        <v>-1.2972192319</v>
      </c>
      <c r="AA11" s="66">
        <v>0.55979684666999996</v>
      </c>
      <c r="AB11" s="67">
        <v>2.73521577698457E-2</v>
      </c>
    </row>
    <row r="12" spans="1:28" x14ac:dyDescent="0.25">
      <c r="A12" s="114"/>
      <c r="B12" s="64"/>
      <c r="C12" s="64"/>
      <c r="D12" s="64"/>
      <c r="E12" s="117"/>
      <c r="F12" s="63"/>
      <c r="G12" s="63"/>
      <c r="H12" s="63"/>
      <c r="I12" s="113" t="s">
        <v>116</v>
      </c>
      <c r="J12" s="64"/>
      <c r="K12" s="64"/>
      <c r="L12" s="64"/>
      <c r="M12" s="117"/>
      <c r="N12" s="63"/>
      <c r="O12" s="63"/>
      <c r="P12" s="63"/>
      <c r="Q12" s="113" t="s">
        <v>116</v>
      </c>
      <c r="R12" s="57">
        <v>-0.31401229593000002</v>
      </c>
      <c r="S12" s="57">
        <v>3.2903016302000001</v>
      </c>
      <c r="T12" s="65">
        <v>5.5179853106026896E-7</v>
      </c>
      <c r="U12" s="112" t="s">
        <v>116</v>
      </c>
      <c r="V12" s="59">
        <v>-0.17741309551000001</v>
      </c>
      <c r="W12" s="59">
        <v>2.5246111030999998</v>
      </c>
      <c r="X12" s="68">
        <v>4.9342090664885999E-7</v>
      </c>
      <c r="Y12" s="114"/>
      <c r="Z12" s="64"/>
      <c r="AA12" s="64"/>
      <c r="AB12" s="64"/>
    </row>
    <row r="13" spans="1:28" x14ac:dyDescent="0.25">
      <c r="A13" s="115"/>
      <c r="B13" s="64"/>
      <c r="C13" s="64"/>
      <c r="D13" s="64"/>
      <c r="E13" s="118"/>
      <c r="F13" s="63"/>
      <c r="G13" s="63"/>
      <c r="H13" s="63"/>
      <c r="I13" s="113"/>
      <c r="J13" s="64"/>
      <c r="K13" s="64"/>
      <c r="L13" s="64"/>
      <c r="M13" s="118"/>
      <c r="N13" s="63"/>
      <c r="O13" s="63"/>
      <c r="P13" s="63"/>
      <c r="Q13" s="113"/>
      <c r="R13" s="57">
        <v>-4.0307970131000001E-2</v>
      </c>
      <c r="S13" s="57">
        <v>3.6612065695</v>
      </c>
      <c r="T13" s="65">
        <v>5.89848910442693E-7</v>
      </c>
      <c r="U13" s="112"/>
      <c r="V13" s="59">
        <v>-0.27845120659</v>
      </c>
      <c r="W13" s="59">
        <v>3.3820621829999999</v>
      </c>
      <c r="X13" s="68">
        <v>4.5903410226654402E-7</v>
      </c>
      <c r="Y13" s="115"/>
      <c r="Z13" s="64"/>
      <c r="AA13" s="64"/>
      <c r="AB13" s="64"/>
    </row>
    <row r="14" spans="1:28" x14ac:dyDescent="0.25">
      <c r="A14" s="115"/>
      <c r="B14" s="64"/>
      <c r="C14" s="64"/>
      <c r="D14" s="64"/>
      <c r="E14" s="118"/>
      <c r="F14" s="63"/>
      <c r="G14" s="63"/>
      <c r="H14" s="63"/>
      <c r="I14" s="113"/>
      <c r="J14" s="64"/>
      <c r="K14" s="64"/>
      <c r="L14" s="64"/>
      <c r="M14" s="118"/>
      <c r="N14" s="63"/>
      <c r="O14" s="63"/>
      <c r="P14" s="63"/>
      <c r="Q14" s="113"/>
      <c r="R14" s="57">
        <v>-0.18956557222000001</v>
      </c>
      <c r="S14" s="57">
        <v>2.4612184519000002</v>
      </c>
      <c r="T14" s="65">
        <v>5.2220729139930195E-7</v>
      </c>
      <c r="U14" s="112"/>
      <c r="V14" s="59">
        <v>-3.3465588061000001E-2</v>
      </c>
      <c r="W14" s="59">
        <v>3.7141699736999998</v>
      </c>
      <c r="X14" s="68">
        <v>5.0694391213569798E-7</v>
      </c>
      <c r="Y14" s="115"/>
      <c r="Z14" s="64"/>
      <c r="AA14" s="64"/>
      <c r="AB14" s="64"/>
    </row>
    <row r="15" spans="1:28" x14ac:dyDescent="0.25">
      <c r="A15" s="115"/>
      <c r="B15" s="64"/>
      <c r="C15" s="64"/>
      <c r="D15" s="64"/>
      <c r="E15" s="118"/>
      <c r="F15" s="63"/>
      <c r="G15" s="63"/>
      <c r="H15" s="63"/>
      <c r="I15" s="113"/>
      <c r="J15" s="64"/>
      <c r="K15" s="64"/>
      <c r="L15" s="64"/>
      <c r="M15" s="118"/>
      <c r="N15" s="63"/>
      <c r="O15" s="63"/>
      <c r="P15" s="63"/>
      <c r="Q15" s="113"/>
      <c r="R15" s="57">
        <v>-0.46970402356000002</v>
      </c>
      <c r="S15" s="57">
        <v>3.9166887163999999</v>
      </c>
      <c r="T15" s="65">
        <v>9.0000372835701002E-7</v>
      </c>
      <c r="U15" s="112"/>
      <c r="V15" s="59">
        <v>-0.44721440614000002</v>
      </c>
      <c r="W15" s="59">
        <v>4.0744636980999998</v>
      </c>
      <c r="X15" s="68">
        <v>1.06183871829021E-6</v>
      </c>
      <c r="Y15" s="115"/>
      <c r="Z15" s="64"/>
      <c r="AA15" s="64"/>
      <c r="AB15" s="64"/>
    </row>
    <row r="16" spans="1:28" x14ac:dyDescent="0.25">
      <c r="A16" s="115"/>
      <c r="B16" s="64"/>
      <c r="C16" s="64"/>
      <c r="D16" s="64"/>
      <c r="E16" s="118"/>
      <c r="F16" s="63"/>
      <c r="G16" s="63"/>
      <c r="H16" s="63"/>
      <c r="I16" s="113"/>
      <c r="J16" s="64"/>
      <c r="K16" s="64"/>
      <c r="L16" s="64"/>
      <c r="M16" s="118"/>
      <c r="N16" s="63"/>
      <c r="O16" s="63"/>
      <c r="P16" s="63"/>
      <c r="Q16" s="113"/>
      <c r="R16" s="57">
        <v>-0.39316246213</v>
      </c>
      <c r="S16" s="57">
        <v>1.7082816851</v>
      </c>
      <c r="T16" s="65">
        <v>1.71249125086148E-5</v>
      </c>
      <c r="U16" s="112"/>
      <c r="V16" s="59">
        <v>-0.87553350599000002</v>
      </c>
      <c r="W16" s="59">
        <v>2.3537178843</v>
      </c>
      <c r="X16" s="68">
        <v>9.7771573051379903E-7</v>
      </c>
      <c r="Y16" s="115"/>
      <c r="Z16" s="64"/>
      <c r="AA16" s="64"/>
      <c r="AB16" s="64"/>
    </row>
    <row r="17" spans="1:28" x14ac:dyDescent="0.25">
      <c r="A17" s="115"/>
      <c r="B17" s="64"/>
      <c r="C17" s="64"/>
      <c r="D17" s="64"/>
      <c r="E17" s="118"/>
      <c r="F17" s="63"/>
      <c r="G17" s="63"/>
      <c r="H17" s="63"/>
      <c r="I17" s="113"/>
      <c r="J17" s="64"/>
      <c r="K17" s="64"/>
      <c r="L17" s="64"/>
      <c r="M17" s="118"/>
      <c r="N17" s="63"/>
      <c r="O17" s="63"/>
      <c r="P17" s="63"/>
      <c r="Q17" s="113"/>
      <c r="R17" s="57">
        <v>-0.22686082994000001</v>
      </c>
      <c r="S17" s="57">
        <v>1.548412221</v>
      </c>
      <c r="T17" s="65">
        <v>6.3994344994320003E-6</v>
      </c>
      <c r="U17" s="112"/>
      <c r="V17" s="59">
        <v>-0.20731999357</v>
      </c>
      <c r="W17" s="59">
        <v>1.5919572767000001</v>
      </c>
      <c r="X17" s="68">
        <v>1.4675512336772299E-6</v>
      </c>
      <c r="Y17" s="115"/>
      <c r="Z17" s="64"/>
      <c r="AA17" s="64"/>
      <c r="AB17" s="64"/>
    </row>
    <row r="18" spans="1:28" x14ac:dyDescent="0.25">
      <c r="A18" s="115"/>
      <c r="B18" s="64"/>
      <c r="C18" s="64"/>
      <c r="D18" s="64"/>
      <c r="E18" s="118"/>
      <c r="F18" s="63"/>
      <c r="G18" s="63"/>
      <c r="H18" s="63"/>
      <c r="I18" s="113"/>
      <c r="J18" s="64"/>
      <c r="K18" s="64"/>
      <c r="L18" s="64"/>
      <c r="M18" s="118"/>
      <c r="N18" s="63"/>
      <c r="O18" s="63"/>
      <c r="P18" s="63"/>
      <c r="Q18" s="113"/>
      <c r="R18" s="57">
        <v>-0.74780999294999995</v>
      </c>
      <c r="S18" s="57">
        <v>1.9324621823999999</v>
      </c>
      <c r="T18" s="65">
        <v>6.7896398375639102E-6</v>
      </c>
      <c r="U18" s="112"/>
      <c r="V18" s="59">
        <v>-1.0463985629999999</v>
      </c>
      <c r="W18" s="59">
        <v>2.4480871410999998</v>
      </c>
      <c r="X18" s="68">
        <v>8.5252425495038095E-6</v>
      </c>
      <c r="Y18" s="115"/>
      <c r="Z18" s="64"/>
      <c r="AA18" s="64"/>
      <c r="AB18" s="64"/>
    </row>
    <row r="19" spans="1:28" x14ac:dyDescent="0.25">
      <c r="A19" s="115"/>
      <c r="B19" s="64"/>
      <c r="C19" s="64"/>
      <c r="D19" s="64"/>
      <c r="E19" s="118"/>
      <c r="F19" s="63"/>
      <c r="G19" s="63"/>
      <c r="H19" s="63"/>
      <c r="I19" s="113"/>
      <c r="J19" s="64"/>
      <c r="K19" s="64"/>
      <c r="L19" s="64"/>
      <c r="M19" s="118"/>
      <c r="N19" s="63"/>
      <c r="O19" s="63"/>
      <c r="P19" s="63"/>
      <c r="Q19" s="113"/>
      <c r="R19" s="57">
        <v>-1.0550072337</v>
      </c>
      <c r="S19" s="57">
        <v>2.3188162496000002</v>
      </c>
      <c r="T19" s="65">
        <v>4.5099779331533904E-6</v>
      </c>
      <c r="U19" s="112"/>
      <c r="V19" s="59">
        <v>-0.79677769224999995</v>
      </c>
      <c r="W19" s="59">
        <v>1.9596831079000001</v>
      </c>
      <c r="X19" s="68">
        <v>8.0712132591821497E-5</v>
      </c>
      <c r="Y19" s="115"/>
      <c r="Z19" s="64"/>
      <c r="AA19" s="64"/>
      <c r="AB19" s="64"/>
    </row>
    <row r="20" spans="1:28" x14ac:dyDescent="0.25">
      <c r="A20" s="115"/>
      <c r="B20" s="64"/>
      <c r="C20" s="64"/>
      <c r="D20" s="64"/>
      <c r="E20" s="118"/>
      <c r="F20" s="63"/>
      <c r="G20" s="63"/>
      <c r="H20" s="63"/>
      <c r="I20" s="113"/>
      <c r="J20" s="64"/>
      <c r="K20" s="64"/>
      <c r="L20" s="64"/>
      <c r="M20" s="118"/>
      <c r="N20" s="63"/>
      <c r="O20" s="63"/>
      <c r="P20" s="63"/>
      <c r="Q20" s="113"/>
      <c r="R20" s="57">
        <v>-0.86860732251999995</v>
      </c>
      <c r="S20" s="57">
        <v>4.067998502</v>
      </c>
      <c r="T20" s="65">
        <v>3.5141061672708399E-3</v>
      </c>
      <c r="U20" s="112"/>
      <c r="V20" s="59">
        <v>-0.58345460903000002</v>
      </c>
      <c r="W20" s="59">
        <v>1.5827300389000001</v>
      </c>
      <c r="X20" s="68">
        <v>1.6427761560062499E-2</v>
      </c>
      <c r="Y20" s="115"/>
      <c r="Z20" s="64"/>
      <c r="AA20" s="64"/>
      <c r="AB20" s="64"/>
    </row>
    <row r="21" spans="1:28" x14ac:dyDescent="0.25">
      <c r="A21" s="116"/>
      <c r="B21" s="64"/>
      <c r="C21" s="64"/>
      <c r="D21" s="64"/>
      <c r="E21" s="119"/>
      <c r="F21" s="63"/>
      <c r="G21" s="63"/>
      <c r="H21" s="63"/>
      <c r="I21" s="113"/>
      <c r="J21" s="64"/>
      <c r="K21" s="64"/>
      <c r="L21" s="64"/>
      <c r="M21" s="119"/>
      <c r="N21" s="63"/>
      <c r="O21" s="63"/>
      <c r="P21" s="63"/>
      <c r="Q21" s="113"/>
      <c r="R21" s="57">
        <v>-1.0803125964</v>
      </c>
      <c r="S21" s="57">
        <v>2.1154853658000001</v>
      </c>
      <c r="T21" s="65">
        <v>2.3093018572022902E-3</v>
      </c>
      <c r="U21" s="121"/>
      <c r="V21" s="59">
        <v>-1.3984787968000001</v>
      </c>
      <c r="W21" s="59">
        <v>3.2768903574000001</v>
      </c>
      <c r="X21" s="68">
        <v>6.5259166194913204E-2</v>
      </c>
      <c r="Y21" s="116"/>
      <c r="Z21" s="64"/>
      <c r="AA21" s="64"/>
      <c r="AB21" s="64"/>
    </row>
    <row r="22" spans="1:28" x14ac:dyDescent="0.25">
      <c r="R22" s="57">
        <v>-0.12113017148000001</v>
      </c>
      <c r="S22" s="57">
        <v>5.2397060223</v>
      </c>
      <c r="U22" s="112" t="s">
        <v>119</v>
      </c>
      <c r="V22" s="69">
        <v>-0.13701611920000001</v>
      </c>
      <c r="W22" s="59">
        <v>4.6474686359000001</v>
      </c>
      <c r="X22" s="68">
        <v>3.7775973119910102E-7</v>
      </c>
    </row>
    <row r="23" spans="1:28" x14ac:dyDescent="0.25">
      <c r="R23" s="57">
        <v>-0.15518392444000001</v>
      </c>
      <c r="S23" s="57">
        <v>4.5824621094999998</v>
      </c>
      <c r="U23" s="112"/>
      <c r="V23" s="69">
        <v>-0.12404117864</v>
      </c>
      <c r="W23" s="59">
        <v>5.3088202031999998</v>
      </c>
      <c r="X23" s="68">
        <v>3.1938372928833199E-7</v>
      </c>
    </row>
    <row r="24" spans="1:28" x14ac:dyDescent="0.25">
      <c r="R24" s="57">
        <v>-0.31007717478000002</v>
      </c>
      <c r="S24" s="57">
        <v>5.4050345705999998</v>
      </c>
      <c r="U24" s="112"/>
      <c r="V24" s="69">
        <v>-0.33732572471</v>
      </c>
      <c r="W24" s="59">
        <v>5.1628183505000003</v>
      </c>
      <c r="X24" s="68">
        <v>3.21955756923378E-7</v>
      </c>
    </row>
    <row r="25" spans="1:28" x14ac:dyDescent="0.25">
      <c r="R25" s="57">
        <v>-0.56749881319999995</v>
      </c>
      <c r="S25" s="57">
        <v>4.6512253136000004</v>
      </c>
      <c r="U25" s="112"/>
      <c r="V25" s="69">
        <v>-0.65304553524999998</v>
      </c>
      <c r="W25" s="59">
        <v>5.0227181952000004</v>
      </c>
      <c r="X25" s="68">
        <v>6.4967531150865897E-7</v>
      </c>
    </row>
    <row r="26" spans="1:28" x14ac:dyDescent="0.25">
      <c r="R26" s="57">
        <v>-0.24107859675000001</v>
      </c>
      <c r="S26" s="57">
        <v>5.6247554482000002</v>
      </c>
      <c r="U26" s="112"/>
      <c r="V26" s="69">
        <v>-0.2468325173</v>
      </c>
      <c r="W26" s="59">
        <v>5.6985725149000004</v>
      </c>
      <c r="X26" s="68">
        <v>5.7433767385143595E-7</v>
      </c>
    </row>
    <row r="27" spans="1:28" x14ac:dyDescent="0.25">
      <c r="R27" s="57">
        <v>-0.67565759869999997</v>
      </c>
      <c r="S27" s="57">
        <v>5.5207428064000004</v>
      </c>
      <c r="U27" s="112"/>
      <c r="V27" s="69">
        <v>-0.44721440587</v>
      </c>
      <c r="W27" s="59">
        <v>4.0744636982999998</v>
      </c>
      <c r="X27" s="68">
        <v>6.7381691890108304E-7</v>
      </c>
    </row>
    <row r="28" spans="1:28" x14ac:dyDescent="0.25">
      <c r="R28" s="57">
        <v>-0.33949328336000001</v>
      </c>
      <c r="S28" s="57">
        <v>5.8468138228999997</v>
      </c>
      <c r="U28" s="112"/>
      <c r="V28" s="69">
        <v>-0.73974213313000003</v>
      </c>
      <c r="W28" s="59">
        <v>4.3616761275</v>
      </c>
      <c r="X28" s="68">
        <v>7.9884415061626596E-7</v>
      </c>
    </row>
    <row r="29" spans="1:28" x14ac:dyDescent="0.25">
      <c r="R29" s="57">
        <v>-0.89748870076999998</v>
      </c>
      <c r="S29" s="57">
        <v>4.8837818110000004</v>
      </c>
      <c r="U29" s="112"/>
      <c r="V29" s="69">
        <v>-0.66856810593000005</v>
      </c>
      <c r="W29" s="59">
        <v>5.7732993733000004</v>
      </c>
      <c r="X29" s="68">
        <v>8.9196590911558696E-7</v>
      </c>
    </row>
    <row r="30" spans="1:28" x14ac:dyDescent="0.25">
      <c r="R30" s="57">
        <v>-0.46970402310999998</v>
      </c>
      <c r="S30" s="57">
        <v>3.9166887163999999</v>
      </c>
      <c r="U30" s="112"/>
      <c r="V30" s="69">
        <v>-0.85164404420999995</v>
      </c>
      <c r="W30" s="59">
        <v>4.4158440229</v>
      </c>
      <c r="X30" s="68">
        <v>8.3959819857776403E-7</v>
      </c>
    </row>
    <row r="31" spans="1:28" x14ac:dyDescent="0.25">
      <c r="R31" s="57">
        <v>-0.86860730476000003</v>
      </c>
      <c r="S31" s="57">
        <v>4.0679984842000003</v>
      </c>
      <c r="U31" s="112"/>
      <c r="V31" s="69">
        <v>-3.3465588025999998E-2</v>
      </c>
      <c r="W31" s="59">
        <v>3.7141699736999998</v>
      </c>
      <c r="X31" s="68">
        <v>9.5281119628947496E-7</v>
      </c>
    </row>
    <row r="32" spans="1:28" x14ac:dyDescent="0.25">
      <c r="Q32" s="112" t="s">
        <v>120</v>
      </c>
      <c r="R32" s="57">
        <v>-0.12994546794</v>
      </c>
      <c r="S32" s="57">
        <v>6.7967032037999999</v>
      </c>
      <c r="U32" s="112" t="s">
        <v>120</v>
      </c>
      <c r="V32" s="69">
        <v>-0.12132723073</v>
      </c>
      <c r="W32" s="69">
        <v>6.8743749645000003</v>
      </c>
      <c r="X32" s="57"/>
    </row>
    <row r="33" spans="17:28" x14ac:dyDescent="0.25">
      <c r="Q33" s="112"/>
      <c r="R33" s="57">
        <v>-0.32603073734999999</v>
      </c>
      <c r="S33" s="57">
        <v>7.4799863551000003</v>
      </c>
      <c r="U33" s="112"/>
      <c r="V33" s="69">
        <v>-0.35651409361000003</v>
      </c>
      <c r="W33" s="69">
        <v>6.4825412306999999</v>
      </c>
      <c r="X33" s="57"/>
    </row>
    <row r="34" spans="17:28" x14ac:dyDescent="0.25">
      <c r="Q34" s="112"/>
      <c r="R34" s="57">
        <v>-0.64304259596000002</v>
      </c>
      <c r="S34" s="57">
        <v>6.7931072962999997</v>
      </c>
      <c r="U34" s="112"/>
      <c r="V34" s="69">
        <v>-0.42285526792</v>
      </c>
      <c r="W34" s="69">
        <v>6.3455177195000001</v>
      </c>
    </row>
    <row r="35" spans="17:28" x14ac:dyDescent="0.25">
      <c r="Q35" s="112"/>
      <c r="R35" s="57">
        <v>-0.40995342149000003</v>
      </c>
      <c r="S35" s="57">
        <v>6.2161978146000001</v>
      </c>
      <c r="U35" s="112"/>
      <c r="V35" s="69">
        <v>-0.62895095690000002</v>
      </c>
      <c r="W35" s="69">
        <v>6.8723274998999999</v>
      </c>
      <c r="AA35" s="57"/>
      <c r="AB35" s="57"/>
    </row>
    <row r="36" spans="17:28" x14ac:dyDescent="0.25">
      <c r="Q36" s="112"/>
      <c r="R36" s="57">
        <v>-0.93574462621999999</v>
      </c>
      <c r="S36" s="57">
        <v>7.0914498831000001</v>
      </c>
      <c r="U36" s="112"/>
      <c r="V36" s="69">
        <v>-0.65201918132000003</v>
      </c>
      <c r="W36" s="69">
        <v>6.9139842455</v>
      </c>
      <c r="AA36" s="57"/>
      <c r="AB36" s="57"/>
    </row>
    <row r="37" spans="17:28" x14ac:dyDescent="0.25">
      <c r="Q37" s="112"/>
      <c r="R37" s="57">
        <v>-0.98343646069000001</v>
      </c>
      <c r="S37" s="57">
        <v>6.6560416449000002</v>
      </c>
      <c r="U37" s="112"/>
      <c r="V37" s="69">
        <v>-0.30838764276000002</v>
      </c>
      <c r="W37" s="69">
        <v>7.5864062019</v>
      </c>
      <c r="AA37" s="57"/>
      <c r="AB37" s="57"/>
    </row>
    <row r="38" spans="17:28" x14ac:dyDescent="0.25">
      <c r="Q38" s="112"/>
      <c r="R38" s="57">
        <v>-0.68284520491</v>
      </c>
      <c r="S38" s="57">
        <v>6.1580249636</v>
      </c>
      <c r="U38" s="112"/>
      <c r="V38" s="69">
        <v>-0.88445141053999998</v>
      </c>
      <c r="W38" s="69">
        <v>7.1444355303</v>
      </c>
      <c r="AA38" s="57"/>
      <c r="AB38" s="57"/>
    </row>
    <row r="39" spans="17:28" x14ac:dyDescent="0.25">
      <c r="Q39" s="112"/>
      <c r="R39" s="57">
        <v>-0.33949328317999999</v>
      </c>
      <c r="S39" s="57">
        <v>5.8468138230999998</v>
      </c>
      <c r="U39" s="112"/>
      <c r="V39" s="69">
        <v>-0.83734052060999997</v>
      </c>
      <c r="W39" s="69">
        <v>6.4337186909000001</v>
      </c>
      <c r="AA39" s="57"/>
      <c r="AB39" s="57"/>
    </row>
    <row r="40" spans="17:28" x14ac:dyDescent="0.25">
      <c r="Q40" s="112"/>
      <c r="R40" s="57">
        <v>-0.81940483373999995</v>
      </c>
      <c r="S40" s="57">
        <v>6.1924997242000002</v>
      </c>
      <c r="U40" s="112"/>
      <c r="V40" s="69">
        <v>-0.91958033165999997</v>
      </c>
      <c r="W40" s="69">
        <v>7.5165404910999998</v>
      </c>
      <c r="AA40" s="57"/>
      <c r="AB40" s="57"/>
    </row>
    <row r="41" spans="17:28" x14ac:dyDescent="0.25">
      <c r="Q41" s="112"/>
      <c r="R41" s="57">
        <v>-1.0415050834999999</v>
      </c>
      <c r="S41" s="57">
        <v>7.6371994074999998</v>
      </c>
      <c r="U41" s="112"/>
      <c r="V41" s="69">
        <v>-1.1049574408</v>
      </c>
      <c r="W41" s="69">
        <v>7.0211767168000003</v>
      </c>
      <c r="AA41" s="57"/>
      <c r="AB41" s="57"/>
    </row>
    <row r="42" spans="17:28" x14ac:dyDescent="0.25">
      <c r="U42" s="112" t="s">
        <v>121</v>
      </c>
      <c r="V42" s="57">
        <v>-0.62041057867000005</v>
      </c>
      <c r="W42" s="57">
        <v>8.6246471098999997</v>
      </c>
      <c r="AA42" s="57"/>
      <c r="AB42" s="57"/>
    </row>
    <row r="43" spans="17:28" x14ac:dyDescent="0.25">
      <c r="U43" s="112"/>
      <c r="V43" s="57">
        <v>-0.51501372845000004</v>
      </c>
      <c r="W43" s="57">
        <v>9.7881234446000001</v>
      </c>
      <c r="AA43" s="57"/>
      <c r="AB43" s="57"/>
    </row>
    <row r="44" spans="17:28" x14ac:dyDescent="0.25">
      <c r="U44" s="112"/>
      <c r="V44" s="57">
        <v>-0.1967832729</v>
      </c>
      <c r="W44" s="57">
        <v>10.198805155000001</v>
      </c>
      <c r="AA44" s="57"/>
      <c r="AB44" s="57"/>
    </row>
    <row r="45" spans="17:28" x14ac:dyDescent="0.25">
      <c r="U45" s="112"/>
      <c r="V45" s="57">
        <v>-1.1157608649999999</v>
      </c>
      <c r="W45" s="57">
        <v>8.9049558292000004</v>
      </c>
    </row>
    <row r="46" spans="17:28" x14ac:dyDescent="0.25">
      <c r="U46" s="112"/>
      <c r="V46" s="57">
        <v>-0.32030858023999997</v>
      </c>
      <c r="W46" s="57">
        <v>10.344257283999999</v>
      </c>
    </row>
    <row r="47" spans="17:28" x14ac:dyDescent="0.25">
      <c r="U47" s="112"/>
      <c r="V47" s="57">
        <v>-0.99897775445000003</v>
      </c>
      <c r="W47" s="57">
        <v>8.4307568417999992</v>
      </c>
    </row>
    <row r="48" spans="17:28" x14ac:dyDescent="0.25">
      <c r="U48" s="112"/>
      <c r="V48" s="57">
        <v>-0.94626587799999995</v>
      </c>
      <c r="W48" s="57">
        <v>8.3222558660000008</v>
      </c>
    </row>
    <row r="49" spans="21:23" x14ac:dyDescent="0.25">
      <c r="U49" s="112"/>
      <c r="V49" s="57">
        <v>-0.30838764269000002</v>
      </c>
      <c r="W49" s="57">
        <v>7.5864062021000001</v>
      </c>
    </row>
    <row r="50" spans="21:23" x14ac:dyDescent="0.25">
      <c r="U50" s="112"/>
      <c r="V50" s="57">
        <v>-1.1502557</v>
      </c>
      <c r="W50" s="57">
        <v>8.1210461181000007</v>
      </c>
    </row>
    <row r="51" spans="21:23" x14ac:dyDescent="0.25">
      <c r="U51" s="112"/>
      <c r="V51" s="57">
        <v>-1.0330217173</v>
      </c>
      <c r="W51" s="57">
        <v>7.9096574321000004</v>
      </c>
    </row>
  </sheetData>
  <mergeCells count="18">
    <mergeCell ref="U42:U51"/>
    <mergeCell ref="Y2:Y11"/>
    <mergeCell ref="U2:U11"/>
    <mergeCell ref="Y12:Y21"/>
    <mergeCell ref="U22:U31"/>
    <mergeCell ref="M2:M11"/>
    <mergeCell ref="M12:M21"/>
    <mergeCell ref="Q12:Q21"/>
    <mergeCell ref="U12:U21"/>
    <mergeCell ref="Q2:Q11"/>
    <mergeCell ref="U32:U41"/>
    <mergeCell ref="A2:A11"/>
    <mergeCell ref="I2:I11"/>
    <mergeCell ref="E2:E11"/>
    <mergeCell ref="I12:I21"/>
    <mergeCell ref="A12:A21"/>
    <mergeCell ref="E12:E21"/>
    <mergeCell ref="Q32:Q41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AIAAJ paper中的结果</vt:lpstr>
      <vt:lpstr>进出口径向分布-试验值</vt:lpstr>
      <vt:lpstr>特征值文章中网格收敛结果</vt:lpstr>
      <vt:lpstr>R67单通道特征值-基于SA-helicity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shenren</cp:lastModifiedBy>
  <dcterms:created xsi:type="dcterms:W3CDTF">2019-04-03T12:27:06Z</dcterms:created>
  <dcterms:modified xsi:type="dcterms:W3CDTF">2020-04-23T11:59:40Z</dcterms:modified>
</cp:coreProperties>
</file>