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225"/>
  <workbookPr date1904="1" showInkAnnotation="0" autoCompressPictures="0"/>
  <bookViews>
    <workbookView xWindow="920" yWindow="0" windowWidth="31180" windowHeight="22140" tabRatio="500" activeTab="1"/>
  </bookViews>
  <sheets>
    <sheet name="pub_metadata" sheetId="10" r:id="rId1"/>
    <sheet name="plot_table_proxies" sheetId="15" r:id="rId2"/>
    <sheet name="pub_coords" sheetId="11" r:id="rId3"/>
    <sheet name="Coding" sheetId="12" r:id="rId4"/>
  </sheets>
  <definedNames>
    <definedName name="_xlnm._FilterDatabase" localSheetId="1" hidden="1">plot_table_proxies!$A$1:$A$72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3" i="15" l="1"/>
  <c r="F93" i="15"/>
  <c r="F101" i="15"/>
  <c r="F72" i="15"/>
  <c r="F73" i="15"/>
  <c r="F76" i="15"/>
  <c r="F77" i="15"/>
  <c r="F78" i="15"/>
  <c r="F81" i="15"/>
  <c r="F82" i="15"/>
  <c r="F83" i="15"/>
  <c r="F86" i="15"/>
  <c r="F87" i="15"/>
  <c r="F88" i="15"/>
  <c r="F91" i="15"/>
  <c r="F92" i="15"/>
  <c r="F96" i="15"/>
  <c r="F97" i="15"/>
  <c r="F98" i="15"/>
  <c r="F71" i="15"/>
  <c r="E98" i="15"/>
  <c r="E97" i="15"/>
  <c r="E96" i="15"/>
  <c r="D98" i="15"/>
  <c r="D97" i="15"/>
  <c r="D96" i="15"/>
  <c r="C98" i="15"/>
  <c r="C97" i="15"/>
  <c r="C96" i="15"/>
  <c r="B98" i="15"/>
  <c r="B97" i="15"/>
  <c r="B96" i="15"/>
  <c r="E93" i="15"/>
  <c r="E92" i="15"/>
  <c r="E91" i="15"/>
  <c r="D91" i="15"/>
  <c r="D92" i="15"/>
  <c r="C93" i="15"/>
  <c r="C92" i="15"/>
  <c r="C91" i="15"/>
  <c r="B93" i="15"/>
  <c r="B92" i="15"/>
  <c r="B91" i="15"/>
  <c r="D86" i="15"/>
  <c r="D88" i="15"/>
  <c r="D87" i="15"/>
  <c r="E88" i="15"/>
  <c r="E87" i="15"/>
  <c r="E86" i="15"/>
  <c r="E73" i="15"/>
  <c r="E72" i="15"/>
  <c r="E71" i="15"/>
  <c r="D73" i="15"/>
  <c r="D72" i="15"/>
  <c r="D71" i="15"/>
  <c r="C88" i="15"/>
  <c r="C87" i="15"/>
  <c r="C86" i="15"/>
  <c r="B88" i="15"/>
  <c r="B87" i="15"/>
  <c r="B86" i="15"/>
  <c r="E83" i="15"/>
  <c r="E82" i="15"/>
  <c r="E81" i="15"/>
  <c r="E78" i="15"/>
  <c r="E77" i="15"/>
  <c r="E76" i="15"/>
  <c r="A2" i="15"/>
  <c r="G2" i="10"/>
  <c r="B2" i="15"/>
  <c r="D2" i="15"/>
  <c r="E2" i="15"/>
  <c r="F2" i="15"/>
  <c r="G2" i="15"/>
  <c r="H2" i="15"/>
  <c r="I2" i="15"/>
  <c r="J2" i="15"/>
  <c r="K2" i="15"/>
  <c r="L2" i="15"/>
  <c r="M2" i="15"/>
  <c r="N2" i="15"/>
  <c r="O2" i="15"/>
  <c r="P2" i="15"/>
  <c r="A3" i="15"/>
  <c r="G3" i="10"/>
  <c r="B3" i="15"/>
  <c r="C3" i="15"/>
  <c r="D3" i="15"/>
  <c r="E3" i="15"/>
  <c r="F3" i="15"/>
  <c r="G3" i="15"/>
  <c r="H3" i="15"/>
  <c r="I3" i="15"/>
  <c r="J3" i="15"/>
  <c r="K3" i="15"/>
  <c r="L3" i="15"/>
  <c r="M3" i="15"/>
  <c r="N3" i="15"/>
  <c r="O3" i="15"/>
  <c r="P3" i="15"/>
  <c r="A4" i="15"/>
  <c r="G4" i="10"/>
  <c r="B4" i="15"/>
  <c r="C4" i="15"/>
  <c r="D4" i="15"/>
  <c r="E4" i="15"/>
  <c r="F4" i="15"/>
  <c r="G4" i="15"/>
  <c r="H4" i="15"/>
  <c r="I4" i="15"/>
  <c r="J4" i="15"/>
  <c r="K4" i="15"/>
  <c r="L4" i="15"/>
  <c r="M4" i="15"/>
  <c r="N4" i="15"/>
  <c r="O4" i="15"/>
  <c r="P4" i="15"/>
  <c r="A5" i="15"/>
  <c r="G5" i="10"/>
  <c r="B5" i="15"/>
  <c r="D5" i="15"/>
  <c r="E5" i="15"/>
  <c r="F5" i="15"/>
  <c r="G5" i="15"/>
  <c r="H5" i="15"/>
  <c r="I5" i="15"/>
  <c r="J5" i="15"/>
  <c r="K5" i="15"/>
  <c r="L5" i="15"/>
  <c r="M5" i="15"/>
  <c r="N5" i="15"/>
  <c r="O5" i="15"/>
  <c r="P5" i="15"/>
  <c r="A6" i="15"/>
  <c r="G6" i="10"/>
  <c r="B6" i="15"/>
  <c r="C6" i="15"/>
  <c r="D6" i="15"/>
  <c r="E6" i="15"/>
  <c r="F6" i="15"/>
  <c r="G6" i="15"/>
  <c r="H6" i="15"/>
  <c r="I6" i="15"/>
  <c r="J6" i="15"/>
  <c r="K6" i="15"/>
  <c r="L6" i="15"/>
  <c r="M6" i="15"/>
  <c r="N6" i="15"/>
  <c r="O6" i="15"/>
  <c r="P6" i="15"/>
  <c r="A7" i="15"/>
  <c r="G7" i="10"/>
  <c r="B7" i="15"/>
  <c r="C7" i="15"/>
  <c r="D7" i="15"/>
  <c r="E7" i="15"/>
  <c r="F7" i="15"/>
  <c r="G7" i="15"/>
  <c r="H7" i="15"/>
  <c r="I7" i="15"/>
  <c r="J7" i="15"/>
  <c r="K7" i="15"/>
  <c r="L7" i="15"/>
  <c r="M7" i="15"/>
  <c r="N7" i="15"/>
  <c r="O7" i="15"/>
  <c r="P7" i="15"/>
  <c r="A8" i="15"/>
  <c r="G8" i="10"/>
  <c r="B8" i="15"/>
  <c r="C8" i="15"/>
  <c r="D8" i="15"/>
  <c r="E8" i="15"/>
  <c r="F8" i="15"/>
  <c r="G8" i="15"/>
  <c r="H8" i="15"/>
  <c r="I8" i="15"/>
  <c r="J8" i="15"/>
  <c r="K8" i="15"/>
  <c r="L8" i="15"/>
  <c r="M8" i="15"/>
  <c r="N8" i="15"/>
  <c r="O8" i="15"/>
  <c r="P8" i="15"/>
  <c r="A9" i="15"/>
  <c r="G9" i="10"/>
  <c r="B9" i="15"/>
  <c r="C9" i="15"/>
  <c r="D9" i="15"/>
  <c r="E9" i="15"/>
  <c r="F9" i="15"/>
  <c r="G9" i="15"/>
  <c r="H9" i="15"/>
  <c r="I9" i="15"/>
  <c r="J9" i="15"/>
  <c r="K9" i="15"/>
  <c r="L9" i="15"/>
  <c r="M9" i="15"/>
  <c r="N9" i="15"/>
  <c r="O9" i="15"/>
  <c r="P9" i="15"/>
  <c r="A10" i="15"/>
  <c r="G10" i="10"/>
  <c r="B10" i="15"/>
  <c r="C10" i="15"/>
  <c r="D10" i="15"/>
  <c r="E10" i="15"/>
  <c r="F10" i="15"/>
  <c r="G10" i="15"/>
  <c r="H10" i="15"/>
  <c r="I10" i="15"/>
  <c r="J10" i="15"/>
  <c r="K10" i="15"/>
  <c r="L10" i="15"/>
  <c r="M10" i="15"/>
  <c r="N10" i="15"/>
  <c r="O10" i="15"/>
  <c r="P10" i="15"/>
  <c r="A11" i="15"/>
  <c r="G11" i="10"/>
  <c r="B11" i="15"/>
  <c r="D11" i="15"/>
  <c r="E11" i="15"/>
  <c r="F11" i="15"/>
  <c r="G11" i="15"/>
  <c r="H11" i="15"/>
  <c r="I11" i="15"/>
  <c r="J11" i="15"/>
  <c r="K11" i="15"/>
  <c r="L11" i="15"/>
  <c r="M11" i="15"/>
  <c r="N11" i="15"/>
  <c r="O11" i="15"/>
  <c r="P11" i="15"/>
  <c r="A12" i="15"/>
  <c r="G12" i="10"/>
  <c r="B12" i="15"/>
  <c r="C12" i="15"/>
  <c r="D12" i="15"/>
  <c r="E12" i="15"/>
  <c r="F12" i="15"/>
  <c r="G12" i="15"/>
  <c r="H12" i="15"/>
  <c r="I12" i="15"/>
  <c r="J12" i="15"/>
  <c r="K12" i="15"/>
  <c r="L12" i="15"/>
  <c r="M12" i="15"/>
  <c r="N12" i="15"/>
  <c r="O12" i="15"/>
  <c r="P12" i="15"/>
  <c r="A13" i="15"/>
  <c r="G13" i="10"/>
  <c r="B13" i="15"/>
  <c r="C13" i="15"/>
  <c r="D13" i="15"/>
  <c r="E13" i="15"/>
  <c r="F13" i="15"/>
  <c r="G13" i="15"/>
  <c r="H13" i="15"/>
  <c r="I13" i="15"/>
  <c r="J13" i="15"/>
  <c r="K13" i="15"/>
  <c r="L13" i="15"/>
  <c r="M13" i="15"/>
  <c r="N13" i="15"/>
  <c r="O13" i="15"/>
  <c r="P13" i="15"/>
  <c r="A14" i="15"/>
  <c r="G14" i="10"/>
  <c r="B14" i="15"/>
  <c r="C14" i="15"/>
  <c r="D14" i="15"/>
  <c r="E14" i="15"/>
  <c r="F14" i="15"/>
  <c r="G14" i="15"/>
  <c r="H14" i="15"/>
  <c r="I14" i="15"/>
  <c r="J14" i="15"/>
  <c r="K14" i="15"/>
  <c r="L14" i="15"/>
  <c r="M14" i="15"/>
  <c r="N14" i="15"/>
  <c r="O14" i="15"/>
  <c r="P14" i="15"/>
  <c r="A15" i="15"/>
  <c r="G15" i="10"/>
  <c r="B15" i="15"/>
  <c r="C15" i="15"/>
  <c r="D15" i="15"/>
  <c r="E15" i="15"/>
  <c r="F15" i="15"/>
  <c r="G15" i="15"/>
  <c r="H15" i="15"/>
  <c r="I15" i="15"/>
  <c r="J15" i="15"/>
  <c r="K15" i="15"/>
  <c r="L15" i="15"/>
  <c r="M15" i="15"/>
  <c r="N15" i="15"/>
  <c r="O15" i="15"/>
  <c r="P15" i="15"/>
  <c r="A16" i="15"/>
  <c r="G16" i="10"/>
  <c r="B16" i="15"/>
  <c r="C16" i="15"/>
  <c r="D16" i="15"/>
  <c r="E16" i="15"/>
  <c r="F16" i="15"/>
  <c r="G16" i="15"/>
  <c r="H16" i="15"/>
  <c r="I16" i="15"/>
  <c r="J16" i="15"/>
  <c r="K16" i="15"/>
  <c r="L16" i="15"/>
  <c r="M16" i="15"/>
  <c r="N16" i="15"/>
  <c r="O16" i="15"/>
  <c r="P16" i="15"/>
  <c r="A17" i="15"/>
  <c r="G17" i="10"/>
  <c r="B17" i="15"/>
  <c r="D17" i="15"/>
  <c r="E17" i="15"/>
  <c r="F17" i="15"/>
  <c r="G17" i="15"/>
  <c r="H17" i="15"/>
  <c r="I17" i="15"/>
  <c r="J17" i="15"/>
  <c r="K17" i="15"/>
  <c r="L17" i="15"/>
  <c r="M17" i="15"/>
  <c r="N17" i="15"/>
  <c r="O17" i="15"/>
  <c r="P17" i="15"/>
  <c r="A18" i="15"/>
  <c r="G18" i="10"/>
  <c r="B18" i="15"/>
  <c r="D18" i="15"/>
  <c r="E18" i="15"/>
  <c r="F18" i="15"/>
  <c r="G18" i="15"/>
  <c r="H18" i="15"/>
  <c r="I18" i="15"/>
  <c r="J18" i="15"/>
  <c r="K18" i="15"/>
  <c r="L18" i="15"/>
  <c r="M18" i="15"/>
  <c r="N18" i="15"/>
  <c r="O18" i="15"/>
  <c r="P18" i="15"/>
  <c r="A19" i="15"/>
  <c r="G19" i="10"/>
  <c r="B19" i="15"/>
  <c r="C19" i="15"/>
  <c r="D19" i="15"/>
  <c r="E19" i="15"/>
  <c r="F19" i="15"/>
  <c r="G19" i="15"/>
  <c r="H19" i="15"/>
  <c r="I19" i="15"/>
  <c r="J19" i="15"/>
  <c r="K19" i="15"/>
  <c r="L19" i="15"/>
  <c r="M19" i="15"/>
  <c r="N19" i="15"/>
  <c r="O19" i="15"/>
  <c r="P19" i="15"/>
  <c r="A20" i="15"/>
  <c r="G20" i="10"/>
  <c r="B20" i="15"/>
  <c r="C20" i="15"/>
  <c r="D20" i="15"/>
  <c r="E20" i="15"/>
  <c r="F20" i="15"/>
  <c r="G20" i="15"/>
  <c r="H20" i="15"/>
  <c r="I20" i="15"/>
  <c r="J20" i="15"/>
  <c r="K20" i="15"/>
  <c r="L20" i="15"/>
  <c r="M20" i="15"/>
  <c r="N20" i="15"/>
  <c r="O20" i="15"/>
  <c r="P20" i="15"/>
  <c r="A21" i="15"/>
  <c r="G21" i="10"/>
  <c r="B21" i="15"/>
  <c r="C21" i="15"/>
  <c r="D21" i="15"/>
  <c r="E21" i="15"/>
  <c r="F21" i="15"/>
  <c r="G21" i="15"/>
  <c r="H21" i="15"/>
  <c r="I21" i="15"/>
  <c r="J21" i="15"/>
  <c r="K21" i="15"/>
  <c r="L21" i="15"/>
  <c r="M21" i="15"/>
  <c r="N21" i="15"/>
  <c r="O21" i="15"/>
  <c r="P21" i="15"/>
  <c r="A22" i="15"/>
  <c r="G22" i="10"/>
  <c r="B22" i="15"/>
  <c r="C22" i="15"/>
  <c r="D22" i="15"/>
  <c r="E22" i="15"/>
  <c r="F22" i="15"/>
  <c r="G22" i="15"/>
  <c r="H22" i="15"/>
  <c r="I22" i="15"/>
  <c r="J22" i="15"/>
  <c r="K22" i="15"/>
  <c r="L22" i="15"/>
  <c r="M22" i="15"/>
  <c r="N22" i="15"/>
  <c r="O22" i="15"/>
  <c r="P22" i="15"/>
  <c r="A23" i="15"/>
  <c r="G23" i="10"/>
  <c r="B23" i="15"/>
  <c r="C23" i="15"/>
  <c r="D23" i="15"/>
  <c r="E23" i="15"/>
  <c r="F23" i="15"/>
  <c r="G23" i="15"/>
  <c r="H23" i="15"/>
  <c r="I23" i="15"/>
  <c r="J23" i="15"/>
  <c r="K23" i="15"/>
  <c r="L23" i="15"/>
  <c r="M23" i="15"/>
  <c r="N23" i="15"/>
  <c r="O23" i="15"/>
  <c r="P23" i="15"/>
  <c r="A24" i="15"/>
  <c r="G24" i="10"/>
  <c r="B24" i="15"/>
  <c r="C24" i="15"/>
  <c r="D24" i="15"/>
  <c r="E24" i="15"/>
  <c r="F24" i="15"/>
  <c r="G24" i="15"/>
  <c r="H24" i="15"/>
  <c r="I24" i="15"/>
  <c r="J24" i="15"/>
  <c r="K24" i="15"/>
  <c r="L24" i="15"/>
  <c r="M24" i="15"/>
  <c r="N24" i="15"/>
  <c r="O24" i="15"/>
  <c r="P24" i="15"/>
  <c r="A25" i="15"/>
  <c r="G25" i="10"/>
  <c r="B25" i="15"/>
  <c r="C25" i="15"/>
  <c r="D25" i="15"/>
  <c r="E25" i="15"/>
  <c r="F25" i="15"/>
  <c r="G25" i="15"/>
  <c r="H25" i="15"/>
  <c r="I25" i="15"/>
  <c r="J25" i="15"/>
  <c r="K25" i="15"/>
  <c r="L25" i="15"/>
  <c r="M25" i="15"/>
  <c r="N25" i="15"/>
  <c r="O25" i="15"/>
  <c r="P25" i="15"/>
  <c r="A26" i="15"/>
  <c r="G26" i="10"/>
  <c r="B26" i="15"/>
  <c r="D26" i="15"/>
  <c r="E26" i="15"/>
  <c r="F26" i="15"/>
  <c r="G26" i="15"/>
  <c r="H26" i="15"/>
  <c r="I26" i="15"/>
  <c r="J26" i="15"/>
  <c r="K26" i="15"/>
  <c r="L26" i="15"/>
  <c r="M26" i="15"/>
  <c r="N26" i="15"/>
  <c r="O26" i="15"/>
  <c r="P26" i="15"/>
  <c r="A27" i="15"/>
  <c r="G27" i="10"/>
  <c r="B27" i="15"/>
  <c r="C27" i="15"/>
  <c r="D27" i="15"/>
  <c r="E27" i="15"/>
  <c r="F27" i="15"/>
  <c r="G27" i="15"/>
  <c r="H27" i="15"/>
  <c r="I27" i="15"/>
  <c r="J27" i="15"/>
  <c r="K27" i="15"/>
  <c r="L27" i="15"/>
  <c r="M27" i="15"/>
  <c r="N27" i="15"/>
  <c r="O27" i="15"/>
  <c r="P27" i="15"/>
  <c r="A28" i="15"/>
  <c r="G28" i="10"/>
  <c r="B28" i="15"/>
  <c r="D28" i="15"/>
  <c r="E28" i="15"/>
  <c r="F28" i="15"/>
  <c r="G28" i="15"/>
  <c r="H28" i="15"/>
  <c r="I28" i="15"/>
  <c r="J28" i="15"/>
  <c r="K28" i="15"/>
  <c r="L28" i="15"/>
  <c r="M28" i="15"/>
  <c r="N28" i="15"/>
  <c r="O28" i="15"/>
  <c r="P28" i="15"/>
  <c r="A29" i="15"/>
  <c r="G29" i="10"/>
  <c r="B29" i="15"/>
  <c r="D29" i="15"/>
  <c r="E29" i="15"/>
  <c r="F29" i="15"/>
  <c r="G29" i="15"/>
  <c r="H29" i="15"/>
  <c r="I29" i="15"/>
  <c r="J29" i="15"/>
  <c r="K29" i="15"/>
  <c r="L29" i="15"/>
  <c r="M29" i="15"/>
  <c r="N29" i="15"/>
  <c r="O29" i="15"/>
  <c r="P29" i="15"/>
  <c r="A30" i="15"/>
  <c r="G30" i="10"/>
  <c r="B30" i="15"/>
  <c r="D30" i="15"/>
  <c r="E30" i="15"/>
  <c r="F30" i="15"/>
  <c r="G30" i="15"/>
  <c r="H30" i="15"/>
  <c r="I30" i="15"/>
  <c r="J30" i="15"/>
  <c r="K30" i="15"/>
  <c r="L30" i="15"/>
  <c r="M30" i="15"/>
  <c r="N30" i="15"/>
  <c r="O30" i="15"/>
  <c r="P30" i="15"/>
  <c r="A31" i="15"/>
  <c r="G31" i="10"/>
  <c r="B31" i="15"/>
  <c r="C31" i="15"/>
  <c r="D31" i="15"/>
  <c r="E31" i="15"/>
  <c r="F31" i="15"/>
  <c r="G31" i="15"/>
  <c r="H31" i="15"/>
  <c r="I31" i="15"/>
  <c r="J31" i="15"/>
  <c r="K31" i="15"/>
  <c r="L31" i="15"/>
  <c r="M31" i="15"/>
  <c r="N31" i="15"/>
  <c r="O31" i="15"/>
  <c r="P31" i="15"/>
  <c r="A32" i="15"/>
  <c r="G32" i="10"/>
  <c r="B32" i="15"/>
  <c r="C32" i="15"/>
  <c r="D32" i="15"/>
  <c r="E32" i="15"/>
  <c r="F32" i="15"/>
  <c r="G32" i="15"/>
  <c r="H32" i="15"/>
  <c r="I32" i="15"/>
  <c r="J32" i="15"/>
  <c r="K32" i="15"/>
  <c r="L32" i="15"/>
  <c r="M32" i="15"/>
  <c r="N32" i="15"/>
  <c r="O32" i="15"/>
  <c r="P32" i="15"/>
  <c r="A33" i="15"/>
  <c r="G33" i="10"/>
  <c r="B33" i="15"/>
  <c r="C33" i="15"/>
  <c r="D33" i="15"/>
  <c r="E33" i="15"/>
  <c r="F33" i="15"/>
  <c r="G33" i="15"/>
  <c r="H33" i="15"/>
  <c r="I33" i="15"/>
  <c r="J33" i="15"/>
  <c r="K33" i="15"/>
  <c r="L33" i="15"/>
  <c r="M33" i="15"/>
  <c r="N33" i="15"/>
  <c r="O33" i="15"/>
  <c r="P33" i="15"/>
  <c r="A34" i="15"/>
  <c r="G34" i="10"/>
  <c r="B34" i="15"/>
  <c r="C34" i="15"/>
  <c r="D34" i="15"/>
  <c r="E34" i="15"/>
  <c r="F34" i="15"/>
  <c r="G34" i="15"/>
  <c r="H34" i="15"/>
  <c r="I34" i="15"/>
  <c r="J34" i="15"/>
  <c r="K34" i="15"/>
  <c r="L34" i="15"/>
  <c r="M34" i="15"/>
  <c r="N34" i="15"/>
  <c r="O34" i="15"/>
  <c r="P34" i="15"/>
  <c r="A35" i="15"/>
  <c r="G35" i="10"/>
  <c r="B35" i="15"/>
  <c r="D35" i="15"/>
  <c r="E35" i="15"/>
  <c r="F35" i="15"/>
  <c r="G35" i="15"/>
  <c r="H35" i="15"/>
  <c r="I35" i="15"/>
  <c r="J35" i="15"/>
  <c r="K35" i="15"/>
  <c r="L35" i="15"/>
  <c r="M35" i="15"/>
  <c r="N35" i="15"/>
  <c r="O35" i="15"/>
  <c r="P35" i="15"/>
  <c r="A36" i="15"/>
  <c r="G36" i="10"/>
  <c r="B36" i="15"/>
  <c r="C36" i="15"/>
  <c r="D36" i="15"/>
  <c r="E36" i="15"/>
  <c r="F36" i="15"/>
  <c r="G36" i="15"/>
  <c r="H36" i="15"/>
  <c r="I36" i="15"/>
  <c r="J36" i="15"/>
  <c r="K36" i="15"/>
  <c r="L36" i="15"/>
  <c r="M36" i="15"/>
  <c r="N36" i="15"/>
  <c r="O36" i="15"/>
  <c r="P36" i="15"/>
  <c r="A37" i="15"/>
  <c r="G37" i="10"/>
  <c r="B37" i="15"/>
  <c r="C37" i="15"/>
  <c r="D37" i="15"/>
  <c r="E37" i="15"/>
  <c r="F37" i="15"/>
  <c r="G37" i="15"/>
  <c r="H37" i="15"/>
  <c r="I37" i="15"/>
  <c r="J37" i="15"/>
  <c r="K37" i="15"/>
  <c r="L37" i="15"/>
  <c r="M37" i="15"/>
  <c r="N37" i="15"/>
  <c r="O37" i="15"/>
  <c r="P37" i="15"/>
  <c r="A38" i="15"/>
  <c r="G38" i="10"/>
  <c r="B38" i="15"/>
  <c r="C38" i="15"/>
  <c r="D38" i="15"/>
  <c r="E38" i="15"/>
  <c r="F38" i="15"/>
  <c r="G38" i="15"/>
  <c r="H38" i="15"/>
  <c r="I38" i="15"/>
  <c r="J38" i="15"/>
  <c r="K38" i="15"/>
  <c r="L38" i="15"/>
  <c r="M38" i="15"/>
  <c r="N38" i="15"/>
  <c r="O38" i="15"/>
  <c r="P38" i="15"/>
  <c r="A39" i="15"/>
  <c r="G39" i="10"/>
  <c r="B39" i="15"/>
  <c r="C39" i="15"/>
  <c r="D39" i="15"/>
  <c r="E39" i="15"/>
  <c r="F39" i="15"/>
  <c r="G39" i="15"/>
  <c r="H39" i="15"/>
  <c r="I39" i="15"/>
  <c r="J39" i="15"/>
  <c r="K39" i="15"/>
  <c r="L39" i="15"/>
  <c r="M39" i="15"/>
  <c r="N39" i="15"/>
  <c r="O39" i="15"/>
  <c r="P39" i="15"/>
  <c r="A40" i="15"/>
  <c r="G40" i="10"/>
  <c r="B40" i="15"/>
  <c r="C40" i="15"/>
  <c r="D40" i="15"/>
  <c r="E40" i="15"/>
  <c r="F40" i="15"/>
  <c r="G40" i="15"/>
  <c r="H40" i="15"/>
  <c r="I40" i="15"/>
  <c r="J40" i="15"/>
  <c r="K40" i="15"/>
  <c r="L40" i="15"/>
  <c r="M40" i="15"/>
  <c r="N40" i="15"/>
  <c r="O40" i="15"/>
  <c r="P40" i="15"/>
  <c r="A41" i="15"/>
  <c r="G41" i="10"/>
  <c r="B41" i="15"/>
  <c r="D41" i="15"/>
  <c r="E41" i="15"/>
  <c r="F41" i="15"/>
  <c r="G41" i="15"/>
  <c r="H41" i="15"/>
  <c r="I41" i="15"/>
  <c r="J41" i="15"/>
  <c r="K41" i="15"/>
  <c r="L41" i="15"/>
  <c r="M41" i="15"/>
  <c r="N41" i="15"/>
  <c r="O41" i="15"/>
  <c r="P41" i="15"/>
  <c r="A42" i="15"/>
  <c r="G42" i="10"/>
  <c r="B42" i="15"/>
  <c r="C42" i="15"/>
  <c r="D42" i="15"/>
  <c r="E42" i="15"/>
  <c r="F42" i="15"/>
  <c r="G42" i="15"/>
  <c r="H42" i="15"/>
  <c r="I42" i="15"/>
  <c r="J42" i="15"/>
  <c r="K42" i="15"/>
  <c r="L42" i="15"/>
  <c r="M42" i="15"/>
  <c r="N42" i="15"/>
  <c r="O42" i="15"/>
  <c r="P42" i="15"/>
  <c r="A43" i="15"/>
  <c r="G43" i="10"/>
  <c r="B43" i="15"/>
  <c r="C43" i="15"/>
  <c r="D43" i="15"/>
  <c r="E43" i="15"/>
  <c r="F43" i="15"/>
  <c r="G43" i="15"/>
  <c r="H43" i="15"/>
  <c r="I43" i="15"/>
  <c r="J43" i="15"/>
  <c r="K43" i="15"/>
  <c r="L43" i="15"/>
  <c r="M43" i="15"/>
  <c r="N43" i="15"/>
  <c r="O43" i="15"/>
  <c r="P43" i="15"/>
  <c r="A44" i="15"/>
  <c r="G44" i="10"/>
  <c r="B44" i="15"/>
  <c r="C44" i="15"/>
  <c r="D44" i="15"/>
  <c r="E44" i="15"/>
  <c r="F44" i="15"/>
  <c r="G44" i="15"/>
  <c r="H44" i="15"/>
  <c r="I44" i="15"/>
  <c r="J44" i="15"/>
  <c r="K44" i="15"/>
  <c r="L44" i="15"/>
  <c r="M44" i="15"/>
  <c r="N44" i="15"/>
  <c r="O44" i="15"/>
  <c r="P44" i="15"/>
  <c r="A45" i="15"/>
  <c r="G45" i="10"/>
  <c r="B45" i="15"/>
  <c r="C45" i="15"/>
  <c r="D45" i="15"/>
  <c r="E45" i="15"/>
  <c r="F45" i="15"/>
  <c r="G45" i="15"/>
  <c r="H45" i="15"/>
  <c r="I45" i="15"/>
  <c r="J45" i="15"/>
  <c r="K45" i="15"/>
  <c r="L45" i="15"/>
  <c r="M45" i="15"/>
  <c r="N45" i="15"/>
  <c r="O45" i="15"/>
  <c r="P45" i="15"/>
  <c r="A46" i="15"/>
  <c r="G46" i="10"/>
  <c r="B46" i="15"/>
  <c r="C46" i="15"/>
  <c r="D46" i="15"/>
  <c r="E46" i="15"/>
  <c r="F46" i="15"/>
  <c r="G46" i="15"/>
  <c r="H46" i="15"/>
  <c r="I46" i="15"/>
  <c r="J46" i="15"/>
  <c r="K46" i="15"/>
  <c r="L46" i="15"/>
  <c r="M46" i="15"/>
  <c r="N46" i="15"/>
  <c r="O46" i="15"/>
  <c r="P46" i="15"/>
  <c r="A47" i="15"/>
  <c r="G47" i="10"/>
  <c r="B47" i="15"/>
  <c r="C47" i="15"/>
  <c r="D47" i="15"/>
  <c r="E47" i="15"/>
  <c r="F47" i="15"/>
  <c r="G47" i="15"/>
  <c r="H47" i="15"/>
  <c r="I47" i="15"/>
  <c r="J47" i="15"/>
  <c r="K47" i="15"/>
  <c r="L47" i="15"/>
  <c r="M47" i="15"/>
  <c r="N47" i="15"/>
  <c r="O47" i="15"/>
  <c r="P47" i="15"/>
  <c r="A48" i="15"/>
  <c r="G48" i="10"/>
  <c r="B48" i="15"/>
  <c r="C48" i="15"/>
  <c r="D48" i="15"/>
  <c r="E48" i="15"/>
  <c r="F48" i="15"/>
  <c r="G48" i="15"/>
  <c r="H48" i="15"/>
  <c r="I48" i="15"/>
  <c r="J48" i="15"/>
  <c r="K48" i="15"/>
  <c r="L48" i="15"/>
  <c r="M48" i="15"/>
  <c r="N48" i="15"/>
  <c r="O48" i="15"/>
  <c r="P48" i="15"/>
  <c r="A49" i="15"/>
  <c r="G49" i="10"/>
  <c r="B49" i="15"/>
  <c r="C49" i="15"/>
  <c r="D49" i="15"/>
  <c r="E49" i="15"/>
  <c r="F49" i="15"/>
  <c r="G49" i="15"/>
  <c r="H49" i="15"/>
  <c r="I49" i="15"/>
  <c r="J49" i="15"/>
  <c r="K49" i="15"/>
  <c r="L49" i="15"/>
  <c r="M49" i="15"/>
  <c r="N49" i="15"/>
  <c r="O49" i="15"/>
  <c r="P49" i="15"/>
  <c r="A50" i="15"/>
  <c r="G50" i="10"/>
  <c r="B50" i="15"/>
  <c r="C50" i="15"/>
  <c r="D50" i="15"/>
  <c r="E50" i="15"/>
  <c r="F50" i="15"/>
  <c r="G50" i="15"/>
  <c r="H50" i="15"/>
  <c r="I50" i="15"/>
  <c r="J50" i="15"/>
  <c r="K50" i="15"/>
  <c r="L50" i="15"/>
  <c r="M50" i="15"/>
  <c r="N50" i="15"/>
  <c r="O50" i="15"/>
  <c r="P50" i="15"/>
  <c r="A51" i="15"/>
  <c r="G51" i="10"/>
  <c r="B51" i="15"/>
  <c r="C51" i="15"/>
  <c r="D51" i="15"/>
  <c r="E51" i="15"/>
  <c r="F51" i="15"/>
  <c r="G51" i="15"/>
  <c r="H51" i="15"/>
  <c r="I51" i="15"/>
  <c r="J51" i="15"/>
  <c r="K51" i="15"/>
  <c r="L51" i="15"/>
  <c r="M51" i="15"/>
  <c r="N51" i="15"/>
  <c r="O51" i="15"/>
  <c r="P51" i="15"/>
  <c r="A52" i="15"/>
  <c r="G52" i="10"/>
  <c r="B52" i="15"/>
  <c r="C52" i="15"/>
  <c r="D52" i="15"/>
  <c r="E52" i="15"/>
  <c r="F52" i="15"/>
  <c r="G52" i="15"/>
  <c r="H52" i="15"/>
  <c r="I52" i="15"/>
  <c r="J52" i="15"/>
  <c r="K52" i="15"/>
  <c r="L52" i="15"/>
  <c r="M52" i="15"/>
  <c r="N52" i="15"/>
  <c r="O52" i="15"/>
  <c r="P52" i="15"/>
  <c r="A53" i="15"/>
  <c r="G53" i="10"/>
  <c r="B53" i="15"/>
  <c r="D53" i="15"/>
  <c r="E53" i="15"/>
  <c r="F53" i="15"/>
  <c r="G53" i="15"/>
  <c r="H53" i="15"/>
  <c r="I53" i="15"/>
  <c r="J53" i="15"/>
  <c r="K53" i="15"/>
  <c r="L53" i="15"/>
  <c r="M53" i="15"/>
  <c r="N53" i="15"/>
  <c r="O53" i="15"/>
  <c r="P53" i="15"/>
  <c r="A54" i="15"/>
  <c r="G54" i="10"/>
  <c r="B54" i="15"/>
  <c r="C54" i="15"/>
  <c r="D54" i="15"/>
  <c r="E54" i="15"/>
  <c r="F54" i="15"/>
  <c r="G54" i="15"/>
  <c r="H54" i="15"/>
  <c r="I54" i="15"/>
  <c r="J54" i="15"/>
  <c r="K54" i="15"/>
  <c r="L54" i="15"/>
  <c r="M54" i="15"/>
  <c r="N54" i="15"/>
  <c r="O54" i="15"/>
  <c r="P54" i="15"/>
  <c r="A55" i="15"/>
  <c r="G55" i="10"/>
  <c r="B55" i="15"/>
  <c r="C55" i="15"/>
  <c r="D55" i="15"/>
  <c r="E55" i="15"/>
  <c r="F55" i="15"/>
  <c r="G55" i="15"/>
  <c r="H55" i="15"/>
  <c r="I55" i="15"/>
  <c r="J55" i="15"/>
  <c r="K55" i="15"/>
  <c r="L55" i="15"/>
  <c r="M55" i="15"/>
  <c r="N55" i="15"/>
  <c r="O55" i="15"/>
  <c r="P55" i="15"/>
  <c r="A56" i="15"/>
  <c r="G56" i="10"/>
  <c r="B56" i="15"/>
  <c r="C56" i="15"/>
  <c r="D56" i="15"/>
  <c r="E56" i="15"/>
  <c r="F56" i="15"/>
  <c r="G56" i="15"/>
  <c r="H56" i="15"/>
  <c r="I56" i="15"/>
  <c r="J56" i="15"/>
  <c r="K56" i="15"/>
  <c r="L56" i="15"/>
  <c r="M56" i="15"/>
  <c r="N56" i="15"/>
  <c r="O56" i="15"/>
  <c r="P56" i="15"/>
  <c r="A57" i="15"/>
  <c r="G57" i="10"/>
  <c r="B57" i="15"/>
  <c r="C57" i="15"/>
  <c r="D57" i="15"/>
  <c r="E57" i="15"/>
  <c r="F57" i="15"/>
  <c r="G57" i="15"/>
  <c r="H57" i="15"/>
  <c r="I57" i="15"/>
  <c r="J57" i="15"/>
  <c r="K57" i="15"/>
  <c r="L57" i="15"/>
  <c r="M57" i="15"/>
  <c r="N57" i="15"/>
  <c r="O57" i="15"/>
  <c r="P57" i="15"/>
  <c r="A58" i="15"/>
  <c r="G58" i="10"/>
  <c r="B58" i="15"/>
  <c r="C58" i="15"/>
  <c r="D58" i="15"/>
  <c r="E58" i="15"/>
  <c r="F58" i="15"/>
  <c r="G58" i="15"/>
  <c r="H58" i="15"/>
  <c r="I58" i="15"/>
  <c r="J58" i="15"/>
  <c r="K58" i="15"/>
  <c r="L58" i="15"/>
  <c r="M58" i="15"/>
  <c r="N58" i="15"/>
  <c r="O58" i="15"/>
  <c r="P58" i="15"/>
  <c r="A59" i="15"/>
  <c r="G59" i="10"/>
  <c r="B59" i="15"/>
  <c r="C59" i="15"/>
  <c r="D59" i="15"/>
  <c r="E59" i="15"/>
  <c r="F59" i="15"/>
  <c r="G59" i="15"/>
  <c r="H59" i="15"/>
  <c r="I59" i="15"/>
  <c r="J59" i="15"/>
  <c r="K59" i="15"/>
  <c r="L59" i="15"/>
  <c r="M59" i="15"/>
  <c r="N59" i="15"/>
  <c r="O59" i="15"/>
  <c r="P59" i="15"/>
  <c r="A60" i="15"/>
  <c r="G60" i="10"/>
  <c r="B60" i="15"/>
  <c r="C60" i="15"/>
  <c r="D60" i="15"/>
  <c r="E60" i="15"/>
  <c r="F60" i="15"/>
  <c r="G60" i="15"/>
  <c r="H60" i="15"/>
  <c r="I60" i="15"/>
  <c r="J60" i="15"/>
  <c r="K60" i="15"/>
  <c r="L60" i="15"/>
  <c r="M60" i="15"/>
  <c r="N60" i="15"/>
  <c r="O60" i="15"/>
  <c r="P60" i="15"/>
  <c r="A61" i="15"/>
  <c r="G61" i="10"/>
  <c r="B61" i="15"/>
  <c r="D61" i="15"/>
  <c r="E61" i="15"/>
  <c r="F61" i="15"/>
  <c r="G61" i="15"/>
  <c r="H61" i="15"/>
  <c r="I61" i="15"/>
  <c r="J61" i="15"/>
  <c r="K61" i="15"/>
  <c r="L61" i="15"/>
  <c r="M61" i="15"/>
  <c r="N61" i="15"/>
  <c r="O61" i="15"/>
  <c r="P61" i="15"/>
  <c r="A62" i="15"/>
  <c r="G62" i="10"/>
  <c r="B62" i="15"/>
  <c r="C62" i="15"/>
  <c r="D62" i="15"/>
  <c r="E62" i="15"/>
  <c r="F62" i="15"/>
  <c r="G62" i="15"/>
  <c r="H62" i="15"/>
  <c r="I62" i="15"/>
  <c r="J62" i="15"/>
  <c r="K62" i="15"/>
  <c r="L62" i="15"/>
  <c r="M62" i="15"/>
  <c r="N62" i="15"/>
  <c r="O62" i="15"/>
  <c r="P62" i="15"/>
  <c r="A63" i="15"/>
  <c r="G63" i="10"/>
  <c r="B63" i="15"/>
  <c r="C63" i="15"/>
  <c r="D63" i="15"/>
  <c r="E63" i="15"/>
  <c r="F63" i="15"/>
  <c r="G63" i="15"/>
  <c r="H63" i="15"/>
  <c r="I63" i="15"/>
  <c r="J63" i="15"/>
  <c r="K63" i="15"/>
  <c r="L63" i="15"/>
  <c r="M63" i="15"/>
  <c r="N63" i="15"/>
  <c r="O63" i="15"/>
  <c r="P63" i="15"/>
  <c r="A64" i="15"/>
  <c r="G64" i="10"/>
  <c r="B64" i="15"/>
  <c r="C64" i="15"/>
  <c r="D64" i="15"/>
  <c r="E64" i="15"/>
  <c r="F64" i="15"/>
  <c r="G64" i="15"/>
  <c r="H64" i="15"/>
  <c r="I64" i="15"/>
  <c r="J64" i="15"/>
  <c r="K64" i="15"/>
  <c r="L64" i="15"/>
  <c r="M64" i="15"/>
  <c r="N64" i="15"/>
  <c r="O64" i="15"/>
  <c r="P64" i="15"/>
  <c r="A65" i="15"/>
  <c r="G65" i="10"/>
  <c r="B65" i="15"/>
  <c r="D65" i="15"/>
  <c r="E65" i="15"/>
  <c r="F65" i="15"/>
  <c r="G65" i="15"/>
  <c r="H65" i="15"/>
  <c r="I65" i="15"/>
  <c r="J65" i="15"/>
  <c r="K65" i="15"/>
  <c r="L65" i="15"/>
  <c r="M65" i="15"/>
  <c r="N65" i="15"/>
  <c r="O65" i="15"/>
  <c r="P65" i="15"/>
  <c r="A66" i="15"/>
  <c r="G66" i="10"/>
  <c r="B66" i="15"/>
  <c r="C66" i="15"/>
  <c r="D66" i="15"/>
  <c r="E66" i="15"/>
  <c r="F66" i="15"/>
  <c r="G66" i="15"/>
  <c r="H66" i="15"/>
  <c r="I66" i="15"/>
  <c r="J66" i="15"/>
  <c r="K66" i="15"/>
  <c r="L66" i="15"/>
  <c r="M66" i="15"/>
  <c r="N66" i="15"/>
  <c r="O66" i="15"/>
  <c r="P66" i="15"/>
  <c r="A67" i="15"/>
  <c r="G67" i="10"/>
  <c r="B67" i="15"/>
  <c r="C67" i="15"/>
  <c r="D67" i="15"/>
  <c r="E67" i="15"/>
  <c r="F67" i="15"/>
  <c r="G67" i="15"/>
  <c r="H67" i="15"/>
  <c r="I67" i="15"/>
  <c r="J67" i="15"/>
  <c r="K67" i="15"/>
  <c r="L67" i="15"/>
  <c r="M67" i="15"/>
  <c r="N67" i="15"/>
  <c r="O67" i="15"/>
  <c r="P67" i="15"/>
  <c r="A68" i="15"/>
  <c r="G68" i="10"/>
  <c r="B68" i="15"/>
  <c r="C68" i="15"/>
  <c r="D68" i="15"/>
  <c r="E68" i="15"/>
  <c r="F68" i="15"/>
  <c r="G68" i="15"/>
  <c r="H68" i="15"/>
  <c r="I68" i="15"/>
  <c r="J68" i="15"/>
  <c r="K68" i="15"/>
  <c r="L68" i="15"/>
  <c r="M68" i="15"/>
  <c r="N68" i="15"/>
  <c r="O68" i="15"/>
  <c r="P68" i="15"/>
  <c r="G69" i="10"/>
  <c r="G70" i="10"/>
  <c r="G71" i="10"/>
  <c r="G72" i="10"/>
  <c r="G73" i="10"/>
  <c r="G74" i="10"/>
  <c r="G75" i="10"/>
  <c r="G76" i="10"/>
  <c r="C1" i="15"/>
  <c r="B1" i="15"/>
  <c r="O1" i="15"/>
  <c r="P1" i="15"/>
  <c r="N1" i="15"/>
  <c r="G1" i="15"/>
  <c r="H1" i="15"/>
  <c r="I1" i="15"/>
  <c r="J1" i="15"/>
  <c r="K1" i="15"/>
  <c r="L1" i="15"/>
  <c r="M1" i="15"/>
  <c r="F1" i="15"/>
  <c r="E1" i="15"/>
  <c r="A1" i="15"/>
  <c r="D1" i="15"/>
  <c r="N90" i="10"/>
  <c r="O90" i="10"/>
  <c r="P90" i="10"/>
  <c r="Q90" i="10"/>
  <c r="R90" i="10"/>
  <c r="S90" i="10"/>
  <c r="T90" i="10"/>
  <c r="U90" i="10"/>
  <c r="V90" i="10"/>
  <c r="O93" i="10"/>
  <c r="N91" i="10"/>
  <c r="O91" i="10"/>
  <c r="P91" i="10"/>
  <c r="Q91" i="10"/>
  <c r="R91" i="10"/>
  <c r="S91" i="10"/>
  <c r="T91" i="10"/>
  <c r="U91" i="10"/>
  <c r="V91" i="10"/>
  <c r="O94" i="10"/>
  <c r="H90" i="10"/>
  <c r="B71" i="15"/>
  <c r="B72" i="15"/>
  <c r="B73" i="15"/>
  <c r="C71" i="15"/>
  <c r="C72" i="15"/>
  <c r="C73" i="15"/>
</calcChain>
</file>

<file path=xl/sharedStrings.xml><?xml version="1.0" encoding="utf-8"?>
<sst xmlns="http://schemas.openxmlformats.org/spreadsheetml/2006/main" count="1419" uniqueCount="396">
  <si>
    <t>The location in the paper was not conciling with google earth. Tjja pollen good, chironomids bad</t>
  </si>
  <si>
    <t>1) Pjja__Pann_not so great 2)check that the paper has been published by the time we submit. It was on peer-review. It is better not to put it in because there is a problem with temperature reversal</t>
  </si>
  <si>
    <t>Alt_good</t>
  </si>
  <si>
    <t>Climate_var</t>
  </si>
  <si>
    <t>First_fit</t>
  </si>
  <si>
    <t>Second_fit</t>
  </si>
  <si>
    <t>Possible_fits but still need to understand for what climate variable the proxy should be interpreted for</t>
  </si>
  <si>
    <t>Chrysophyte cysts</t>
  </si>
  <si>
    <t>Wood anatomy</t>
  </si>
  <si>
    <t>Cellulose dO18</t>
  </si>
  <si>
    <t>Speleothems dO18</t>
  </si>
  <si>
    <t>Ostracods dO18</t>
  </si>
  <si>
    <t>Chironomids</t>
  </si>
  <si>
    <t>Antonsson K, Brooks SJ, Seppa H, Telford RJ and Birks HJB (2006) Quantitative palaeotemperature records inferred from fossil pollen and chironomid assemblages from Lake Gilltj.rnen, northern central Sweden. Journal of Quaternary Science 21: 831–841; Velle et al 2010 Midges as quantitative temperature indicator species- Lessons for palaeoecology</t>
  </si>
  <si>
    <t>Heikki Seppa</t>
  </si>
  <si>
    <t>heikki.seppa@helsinki.fi</t>
  </si>
  <si>
    <t>The author reported by personal comunication that it is not possible to compare it with any other climate variable because the source is uncertain</t>
  </si>
  <si>
    <t>France</t>
  </si>
  <si>
    <t>Digitized</t>
  </si>
  <si>
    <t>Denmark2</t>
  </si>
  <si>
    <t>Denmark1</t>
  </si>
  <si>
    <t>Amsterdam</t>
  </si>
  <si>
    <t>Iversen, J. 1973: The development of Denmark’s nature since the last glacial. Danmarks Geologiske Undersøgelse V, 7-C, 126 pp.</t>
  </si>
  <si>
    <t>Zagwijn, W. H., 1960: Aspects of the Pliocene and Early Pleistocene vegetation in the Netherlands. Meded. Geol. Sticht., 5, 1–78.</t>
  </si>
  <si>
    <t>Nesje, A. and Kvamme, M. 1991: Holocene glacier and climate variations in western Norway: evidence for early Holocene glacier demise and multiple Neoglacial events. Geology 19, 610-12.</t>
  </si>
  <si>
    <t>Tjja, Tdjf</t>
  </si>
  <si>
    <t>Glaciolacustrine-palaeobotanical</t>
  </si>
  <si>
    <t>Poor</t>
  </si>
  <si>
    <t>OK</t>
  </si>
  <si>
    <t>Tann,Pann</t>
  </si>
  <si>
    <t>Show only TANN, Pann is bad</t>
  </si>
  <si>
    <t>NA</t>
  </si>
  <si>
    <t>Proxy</t>
  </si>
  <si>
    <t>proxy_code</t>
  </si>
  <si>
    <t>La Cova de l'Esperit</t>
  </si>
  <si>
    <t>Lake Caldagno</t>
  </si>
  <si>
    <t>Really good</t>
  </si>
  <si>
    <t>Bad</t>
  </si>
  <si>
    <t>Alternative fit</t>
  </si>
  <si>
    <t>Tjja fits really well</t>
  </si>
  <si>
    <t>Constantly out of  1deg</t>
  </si>
  <si>
    <t>fit</t>
  </si>
  <si>
    <t>fit_name</t>
  </si>
  <si>
    <t>clim_var</t>
  </si>
  <si>
    <t>var_code</t>
  </si>
  <si>
    <t>Tdjf</t>
  </si>
  <si>
    <t>Pann</t>
  </si>
  <si>
    <t>1) A temprerature reconstruction was done by Mangini for the last 2000 years 2) Check that the paper has been published by the time we submit. It was on peer-review</t>
  </si>
  <si>
    <t>O18(precip&amp;temp);C13(precipiation)</t>
  </si>
  <si>
    <t>Pdjf</t>
  </si>
  <si>
    <t>Pjja__Pann_not so great)</t>
  </si>
  <si>
    <t>p_jja</t>
  </si>
  <si>
    <t>p_djf</t>
  </si>
  <si>
    <t>tann</t>
  </si>
  <si>
    <t>pann</t>
  </si>
  <si>
    <t>gdd5</t>
  </si>
  <si>
    <t>alpha</t>
  </si>
  <si>
    <t>p_e</t>
  </si>
  <si>
    <t>notes</t>
  </si>
  <si>
    <t>lon</t>
  </si>
  <si>
    <t>lat</t>
  </si>
  <si>
    <t>elev</t>
  </si>
  <si>
    <t>DateSentEmail</t>
  </si>
  <si>
    <t>Received data</t>
    <phoneticPr fontId="1" type="noConversion"/>
  </si>
  <si>
    <t>contact_person</t>
  </si>
  <si>
    <t>email</t>
  </si>
  <si>
    <t>Reference</t>
  </si>
  <si>
    <t>country</t>
  </si>
  <si>
    <t>dates</t>
  </si>
  <si>
    <r>
      <t>Modern Tann or T</t>
    </r>
    <r>
      <rPr>
        <b/>
        <vertAlign val="subscript"/>
        <sz val="12"/>
        <rFont val="Arial"/>
      </rPr>
      <t>jul</t>
    </r>
  </si>
  <si>
    <t>vegetation zone</t>
  </si>
  <si>
    <t>Tjja</t>
  </si>
  <si>
    <t>july temp</t>
  </si>
  <si>
    <t>x</t>
  </si>
  <si>
    <t>Dr. ILYASHUK Elena</t>
  </si>
  <si>
    <t>elena.ilyashuk@uibk.ac.at</t>
  </si>
  <si>
    <t>Ilyashuk_etal_2011_Holocene temperature variations at a high-altitude site in the Eastern Alps: a chironomid record from Schwarzsee ob Solden, Austria</t>
  </si>
  <si>
    <t>Austria</t>
  </si>
  <si>
    <t>Hinterburgsee</t>
  </si>
  <si>
    <t>Hammarlund D, Velle G, Wolfe BB, Edwards TWD, Barnekow L, Bergman J, Holmgren S, Lamme S, Snowball I, Wohlfarth B, Possnert G (2004) Palaeolimnological and sedimentary responses to Holocene forest retreat in the Scandes Mountains, west-central Sweden. The Holocene 14: 862-876.</t>
  </si>
  <si>
    <t xml:space="preserve">Velle G, Brooks SJ, Birks HJB, Willassen E (2005) Chironomids as a tool for inferring Holocene climate: an assessment based on six sites in southern Scandinavia. Quaternary Science </t>
  </si>
  <si>
    <t>Finse Stasjonsdam</t>
  </si>
  <si>
    <t>Brurskardstjørni</t>
  </si>
  <si>
    <t>sverheyden@naturalsciences.be</t>
  </si>
  <si>
    <t>Sophie Verheyden</t>
  </si>
  <si>
    <t>NOAA</t>
  </si>
  <si>
    <t>source</t>
  </si>
  <si>
    <t>Isostati_readjustment</t>
  </si>
  <si>
    <t>y</t>
  </si>
  <si>
    <t>n</t>
  </si>
  <si>
    <t>Constantly out of  1deg or more</t>
  </si>
  <si>
    <t>na</t>
  </si>
  <si>
    <t>BJUNE_ETAL_2004_Holocene vegetation and climate history on a continental–oceanic transect in northern Fennoscandia based on pollen and plant macrofossils</t>
  </si>
  <si>
    <t>Lake Redon</t>
  </si>
  <si>
    <t>x</t>
    <phoneticPr fontId="1" type="noConversion"/>
  </si>
  <si>
    <t>Prof. Jordi Catalan</t>
  </si>
  <si>
    <t>catalan@ceab.csic.es</t>
  </si>
  <si>
    <t>Steve Brooks</t>
  </si>
  <si>
    <t>sjb@nhm.ac.uk</t>
  </si>
  <si>
    <t>Brooks SJ, Langdon PG and Heiri O (2007) The Identification and Use of Palaearctic Chironomidae Larvae in Palaeoecology. Quaternary Research Association Technical Guide 10; Velle et al 2010 Midges as quantitative temperature indicator species- Lessons for palaeoecology</t>
  </si>
  <si>
    <t>Doesn’t seem to fit anything very well; need to read paper more closely</t>
  </si>
  <si>
    <t>Dr. Wurth,Georg</t>
  </si>
  <si>
    <t>gwurth@de.environcorp.com</t>
  </si>
  <si>
    <t>Pla &amp; Catalan 2005 Chrysophyte cysts from lake sediments reveal the submillennial</t>
  </si>
  <si>
    <t>Spain</t>
  </si>
  <si>
    <t>Dr. Natalie St.Amour</t>
  </si>
  <si>
    <t>nstamour@uwo.ca</t>
  </si>
  <si>
    <t>Amour et al 2010 New insights into Holocene atmospheric circulation dynamics in central Scandinavia inferred from oxygen-isotope records of lake-sediment cellulose</t>
  </si>
  <si>
    <t>Sweden</t>
  </si>
  <si>
    <t>Swedem</t>
  </si>
  <si>
    <t xml:space="preserve">Corchia cave </t>
  </si>
  <si>
    <t>Dr.GIOVANNI ZANCHETTA</t>
  </si>
  <si>
    <t>zanchetta@dst.unipi.it</t>
  </si>
  <si>
    <t>Seppa_etal_2002_Changes of treelines and alpine vegetation in relation to post-glacial climate dynamics in northern Fennoscandia based on pollen and chironomid records; Velle et al 2010 Midges as quantitative temperature indicator species- Lessons for palaeoecology</t>
  </si>
  <si>
    <t>Gaute Velle</t>
  </si>
  <si>
    <t>Gaute.Velle@uni.no</t>
  </si>
  <si>
    <t>FIT-arve</t>
  </si>
  <si>
    <t>fit_author</t>
  </si>
  <si>
    <t>JulyTemp</t>
  </si>
  <si>
    <t>Tannual??</t>
  </si>
  <si>
    <t>JulyTemp, Pann</t>
  </si>
  <si>
    <t>good</t>
  </si>
  <si>
    <t>ok</t>
  </si>
  <si>
    <t xml:space="preserve">Tjja, Pann bad </t>
  </si>
  <si>
    <t>Tjja, Pann</t>
  </si>
  <si>
    <t>Winter-spring Temp</t>
  </si>
  <si>
    <t xml:space="preserve">Tdjf </t>
  </si>
  <si>
    <t>Pann, GDD5 not great though</t>
  </si>
  <si>
    <t>018(PANN);C13(TANN)</t>
  </si>
  <si>
    <t>O18 tann</t>
  </si>
  <si>
    <t>TANN</t>
  </si>
  <si>
    <t>Temp&amp;Prec</t>
  </si>
  <si>
    <t>WinterPrec</t>
  </si>
  <si>
    <t>Pann,Tann,Tjan,Tjja</t>
  </si>
  <si>
    <t>Precipitation</t>
  </si>
  <si>
    <t>P-E, GDD5, Tann, Tjja in order</t>
  </si>
  <si>
    <t>Good</t>
  </si>
  <si>
    <t>Ostracods</t>
  </si>
  <si>
    <t>Pollen</t>
  </si>
  <si>
    <t>Glaciolacustrine sediments</t>
  </si>
  <si>
    <t>Author</t>
  </si>
  <si>
    <t>Publication</t>
  </si>
  <si>
    <t>Schwarzsee</t>
  </si>
  <si>
    <t>Bunker Cave</t>
  </si>
  <si>
    <t>Sele plain</t>
  </si>
  <si>
    <t>Bjune et al 2004 Holocene vegetation and climate history on a continental–oceanic transect in northern Fennoscandia based on pollen and plant macrofossils</t>
  </si>
  <si>
    <t>Soreq Cave</t>
  </si>
  <si>
    <t>P-E</t>
  </si>
  <si>
    <t>precip ???</t>
  </si>
  <si>
    <t>we have it</t>
  </si>
  <si>
    <t>Orland et al 2012 Seasonal resolution of Eastern Mediterranean climate change since 34 ka from a Soreq Cave speleothem</t>
  </si>
  <si>
    <t>Israel</t>
  </si>
  <si>
    <t>new</t>
  </si>
  <si>
    <t>Fohlmeister_etal_2012_Bunker Cave stalagmites: an archive for central European Holocene climate variability</t>
  </si>
  <si>
    <t>Aspvatnet</t>
  </si>
  <si>
    <t>id</t>
  </si>
  <si>
    <t>id_old</t>
  </si>
  <si>
    <t>name</t>
  </si>
  <si>
    <t>proxy</t>
  </si>
  <si>
    <t>Goodness</t>
  </si>
  <si>
    <t>t_jja</t>
  </si>
  <si>
    <t>t_djf</t>
  </si>
  <si>
    <t>Ojala et al. 2008</t>
  </si>
  <si>
    <t>varved</t>
  </si>
  <si>
    <r>
      <t>4.0 T</t>
    </r>
    <r>
      <rPr>
        <vertAlign val="subscript"/>
        <sz val="12"/>
        <rFont val="Arial"/>
      </rPr>
      <t>ann</t>
    </r>
  </si>
  <si>
    <t>3seppa</t>
  </si>
  <si>
    <t>Arapisto</t>
  </si>
  <si>
    <t>Sarmaja-Korjonen &amp; Seppä 2007</t>
  </si>
  <si>
    <r>
      <t>4.5 T</t>
    </r>
    <r>
      <rPr>
        <vertAlign val="subscript"/>
        <sz val="12"/>
        <rFont val="Arial"/>
      </rPr>
      <t>ann</t>
    </r>
  </si>
  <si>
    <t>4seppa</t>
  </si>
  <si>
    <t>Kuivajärvi</t>
  </si>
  <si>
    <t>this paper</t>
  </si>
  <si>
    <t>5seppa</t>
  </si>
  <si>
    <t>Rouge</t>
  </si>
  <si>
    <t>Estonia</t>
  </si>
  <si>
    <t>varved, PSV-dated</t>
  </si>
  <si>
    <r>
      <t>5.5 T</t>
    </r>
    <r>
      <rPr>
        <vertAlign val="subscript"/>
        <sz val="12"/>
        <rFont val="Arial"/>
      </rPr>
      <t>ann</t>
    </r>
  </si>
  <si>
    <t>Boreo-Nemoral</t>
  </si>
  <si>
    <t>6seppa</t>
  </si>
  <si>
    <t>Raigastvere</t>
  </si>
  <si>
    <t>Seppä &amp; Poska 2004</t>
  </si>
  <si>
    <r>
      <t>5.0 T</t>
    </r>
    <r>
      <rPr>
        <vertAlign val="subscript"/>
        <sz val="12"/>
        <rFont val="Arial"/>
      </rPr>
      <t>ann</t>
    </r>
  </si>
  <si>
    <t>7seppa</t>
  </si>
  <si>
    <t>Viitna</t>
  </si>
  <si>
    <t>North Boreal</t>
  </si>
  <si>
    <t>8seppa</t>
  </si>
  <si>
    <t>Klotjärnen</t>
  </si>
  <si>
    <t>9seppa</t>
  </si>
  <si>
    <t>Antonsson et al. 2006</t>
  </si>
  <si>
    <r>
      <t>4.6 T</t>
    </r>
    <r>
      <rPr>
        <vertAlign val="subscript"/>
        <sz val="12"/>
        <rFont val="Arial"/>
      </rPr>
      <t>ann</t>
    </r>
  </si>
  <si>
    <t>10seppa</t>
  </si>
  <si>
    <t>Lilla Gloppsjön</t>
  </si>
  <si>
    <t>11seppa</t>
  </si>
  <si>
    <t>Flarken</t>
  </si>
  <si>
    <t>Seppä et al. 2005</t>
  </si>
  <si>
    <r>
      <t>5.9 T</t>
    </r>
    <r>
      <rPr>
        <vertAlign val="subscript"/>
        <sz val="12"/>
        <rFont val="Arial"/>
      </rPr>
      <t>ann</t>
    </r>
  </si>
  <si>
    <t>12seppa</t>
  </si>
  <si>
    <t>Trehörningen</t>
  </si>
  <si>
    <t>Prof. Dr. Oliver Heiri</t>
  </si>
  <si>
    <t>oliver.heiri@ips.unibe.ch</t>
  </si>
  <si>
    <t>Heiri_etal_2003_A chironomid-based Holocene summer air temperature reconstruction from the Swiss Alps</t>
  </si>
  <si>
    <t>Switzerland</t>
  </si>
  <si>
    <t>Ammersee</t>
  </si>
  <si>
    <t>Tann</t>
  </si>
  <si>
    <t>isotopes</t>
  </si>
  <si>
    <t xml:space="preserve">we have it </t>
  </si>
  <si>
    <t>von Grafenstein_etal_1999_A mid-European decadal isotope-climate record from 15,500 to 5000 years BP</t>
  </si>
  <si>
    <t>Germany</t>
  </si>
  <si>
    <t>I estimated the location using Googlemap since the location in the original paper was not matching with the elevation</t>
  </si>
  <si>
    <t>Anne Elisabeth Bjune</t>
  </si>
  <si>
    <t>anne.bjune@uni.no</t>
  </si>
  <si>
    <r>
      <t>BJUNE_ETAL_2005</t>
    </r>
    <r>
      <rPr>
        <sz val="12"/>
        <color indexed="8"/>
        <rFont val="Arial"/>
      </rPr>
      <t>_</t>
    </r>
    <r>
      <rPr>
        <sz val="12"/>
        <color indexed="8"/>
        <rFont val="Arial"/>
      </rPr>
      <t>Holocene mean July temperature and winter precipitation in western Norvay inferred from palynological and glaciological lake-sediment proxies</t>
    </r>
  </si>
  <si>
    <t>Norway</t>
  </si>
  <si>
    <t>on hold</t>
  </si>
  <si>
    <t>Jean-Frederic Terral</t>
  </si>
  <si>
    <t>terral@univ-montp2.fr</t>
  </si>
  <si>
    <t>Terral&amp;Mengual_1999_Reconstruction of Holocene climate in southern France and eastern Spain using quantitative anatomy of olive wood and archaeological charcoal</t>
  </si>
  <si>
    <t>Montou</t>
  </si>
  <si>
    <t>La Cova de les Cendres</t>
  </si>
  <si>
    <t xml:space="preserve">Lake 850 </t>
  </si>
  <si>
    <t>Velle et al 2010 Midges as quantitative temperature indicator species- Lessons for palaeoecology</t>
  </si>
  <si>
    <t>Tjja pollen good, chironomids bad</t>
  </si>
  <si>
    <t>Holloch cave</t>
  </si>
  <si>
    <t>Seppä &amp; Birks 2001</t>
  </si>
  <si>
    <t>24seppa</t>
  </si>
  <si>
    <t>Hopseidet</t>
  </si>
  <si>
    <t>this paper; Seppä 1998</t>
  </si>
  <si>
    <r>
      <t>n.a. T</t>
    </r>
    <r>
      <rPr>
        <vertAlign val="subscript"/>
        <sz val="12"/>
        <rFont val="Arial"/>
      </rPr>
      <t>jul</t>
    </r>
  </si>
  <si>
    <t>25seppa</t>
  </si>
  <si>
    <t>KP-2</t>
  </si>
  <si>
    <t>Seppä et al. 2008</t>
  </si>
  <si>
    <t>Russia</t>
  </si>
  <si>
    <t>26seppa</t>
  </si>
  <si>
    <t>Haugtjern</t>
  </si>
  <si>
    <r>
      <t>14.4 T</t>
    </r>
    <r>
      <rPr>
        <vertAlign val="subscript"/>
        <sz val="12"/>
        <rFont val="Arial"/>
      </rPr>
      <t>jul</t>
    </r>
  </si>
  <si>
    <t>27seppa</t>
  </si>
  <si>
    <t>Kinnshaugen</t>
  </si>
  <si>
    <r>
      <t>12.9 T</t>
    </r>
    <r>
      <rPr>
        <vertAlign val="subscript"/>
        <sz val="12"/>
        <rFont val="Arial"/>
      </rPr>
      <t>jul</t>
    </r>
  </si>
  <si>
    <t>28seppa</t>
  </si>
  <si>
    <t>Svartvatnet</t>
  </si>
  <si>
    <t>29seppa</t>
  </si>
  <si>
    <t>Tiåvatnet</t>
  </si>
  <si>
    <r>
      <t>11.3 T</t>
    </r>
    <r>
      <rPr>
        <vertAlign val="subscript"/>
        <sz val="12"/>
        <rFont val="Arial"/>
      </rPr>
      <t>jul</t>
    </r>
  </si>
  <si>
    <t>30seppa</t>
  </si>
  <si>
    <t>Dalane</t>
  </si>
  <si>
    <t>Eide et al. 2006</t>
  </si>
  <si>
    <r>
      <t>14.9 T</t>
    </r>
    <r>
      <rPr>
        <vertAlign val="subscript"/>
        <sz val="12"/>
        <rFont val="Arial"/>
      </rPr>
      <t>jul</t>
    </r>
  </si>
  <si>
    <t>Nemoral</t>
  </si>
  <si>
    <t>31seppa</t>
  </si>
  <si>
    <t>Flotatjønn</t>
  </si>
  <si>
    <r>
      <t>10.4 T</t>
    </r>
    <r>
      <rPr>
        <vertAlign val="subscript"/>
        <sz val="12"/>
        <rFont val="Arial"/>
      </rPr>
      <t>jul</t>
    </r>
  </si>
  <si>
    <t>32seppa</t>
  </si>
  <si>
    <t>Grostjørna</t>
  </si>
  <si>
    <r>
      <t>15.2 T</t>
    </r>
    <r>
      <rPr>
        <vertAlign val="subscript"/>
        <sz val="12"/>
        <rFont val="Arial"/>
      </rPr>
      <t>jul</t>
    </r>
  </si>
  <si>
    <t>33seppa</t>
  </si>
  <si>
    <r>
      <t>8.2 T</t>
    </r>
    <r>
      <rPr>
        <vertAlign val="subscript"/>
        <sz val="12"/>
        <rFont val="Arial"/>
      </rPr>
      <t>jul</t>
    </r>
  </si>
  <si>
    <t>34seppa</t>
  </si>
  <si>
    <t>Isbenttjønn</t>
  </si>
  <si>
    <t>35seppa</t>
  </si>
  <si>
    <t>Lille Kjelavatn</t>
  </si>
  <si>
    <r>
      <t>9.3 T</t>
    </r>
    <r>
      <rPr>
        <vertAlign val="subscript"/>
        <sz val="12"/>
        <rFont val="Arial"/>
      </rPr>
      <t>jul</t>
    </r>
  </si>
  <si>
    <t>Sub Alpine</t>
  </si>
  <si>
    <t>Zanchetta et al 2007 Enhanced rainfall in the Western Mediterranean during deposition of sapropel S1- stalagmite evidence from Corchia cave (Central Italy) - no 8.2ka</t>
  </si>
  <si>
    <t>Italy</t>
  </si>
  <si>
    <t xml:space="preserve">Poleva Cave </t>
  </si>
  <si>
    <t>Dr. Silviu Constantin</t>
  </si>
  <si>
    <t>silviu.constantin@iser.ro</t>
  </si>
  <si>
    <t>Constantin et al 2007 Holocene and Late Pleistocene climate in the sub-Mediterranean continental environment- Poleva Cave (S Carpathians, Romania)- Holocene warming trend</t>
  </si>
  <si>
    <t>Romania</t>
  </si>
  <si>
    <t>Spannagel Cave</t>
  </si>
  <si>
    <t>x</t>
    <phoneticPr fontId="1" type="noConversion"/>
  </si>
  <si>
    <t>Dr. Jens Fohlmeister</t>
  </si>
  <si>
    <t>Jens.Fohlmeister@iup.uni-heidelberg.de</t>
  </si>
  <si>
    <t>Fohlmeister_etal_2012_COMNISPA II: update of a mid_European isotope climate record, 11 ka to present</t>
  </si>
  <si>
    <t>Germnay</t>
  </si>
  <si>
    <t>Barheivatn</t>
  </si>
  <si>
    <t>Niemann_etal_2012_Bacterial GDGTs in Holocene sediments and catchment soils of a high Alpine lake: application of the MBT/CBT-paleothermometer. Climate of the Past, Vol. 8, pp. 889-906, Vol. 8, pp. 889-906. www.clim-past.net/8/889/2012/doi:10.5194/cp-8-889-2012</t>
  </si>
  <si>
    <t>Denmark</t>
  </si>
  <si>
    <t>VORK, K. A. and THOMSEN, E. 1996. Lusitanian/Mediterranean ostracods in the Holocene of Denmark: implications for the interpretation of winter temperatures during the postglacial temperature maximum. The Holocene, 6, 423–432.</t>
  </si>
  <si>
    <t>1seppa</t>
  </si>
  <si>
    <t>Laihalampi</t>
  </si>
  <si>
    <t>Heikkilä &amp; Seppä 2003</t>
  </si>
  <si>
    <t>Finland</t>
  </si>
  <si>
    <r>
      <t>3.9 T</t>
    </r>
    <r>
      <rPr>
        <vertAlign val="subscript"/>
        <sz val="12"/>
        <rFont val="Arial"/>
      </rPr>
      <t>ann</t>
    </r>
  </si>
  <si>
    <t>Southern Boreal</t>
  </si>
  <si>
    <t>2seppa</t>
  </si>
  <si>
    <t>Nautajärvi</t>
  </si>
  <si>
    <t>36seppa</t>
  </si>
  <si>
    <t>Reiarsdalvatnet</t>
  </si>
  <si>
    <r>
      <t>14.3 T</t>
    </r>
    <r>
      <rPr>
        <vertAlign val="subscript"/>
        <sz val="12"/>
        <rFont val="Arial"/>
      </rPr>
      <t>jul</t>
    </r>
  </si>
  <si>
    <t>Boreo Nemoral</t>
  </si>
  <si>
    <t>Sites from Seppa review</t>
  </si>
  <si>
    <t>Wurth_etal_2004_The Younger Dryas and Holocene climate record of a stalagmite from Ho ̈lloch Cave (Bavarian Alps, Germany)</t>
  </si>
  <si>
    <t>Egelsee</t>
  </si>
  <si>
    <t>Dr. Isabelle Larocque</t>
  </si>
  <si>
    <t>larocque@giub.unibe.ch</t>
  </si>
  <si>
    <t>Laroque_etal_2010_Late Glacial and Holocene temperature changes at Egelsee,Switzerland, reconstructed using subfossil chironomids</t>
  </si>
  <si>
    <t>Jeita cave</t>
  </si>
  <si>
    <t xml:space="preserve">Verheyden_etal_2008_Paleoclimate reconstruction in the Levant region from the geochemistry, of a Holocene stalagmite from the Jeita cave, Lebanon </t>
  </si>
  <si>
    <t>Lebanon</t>
  </si>
  <si>
    <t>Bacterial GDGTs</t>
  </si>
  <si>
    <t>Really_good</t>
  </si>
  <si>
    <t>Antonsson &amp; Seppä 2007</t>
  </si>
  <si>
    <r>
      <t>6.1 T</t>
    </r>
    <r>
      <rPr>
        <vertAlign val="subscript"/>
        <sz val="12"/>
        <rFont val="Arial"/>
      </rPr>
      <t>ann</t>
    </r>
  </si>
  <si>
    <t>13seppa</t>
  </si>
  <si>
    <t xml:space="preserve">Litlvatnet </t>
  </si>
  <si>
    <t>Tjuly</t>
  </si>
  <si>
    <t>HJB Birks &amp; SM Peglar unpublished</t>
  </si>
  <si>
    <r>
      <t>12 T</t>
    </r>
    <r>
      <rPr>
        <vertAlign val="subscript"/>
        <sz val="12"/>
        <rFont val="Arial"/>
      </rPr>
      <t>jul</t>
    </r>
  </si>
  <si>
    <r>
      <t>Bakke</t>
    </r>
    <r>
      <rPr>
        <sz val="12"/>
        <color indexed="8"/>
        <rFont val="Arial"/>
      </rPr>
      <t>_etal_</t>
    </r>
    <r>
      <rPr>
        <sz val="12"/>
        <color indexed="8"/>
        <rFont val="Arial"/>
      </rPr>
      <t>2005_Glacier fluctuations, equilibrium-line altitudes and palaeoclimate in Lyngen, northern Norway, during the Lateglacial and Holocene. The Holocene 15,4 (2005) pp. 518-540.</t>
    </r>
  </si>
  <si>
    <t>Valentino Di Donato</t>
  </si>
  <si>
    <t>valedido@unina.it</t>
  </si>
  <si>
    <t>Di Donato et al 2008 Coupled atmospheric and marine palaeoclimatic reconstruction for the last 35 ka in the Sele Plain- Gulf Salerno area- Southern Italy- cool foram summer temps</t>
  </si>
  <si>
    <t>14seppa</t>
  </si>
  <si>
    <t>Myrvatnet</t>
  </si>
  <si>
    <r>
      <t>12.5 T</t>
    </r>
    <r>
      <rPr>
        <vertAlign val="subscript"/>
        <sz val="12"/>
        <rFont val="Arial"/>
      </rPr>
      <t>jul</t>
    </r>
  </si>
  <si>
    <t>15seppa</t>
  </si>
  <si>
    <t>Austerkjosen</t>
  </si>
  <si>
    <r>
      <t>12.8 T</t>
    </r>
    <r>
      <rPr>
        <vertAlign val="subscript"/>
        <sz val="12"/>
        <rFont val="Arial"/>
      </rPr>
      <t>jul</t>
    </r>
  </si>
  <si>
    <t>16seppa</t>
  </si>
  <si>
    <t>Gammelheimenvatnet</t>
  </si>
  <si>
    <t>Mid/Northern Boreal</t>
  </si>
  <si>
    <t>17seppa</t>
  </si>
  <si>
    <t>Bjørnfjelltjørn</t>
  </si>
  <si>
    <r>
      <t>10.5 T</t>
    </r>
    <r>
      <rPr>
        <vertAlign val="subscript"/>
        <sz val="12"/>
        <rFont val="Arial"/>
      </rPr>
      <t>jul</t>
    </r>
  </si>
  <si>
    <t>Low Alpine</t>
  </si>
  <si>
    <t>18seppa</t>
  </si>
  <si>
    <t>Bigler et al. 2002</t>
  </si>
  <si>
    <r>
      <t>11 T</t>
    </r>
    <r>
      <rPr>
        <vertAlign val="subscript"/>
        <sz val="12"/>
        <rFont val="Arial"/>
      </rPr>
      <t>jul</t>
    </r>
  </si>
  <si>
    <t>19seppa</t>
  </si>
  <si>
    <t>Alanen Laanijärvi</t>
  </si>
  <si>
    <t>Heinrichs et al. 2005</t>
  </si>
  <si>
    <t>Norh Boreal</t>
  </si>
  <si>
    <t>20seppa</t>
  </si>
  <si>
    <t>Svanåvatnet</t>
  </si>
  <si>
    <t>Bjune &amp; Birks 2008</t>
  </si>
  <si>
    <r>
      <t>12.1 T</t>
    </r>
    <r>
      <rPr>
        <vertAlign val="subscript"/>
        <sz val="12"/>
        <rFont val="Arial"/>
      </rPr>
      <t>jul</t>
    </r>
  </si>
  <si>
    <t>Middle Boreal</t>
  </si>
  <si>
    <t>21seppa</t>
  </si>
  <si>
    <t>Bjune et al. 2004</t>
  </si>
  <si>
    <r>
      <t>11.5 T</t>
    </r>
    <r>
      <rPr>
        <vertAlign val="subscript"/>
        <sz val="12"/>
        <rFont val="Arial"/>
      </rPr>
      <t>jul</t>
    </r>
  </si>
  <si>
    <t>22seppa</t>
  </si>
  <si>
    <t>Seppä &amp; Birks 2002</t>
  </si>
  <si>
    <r>
      <t>9.7 T</t>
    </r>
    <r>
      <rPr>
        <vertAlign val="subscript"/>
        <sz val="12"/>
        <rFont val="Arial"/>
      </rPr>
      <t>jul</t>
    </r>
  </si>
  <si>
    <t>Arctic-alpine</t>
  </si>
  <si>
    <t>23seppa</t>
  </si>
  <si>
    <t>Tsuolbmajavri</t>
  </si>
  <si>
    <t>Jostedalsbreen</t>
  </si>
  <si>
    <t>plot</t>
  </si>
  <si>
    <t>yes</t>
  </si>
  <si>
    <t>no</t>
  </si>
  <si>
    <t>If you want to include it you should ask Elda how did they make the climate reconstruction because from the paper is not so clear. SST Core GNS84-C106 I located the location in the inland even though it is supposed to be in the sea close to the coast</t>
  </si>
  <si>
    <t>Get the sum of the all values equal to 1 where the plot=yes</t>
  </si>
  <si>
    <t>sum</t>
  </si>
  <si>
    <t>Get the sum of all the values equal to 1</t>
  </si>
  <si>
    <t>id_new</t>
  </si>
  <si>
    <t>Vestre Øykjamyrtjørn (b)</t>
  </si>
  <si>
    <t>Vestre Øykjamyrtjørn (a)</t>
  </si>
  <si>
    <t>Toskaljavri (a)</t>
  </si>
  <si>
    <t>Toskaljavri (b)</t>
  </si>
  <si>
    <t>Dalmutladdo (a)</t>
  </si>
  <si>
    <t>Dalmutladdo (b)</t>
  </si>
  <si>
    <t>Vuoskkujavri (a)</t>
  </si>
  <si>
    <t>Vuoskkujavri (b)</t>
  </si>
  <si>
    <t>Stora Gilltjärnen (a)</t>
  </si>
  <si>
    <t>Stora Gilltjärnen (b)</t>
  </si>
  <si>
    <t>Holebudalen (a)</t>
  </si>
  <si>
    <t>Holebudalen (b)</t>
  </si>
  <si>
    <t>Njulla</t>
  </si>
  <si>
    <t>Lake Svartkälstjärn</t>
  </si>
  <si>
    <t>Råtåsjoen</t>
  </si>
  <si>
    <t>Lake Spåime (b)</t>
  </si>
  <si>
    <t>Lake Spåime (a)</t>
  </si>
  <si>
    <t xml:space="preserve">Bjørnfjelltjønn </t>
  </si>
  <si>
    <t>Other</t>
  </si>
  <si>
    <t>Speleothems</t>
  </si>
  <si>
    <t>Poor_Tsummer</t>
  </si>
  <si>
    <t>OK_Tsummer</t>
  </si>
  <si>
    <t>Good_Tsummer</t>
  </si>
  <si>
    <t>Poor_Twinter</t>
  </si>
  <si>
    <t>OK_Twinter</t>
  </si>
  <si>
    <t>Good_Twinter</t>
  </si>
  <si>
    <t>Poor_Pwinter</t>
  </si>
  <si>
    <t>OK_Pwinter</t>
  </si>
  <si>
    <t>Good_Pwinter</t>
  </si>
  <si>
    <t>Poor_Tann</t>
  </si>
  <si>
    <t>OK_Tann</t>
  </si>
  <si>
    <t>Good_Tann</t>
  </si>
  <si>
    <t>Poor_Pann</t>
  </si>
  <si>
    <t>OK_Pann</t>
  </si>
  <si>
    <t>Good_Pann</t>
  </si>
  <si>
    <t>Poor_P_e</t>
  </si>
  <si>
    <t>OK_P_e</t>
  </si>
  <si>
    <t>Good_P_e</t>
  </si>
  <si>
    <t>Tot</t>
  </si>
  <si>
    <t>tot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</si>
</sst>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Verdana"/>
    </font>
    <font>
      <sz val="8"/>
      <name val="Verdana"/>
    </font>
    <font>
      <b/>
      <sz val="12"/>
      <color indexed="8"/>
      <name val="Arial"/>
    </font>
    <font>
      <b/>
      <sz val="12"/>
      <name val="Arial"/>
    </font>
    <font>
      <b/>
      <vertAlign val="subscript"/>
      <sz val="12"/>
      <name val="Arial"/>
    </font>
    <font>
      <sz val="12"/>
      <color indexed="8"/>
      <name val="Arial"/>
    </font>
    <font>
      <u/>
      <sz val="12"/>
      <color indexed="12"/>
      <name val="Calibri"/>
      <family val="2"/>
    </font>
    <font>
      <sz val="12"/>
      <name val="Arial"/>
    </font>
    <font>
      <vertAlign val="subscript"/>
      <sz val="12"/>
      <name val="Arial"/>
    </font>
    <font>
      <sz val="12"/>
      <color indexed="8"/>
      <name val="Arial"/>
    </font>
    <font>
      <u/>
      <sz val="10"/>
      <color indexed="20"/>
      <name val="Verdana"/>
    </font>
    <font>
      <b/>
      <sz val="10"/>
      <name val="Verdana"/>
    </font>
    <font>
      <u/>
      <sz val="10"/>
      <color theme="11"/>
      <name val="Verdana"/>
    </font>
  </fonts>
  <fills count="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CCFFCC"/>
        <bgColor indexed="64"/>
      </patternFill>
    </fill>
    <fill>
      <patternFill patternType="solid">
        <fgColor rgb="FFFFFF00"/>
        <bgColor indexed="64"/>
      </patternFill>
    </fill>
  </fills>
  <borders count="1">
    <border>
      <left/>
      <right/>
      <top/>
      <bottom/>
      <diagonal/>
    </border>
  </borders>
  <cellStyleXfs count="66">
    <xf numFmtId="0" fontId="0" fillId="0" borderId="0"/>
    <xf numFmtId="0" fontId="6"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applyAlignment="1">
      <alignment vertical="center"/>
    </xf>
    <xf numFmtId="0" fontId="3" fillId="0" borderId="0" xfId="0" applyFont="1" applyAlignment="1">
      <alignment horizontal="center" vertical="center"/>
    </xf>
    <xf numFmtId="0" fontId="5" fillId="0" borderId="0" xfId="0" applyFont="1"/>
    <xf numFmtId="16" fontId="5" fillId="0" borderId="0" xfId="0" applyNumberFormat="1" applyFont="1"/>
    <xf numFmtId="0" fontId="6" fillId="0" borderId="0" xfId="1"/>
    <xf numFmtId="0" fontId="5" fillId="0" borderId="0" xfId="0" applyFont="1" applyAlignment="1">
      <alignment horizontal="left" vertical="center"/>
    </xf>
    <xf numFmtId="0" fontId="5" fillId="2" borderId="0" xfId="0" applyFont="1" applyFill="1"/>
    <xf numFmtId="0" fontId="5" fillId="2" borderId="0" xfId="0" applyFont="1" applyFill="1" applyAlignment="1">
      <alignment horizontal="left" vertical="center"/>
    </xf>
    <xf numFmtId="0" fontId="5" fillId="0" borderId="0" xfId="0" applyFont="1" applyFill="1"/>
    <xf numFmtId="16" fontId="5" fillId="0" borderId="0" xfId="0" applyNumberFormat="1" applyFont="1" applyFill="1"/>
    <xf numFmtId="0" fontId="5" fillId="3" borderId="0" xfId="0" applyFont="1" applyFill="1"/>
    <xf numFmtId="0" fontId="7" fillId="3" borderId="0" xfId="0" applyFont="1" applyFill="1" applyAlignment="1">
      <alignment horizontal="center" vertical="center"/>
    </xf>
    <xf numFmtId="0" fontId="7" fillId="3" borderId="0" xfId="0" applyFont="1" applyFill="1" applyAlignment="1">
      <alignment vertical="center"/>
    </xf>
    <xf numFmtId="16" fontId="5" fillId="3" borderId="0" xfId="0" applyNumberFormat="1" applyFont="1" applyFill="1"/>
    <xf numFmtId="0" fontId="9" fillId="0" borderId="0" xfId="0" applyFont="1"/>
    <xf numFmtId="0" fontId="5" fillId="4" borderId="0" xfId="0" applyFont="1" applyFill="1"/>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left" vertical="center"/>
    </xf>
    <xf numFmtId="0" fontId="7" fillId="4" borderId="0" xfId="0" applyFont="1" applyFill="1" applyAlignment="1">
      <alignment vertical="center"/>
    </xf>
    <xf numFmtId="0" fontId="7" fillId="0" borderId="0" xfId="0" applyFont="1" applyFill="1" applyAlignment="1">
      <alignment horizontal="center" vertical="center"/>
    </xf>
    <xf numFmtId="0" fontId="7" fillId="0" borderId="0" xfId="0" applyFont="1" applyFill="1" applyAlignment="1">
      <alignment vertical="center"/>
    </xf>
    <xf numFmtId="0" fontId="7" fillId="0" borderId="0" xfId="0" applyFont="1" applyFill="1"/>
    <xf numFmtId="0" fontId="5" fillId="0" borderId="0" xfId="0" applyFont="1" applyFill="1" applyBorder="1"/>
    <xf numFmtId="0" fontId="7" fillId="0" borderId="0" xfId="0" applyFont="1" applyFill="1" applyBorder="1" applyAlignment="1">
      <alignment vertical="center"/>
    </xf>
    <xf numFmtId="0" fontId="11" fillId="0" borderId="0" xfId="0" applyFont="1"/>
    <xf numFmtId="0" fontId="0" fillId="0" borderId="0" xfId="0" applyFont="1"/>
    <xf numFmtId="0" fontId="5" fillId="5" borderId="0" xfId="0" applyFont="1" applyFill="1"/>
  </cellXfs>
  <cellStyles count="6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stamour@uwo.ca" TargetMode="External"/><Relationship Id="rId4" Type="http://schemas.openxmlformats.org/officeDocument/2006/relationships/hyperlink" Target="mailto:nstamour@uwo.ca" TargetMode="External"/><Relationship Id="rId5" Type="http://schemas.openxmlformats.org/officeDocument/2006/relationships/hyperlink" Target="mailto:larocque@giub.unibe.ch" TargetMode="External"/><Relationship Id="rId1" Type="http://schemas.openxmlformats.org/officeDocument/2006/relationships/hyperlink" Target="mailto:larocque@giub.unibe.ch" TargetMode="External"/><Relationship Id="rId2" Type="http://schemas.openxmlformats.org/officeDocument/2006/relationships/hyperlink" Target="mailto:catalan@ceab.cs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workbookViewId="0">
      <pane ySplit="1" topLeftCell="A2" activePane="bottomLeft" state="frozen"/>
      <selection pane="bottomLeft" activeCell="N90" sqref="N90"/>
    </sheetView>
  </sheetViews>
  <sheetFormatPr baseColWidth="10" defaultRowHeight="15" x14ac:dyDescent="0"/>
  <cols>
    <col min="1" max="2" width="10.7109375" style="4"/>
    <col min="3" max="3" width="7.140625" style="4" customWidth="1"/>
    <col min="4" max="4" width="25.85546875" style="4" customWidth="1"/>
    <col min="5" max="5" width="10.7109375" style="4" customWidth="1"/>
    <col min="6" max="6" width="22.28515625" style="4" customWidth="1"/>
    <col min="7" max="8" width="12" style="4" customWidth="1"/>
    <col min="9" max="10" width="13.5703125" style="4" customWidth="1"/>
    <col min="11" max="13" width="23.7109375" style="4" customWidth="1"/>
    <col min="14" max="23" width="9.28515625" style="4" customWidth="1"/>
    <col min="24" max="27" width="10.7109375" style="19" customWidth="1"/>
    <col min="28" max="29" width="10.7109375" style="4" customWidth="1"/>
    <col min="30" max="31" width="10.7109375" style="4"/>
    <col min="32" max="32" width="33.140625" style="4" customWidth="1"/>
    <col min="33" max="16384" width="10.7109375" style="4"/>
  </cols>
  <sheetData>
    <row r="1" spans="1:36" s="1" customFormat="1">
      <c r="A1" s="1" t="s">
        <v>355</v>
      </c>
      <c r="B1" s="1" t="s">
        <v>155</v>
      </c>
      <c r="C1" s="1" t="s">
        <v>156</v>
      </c>
      <c r="D1" s="1" t="s">
        <v>157</v>
      </c>
      <c r="E1" s="1" t="s">
        <v>86</v>
      </c>
      <c r="F1" s="1" t="s">
        <v>158</v>
      </c>
      <c r="G1" s="1" t="s">
        <v>33</v>
      </c>
      <c r="H1" s="1" t="s">
        <v>348</v>
      </c>
      <c r="I1" s="1" t="s">
        <v>117</v>
      </c>
      <c r="J1" s="1" t="s">
        <v>159</v>
      </c>
      <c r="K1" s="1" t="s">
        <v>116</v>
      </c>
      <c r="L1" s="1" t="s">
        <v>38</v>
      </c>
      <c r="M1" s="1" t="s">
        <v>2</v>
      </c>
      <c r="N1" s="1" t="s">
        <v>160</v>
      </c>
      <c r="O1" s="1" t="s">
        <v>161</v>
      </c>
      <c r="P1" s="1" t="s">
        <v>51</v>
      </c>
      <c r="Q1" s="1" t="s">
        <v>52</v>
      </c>
      <c r="R1" s="1" t="s">
        <v>53</v>
      </c>
      <c r="S1" s="1" t="s">
        <v>54</v>
      </c>
      <c r="T1" s="1" t="s">
        <v>55</v>
      </c>
      <c r="U1" s="1" t="s">
        <v>56</v>
      </c>
      <c r="V1" s="1" t="s">
        <v>57</v>
      </c>
      <c r="W1" s="1" t="s">
        <v>58</v>
      </c>
      <c r="X1" s="18" t="s">
        <v>59</v>
      </c>
      <c r="Y1" s="18" t="s">
        <v>60</v>
      </c>
      <c r="Z1" s="18" t="s">
        <v>61</v>
      </c>
      <c r="AA1" s="18" t="s">
        <v>87</v>
      </c>
      <c r="AB1" s="1" t="s">
        <v>62</v>
      </c>
      <c r="AC1" s="1" t="s">
        <v>63</v>
      </c>
      <c r="AD1" s="1" t="s">
        <v>64</v>
      </c>
      <c r="AE1" s="1" t="s">
        <v>65</v>
      </c>
      <c r="AF1" s="1" t="s">
        <v>66</v>
      </c>
      <c r="AG1" s="2" t="s">
        <v>67</v>
      </c>
      <c r="AH1" s="3" t="s">
        <v>68</v>
      </c>
      <c r="AI1" s="3" t="s">
        <v>69</v>
      </c>
      <c r="AJ1" s="2" t="s">
        <v>70</v>
      </c>
    </row>
    <row r="2" spans="1:36">
      <c r="A2" s="4">
        <v>1</v>
      </c>
      <c r="B2" s="12">
        <v>56</v>
      </c>
      <c r="C2" s="13" t="s">
        <v>224</v>
      </c>
      <c r="D2" s="14" t="s">
        <v>225</v>
      </c>
      <c r="E2" s="14" t="s">
        <v>140</v>
      </c>
      <c r="F2" s="17" t="s">
        <v>138</v>
      </c>
      <c r="G2" s="4">
        <f>LOOKUP($F2,Coding!$D$2:$D$12,Coding!$E$2:$E$12)</f>
        <v>1</v>
      </c>
      <c r="H2" s="4" t="s">
        <v>349</v>
      </c>
      <c r="I2" s="14" t="s">
        <v>306</v>
      </c>
      <c r="J2" s="14" t="s">
        <v>37</v>
      </c>
      <c r="K2" s="14" t="s">
        <v>306</v>
      </c>
      <c r="L2" s="17" t="s">
        <v>31</v>
      </c>
      <c r="M2" s="4" t="s">
        <v>31</v>
      </c>
      <c r="N2" s="4">
        <v>1</v>
      </c>
      <c r="O2" s="4">
        <v>9999</v>
      </c>
      <c r="P2" s="4">
        <v>9999</v>
      </c>
      <c r="Q2" s="4">
        <v>9999</v>
      </c>
      <c r="R2" s="4">
        <v>9999</v>
      </c>
      <c r="S2" s="4">
        <v>9999</v>
      </c>
      <c r="T2" s="4">
        <v>9999</v>
      </c>
      <c r="U2" s="4">
        <v>9999</v>
      </c>
      <c r="V2" s="4">
        <v>9999</v>
      </c>
      <c r="W2" s="14"/>
      <c r="X2" s="13">
        <v>27.716999999999999</v>
      </c>
      <c r="Y2" s="13">
        <v>70.832999999999998</v>
      </c>
      <c r="Z2" s="13">
        <v>225</v>
      </c>
      <c r="AA2" s="13" t="s">
        <v>89</v>
      </c>
      <c r="AB2" s="15">
        <v>41163</v>
      </c>
      <c r="AC2" s="12" t="s">
        <v>73</v>
      </c>
      <c r="AD2" s="17" t="s">
        <v>14</v>
      </c>
      <c r="AE2" s="17" t="s">
        <v>15</v>
      </c>
      <c r="AF2" s="14" t="s">
        <v>226</v>
      </c>
      <c r="AG2" s="14" t="s">
        <v>212</v>
      </c>
      <c r="AH2" s="13">
        <v>4</v>
      </c>
      <c r="AI2" s="13" t="s">
        <v>227</v>
      </c>
      <c r="AJ2" s="14" t="s">
        <v>344</v>
      </c>
    </row>
    <row r="3" spans="1:36">
      <c r="A3" s="4">
        <v>2</v>
      </c>
      <c r="B3" s="4">
        <v>15</v>
      </c>
      <c r="C3" s="4" t="s">
        <v>152</v>
      </c>
      <c r="D3" s="4" t="s">
        <v>154</v>
      </c>
      <c r="E3" s="4" t="s">
        <v>85</v>
      </c>
      <c r="F3" s="4" t="s">
        <v>139</v>
      </c>
      <c r="G3" s="4">
        <f>LOOKUP($F3,Coding!$D$2:$D$12,Coding!$E$2:$E$12)</f>
        <v>4</v>
      </c>
      <c r="H3" s="4" t="s">
        <v>349</v>
      </c>
      <c r="I3" s="4" t="s">
        <v>132</v>
      </c>
      <c r="J3" s="4" t="s">
        <v>28</v>
      </c>
      <c r="K3" s="4" t="s">
        <v>49</v>
      </c>
      <c r="L3" s="4" t="s">
        <v>31</v>
      </c>
      <c r="M3" s="4" t="s">
        <v>31</v>
      </c>
      <c r="N3" s="4">
        <v>9999</v>
      </c>
      <c r="O3" s="4">
        <v>9999</v>
      </c>
      <c r="P3" s="4">
        <v>9999</v>
      </c>
      <c r="Q3" s="4">
        <v>1</v>
      </c>
      <c r="R3" s="4">
        <v>9999</v>
      </c>
      <c r="S3" s="4">
        <v>9999</v>
      </c>
      <c r="T3" s="4">
        <v>9999</v>
      </c>
      <c r="U3" s="4">
        <v>9999</v>
      </c>
      <c r="V3" s="4">
        <v>9999</v>
      </c>
      <c r="X3" s="20">
        <v>19.983000000000001</v>
      </c>
      <c r="Y3" s="20">
        <v>69.733000000000004</v>
      </c>
      <c r="Z3" s="19">
        <v>316</v>
      </c>
      <c r="AA3" s="19" t="s">
        <v>89</v>
      </c>
      <c r="AC3" s="4" t="s">
        <v>149</v>
      </c>
      <c r="AD3" s="4" t="s">
        <v>85</v>
      </c>
      <c r="AE3" s="4" t="s">
        <v>85</v>
      </c>
      <c r="AF3" s="7" t="s">
        <v>309</v>
      </c>
      <c r="AG3" s="4" t="s">
        <v>212</v>
      </c>
    </row>
    <row r="4" spans="1:36">
      <c r="A4" s="4">
        <v>3</v>
      </c>
      <c r="B4" s="4">
        <v>12</v>
      </c>
      <c r="C4" s="4">
        <v>49</v>
      </c>
      <c r="D4" s="4" t="s">
        <v>275</v>
      </c>
      <c r="E4" s="16" t="s">
        <v>140</v>
      </c>
      <c r="F4" s="4" t="s">
        <v>138</v>
      </c>
      <c r="G4" s="4">
        <f>LOOKUP($F4,Coding!$D$2:$D$12,Coding!$E$2:$E$12)</f>
        <v>1</v>
      </c>
      <c r="H4" s="4" t="s">
        <v>349</v>
      </c>
      <c r="I4" s="4" t="s">
        <v>120</v>
      </c>
      <c r="J4" s="4" t="s">
        <v>136</v>
      </c>
      <c r="K4" s="4" t="s">
        <v>123</v>
      </c>
      <c r="L4" s="4" t="s">
        <v>31</v>
      </c>
      <c r="M4" s="4" t="s">
        <v>31</v>
      </c>
      <c r="N4" s="4">
        <v>1</v>
      </c>
      <c r="O4" s="4">
        <v>9999</v>
      </c>
      <c r="P4" s="4">
        <v>9999</v>
      </c>
      <c r="Q4" s="4">
        <v>9999</v>
      </c>
      <c r="R4" s="4">
        <v>9999</v>
      </c>
      <c r="S4" s="4">
        <v>9999</v>
      </c>
      <c r="T4" s="4">
        <v>9999</v>
      </c>
      <c r="U4" s="4">
        <v>9999</v>
      </c>
      <c r="V4" s="4">
        <v>9999</v>
      </c>
      <c r="W4" s="4" t="s">
        <v>123</v>
      </c>
      <c r="X4" s="19">
        <v>19.850000000000001</v>
      </c>
      <c r="Y4" s="19">
        <v>69.7</v>
      </c>
      <c r="Z4" s="19">
        <v>317</v>
      </c>
      <c r="AA4" s="19" t="s">
        <v>89</v>
      </c>
      <c r="AB4" s="5">
        <v>41178</v>
      </c>
      <c r="AC4" s="4" t="s">
        <v>73</v>
      </c>
      <c r="AD4" s="4" t="s">
        <v>209</v>
      </c>
      <c r="AE4" s="4" t="s">
        <v>210</v>
      </c>
      <c r="AF4" s="7" t="s">
        <v>145</v>
      </c>
      <c r="AG4" s="4" t="s">
        <v>212</v>
      </c>
    </row>
    <row r="5" spans="1:36">
      <c r="A5" s="32">
        <v>4</v>
      </c>
      <c r="B5" s="4">
        <v>22</v>
      </c>
      <c r="C5" s="4">
        <v>67</v>
      </c>
      <c r="D5" s="4" t="s">
        <v>359</v>
      </c>
      <c r="E5" s="16" t="s">
        <v>140</v>
      </c>
      <c r="F5" s="4" t="s">
        <v>12</v>
      </c>
      <c r="G5" s="4">
        <f>LOOKUP($F5,Coding!$D$2:$D$12,Coding!$E$2:$E$12)</f>
        <v>2</v>
      </c>
      <c r="H5" s="4" t="s">
        <v>349</v>
      </c>
      <c r="I5" s="4" t="s">
        <v>71</v>
      </c>
      <c r="J5" s="4" t="s">
        <v>37</v>
      </c>
      <c r="K5" s="4" t="s">
        <v>31</v>
      </c>
      <c r="L5" s="4" t="s">
        <v>31</v>
      </c>
      <c r="M5" s="4" t="s">
        <v>31</v>
      </c>
      <c r="N5" s="4">
        <v>1</v>
      </c>
      <c r="O5" s="4">
        <v>9999</v>
      </c>
      <c r="P5" s="4">
        <v>9999</v>
      </c>
      <c r="Q5" s="4">
        <v>9999</v>
      </c>
      <c r="R5" s="4">
        <v>9999</v>
      </c>
      <c r="S5" s="4">
        <v>9999</v>
      </c>
      <c r="T5" s="4">
        <v>9999</v>
      </c>
      <c r="U5" s="4">
        <v>9999</v>
      </c>
      <c r="V5" s="4">
        <v>9999</v>
      </c>
      <c r="X5" s="13">
        <v>21.466999999999999</v>
      </c>
      <c r="Y5" s="13">
        <v>69.2</v>
      </c>
      <c r="Z5" s="19">
        <v>704</v>
      </c>
      <c r="AA5" s="19" t="s">
        <v>88</v>
      </c>
      <c r="AB5" s="5">
        <v>41178</v>
      </c>
      <c r="AC5" s="5" t="s">
        <v>73</v>
      </c>
      <c r="AD5" s="4" t="s">
        <v>14</v>
      </c>
      <c r="AE5" s="4" t="s">
        <v>15</v>
      </c>
      <c r="AF5" s="4" t="s">
        <v>113</v>
      </c>
      <c r="AG5" s="4" t="s">
        <v>212</v>
      </c>
    </row>
    <row r="6" spans="1:36">
      <c r="A6" s="32">
        <v>4</v>
      </c>
      <c r="B6" s="12">
        <v>54</v>
      </c>
      <c r="C6" s="13" t="s">
        <v>341</v>
      </c>
      <c r="D6" s="14" t="s">
        <v>358</v>
      </c>
      <c r="E6" s="14" t="s">
        <v>140</v>
      </c>
      <c r="F6" s="17" t="s">
        <v>138</v>
      </c>
      <c r="G6" s="4">
        <f>LOOKUP($F6,Coding!$D$2:$D$12,Coding!$E$2:$E$12)</f>
        <v>1</v>
      </c>
      <c r="H6" s="4" t="s">
        <v>349</v>
      </c>
      <c r="I6" s="14" t="s">
        <v>306</v>
      </c>
      <c r="J6" s="14" t="s">
        <v>28</v>
      </c>
      <c r="K6" s="14" t="s">
        <v>306</v>
      </c>
      <c r="L6" s="17" t="s">
        <v>31</v>
      </c>
      <c r="M6" s="4" t="s">
        <v>31</v>
      </c>
      <c r="N6" s="4">
        <v>1</v>
      </c>
      <c r="O6" s="4">
        <v>9999</v>
      </c>
      <c r="P6" s="4">
        <v>9999</v>
      </c>
      <c r="Q6" s="4">
        <v>9999</v>
      </c>
      <c r="R6" s="4">
        <v>9999</v>
      </c>
      <c r="S6" s="4">
        <v>9999</v>
      </c>
      <c r="T6" s="4">
        <v>9999</v>
      </c>
      <c r="U6" s="4">
        <v>9999</v>
      </c>
      <c r="V6" s="4">
        <v>9999</v>
      </c>
      <c r="W6" s="14"/>
      <c r="X6" s="13">
        <v>21.466999999999999</v>
      </c>
      <c r="Y6" s="13">
        <v>69.2</v>
      </c>
      <c r="Z6" s="13">
        <v>704</v>
      </c>
      <c r="AA6" s="13" t="s">
        <v>89</v>
      </c>
      <c r="AB6" s="15">
        <v>41163</v>
      </c>
      <c r="AC6" s="12" t="s">
        <v>73</v>
      </c>
      <c r="AD6" s="17" t="s">
        <v>14</v>
      </c>
      <c r="AE6" s="17" t="s">
        <v>15</v>
      </c>
      <c r="AF6" s="14" t="s">
        <v>342</v>
      </c>
      <c r="AG6" s="14" t="s">
        <v>282</v>
      </c>
      <c r="AH6" s="13">
        <v>8</v>
      </c>
      <c r="AI6" s="13" t="s">
        <v>343</v>
      </c>
      <c r="AJ6" s="14" t="s">
        <v>344</v>
      </c>
    </row>
    <row r="7" spans="1:36">
      <c r="A7" s="32">
        <v>5</v>
      </c>
      <c r="B7" s="4">
        <v>5</v>
      </c>
      <c r="C7" s="4">
        <v>9</v>
      </c>
      <c r="D7" s="4" t="s">
        <v>361</v>
      </c>
      <c r="E7" s="4" t="s">
        <v>140</v>
      </c>
      <c r="F7" s="4" t="s">
        <v>138</v>
      </c>
      <c r="G7" s="4">
        <f>LOOKUP($F7,Coding!$D$2:$D$12,Coding!$E$2:$E$12)</f>
        <v>1</v>
      </c>
      <c r="H7" s="4" t="s">
        <v>349</v>
      </c>
      <c r="I7" s="4" t="s">
        <v>120</v>
      </c>
      <c r="J7" s="4" t="s">
        <v>27</v>
      </c>
      <c r="K7" s="4" t="s">
        <v>124</v>
      </c>
      <c r="L7" s="4" t="s">
        <v>203</v>
      </c>
      <c r="M7" s="4" t="s">
        <v>122</v>
      </c>
      <c r="N7" s="4">
        <v>1</v>
      </c>
      <c r="O7" s="4">
        <v>9999</v>
      </c>
      <c r="P7" s="4">
        <v>9999</v>
      </c>
      <c r="Q7" s="4">
        <v>9999</v>
      </c>
      <c r="R7" s="4">
        <v>9999</v>
      </c>
      <c r="S7" s="4">
        <v>1</v>
      </c>
      <c r="T7" s="4">
        <v>9999</v>
      </c>
      <c r="U7" s="4">
        <v>9999</v>
      </c>
      <c r="V7" s="4">
        <v>9999</v>
      </c>
      <c r="X7" s="13">
        <v>20.716999999999999</v>
      </c>
      <c r="Y7" s="13">
        <v>69.167000000000002</v>
      </c>
      <c r="Z7" s="19">
        <v>355</v>
      </c>
      <c r="AA7" s="19" t="s">
        <v>89</v>
      </c>
      <c r="AB7" s="5">
        <v>41178</v>
      </c>
      <c r="AC7" s="4" t="s">
        <v>73</v>
      </c>
      <c r="AD7" s="4" t="s">
        <v>209</v>
      </c>
      <c r="AE7" s="4" t="s">
        <v>210</v>
      </c>
      <c r="AF7" s="7" t="s">
        <v>92</v>
      </c>
      <c r="AG7" s="4" t="s">
        <v>212</v>
      </c>
    </row>
    <row r="8" spans="1:36">
      <c r="A8" s="32">
        <v>5</v>
      </c>
      <c r="B8" s="12">
        <v>53</v>
      </c>
      <c r="C8" s="13" t="s">
        <v>338</v>
      </c>
      <c r="D8" s="14" t="s">
        <v>360</v>
      </c>
      <c r="E8" s="14" t="s">
        <v>140</v>
      </c>
      <c r="F8" s="17" t="s">
        <v>138</v>
      </c>
      <c r="G8" s="4">
        <f>LOOKUP($F8,Coding!$D$2:$D$12,Coding!$E$2:$E$12)</f>
        <v>1</v>
      </c>
      <c r="H8" s="4" t="s">
        <v>349</v>
      </c>
      <c r="I8" s="14" t="s">
        <v>306</v>
      </c>
      <c r="J8" s="14" t="s">
        <v>27</v>
      </c>
      <c r="K8" s="14" t="s">
        <v>306</v>
      </c>
      <c r="L8" s="17" t="s">
        <v>31</v>
      </c>
      <c r="M8" s="4" t="s">
        <v>31</v>
      </c>
      <c r="N8" s="4">
        <v>1</v>
      </c>
      <c r="O8" s="4">
        <v>9999</v>
      </c>
      <c r="P8" s="4">
        <v>9999</v>
      </c>
      <c r="Q8" s="4">
        <v>9999</v>
      </c>
      <c r="R8" s="4">
        <v>9999</v>
      </c>
      <c r="S8" s="4">
        <v>9999</v>
      </c>
      <c r="T8" s="4">
        <v>9999</v>
      </c>
      <c r="U8" s="4">
        <v>9999</v>
      </c>
      <c r="V8" s="4">
        <v>9999</v>
      </c>
      <c r="W8" s="14"/>
      <c r="X8" s="13">
        <v>20.716999999999999</v>
      </c>
      <c r="Y8" s="13">
        <v>69.167000000000002</v>
      </c>
      <c r="Z8" s="13">
        <v>355</v>
      </c>
      <c r="AA8" s="13" t="s">
        <v>89</v>
      </c>
      <c r="AB8" s="15">
        <v>41163</v>
      </c>
      <c r="AC8" s="12" t="s">
        <v>73</v>
      </c>
      <c r="AD8" s="17" t="s">
        <v>14</v>
      </c>
      <c r="AE8" s="17" t="s">
        <v>15</v>
      </c>
      <c r="AF8" s="14" t="s">
        <v>339</v>
      </c>
      <c r="AG8" s="14" t="s">
        <v>212</v>
      </c>
      <c r="AH8" s="13">
        <v>11</v>
      </c>
      <c r="AI8" s="13" t="s">
        <v>340</v>
      </c>
      <c r="AJ8" s="14" t="s">
        <v>184</v>
      </c>
    </row>
    <row r="9" spans="1:36">
      <c r="A9" s="4">
        <v>6</v>
      </c>
      <c r="B9" s="12">
        <v>57</v>
      </c>
      <c r="C9" s="13" t="s">
        <v>228</v>
      </c>
      <c r="D9" s="14" t="s">
        <v>229</v>
      </c>
      <c r="E9" s="14" t="s">
        <v>140</v>
      </c>
      <c r="F9" s="17" t="s">
        <v>138</v>
      </c>
      <c r="G9" s="4">
        <f>LOOKUP($F9,Coding!$D$2:$D$12,Coding!$E$2:$E$12)</f>
        <v>1</v>
      </c>
      <c r="H9" s="4" t="s">
        <v>349</v>
      </c>
      <c r="I9" s="14" t="s">
        <v>306</v>
      </c>
      <c r="J9" s="14" t="s">
        <v>28</v>
      </c>
      <c r="K9" s="14" t="s">
        <v>306</v>
      </c>
      <c r="L9" s="17" t="s">
        <v>31</v>
      </c>
      <c r="M9" s="4" t="s">
        <v>31</v>
      </c>
      <c r="N9" s="4">
        <v>1</v>
      </c>
      <c r="O9" s="4">
        <v>9999</v>
      </c>
      <c r="P9" s="4">
        <v>9999</v>
      </c>
      <c r="Q9" s="4">
        <v>9999</v>
      </c>
      <c r="R9" s="4">
        <v>9999</v>
      </c>
      <c r="S9" s="4">
        <v>9999</v>
      </c>
      <c r="T9" s="4">
        <v>9999</v>
      </c>
      <c r="U9" s="4">
        <v>9999</v>
      </c>
      <c r="V9" s="4">
        <v>9999</v>
      </c>
      <c r="W9" s="14"/>
      <c r="X9" s="13">
        <v>35.317</v>
      </c>
      <c r="Y9" s="13">
        <v>68.8</v>
      </c>
      <c r="Z9" s="13">
        <v>131</v>
      </c>
      <c r="AA9" s="13" t="s">
        <v>89</v>
      </c>
      <c r="AB9" s="15">
        <v>41163</v>
      </c>
      <c r="AC9" s="12" t="s">
        <v>73</v>
      </c>
      <c r="AD9" s="17" t="s">
        <v>14</v>
      </c>
      <c r="AE9" s="17" t="s">
        <v>15</v>
      </c>
      <c r="AF9" s="14" t="s">
        <v>230</v>
      </c>
      <c r="AG9" s="14" t="s">
        <v>231</v>
      </c>
      <c r="AH9" s="13">
        <v>8</v>
      </c>
      <c r="AI9" s="13" t="s">
        <v>227</v>
      </c>
      <c r="AJ9" s="14" t="s">
        <v>184</v>
      </c>
    </row>
    <row r="10" spans="1:36">
      <c r="A10" s="4">
        <v>7</v>
      </c>
      <c r="B10" s="12">
        <v>55</v>
      </c>
      <c r="C10" s="13" t="s">
        <v>345</v>
      </c>
      <c r="D10" s="14" t="s">
        <v>346</v>
      </c>
      <c r="E10" s="14" t="s">
        <v>140</v>
      </c>
      <c r="F10" s="17" t="s">
        <v>138</v>
      </c>
      <c r="G10" s="4">
        <f>LOOKUP($F10,Coding!$D$2:$D$12,Coding!$E$2:$E$12)</f>
        <v>1</v>
      </c>
      <c r="H10" s="4" t="s">
        <v>349</v>
      </c>
      <c r="I10" s="14" t="s">
        <v>306</v>
      </c>
      <c r="J10" s="24" t="s">
        <v>301</v>
      </c>
      <c r="K10" s="14" t="s">
        <v>306</v>
      </c>
      <c r="L10" s="17" t="s">
        <v>31</v>
      </c>
      <c r="M10" s="4" t="s">
        <v>31</v>
      </c>
      <c r="N10" s="4">
        <v>1</v>
      </c>
      <c r="O10" s="4">
        <v>9999</v>
      </c>
      <c r="P10" s="4">
        <v>9999</v>
      </c>
      <c r="Q10" s="4">
        <v>9999</v>
      </c>
      <c r="R10" s="4">
        <v>9999</v>
      </c>
      <c r="S10" s="4">
        <v>9999</v>
      </c>
      <c r="T10" s="4">
        <v>9999</v>
      </c>
      <c r="U10" s="4">
        <v>9999</v>
      </c>
      <c r="V10" s="4">
        <v>9999</v>
      </c>
      <c r="W10" s="14"/>
      <c r="X10" s="13">
        <v>22.082999999999998</v>
      </c>
      <c r="Y10" s="13">
        <v>68.683000000000007</v>
      </c>
      <c r="Z10" s="13">
        <v>526</v>
      </c>
      <c r="AA10" s="13" t="s">
        <v>89</v>
      </c>
      <c r="AB10" s="15">
        <v>41163</v>
      </c>
      <c r="AC10" s="12" t="s">
        <v>73</v>
      </c>
      <c r="AD10" s="17" t="s">
        <v>14</v>
      </c>
      <c r="AE10" s="17" t="s">
        <v>15</v>
      </c>
      <c r="AF10" s="14" t="s">
        <v>223</v>
      </c>
      <c r="AG10" s="14" t="s">
        <v>282</v>
      </c>
      <c r="AH10" s="13">
        <v>13</v>
      </c>
      <c r="AI10" s="13" t="s">
        <v>328</v>
      </c>
      <c r="AJ10" s="14" t="s">
        <v>344</v>
      </c>
    </row>
    <row r="11" spans="1:36">
      <c r="A11" s="4">
        <v>8</v>
      </c>
      <c r="B11" s="12">
        <v>46</v>
      </c>
      <c r="C11" s="13" t="s">
        <v>313</v>
      </c>
      <c r="D11" s="14" t="s">
        <v>314</v>
      </c>
      <c r="E11" s="14" t="s">
        <v>140</v>
      </c>
      <c r="F11" s="17" t="s">
        <v>138</v>
      </c>
      <c r="G11" s="4">
        <f>LOOKUP($F11,Coding!$D$2:$D$12,Coding!$E$2:$E$12)</f>
        <v>1</v>
      </c>
      <c r="H11" s="4" t="s">
        <v>349</v>
      </c>
      <c r="I11" s="14" t="s">
        <v>306</v>
      </c>
      <c r="J11" s="14" t="s">
        <v>37</v>
      </c>
      <c r="K11" s="14" t="s">
        <v>306</v>
      </c>
      <c r="L11" s="17" t="s">
        <v>31</v>
      </c>
      <c r="M11" s="4" t="s">
        <v>31</v>
      </c>
      <c r="N11" s="4">
        <v>1</v>
      </c>
      <c r="O11" s="4">
        <v>9999</v>
      </c>
      <c r="P11" s="4">
        <v>9999</v>
      </c>
      <c r="Q11" s="4">
        <v>9999</v>
      </c>
      <c r="R11" s="4">
        <v>9999</v>
      </c>
      <c r="S11" s="4">
        <v>9999</v>
      </c>
      <c r="T11" s="4">
        <v>9999</v>
      </c>
      <c r="U11" s="4">
        <v>9999</v>
      </c>
      <c r="V11" s="4">
        <v>9999</v>
      </c>
      <c r="W11" s="14"/>
      <c r="X11" s="13">
        <v>16.382999999999999</v>
      </c>
      <c r="Y11" s="13">
        <v>68.650000000000006</v>
      </c>
      <c r="Z11" s="13">
        <v>200</v>
      </c>
      <c r="AA11" s="13" t="s">
        <v>89</v>
      </c>
      <c r="AB11" s="15">
        <v>41163</v>
      </c>
      <c r="AC11" s="12" t="s">
        <v>73</v>
      </c>
      <c r="AD11" s="17" t="s">
        <v>14</v>
      </c>
      <c r="AE11" s="17" t="s">
        <v>15</v>
      </c>
      <c r="AF11" s="14" t="s">
        <v>307</v>
      </c>
      <c r="AG11" s="14" t="s">
        <v>212</v>
      </c>
      <c r="AH11" s="13">
        <v>6</v>
      </c>
      <c r="AI11" s="13" t="s">
        <v>315</v>
      </c>
      <c r="AJ11" s="14" t="s">
        <v>184</v>
      </c>
    </row>
    <row r="12" spans="1:36">
      <c r="A12" s="4">
        <v>9</v>
      </c>
      <c r="B12" s="12">
        <v>47</v>
      </c>
      <c r="C12" s="13" t="s">
        <v>316</v>
      </c>
      <c r="D12" s="14" t="s">
        <v>317</v>
      </c>
      <c r="E12" s="14" t="s">
        <v>140</v>
      </c>
      <c r="F12" s="17" t="s">
        <v>138</v>
      </c>
      <c r="G12" s="4">
        <f>LOOKUP($F12,Coding!$D$2:$D$12,Coding!$E$2:$E$12)</f>
        <v>1</v>
      </c>
      <c r="H12" s="4" t="s">
        <v>349</v>
      </c>
      <c r="I12" s="14" t="s">
        <v>306</v>
      </c>
      <c r="J12" s="24" t="s">
        <v>301</v>
      </c>
      <c r="K12" s="14" t="s">
        <v>306</v>
      </c>
      <c r="L12" s="17" t="s">
        <v>31</v>
      </c>
      <c r="M12" s="4" t="s">
        <v>31</v>
      </c>
      <c r="N12" s="4">
        <v>1</v>
      </c>
      <c r="O12" s="4">
        <v>9999</v>
      </c>
      <c r="P12" s="4">
        <v>9999</v>
      </c>
      <c r="Q12" s="4">
        <v>9999</v>
      </c>
      <c r="R12" s="4">
        <v>9999</v>
      </c>
      <c r="S12" s="4">
        <v>9999</v>
      </c>
      <c r="T12" s="4">
        <v>9999</v>
      </c>
      <c r="U12" s="4">
        <v>9999</v>
      </c>
      <c r="V12" s="4">
        <v>9999</v>
      </c>
      <c r="W12" s="14"/>
      <c r="X12" s="13">
        <v>17.266999999999999</v>
      </c>
      <c r="Y12" s="13">
        <v>68.533000000000001</v>
      </c>
      <c r="Z12" s="13">
        <v>135</v>
      </c>
      <c r="AA12" s="13" t="s">
        <v>89</v>
      </c>
      <c r="AB12" s="15">
        <v>41163</v>
      </c>
      <c r="AC12" s="12" t="s">
        <v>73</v>
      </c>
      <c r="AD12" s="17" t="s">
        <v>14</v>
      </c>
      <c r="AE12" s="17" t="s">
        <v>15</v>
      </c>
      <c r="AF12" s="14" t="s">
        <v>307</v>
      </c>
      <c r="AG12" s="14" t="s">
        <v>212</v>
      </c>
      <c r="AH12" s="13">
        <v>6</v>
      </c>
      <c r="AI12" s="13" t="s">
        <v>318</v>
      </c>
      <c r="AJ12" s="14" t="s">
        <v>184</v>
      </c>
    </row>
    <row r="13" spans="1:36" s="10" customFormat="1">
      <c r="A13" s="4">
        <v>10</v>
      </c>
      <c r="B13" s="12">
        <v>45</v>
      </c>
      <c r="C13" s="13" t="s">
        <v>304</v>
      </c>
      <c r="D13" s="14" t="s">
        <v>305</v>
      </c>
      <c r="E13" s="14" t="s">
        <v>140</v>
      </c>
      <c r="F13" s="17" t="s">
        <v>138</v>
      </c>
      <c r="G13" s="4">
        <f>LOOKUP($F13,Coding!$D$2:$D$12,Coding!$E$2:$E$12)</f>
        <v>1</v>
      </c>
      <c r="H13" s="4" t="s">
        <v>349</v>
      </c>
      <c r="I13" s="14" t="s">
        <v>306</v>
      </c>
      <c r="J13" s="14" t="s">
        <v>27</v>
      </c>
      <c r="K13" s="14" t="s">
        <v>306</v>
      </c>
      <c r="L13" s="17" t="s">
        <v>31</v>
      </c>
      <c r="M13" s="4" t="s">
        <v>31</v>
      </c>
      <c r="N13" s="4">
        <v>1</v>
      </c>
      <c r="O13" s="4">
        <v>9999</v>
      </c>
      <c r="P13" s="4">
        <v>9999</v>
      </c>
      <c r="Q13" s="4">
        <v>9999</v>
      </c>
      <c r="R13" s="4">
        <v>9999</v>
      </c>
      <c r="S13" s="4">
        <v>9999</v>
      </c>
      <c r="T13" s="4">
        <v>9999</v>
      </c>
      <c r="U13" s="4">
        <v>9999</v>
      </c>
      <c r="V13" s="4">
        <v>9999</v>
      </c>
      <c r="W13" s="14" t="s">
        <v>40</v>
      </c>
      <c r="X13" s="13">
        <v>14.867000000000001</v>
      </c>
      <c r="Y13" s="13">
        <v>68.516999999999996</v>
      </c>
      <c r="Z13" s="13">
        <v>106</v>
      </c>
      <c r="AA13" s="13" t="s">
        <v>89</v>
      </c>
      <c r="AB13" s="15">
        <v>41163</v>
      </c>
      <c r="AC13" s="12" t="s">
        <v>73</v>
      </c>
      <c r="AD13" s="17" t="s">
        <v>14</v>
      </c>
      <c r="AE13" s="17" t="s">
        <v>15</v>
      </c>
      <c r="AF13" s="14" t="s">
        <v>307</v>
      </c>
      <c r="AG13" s="14" t="s">
        <v>212</v>
      </c>
      <c r="AH13" s="13">
        <v>6</v>
      </c>
      <c r="AI13" s="13" t="s">
        <v>308</v>
      </c>
      <c r="AJ13" s="14" t="s">
        <v>184</v>
      </c>
    </row>
    <row r="14" spans="1:36">
      <c r="A14" s="4">
        <v>11</v>
      </c>
      <c r="B14" s="12">
        <v>48</v>
      </c>
      <c r="C14" s="13" t="s">
        <v>319</v>
      </c>
      <c r="D14" s="14" t="s">
        <v>320</v>
      </c>
      <c r="E14" s="14" t="s">
        <v>140</v>
      </c>
      <c r="F14" s="17" t="s">
        <v>138</v>
      </c>
      <c r="G14" s="4">
        <f>LOOKUP($F14,Coding!$D$2:$D$12,Coding!$E$2:$E$12)</f>
        <v>1</v>
      </c>
      <c r="H14" s="4" t="s">
        <v>349</v>
      </c>
      <c r="I14" s="14" t="s">
        <v>306</v>
      </c>
      <c r="J14" s="24" t="s">
        <v>301</v>
      </c>
      <c r="K14" s="14" t="s">
        <v>306</v>
      </c>
      <c r="L14" s="17" t="s">
        <v>31</v>
      </c>
      <c r="M14" s="4" t="s">
        <v>31</v>
      </c>
      <c r="N14" s="4">
        <v>1</v>
      </c>
      <c r="O14" s="4">
        <v>9999</v>
      </c>
      <c r="P14" s="4">
        <v>9999</v>
      </c>
      <c r="Q14" s="4">
        <v>9999</v>
      </c>
      <c r="R14" s="4">
        <v>9999</v>
      </c>
      <c r="S14" s="4">
        <v>9999</v>
      </c>
      <c r="T14" s="4">
        <v>9999</v>
      </c>
      <c r="U14" s="4">
        <v>9999</v>
      </c>
      <c r="V14" s="4">
        <v>9999</v>
      </c>
      <c r="W14" s="14"/>
      <c r="X14" s="13">
        <v>17.75</v>
      </c>
      <c r="Y14" s="13">
        <v>68.466999999999999</v>
      </c>
      <c r="Z14" s="13">
        <v>290</v>
      </c>
      <c r="AA14" s="13" t="s">
        <v>89</v>
      </c>
      <c r="AB14" s="15">
        <v>41163</v>
      </c>
      <c r="AC14" s="12" t="s">
        <v>73</v>
      </c>
      <c r="AD14" s="17" t="s">
        <v>14</v>
      </c>
      <c r="AE14" s="17" t="s">
        <v>15</v>
      </c>
      <c r="AF14" s="14" t="s">
        <v>307</v>
      </c>
      <c r="AG14" s="14" t="s">
        <v>212</v>
      </c>
      <c r="AH14" s="13">
        <v>8</v>
      </c>
      <c r="AI14" s="13" t="s">
        <v>318</v>
      </c>
      <c r="AJ14" s="14" t="s">
        <v>321</v>
      </c>
    </row>
    <row r="15" spans="1:36">
      <c r="A15" s="4">
        <v>12</v>
      </c>
      <c r="B15" s="12">
        <v>49</v>
      </c>
      <c r="C15" s="13" t="s">
        <v>322</v>
      </c>
      <c r="D15" s="14" t="s">
        <v>323</v>
      </c>
      <c r="E15" s="14" t="s">
        <v>140</v>
      </c>
      <c r="F15" s="17" t="s">
        <v>138</v>
      </c>
      <c r="G15" s="4">
        <f>LOOKUP($F15,Coding!$D$2:$D$12,Coding!$E$2:$E$12)</f>
        <v>1</v>
      </c>
      <c r="H15" s="4" t="s">
        <v>349</v>
      </c>
      <c r="I15" s="14" t="s">
        <v>306</v>
      </c>
      <c r="J15" s="14" t="s">
        <v>27</v>
      </c>
      <c r="K15" s="14" t="s">
        <v>306</v>
      </c>
      <c r="L15" s="17" t="s">
        <v>31</v>
      </c>
      <c r="M15" s="4" t="s">
        <v>31</v>
      </c>
      <c r="N15" s="4">
        <v>1</v>
      </c>
      <c r="O15" s="4">
        <v>9999</v>
      </c>
      <c r="P15" s="4">
        <v>9999</v>
      </c>
      <c r="Q15" s="4">
        <v>9999</v>
      </c>
      <c r="R15" s="4">
        <v>9999</v>
      </c>
      <c r="S15" s="4">
        <v>9999</v>
      </c>
      <c r="T15" s="4">
        <v>9999</v>
      </c>
      <c r="U15" s="4">
        <v>9999</v>
      </c>
      <c r="V15" s="4">
        <v>9999</v>
      </c>
      <c r="W15" s="14"/>
      <c r="X15" s="13">
        <v>18.067</v>
      </c>
      <c r="Y15" s="13">
        <v>68.433000000000007</v>
      </c>
      <c r="Z15" s="13">
        <v>510</v>
      </c>
      <c r="AA15" s="13" t="s">
        <v>89</v>
      </c>
      <c r="AB15" s="15">
        <v>41163</v>
      </c>
      <c r="AC15" s="12" t="s">
        <v>73</v>
      </c>
      <c r="AD15" s="17" t="s">
        <v>14</v>
      </c>
      <c r="AE15" s="17" t="s">
        <v>15</v>
      </c>
      <c r="AF15" s="14" t="s">
        <v>307</v>
      </c>
      <c r="AG15" s="14" t="s">
        <v>212</v>
      </c>
      <c r="AH15" s="13">
        <v>8</v>
      </c>
      <c r="AI15" s="13" t="s">
        <v>324</v>
      </c>
      <c r="AJ15" s="14" t="s">
        <v>325</v>
      </c>
    </row>
    <row r="16" spans="1:36" s="10" customFormat="1">
      <c r="A16" s="4">
        <v>13</v>
      </c>
      <c r="B16" s="4">
        <v>21</v>
      </c>
      <c r="C16" s="4">
        <v>71</v>
      </c>
      <c r="D16" s="4" t="s">
        <v>368</v>
      </c>
      <c r="E16" s="4" t="s">
        <v>85</v>
      </c>
      <c r="F16" s="4" t="s">
        <v>12</v>
      </c>
      <c r="G16" s="4">
        <f>LOOKUP($F16,Coding!$D$2:$D$12,Coding!$E$2:$E$12)</f>
        <v>2</v>
      </c>
      <c r="H16" s="4" t="s">
        <v>349</v>
      </c>
      <c r="I16" s="4" t="s">
        <v>71</v>
      </c>
      <c r="J16" s="4" t="s">
        <v>28</v>
      </c>
      <c r="K16" s="4" t="s">
        <v>71</v>
      </c>
      <c r="L16" s="4" t="s">
        <v>31</v>
      </c>
      <c r="M16" s="4" t="s">
        <v>31</v>
      </c>
      <c r="N16" s="4">
        <v>1</v>
      </c>
      <c r="O16" s="4">
        <v>9999</v>
      </c>
      <c r="P16" s="4">
        <v>9999</v>
      </c>
      <c r="Q16" s="4">
        <v>9999</v>
      </c>
      <c r="R16" s="4">
        <v>9999</v>
      </c>
      <c r="S16" s="4">
        <v>9999</v>
      </c>
      <c r="T16" s="4">
        <v>9999</v>
      </c>
      <c r="U16" s="4">
        <v>9999</v>
      </c>
      <c r="V16" s="4">
        <v>9999</v>
      </c>
      <c r="W16" s="4"/>
      <c r="X16" s="19">
        <v>18.696000000000002</v>
      </c>
      <c r="Y16" s="19">
        <v>68.364000000000004</v>
      </c>
      <c r="Z16" s="19">
        <v>999</v>
      </c>
      <c r="AA16" s="19" t="s">
        <v>88</v>
      </c>
      <c r="AB16" s="5">
        <v>41178</v>
      </c>
      <c r="AC16" s="5" t="s">
        <v>73</v>
      </c>
      <c r="AD16" s="4" t="s">
        <v>85</v>
      </c>
      <c r="AE16" s="4" t="s">
        <v>85</v>
      </c>
      <c r="AF16" s="4" t="s">
        <v>220</v>
      </c>
      <c r="AG16" s="4" t="s">
        <v>108</v>
      </c>
      <c r="AH16" s="4"/>
      <c r="AI16" s="4"/>
      <c r="AJ16" s="4"/>
    </row>
    <row r="17" spans="1:36">
      <c r="A17" s="4">
        <v>14</v>
      </c>
      <c r="B17" s="4">
        <v>24</v>
      </c>
      <c r="C17" s="4">
        <v>69</v>
      </c>
      <c r="D17" s="4" t="s">
        <v>363</v>
      </c>
      <c r="E17" s="16" t="s">
        <v>140</v>
      </c>
      <c r="F17" s="4" t="s">
        <v>12</v>
      </c>
      <c r="G17" s="4">
        <f>LOOKUP($F17,Coding!$D$2:$D$12,Coding!$E$2:$E$12)</f>
        <v>2</v>
      </c>
      <c r="H17" s="4" t="s">
        <v>349</v>
      </c>
      <c r="I17" s="4" t="s">
        <v>71</v>
      </c>
      <c r="J17" s="4" t="s">
        <v>37</v>
      </c>
      <c r="K17" s="4" t="s">
        <v>31</v>
      </c>
      <c r="L17" s="4" t="s">
        <v>31</v>
      </c>
      <c r="M17" s="4" t="s">
        <v>31</v>
      </c>
      <c r="N17" s="4">
        <v>1</v>
      </c>
      <c r="O17" s="4">
        <v>9999</v>
      </c>
      <c r="P17" s="4">
        <v>9999</v>
      </c>
      <c r="Q17" s="4">
        <v>9999</v>
      </c>
      <c r="R17" s="4">
        <v>9999</v>
      </c>
      <c r="S17" s="4">
        <v>9999</v>
      </c>
      <c r="T17" s="4">
        <v>9999</v>
      </c>
      <c r="U17" s="4">
        <v>9999</v>
      </c>
      <c r="V17" s="4">
        <v>9999</v>
      </c>
      <c r="X17" s="19">
        <v>19.097000000000001</v>
      </c>
      <c r="Y17" s="19">
        <v>68.344999999999999</v>
      </c>
      <c r="Z17" s="19">
        <v>348</v>
      </c>
      <c r="AA17" s="19" t="s">
        <v>88</v>
      </c>
      <c r="AB17" s="5">
        <v>41178</v>
      </c>
      <c r="AC17" s="5" t="s">
        <v>73</v>
      </c>
      <c r="AD17" s="4" t="s">
        <v>294</v>
      </c>
      <c r="AE17" s="6" t="s">
        <v>295</v>
      </c>
      <c r="AF17" s="4" t="s">
        <v>220</v>
      </c>
      <c r="AG17" s="4" t="s">
        <v>108</v>
      </c>
    </row>
    <row r="18" spans="1:36">
      <c r="A18" s="32">
        <v>14</v>
      </c>
      <c r="B18" s="12">
        <v>50</v>
      </c>
      <c r="C18" s="13" t="s">
        <v>326</v>
      </c>
      <c r="D18" s="14" t="s">
        <v>362</v>
      </c>
      <c r="E18" s="14" t="s">
        <v>140</v>
      </c>
      <c r="F18" s="17" t="s">
        <v>138</v>
      </c>
      <c r="G18" s="4">
        <f>LOOKUP($F18,Coding!$D$2:$D$12,Coding!$E$2:$E$12)</f>
        <v>1</v>
      </c>
      <c r="H18" s="4" t="s">
        <v>349</v>
      </c>
      <c r="I18" s="14" t="s">
        <v>306</v>
      </c>
      <c r="J18" s="14" t="s">
        <v>37</v>
      </c>
      <c r="K18" s="14" t="s">
        <v>306</v>
      </c>
      <c r="L18" s="17" t="s">
        <v>31</v>
      </c>
      <c r="M18" s="4" t="s">
        <v>31</v>
      </c>
      <c r="N18" s="4">
        <v>1</v>
      </c>
      <c r="O18" s="4">
        <v>9999</v>
      </c>
      <c r="P18" s="4">
        <v>9999</v>
      </c>
      <c r="Q18" s="4">
        <v>9999</v>
      </c>
      <c r="R18" s="4">
        <v>9999</v>
      </c>
      <c r="S18" s="4">
        <v>9999</v>
      </c>
      <c r="T18" s="4">
        <v>9999</v>
      </c>
      <c r="U18" s="4">
        <v>9999</v>
      </c>
      <c r="V18" s="4">
        <v>9999</v>
      </c>
      <c r="W18" s="14"/>
      <c r="X18" s="13">
        <v>19.149999999999999</v>
      </c>
      <c r="Y18" s="13">
        <v>68.332999999999998</v>
      </c>
      <c r="Z18" s="13">
        <v>390</v>
      </c>
      <c r="AA18" s="13" t="s">
        <v>89</v>
      </c>
      <c r="AB18" s="15">
        <v>41163</v>
      </c>
      <c r="AC18" s="12" t="s">
        <v>73</v>
      </c>
      <c r="AD18" s="17" t="s">
        <v>14</v>
      </c>
      <c r="AE18" s="17" t="s">
        <v>15</v>
      </c>
      <c r="AF18" s="14" t="s">
        <v>327</v>
      </c>
      <c r="AG18" s="14" t="s">
        <v>108</v>
      </c>
      <c r="AH18" s="13">
        <v>10</v>
      </c>
      <c r="AI18" s="13" t="s">
        <v>328</v>
      </c>
      <c r="AJ18" s="14" t="s">
        <v>184</v>
      </c>
    </row>
    <row r="19" spans="1:36">
      <c r="A19" s="4">
        <v>15</v>
      </c>
      <c r="B19" s="4">
        <v>20</v>
      </c>
      <c r="C19" s="4">
        <v>70</v>
      </c>
      <c r="D19" s="4" t="s">
        <v>219</v>
      </c>
      <c r="E19" s="4" t="s">
        <v>85</v>
      </c>
      <c r="F19" s="4" t="s">
        <v>12</v>
      </c>
      <c r="G19" s="4">
        <f>LOOKUP($F19,Coding!$D$2:$D$12,Coding!$E$2:$E$12)</f>
        <v>2</v>
      </c>
      <c r="H19" s="4" t="s">
        <v>349</v>
      </c>
      <c r="I19" s="4" t="s">
        <v>71</v>
      </c>
      <c r="J19" s="4" t="s">
        <v>27</v>
      </c>
      <c r="K19" s="4" t="s">
        <v>71</v>
      </c>
      <c r="L19" s="4" t="s">
        <v>31</v>
      </c>
      <c r="M19" s="4" t="s">
        <v>31</v>
      </c>
      <c r="N19" s="4">
        <v>1</v>
      </c>
      <c r="O19" s="4">
        <v>9999</v>
      </c>
      <c r="P19" s="4">
        <v>9999</v>
      </c>
      <c r="Q19" s="4">
        <v>9999</v>
      </c>
      <c r="R19" s="4">
        <v>9999</v>
      </c>
      <c r="S19" s="4">
        <v>9999</v>
      </c>
      <c r="T19" s="4">
        <v>9999</v>
      </c>
      <c r="U19" s="4">
        <v>9999</v>
      </c>
      <c r="V19" s="4">
        <v>9999</v>
      </c>
      <c r="X19" s="19">
        <v>19.111000000000001</v>
      </c>
      <c r="Y19" s="19">
        <v>68.293999999999997</v>
      </c>
      <c r="Z19" s="19">
        <v>850</v>
      </c>
      <c r="AA19" s="19" t="s">
        <v>88</v>
      </c>
      <c r="AB19" s="5">
        <v>41178</v>
      </c>
      <c r="AC19" s="5" t="s">
        <v>73</v>
      </c>
      <c r="AD19" s="4" t="s">
        <v>85</v>
      </c>
      <c r="AE19" s="4" t="s">
        <v>85</v>
      </c>
      <c r="AF19" s="4" t="s">
        <v>220</v>
      </c>
      <c r="AG19" s="4" t="s">
        <v>108</v>
      </c>
    </row>
    <row r="20" spans="1:36">
      <c r="A20" s="4">
        <v>16</v>
      </c>
      <c r="B20" s="12">
        <v>51</v>
      </c>
      <c r="C20" s="13" t="s">
        <v>329</v>
      </c>
      <c r="D20" s="14" t="s">
        <v>330</v>
      </c>
      <c r="E20" s="14" t="s">
        <v>140</v>
      </c>
      <c r="F20" s="17" t="s">
        <v>138</v>
      </c>
      <c r="G20" s="4">
        <f>LOOKUP($F20,Coding!$D$2:$D$12,Coding!$E$2:$E$12)</f>
        <v>1</v>
      </c>
      <c r="H20" s="4" t="s">
        <v>349</v>
      </c>
      <c r="I20" s="14" t="s">
        <v>306</v>
      </c>
      <c r="J20" s="14" t="s">
        <v>28</v>
      </c>
      <c r="K20" s="14" t="s">
        <v>306</v>
      </c>
      <c r="L20" s="17" t="s">
        <v>31</v>
      </c>
      <c r="M20" s="4" t="s">
        <v>31</v>
      </c>
      <c r="N20" s="4">
        <v>1</v>
      </c>
      <c r="O20" s="4">
        <v>9999</v>
      </c>
      <c r="P20" s="4">
        <v>9999</v>
      </c>
      <c r="Q20" s="4">
        <v>9999</v>
      </c>
      <c r="R20" s="4">
        <v>9999</v>
      </c>
      <c r="S20" s="4">
        <v>9999</v>
      </c>
      <c r="T20" s="4">
        <v>9999</v>
      </c>
      <c r="U20" s="4">
        <v>9999</v>
      </c>
      <c r="V20" s="4">
        <v>9999</v>
      </c>
      <c r="W20" s="14"/>
      <c r="X20" s="13">
        <v>20.483000000000001</v>
      </c>
      <c r="Y20" s="13">
        <v>67.966999999999999</v>
      </c>
      <c r="Z20" s="13">
        <v>365</v>
      </c>
      <c r="AA20" s="13" t="s">
        <v>89</v>
      </c>
      <c r="AB20" s="15">
        <v>41163</v>
      </c>
      <c r="AC20" s="12" t="s">
        <v>73</v>
      </c>
      <c r="AD20" s="17" t="s">
        <v>14</v>
      </c>
      <c r="AE20" s="17" t="s">
        <v>15</v>
      </c>
      <c r="AF20" s="14" t="s">
        <v>331</v>
      </c>
      <c r="AG20" s="14" t="s">
        <v>108</v>
      </c>
      <c r="AH20" s="13">
        <v>6</v>
      </c>
      <c r="AI20" s="13" t="s">
        <v>315</v>
      </c>
      <c r="AJ20" s="14" t="s">
        <v>332</v>
      </c>
    </row>
    <row r="21" spans="1:36">
      <c r="A21" s="4">
        <v>17</v>
      </c>
      <c r="B21" s="12">
        <v>52</v>
      </c>
      <c r="C21" s="13" t="s">
        <v>333</v>
      </c>
      <c r="D21" s="14" t="s">
        <v>334</v>
      </c>
      <c r="E21" s="14" t="s">
        <v>140</v>
      </c>
      <c r="F21" s="17" t="s">
        <v>138</v>
      </c>
      <c r="G21" s="4">
        <f>LOOKUP($F21,Coding!$D$2:$D$12,Coding!$E$2:$E$12)</f>
        <v>1</v>
      </c>
      <c r="H21" s="4" t="s">
        <v>349</v>
      </c>
      <c r="I21" s="14" t="s">
        <v>306</v>
      </c>
      <c r="J21" s="14" t="s">
        <v>136</v>
      </c>
      <c r="K21" s="14" t="s">
        <v>306</v>
      </c>
      <c r="L21" s="17" t="s">
        <v>31</v>
      </c>
      <c r="M21" s="4" t="s">
        <v>31</v>
      </c>
      <c r="N21" s="4">
        <v>1</v>
      </c>
      <c r="O21" s="4">
        <v>9999</v>
      </c>
      <c r="P21" s="4">
        <v>9999</v>
      </c>
      <c r="Q21" s="4">
        <v>9999</v>
      </c>
      <c r="R21" s="4">
        <v>9999</v>
      </c>
      <c r="S21" s="4">
        <v>9999</v>
      </c>
      <c r="T21" s="4">
        <v>9999</v>
      </c>
      <c r="U21" s="4">
        <v>9999</v>
      </c>
      <c r="V21" s="4">
        <v>9999</v>
      </c>
      <c r="W21" s="14"/>
      <c r="X21" s="13">
        <v>14.05</v>
      </c>
      <c r="Y21" s="13">
        <v>64.417000000000002</v>
      </c>
      <c r="Z21" s="13">
        <v>243</v>
      </c>
      <c r="AA21" s="13" t="s">
        <v>89</v>
      </c>
      <c r="AB21" s="15">
        <v>41163</v>
      </c>
      <c r="AC21" s="12" t="s">
        <v>73</v>
      </c>
      <c r="AD21" s="17" t="s">
        <v>14</v>
      </c>
      <c r="AE21" s="17" t="s">
        <v>15</v>
      </c>
      <c r="AF21" s="14" t="s">
        <v>335</v>
      </c>
      <c r="AG21" s="14" t="s">
        <v>212</v>
      </c>
      <c r="AH21" s="13">
        <v>4</v>
      </c>
      <c r="AI21" s="13" t="s">
        <v>336</v>
      </c>
      <c r="AJ21" s="14" t="s">
        <v>337</v>
      </c>
    </row>
    <row r="22" spans="1:36">
      <c r="A22" s="4">
        <v>18</v>
      </c>
      <c r="B22" s="12">
        <v>60</v>
      </c>
      <c r="C22" s="13" t="s">
        <v>238</v>
      </c>
      <c r="D22" s="14" t="s">
        <v>239</v>
      </c>
      <c r="E22" s="14" t="s">
        <v>140</v>
      </c>
      <c r="F22" s="17" t="s">
        <v>138</v>
      </c>
      <c r="G22" s="4">
        <f>LOOKUP($F22,Coding!$D$2:$D$12,Coding!$E$2:$E$12)</f>
        <v>1</v>
      </c>
      <c r="H22" s="4" t="s">
        <v>349</v>
      </c>
      <c r="I22" s="14" t="s">
        <v>306</v>
      </c>
      <c r="J22" s="14" t="s">
        <v>136</v>
      </c>
      <c r="K22" s="14" t="s">
        <v>306</v>
      </c>
      <c r="L22" s="17" t="s">
        <v>31</v>
      </c>
      <c r="M22" s="4" t="s">
        <v>31</v>
      </c>
      <c r="N22" s="4">
        <v>1</v>
      </c>
      <c r="O22" s="4">
        <v>9999</v>
      </c>
      <c r="P22" s="4">
        <v>9999</v>
      </c>
      <c r="Q22" s="4">
        <v>9999</v>
      </c>
      <c r="R22" s="4">
        <v>9999</v>
      </c>
      <c r="S22" s="4">
        <v>9999</v>
      </c>
      <c r="T22" s="4">
        <v>9999</v>
      </c>
      <c r="U22" s="4">
        <v>9999</v>
      </c>
      <c r="V22" s="4">
        <v>9999</v>
      </c>
      <c r="W22" s="14"/>
      <c r="X22" s="13">
        <v>8.8670000000000009</v>
      </c>
      <c r="Y22" s="13">
        <v>63.35</v>
      </c>
      <c r="Z22" s="13">
        <v>183</v>
      </c>
      <c r="AA22" s="13" t="s">
        <v>89</v>
      </c>
      <c r="AB22" s="15">
        <v>41163</v>
      </c>
      <c r="AC22" s="12" t="s">
        <v>73</v>
      </c>
      <c r="AD22" s="17" t="s">
        <v>14</v>
      </c>
      <c r="AE22" s="17" t="s">
        <v>15</v>
      </c>
      <c r="AF22" s="14" t="s">
        <v>307</v>
      </c>
      <c r="AG22" s="14" t="s">
        <v>212</v>
      </c>
      <c r="AH22" s="13">
        <v>10</v>
      </c>
      <c r="AI22" s="13" t="s">
        <v>336</v>
      </c>
      <c r="AJ22" s="14" t="s">
        <v>284</v>
      </c>
    </row>
    <row r="23" spans="1:36">
      <c r="A23" s="32">
        <v>19</v>
      </c>
      <c r="B23" s="4">
        <v>7</v>
      </c>
      <c r="C23" s="4">
        <v>38</v>
      </c>
      <c r="D23" s="7" t="s">
        <v>372</v>
      </c>
      <c r="E23" s="4" t="s">
        <v>140</v>
      </c>
      <c r="F23" s="4" t="s">
        <v>9</v>
      </c>
      <c r="G23" s="4">
        <f>LOOKUP($F23,Coding!$D$2:$D$12,Coding!$E$2:$E$12)</f>
        <v>4</v>
      </c>
      <c r="H23" s="4" t="s">
        <v>349</v>
      </c>
      <c r="I23" s="4" t="s">
        <v>45</v>
      </c>
      <c r="J23" s="4" t="s">
        <v>136</v>
      </c>
      <c r="K23" s="4" t="s">
        <v>135</v>
      </c>
      <c r="L23" s="4" t="s">
        <v>31</v>
      </c>
      <c r="M23" s="4" t="s">
        <v>31</v>
      </c>
      <c r="N23" s="4">
        <v>3</v>
      </c>
      <c r="O23" s="4">
        <v>9999</v>
      </c>
      <c r="P23" s="4">
        <v>9999</v>
      </c>
      <c r="Q23" s="4">
        <v>9999</v>
      </c>
      <c r="R23" s="4">
        <v>3</v>
      </c>
      <c r="S23" s="4">
        <v>9999</v>
      </c>
      <c r="T23" s="4">
        <v>3</v>
      </c>
      <c r="U23" s="4">
        <v>9999</v>
      </c>
      <c r="V23" s="4">
        <v>3</v>
      </c>
      <c r="X23" s="19">
        <v>12.317</v>
      </c>
      <c r="Y23" s="22">
        <v>63.116999999999997</v>
      </c>
      <c r="Z23" s="19">
        <v>887</v>
      </c>
      <c r="AA23" s="19" t="s">
        <v>89</v>
      </c>
      <c r="AB23" s="5">
        <v>41165</v>
      </c>
      <c r="AC23" s="5" t="s">
        <v>73</v>
      </c>
      <c r="AD23" s="7" t="s">
        <v>105</v>
      </c>
      <c r="AE23" s="6" t="s">
        <v>106</v>
      </c>
      <c r="AF23" s="7" t="s">
        <v>107</v>
      </c>
      <c r="AG23" s="4" t="s">
        <v>108</v>
      </c>
    </row>
    <row r="24" spans="1:36">
      <c r="A24" s="32">
        <v>19</v>
      </c>
      <c r="B24" s="10">
        <v>69</v>
      </c>
      <c r="C24" s="25" t="s">
        <v>152</v>
      </c>
      <c r="D24" s="26" t="s">
        <v>371</v>
      </c>
      <c r="E24" s="26" t="s">
        <v>140</v>
      </c>
      <c r="F24" s="10" t="s">
        <v>12</v>
      </c>
      <c r="G24" s="4">
        <f>LOOKUP($F24,Coding!$D$2:$D$12,Coding!$E$2:$E$12)</f>
        <v>2</v>
      </c>
      <c r="H24" s="4" t="s">
        <v>349</v>
      </c>
      <c r="I24" s="26" t="s">
        <v>306</v>
      </c>
      <c r="J24" s="10" t="s">
        <v>136</v>
      </c>
      <c r="K24" s="26" t="s">
        <v>306</v>
      </c>
      <c r="L24" s="10" t="s">
        <v>31</v>
      </c>
      <c r="M24" s="10" t="s">
        <v>31</v>
      </c>
      <c r="N24" s="10">
        <v>1</v>
      </c>
      <c r="O24" s="10">
        <v>9999</v>
      </c>
      <c r="P24" s="10">
        <v>9999</v>
      </c>
      <c r="Q24" s="10">
        <v>9999</v>
      </c>
      <c r="R24" s="10">
        <v>9999</v>
      </c>
      <c r="S24" s="10">
        <v>9999</v>
      </c>
      <c r="T24" s="10">
        <v>9999</v>
      </c>
      <c r="U24" s="10">
        <v>9999</v>
      </c>
      <c r="V24" s="10">
        <v>9999</v>
      </c>
      <c r="W24" s="26"/>
      <c r="X24" s="19">
        <v>12.317</v>
      </c>
      <c r="Y24" s="22">
        <v>63.116999999999997</v>
      </c>
      <c r="Z24" s="19">
        <v>887</v>
      </c>
      <c r="AA24" s="19" t="s">
        <v>88</v>
      </c>
      <c r="AB24" s="11">
        <v>39730</v>
      </c>
      <c r="AC24" s="10" t="s">
        <v>73</v>
      </c>
      <c r="AD24" s="4" t="s">
        <v>114</v>
      </c>
      <c r="AE24" s="4" t="s">
        <v>115</v>
      </c>
      <c r="AF24" s="27" t="s">
        <v>79</v>
      </c>
      <c r="AG24" s="26"/>
      <c r="AH24" s="25"/>
      <c r="AI24" s="25"/>
      <c r="AJ24" s="26"/>
    </row>
    <row r="25" spans="1:36">
      <c r="A25" s="4">
        <v>20</v>
      </c>
      <c r="B25" s="12">
        <v>61</v>
      </c>
      <c r="C25" s="13" t="s">
        <v>240</v>
      </c>
      <c r="D25" s="14" t="s">
        <v>241</v>
      </c>
      <c r="E25" s="14" t="s">
        <v>140</v>
      </c>
      <c r="F25" s="17" t="s">
        <v>138</v>
      </c>
      <c r="G25" s="4">
        <f>LOOKUP($F25,Coding!$D$2:$D$12,Coding!$E$2:$E$12)</f>
        <v>1</v>
      </c>
      <c r="H25" s="4" t="s">
        <v>349</v>
      </c>
      <c r="I25" s="14" t="s">
        <v>306</v>
      </c>
      <c r="J25" s="14" t="s">
        <v>28</v>
      </c>
      <c r="K25" s="14" t="s">
        <v>306</v>
      </c>
      <c r="L25" s="17" t="s">
        <v>31</v>
      </c>
      <c r="M25" s="4" t="s">
        <v>31</v>
      </c>
      <c r="N25" s="4">
        <v>1</v>
      </c>
      <c r="O25" s="4">
        <v>9999</v>
      </c>
      <c r="P25" s="4">
        <v>9999</v>
      </c>
      <c r="Q25" s="4">
        <v>9999</v>
      </c>
      <c r="R25" s="4">
        <v>9999</v>
      </c>
      <c r="S25" s="4">
        <v>9999</v>
      </c>
      <c r="T25" s="4">
        <v>9999</v>
      </c>
      <c r="U25" s="4">
        <v>9999</v>
      </c>
      <c r="V25" s="4">
        <v>9999</v>
      </c>
      <c r="W25" s="14"/>
      <c r="X25" s="13">
        <v>9.4169999999999998</v>
      </c>
      <c r="Y25" s="13">
        <v>63.05</v>
      </c>
      <c r="Z25" s="13">
        <v>464</v>
      </c>
      <c r="AA25" s="13" t="s">
        <v>89</v>
      </c>
      <c r="AB25" s="15">
        <v>41163</v>
      </c>
      <c r="AC25" s="12" t="s">
        <v>73</v>
      </c>
      <c r="AD25" s="17" t="s">
        <v>14</v>
      </c>
      <c r="AE25" s="17" t="s">
        <v>15</v>
      </c>
      <c r="AF25" s="14" t="s">
        <v>307</v>
      </c>
      <c r="AG25" s="14" t="s">
        <v>212</v>
      </c>
      <c r="AH25" s="13">
        <v>8</v>
      </c>
      <c r="AI25" s="13" t="s">
        <v>242</v>
      </c>
      <c r="AJ25" s="14" t="s">
        <v>337</v>
      </c>
    </row>
    <row r="26" spans="1:36">
      <c r="A26" s="10">
        <v>21</v>
      </c>
      <c r="B26" s="4">
        <v>25</v>
      </c>
      <c r="C26" s="4">
        <v>72</v>
      </c>
      <c r="D26" s="10" t="s">
        <v>370</v>
      </c>
      <c r="E26" s="16" t="s">
        <v>140</v>
      </c>
      <c r="F26" s="4" t="s">
        <v>12</v>
      </c>
      <c r="G26" s="4">
        <f>LOOKUP($F26,Coding!$D$2:$D$12,Coding!$E$2:$E$12)</f>
        <v>2</v>
      </c>
      <c r="H26" s="4" t="s">
        <v>349</v>
      </c>
      <c r="I26" s="4" t="s">
        <v>71</v>
      </c>
      <c r="J26" s="4" t="s">
        <v>37</v>
      </c>
      <c r="K26" s="4" t="s">
        <v>37</v>
      </c>
      <c r="L26" s="4" t="s">
        <v>31</v>
      </c>
      <c r="M26" s="4" t="s">
        <v>31</v>
      </c>
      <c r="N26" s="4">
        <v>1</v>
      </c>
      <c r="O26" s="4">
        <v>9999</v>
      </c>
      <c r="P26" s="4">
        <v>9999</v>
      </c>
      <c r="Q26" s="4">
        <v>9999</v>
      </c>
      <c r="R26" s="4">
        <v>9999</v>
      </c>
      <c r="S26" s="4">
        <v>9999</v>
      </c>
      <c r="T26" s="4">
        <v>9999</v>
      </c>
      <c r="U26" s="4">
        <v>9999</v>
      </c>
      <c r="V26" s="4">
        <v>9999</v>
      </c>
      <c r="X26" s="19">
        <v>9.8330000000000002</v>
      </c>
      <c r="Y26" s="19">
        <v>62.268000000000001</v>
      </c>
      <c r="Z26" s="19">
        <v>1169</v>
      </c>
      <c r="AA26" s="19" t="s">
        <v>88</v>
      </c>
      <c r="AB26" s="5">
        <v>41178</v>
      </c>
      <c r="AC26" s="5" t="s">
        <v>73</v>
      </c>
      <c r="AD26" s="4" t="s">
        <v>114</v>
      </c>
      <c r="AE26" s="4" t="s">
        <v>115</v>
      </c>
      <c r="AF26" s="4" t="s">
        <v>220</v>
      </c>
      <c r="AG26" s="4" t="s">
        <v>212</v>
      </c>
    </row>
    <row r="27" spans="1:36">
      <c r="A27" s="4">
        <v>22</v>
      </c>
      <c r="B27" s="12">
        <v>40</v>
      </c>
      <c r="C27" s="13" t="s">
        <v>185</v>
      </c>
      <c r="D27" s="14" t="s">
        <v>186</v>
      </c>
      <c r="E27" s="14" t="s">
        <v>140</v>
      </c>
      <c r="F27" s="17" t="s">
        <v>138</v>
      </c>
      <c r="G27" s="4">
        <f>LOOKUP($F27,Coding!$D$2:$D$12,Coding!$E$2:$E$12)</f>
        <v>1</v>
      </c>
      <c r="H27" s="4" t="s">
        <v>349</v>
      </c>
      <c r="I27" s="14" t="s">
        <v>203</v>
      </c>
      <c r="J27" s="14" t="s">
        <v>136</v>
      </c>
      <c r="K27" s="14" t="s">
        <v>203</v>
      </c>
      <c r="L27" s="17" t="s">
        <v>31</v>
      </c>
      <c r="M27" s="4" t="s">
        <v>31</v>
      </c>
      <c r="N27" s="4">
        <v>9999</v>
      </c>
      <c r="O27" s="4">
        <v>9999</v>
      </c>
      <c r="P27" s="4">
        <v>9999</v>
      </c>
      <c r="Q27" s="4">
        <v>9999</v>
      </c>
      <c r="R27" s="4">
        <v>1</v>
      </c>
      <c r="S27" s="4">
        <v>9999</v>
      </c>
      <c r="T27" s="4">
        <v>9999</v>
      </c>
      <c r="U27" s="4">
        <v>9999</v>
      </c>
      <c r="V27" s="4">
        <v>9999</v>
      </c>
      <c r="W27" s="14"/>
      <c r="X27" s="13">
        <v>16.533000000000001</v>
      </c>
      <c r="Y27" s="13">
        <v>61.817</v>
      </c>
      <c r="Z27" s="13">
        <v>235</v>
      </c>
      <c r="AA27" s="13" t="s">
        <v>89</v>
      </c>
      <c r="AB27" s="15">
        <v>41163</v>
      </c>
      <c r="AC27" s="12" t="s">
        <v>73</v>
      </c>
      <c r="AD27" s="17" t="s">
        <v>14</v>
      </c>
      <c r="AE27" s="17" t="s">
        <v>15</v>
      </c>
      <c r="AF27" s="14" t="s">
        <v>171</v>
      </c>
      <c r="AG27" s="14" t="s">
        <v>108</v>
      </c>
      <c r="AH27" s="13">
        <v>6</v>
      </c>
      <c r="AI27" s="13" t="s">
        <v>168</v>
      </c>
      <c r="AJ27" s="14" t="s">
        <v>284</v>
      </c>
    </row>
    <row r="28" spans="1:36">
      <c r="A28" s="4">
        <v>23</v>
      </c>
      <c r="B28" s="12">
        <v>34</v>
      </c>
      <c r="C28" s="13" t="s">
        <v>285</v>
      </c>
      <c r="D28" s="14" t="s">
        <v>286</v>
      </c>
      <c r="E28" s="14" t="s">
        <v>140</v>
      </c>
      <c r="F28" s="17" t="s">
        <v>138</v>
      </c>
      <c r="G28" s="4">
        <f>LOOKUP($F28,Coding!$D$2:$D$12,Coding!$E$2:$E$12)</f>
        <v>1</v>
      </c>
      <c r="H28" s="4" t="s">
        <v>349</v>
      </c>
      <c r="I28" s="14" t="s">
        <v>203</v>
      </c>
      <c r="J28" s="24" t="s">
        <v>301</v>
      </c>
      <c r="K28" s="14" t="s">
        <v>203</v>
      </c>
      <c r="L28" s="17" t="s">
        <v>31</v>
      </c>
      <c r="M28" s="4" t="s">
        <v>31</v>
      </c>
      <c r="N28" s="4">
        <v>9999</v>
      </c>
      <c r="O28" s="4">
        <v>9999</v>
      </c>
      <c r="P28" s="4">
        <v>9999</v>
      </c>
      <c r="Q28" s="4">
        <v>9999</v>
      </c>
      <c r="R28" s="4">
        <v>1</v>
      </c>
      <c r="S28" s="4">
        <v>9999</v>
      </c>
      <c r="T28" s="4">
        <v>9999</v>
      </c>
      <c r="U28" s="4">
        <v>9999</v>
      </c>
      <c r="V28" s="4">
        <v>9999</v>
      </c>
      <c r="W28" s="14"/>
      <c r="X28" s="13">
        <v>26.683</v>
      </c>
      <c r="Y28" s="13">
        <v>61.8</v>
      </c>
      <c r="Z28" s="13">
        <v>104</v>
      </c>
      <c r="AA28" s="13" t="s">
        <v>89</v>
      </c>
      <c r="AB28" s="15">
        <v>41163</v>
      </c>
      <c r="AC28" s="12" t="s">
        <v>73</v>
      </c>
      <c r="AD28" s="17" t="s">
        <v>14</v>
      </c>
      <c r="AE28" s="17" t="s">
        <v>15</v>
      </c>
      <c r="AF28" s="14" t="s">
        <v>162</v>
      </c>
      <c r="AG28" s="14" t="s">
        <v>282</v>
      </c>
      <c r="AH28" s="13" t="s">
        <v>163</v>
      </c>
      <c r="AI28" s="13" t="s">
        <v>164</v>
      </c>
      <c r="AJ28" s="14" t="s">
        <v>284</v>
      </c>
    </row>
    <row r="29" spans="1:36">
      <c r="A29" s="4">
        <v>24</v>
      </c>
      <c r="B29" s="10">
        <v>74</v>
      </c>
      <c r="C29" s="25" t="s">
        <v>152</v>
      </c>
      <c r="D29" s="26" t="s">
        <v>347</v>
      </c>
      <c r="E29" s="26" t="s">
        <v>18</v>
      </c>
      <c r="F29" s="10" t="s">
        <v>26</v>
      </c>
      <c r="G29" s="4">
        <f>LOOKUP($F29,Coding!$D$2:$D$12,Coding!$E$2:$E$12)</f>
        <v>4</v>
      </c>
      <c r="H29" s="4" t="s">
        <v>349</v>
      </c>
      <c r="I29" s="26" t="s">
        <v>71</v>
      </c>
      <c r="J29" s="26" t="s">
        <v>301</v>
      </c>
      <c r="K29" s="26" t="s">
        <v>71</v>
      </c>
      <c r="L29" s="10" t="s">
        <v>31</v>
      </c>
      <c r="M29" s="10" t="s">
        <v>31</v>
      </c>
      <c r="N29" s="10">
        <v>1</v>
      </c>
      <c r="O29" s="10">
        <v>9999</v>
      </c>
      <c r="P29" s="10">
        <v>9999</v>
      </c>
      <c r="Q29" s="10">
        <v>9999</v>
      </c>
      <c r="R29" s="10">
        <v>9999</v>
      </c>
      <c r="S29" s="10">
        <v>9999</v>
      </c>
      <c r="T29" s="10">
        <v>9999</v>
      </c>
      <c r="U29" s="10">
        <v>9999</v>
      </c>
      <c r="V29" s="10">
        <v>9999</v>
      </c>
      <c r="W29" s="26"/>
      <c r="X29" s="25">
        <v>6.5</v>
      </c>
      <c r="Y29" s="25">
        <v>61.5</v>
      </c>
      <c r="Z29" s="25">
        <v>1524</v>
      </c>
      <c r="AA29" s="25" t="s">
        <v>89</v>
      </c>
      <c r="AB29" s="11" t="s">
        <v>18</v>
      </c>
      <c r="AC29" s="10" t="s">
        <v>73</v>
      </c>
      <c r="AD29" s="10" t="s">
        <v>18</v>
      </c>
      <c r="AE29" s="10" t="s">
        <v>18</v>
      </c>
      <c r="AF29" s="10" t="s">
        <v>24</v>
      </c>
      <c r="AG29" s="26"/>
      <c r="AH29" s="25"/>
      <c r="AI29" s="25"/>
      <c r="AJ29" s="26"/>
    </row>
    <row r="30" spans="1:36">
      <c r="A30" s="4">
        <v>25</v>
      </c>
      <c r="B30" s="12">
        <v>33</v>
      </c>
      <c r="C30" s="13" t="s">
        <v>279</v>
      </c>
      <c r="D30" s="14" t="s">
        <v>280</v>
      </c>
      <c r="E30" s="14" t="s">
        <v>140</v>
      </c>
      <c r="F30" s="17" t="s">
        <v>138</v>
      </c>
      <c r="G30" s="4">
        <f>LOOKUP($F30,Coding!$D$2:$D$12,Coding!$E$2:$E$12)</f>
        <v>1</v>
      </c>
      <c r="H30" s="4" t="s">
        <v>349</v>
      </c>
      <c r="I30" s="14" t="s">
        <v>203</v>
      </c>
      <c r="J30" s="24" t="s">
        <v>301</v>
      </c>
      <c r="K30" s="14" t="s">
        <v>203</v>
      </c>
      <c r="L30" s="17" t="s">
        <v>31</v>
      </c>
      <c r="M30" s="4" t="s">
        <v>31</v>
      </c>
      <c r="N30" s="4">
        <v>9999</v>
      </c>
      <c r="O30" s="4">
        <v>9999</v>
      </c>
      <c r="P30" s="4">
        <v>9999</v>
      </c>
      <c r="Q30" s="4">
        <v>9999</v>
      </c>
      <c r="R30" s="4">
        <v>1</v>
      </c>
      <c r="S30" s="4">
        <v>9999</v>
      </c>
      <c r="T30" s="4">
        <v>9999</v>
      </c>
      <c r="U30" s="4">
        <v>9999</v>
      </c>
      <c r="V30" s="4">
        <v>9999</v>
      </c>
      <c r="W30" s="14"/>
      <c r="X30" s="13">
        <v>26.07</v>
      </c>
      <c r="Y30" s="13">
        <v>61.48</v>
      </c>
      <c r="Z30" s="13">
        <v>137</v>
      </c>
      <c r="AA30" s="13" t="s">
        <v>89</v>
      </c>
      <c r="AB30" s="15">
        <v>41163</v>
      </c>
      <c r="AC30" s="12" t="s">
        <v>73</v>
      </c>
      <c r="AD30" s="17" t="s">
        <v>14</v>
      </c>
      <c r="AE30" s="17" t="s">
        <v>15</v>
      </c>
      <c r="AF30" s="14" t="s">
        <v>281</v>
      </c>
      <c r="AG30" s="14" t="s">
        <v>282</v>
      </c>
      <c r="AH30" s="13">
        <v>6</v>
      </c>
      <c r="AI30" s="13" t="s">
        <v>283</v>
      </c>
      <c r="AJ30" s="14" t="s">
        <v>284</v>
      </c>
    </row>
    <row r="31" spans="1:36">
      <c r="A31" s="4">
        <v>26</v>
      </c>
      <c r="B31" s="4">
        <v>26</v>
      </c>
      <c r="C31" s="4">
        <v>73</v>
      </c>
      <c r="D31" s="10" t="s">
        <v>82</v>
      </c>
      <c r="E31" s="16" t="s">
        <v>140</v>
      </c>
      <c r="F31" s="4" t="s">
        <v>12</v>
      </c>
      <c r="G31" s="4">
        <f>LOOKUP($F31,Coding!$D$2:$D$12,Coding!$E$2:$E$12)</f>
        <v>2</v>
      </c>
      <c r="H31" s="4" t="s">
        <v>349</v>
      </c>
      <c r="I31" s="4" t="s">
        <v>71</v>
      </c>
      <c r="J31" s="4" t="s">
        <v>27</v>
      </c>
      <c r="K31" s="4" t="s">
        <v>27</v>
      </c>
      <c r="L31" s="4" t="s">
        <v>31</v>
      </c>
      <c r="M31" s="4" t="s">
        <v>31</v>
      </c>
      <c r="N31" s="4">
        <v>1</v>
      </c>
      <c r="O31" s="4">
        <v>9999</v>
      </c>
      <c r="P31" s="4">
        <v>9999</v>
      </c>
      <c r="Q31" s="4">
        <v>9999</v>
      </c>
      <c r="R31" s="4">
        <v>9999</v>
      </c>
      <c r="S31" s="4">
        <v>9999</v>
      </c>
      <c r="T31" s="4">
        <v>9999</v>
      </c>
      <c r="U31" s="4">
        <v>9999</v>
      </c>
      <c r="V31" s="4">
        <v>9999</v>
      </c>
      <c r="W31" s="4" t="s">
        <v>90</v>
      </c>
      <c r="X31" s="19">
        <v>8.843</v>
      </c>
      <c r="Y31" s="19">
        <v>61.451000000000001</v>
      </c>
      <c r="Z31" s="19">
        <v>1309</v>
      </c>
      <c r="AA31" s="19" t="s">
        <v>88</v>
      </c>
      <c r="AB31" s="5">
        <v>41178</v>
      </c>
      <c r="AC31" s="5" t="s">
        <v>73</v>
      </c>
      <c r="AD31" s="4" t="s">
        <v>114</v>
      </c>
      <c r="AE31" s="4" t="s">
        <v>115</v>
      </c>
      <c r="AF31" s="4" t="s">
        <v>220</v>
      </c>
      <c r="AG31" s="4" t="s">
        <v>212</v>
      </c>
    </row>
    <row r="32" spans="1:36">
      <c r="A32" s="4">
        <v>27</v>
      </c>
      <c r="B32" s="12">
        <v>59</v>
      </c>
      <c r="C32" s="13" t="s">
        <v>235</v>
      </c>
      <c r="D32" s="14" t="s">
        <v>236</v>
      </c>
      <c r="E32" s="14" t="s">
        <v>140</v>
      </c>
      <c r="F32" s="17" t="s">
        <v>138</v>
      </c>
      <c r="G32" s="4">
        <f>LOOKUP($F32,Coding!$D$2:$D$12,Coding!$E$2:$E$12)</f>
        <v>1</v>
      </c>
      <c r="H32" s="4" t="s">
        <v>349</v>
      </c>
      <c r="I32" s="14" t="s">
        <v>306</v>
      </c>
      <c r="J32" s="14" t="s">
        <v>136</v>
      </c>
      <c r="K32" s="14" t="s">
        <v>306</v>
      </c>
      <c r="L32" s="17" t="s">
        <v>31</v>
      </c>
      <c r="M32" s="4" t="s">
        <v>31</v>
      </c>
      <c r="N32" s="4">
        <v>1</v>
      </c>
      <c r="O32" s="4">
        <v>9999</v>
      </c>
      <c r="P32" s="4">
        <v>9999</v>
      </c>
      <c r="Q32" s="4">
        <v>9999</v>
      </c>
      <c r="R32" s="4">
        <v>9999</v>
      </c>
      <c r="S32" s="4">
        <v>9999</v>
      </c>
      <c r="T32" s="4">
        <v>9999</v>
      </c>
      <c r="U32" s="4">
        <v>9999</v>
      </c>
      <c r="V32" s="4">
        <v>9999</v>
      </c>
      <c r="W32" s="14"/>
      <c r="X32" s="13">
        <v>10.35</v>
      </c>
      <c r="Y32" s="13">
        <v>61.116999999999997</v>
      </c>
      <c r="Z32" s="13">
        <v>591</v>
      </c>
      <c r="AA32" s="13" t="s">
        <v>89</v>
      </c>
      <c r="AB32" s="15">
        <v>41163</v>
      </c>
      <c r="AC32" s="12" t="s">
        <v>73</v>
      </c>
      <c r="AD32" s="17" t="s">
        <v>14</v>
      </c>
      <c r="AE32" s="17" t="s">
        <v>15</v>
      </c>
      <c r="AF32" s="14" t="s">
        <v>307</v>
      </c>
      <c r="AG32" s="14" t="s">
        <v>212</v>
      </c>
      <c r="AH32" s="13">
        <v>8</v>
      </c>
      <c r="AI32" s="13" t="s">
        <v>237</v>
      </c>
      <c r="AJ32" s="14" t="s">
        <v>337</v>
      </c>
    </row>
    <row r="33" spans="1:41">
      <c r="A33" s="4">
        <v>28</v>
      </c>
      <c r="B33" s="12">
        <v>58</v>
      </c>
      <c r="C33" s="13" t="s">
        <v>232</v>
      </c>
      <c r="D33" s="14" t="s">
        <v>233</v>
      </c>
      <c r="E33" s="14" t="s">
        <v>140</v>
      </c>
      <c r="F33" s="17" t="s">
        <v>138</v>
      </c>
      <c r="G33" s="4">
        <f>LOOKUP($F33,Coding!$D$2:$D$12,Coding!$E$2:$E$12)</f>
        <v>1</v>
      </c>
      <c r="H33" s="4" t="s">
        <v>349</v>
      </c>
      <c r="I33" s="14" t="s">
        <v>306</v>
      </c>
      <c r="J33" s="14" t="s">
        <v>28</v>
      </c>
      <c r="K33" s="14" t="s">
        <v>306</v>
      </c>
      <c r="L33" s="17" t="s">
        <v>31</v>
      </c>
      <c r="M33" s="4" t="s">
        <v>31</v>
      </c>
      <c r="N33" s="4">
        <v>1</v>
      </c>
      <c r="O33" s="4">
        <v>9999</v>
      </c>
      <c r="P33" s="4">
        <v>9999</v>
      </c>
      <c r="Q33" s="4">
        <v>9999</v>
      </c>
      <c r="R33" s="4">
        <v>9999</v>
      </c>
      <c r="S33" s="4">
        <v>9999</v>
      </c>
      <c r="T33" s="4">
        <v>9999</v>
      </c>
      <c r="U33" s="4">
        <v>9999</v>
      </c>
      <c r="V33" s="4">
        <v>9999</v>
      </c>
      <c r="W33" s="14"/>
      <c r="X33" s="13">
        <v>10.882999999999999</v>
      </c>
      <c r="Y33" s="13">
        <v>60.832999999999998</v>
      </c>
      <c r="Z33" s="13">
        <v>338</v>
      </c>
      <c r="AA33" s="13" t="s">
        <v>89</v>
      </c>
      <c r="AB33" s="15">
        <v>41163</v>
      </c>
      <c r="AC33" s="12" t="s">
        <v>73</v>
      </c>
      <c r="AD33" s="17" t="s">
        <v>14</v>
      </c>
      <c r="AE33" s="17" t="s">
        <v>15</v>
      </c>
      <c r="AF33" s="14" t="s">
        <v>307</v>
      </c>
      <c r="AG33" s="14" t="s">
        <v>212</v>
      </c>
      <c r="AH33" s="13">
        <v>8</v>
      </c>
      <c r="AI33" s="13" t="s">
        <v>234</v>
      </c>
      <c r="AJ33" s="14" t="s">
        <v>284</v>
      </c>
      <c r="AK33" s="12"/>
      <c r="AL33" s="12"/>
      <c r="AM33" s="12"/>
      <c r="AN33" s="12"/>
      <c r="AO33" s="12"/>
    </row>
    <row r="34" spans="1:41">
      <c r="A34" s="4">
        <v>29</v>
      </c>
      <c r="B34" s="12">
        <v>36</v>
      </c>
      <c r="C34" s="13" t="s">
        <v>169</v>
      </c>
      <c r="D34" s="14" t="s">
        <v>170</v>
      </c>
      <c r="E34" s="14" t="s">
        <v>140</v>
      </c>
      <c r="F34" s="17" t="s">
        <v>138</v>
      </c>
      <c r="G34" s="4">
        <f>LOOKUP($F34,Coding!$D$2:$D$12,Coding!$E$2:$E$12)</f>
        <v>1</v>
      </c>
      <c r="H34" s="4" t="s">
        <v>349</v>
      </c>
      <c r="I34" s="14" t="s">
        <v>203</v>
      </c>
      <c r="J34" s="14" t="s">
        <v>136</v>
      </c>
      <c r="K34" s="14" t="s">
        <v>203</v>
      </c>
      <c r="L34" s="17" t="s">
        <v>31</v>
      </c>
      <c r="M34" s="4" t="s">
        <v>31</v>
      </c>
      <c r="N34" s="4">
        <v>9999</v>
      </c>
      <c r="O34" s="4">
        <v>9999</v>
      </c>
      <c r="P34" s="4">
        <v>9999</v>
      </c>
      <c r="Q34" s="4">
        <v>9999</v>
      </c>
      <c r="R34" s="4">
        <v>1</v>
      </c>
      <c r="S34" s="4">
        <v>9999</v>
      </c>
      <c r="T34" s="4">
        <v>9999</v>
      </c>
      <c r="U34" s="4">
        <v>9999</v>
      </c>
      <c r="V34" s="4">
        <v>9999</v>
      </c>
      <c r="W34" s="14"/>
      <c r="X34" s="13">
        <v>23.8</v>
      </c>
      <c r="Y34" s="13">
        <v>60.8</v>
      </c>
      <c r="Z34" s="13">
        <v>106</v>
      </c>
      <c r="AA34" s="13" t="s">
        <v>89</v>
      </c>
      <c r="AB34" s="15">
        <v>41163</v>
      </c>
      <c r="AC34" s="12" t="s">
        <v>73</v>
      </c>
      <c r="AD34" s="17" t="s">
        <v>14</v>
      </c>
      <c r="AE34" s="17" t="s">
        <v>15</v>
      </c>
      <c r="AF34" s="14" t="s">
        <v>171</v>
      </c>
      <c r="AG34" s="14" t="s">
        <v>282</v>
      </c>
      <c r="AH34" s="13">
        <v>4</v>
      </c>
      <c r="AI34" s="13" t="s">
        <v>164</v>
      </c>
      <c r="AJ34" s="14" t="s">
        <v>284</v>
      </c>
      <c r="AK34" s="12"/>
      <c r="AL34" s="12"/>
      <c r="AM34" s="12"/>
      <c r="AN34" s="12"/>
      <c r="AO34" s="12"/>
    </row>
    <row r="35" spans="1:41">
      <c r="A35" s="4">
        <v>30</v>
      </c>
      <c r="B35" s="10">
        <v>71</v>
      </c>
      <c r="C35" s="25" t="s">
        <v>152</v>
      </c>
      <c r="D35" s="26" t="s">
        <v>81</v>
      </c>
      <c r="E35" s="26" t="s">
        <v>140</v>
      </c>
      <c r="F35" s="10" t="s">
        <v>12</v>
      </c>
      <c r="G35" s="4">
        <f>LOOKUP($F35,Coding!$D$2:$D$12,Coding!$E$2:$E$12)</f>
        <v>2</v>
      </c>
      <c r="H35" s="4" t="s">
        <v>349</v>
      </c>
      <c r="I35" s="26" t="s">
        <v>306</v>
      </c>
      <c r="J35" s="26" t="s">
        <v>37</v>
      </c>
      <c r="K35" s="26" t="s">
        <v>306</v>
      </c>
      <c r="L35" s="10" t="s">
        <v>31</v>
      </c>
      <c r="M35" s="10" t="s">
        <v>31</v>
      </c>
      <c r="N35" s="10">
        <v>1</v>
      </c>
      <c r="O35" s="10">
        <v>9999</v>
      </c>
      <c r="P35" s="10">
        <v>9999</v>
      </c>
      <c r="Q35" s="10">
        <v>9999</v>
      </c>
      <c r="R35" s="10">
        <v>9999</v>
      </c>
      <c r="S35" s="10">
        <v>9999</v>
      </c>
      <c r="T35" s="10">
        <v>9999</v>
      </c>
      <c r="U35" s="10">
        <v>9999</v>
      </c>
      <c r="V35" s="10">
        <v>9999</v>
      </c>
      <c r="W35" s="26"/>
      <c r="X35" s="25">
        <v>7.5</v>
      </c>
      <c r="Y35" s="25">
        <v>60.6</v>
      </c>
      <c r="Z35" s="25">
        <v>1208</v>
      </c>
      <c r="AA35" s="19" t="s">
        <v>88</v>
      </c>
      <c r="AB35" s="11">
        <v>39730</v>
      </c>
      <c r="AC35" s="10" t="s">
        <v>73</v>
      </c>
      <c r="AD35" s="4" t="s">
        <v>114</v>
      </c>
      <c r="AE35" s="4" t="s">
        <v>115</v>
      </c>
      <c r="AF35" s="26" t="s">
        <v>80</v>
      </c>
      <c r="AG35" s="26"/>
      <c r="AH35" s="25"/>
      <c r="AI35" s="25"/>
      <c r="AJ35" s="26"/>
      <c r="AK35" s="12"/>
      <c r="AL35" s="12"/>
      <c r="AM35" s="12"/>
      <c r="AN35" s="12"/>
      <c r="AO35" s="12"/>
    </row>
    <row r="36" spans="1:41">
      <c r="A36" s="4">
        <v>31</v>
      </c>
      <c r="B36" s="12">
        <v>35</v>
      </c>
      <c r="C36" s="13" t="s">
        <v>165</v>
      </c>
      <c r="D36" s="14" t="s">
        <v>166</v>
      </c>
      <c r="E36" s="14" t="s">
        <v>140</v>
      </c>
      <c r="F36" s="17" t="s">
        <v>138</v>
      </c>
      <c r="G36" s="4">
        <f>LOOKUP($F36,Coding!$D$2:$D$12,Coding!$E$2:$E$12)</f>
        <v>1</v>
      </c>
      <c r="H36" s="4" t="s">
        <v>349</v>
      </c>
      <c r="I36" s="14" t="s">
        <v>203</v>
      </c>
      <c r="J36" s="14" t="s">
        <v>136</v>
      </c>
      <c r="K36" s="14" t="s">
        <v>203</v>
      </c>
      <c r="L36" s="17" t="s">
        <v>31</v>
      </c>
      <c r="M36" s="4" t="s">
        <v>31</v>
      </c>
      <c r="N36" s="4">
        <v>9999</v>
      </c>
      <c r="O36" s="4">
        <v>9999</v>
      </c>
      <c r="P36" s="4">
        <v>9999</v>
      </c>
      <c r="Q36" s="4">
        <v>9999</v>
      </c>
      <c r="R36" s="4">
        <v>1</v>
      </c>
      <c r="S36" s="4">
        <v>9999</v>
      </c>
      <c r="T36" s="4">
        <v>9999</v>
      </c>
      <c r="U36" s="4">
        <v>9999</v>
      </c>
      <c r="V36" s="4">
        <v>9999</v>
      </c>
      <c r="W36" s="14"/>
      <c r="X36" s="13">
        <v>24.082999999999998</v>
      </c>
      <c r="Y36" s="13">
        <v>60.582999999999998</v>
      </c>
      <c r="Z36" s="13">
        <v>133</v>
      </c>
      <c r="AA36" s="13" t="s">
        <v>89</v>
      </c>
      <c r="AB36" s="15">
        <v>41163</v>
      </c>
      <c r="AC36" s="12" t="s">
        <v>73</v>
      </c>
      <c r="AD36" s="17" t="s">
        <v>14</v>
      </c>
      <c r="AE36" s="17" t="s">
        <v>15</v>
      </c>
      <c r="AF36" s="14" t="s">
        <v>167</v>
      </c>
      <c r="AG36" s="14" t="s">
        <v>282</v>
      </c>
      <c r="AH36" s="13">
        <v>7</v>
      </c>
      <c r="AI36" s="13" t="s">
        <v>168</v>
      </c>
      <c r="AJ36" s="14" t="s">
        <v>284</v>
      </c>
      <c r="AK36" s="12"/>
      <c r="AL36" s="12"/>
      <c r="AM36" s="12"/>
      <c r="AN36" s="12"/>
      <c r="AO36" s="12"/>
    </row>
    <row r="37" spans="1:41">
      <c r="A37" s="32">
        <v>32</v>
      </c>
      <c r="B37" s="4">
        <v>27</v>
      </c>
      <c r="C37" s="4">
        <v>74</v>
      </c>
      <c r="D37" s="4" t="s">
        <v>365</v>
      </c>
      <c r="E37" s="16" t="s">
        <v>140</v>
      </c>
      <c r="F37" s="4" t="s">
        <v>12</v>
      </c>
      <c r="G37" s="4">
        <f>LOOKUP($F37,Coding!$D$2:$D$12,Coding!$E$2:$E$12)</f>
        <v>2</v>
      </c>
      <c r="H37" s="4" t="s">
        <v>349</v>
      </c>
      <c r="I37" s="4" t="s">
        <v>71</v>
      </c>
      <c r="J37" s="4" t="s">
        <v>28</v>
      </c>
      <c r="K37" s="4" t="s">
        <v>221</v>
      </c>
      <c r="L37" s="4" t="s">
        <v>31</v>
      </c>
      <c r="M37" s="4" t="s">
        <v>31</v>
      </c>
      <c r="N37" s="4">
        <v>1</v>
      </c>
      <c r="O37" s="4">
        <v>9999</v>
      </c>
      <c r="P37" s="4">
        <v>9999</v>
      </c>
      <c r="Q37" s="4">
        <v>9999</v>
      </c>
      <c r="R37" s="4">
        <v>9999</v>
      </c>
      <c r="S37" s="4">
        <v>9999</v>
      </c>
      <c r="T37" s="4">
        <v>9999</v>
      </c>
      <c r="U37" s="4">
        <v>9999</v>
      </c>
      <c r="V37" s="4">
        <v>9999</v>
      </c>
      <c r="W37" s="4" t="s">
        <v>0</v>
      </c>
      <c r="X37" s="19">
        <v>16.157</v>
      </c>
      <c r="Y37" s="19">
        <v>60.110999999999997</v>
      </c>
      <c r="Z37" s="19">
        <v>172</v>
      </c>
      <c r="AA37" s="19" t="s">
        <v>88</v>
      </c>
      <c r="AB37" s="5">
        <v>41178</v>
      </c>
      <c r="AC37" s="5" t="s">
        <v>73</v>
      </c>
      <c r="AD37" s="4" t="s">
        <v>97</v>
      </c>
      <c r="AE37" s="4" t="s">
        <v>98</v>
      </c>
      <c r="AF37" s="4" t="s">
        <v>13</v>
      </c>
      <c r="AG37" s="4" t="s">
        <v>108</v>
      </c>
      <c r="AK37" s="12"/>
      <c r="AL37" s="12"/>
      <c r="AM37" s="12"/>
      <c r="AN37" s="12"/>
      <c r="AO37" s="12"/>
    </row>
    <row r="38" spans="1:41">
      <c r="A38" s="32">
        <v>32</v>
      </c>
      <c r="B38" s="12">
        <v>41</v>
      </c>
      <c r="C38" s="13" t="s">
        <v>187</v>
      </c>
      <c r="D38" s="14" t="s">
        <v>364</v>
      </c>
      <c r="E38" s="14" t="s">
        <v>140</v>
      </c>
      <c r="F38" s="17" t="s">
        <v>138</v>
      </c>
      <c r="G38" s="4">
        <f>LOOKUP($F38,Coding!$D$2:$D$12,Coding!$E$2:$E$12)</f>
        <v>1</v>
      </c>
      <c r="H38" s="4" t="s">
        <v>349</v>
      </c>
      <c r="I38" s="14" t="s">
        <v>203</v>
      </c>
      <c r="J38" s="14" t="s">
        <v>27</v>
      </c>
      <c r="K38" s="14" t="s">
        <v>203</v>
      </c>
      <c r="L38" s="24" t="s">
        <v>71</v>
      </c>
      <c r="M38" s="4" t="s">
        <v>301</v>
      </c>
      <c r="N38" s="4">
        <v>2</v>
      </c>
      <c r="O38" s="4">
        <v>9999</v>
      </c>
      <c r="P38" s="4">
        <v>9999</v>
      </c>
      <c r="Q38" s="4">
        <v>9999</v>
      </c>
      <c r="R38" s="4">
        <v>1</v>
      </c>
      <c r="S38" s="4">
        <v>9999</v>
      </c>
      <c r="T38" s="4">
        <v>9999</v>
      </c>
      <c r="U38" s="4">
        <v>9999</v>
      </c>
      <c r="V38" s="4">
        <v>9999</v>
      </c>
      <c r="W38" s="14" t="s">
        <v>39</v>
      </c>
      <c r="X38" s="13">
        <v>15.833</v>
      </c>
      <c r="Y38" s="13">
        <v>60.082999999999998</v>
      </c>
      <c r="Z38" s="13">
        <v>172</v>
      </c>
      <c r="AA38" s="13" t="s">
        <v>89</v>
      </c>
      <c r="AB38" s="15">
        <v>41163</v>
      </c>
      <c r="AC38" s="12" t="s">
        <v>73</v>
      </c>
      <c r="AD38" s="17" t="s">
        <v>14</v>
      </c>
      <c r="AE38" s="17" t="s">
        <v>15</v>
      </c>
      <c r="AF38" s="14" t="s">
        <v>188</v>
      </c>
      <c r="AG38" s="14" t="s">
        <v>108</v>
      </c>
      <c r="AH38" s="13">
        <v>8</v>
      </c>
      <c r="AI38" s="13" t="s">
        <v>189</v>
      </c>
      <c r="AJ38" s="14" t="s">
        <v>284</v>
      </c>
      <c r="AK38" s="12"/>
      <c r="AL38" s="12"/>
      <c r="AM38" s="12"/>
      <c r="AN38" s="12"/>
      <c r="AO38" s="12"/>
    </row>
    <row r="39" spans="1:41">
      <c r="A39" s="32">
        <v>33</v>
      </c>
      <c r="B39" s="4">
        <v>4</v>
      </c>
      <c r="C39" s="4">
        <v>8</v>
      </c>
      <c r="D39" s="7" t="s">
        <v>357</v>
      </c>
      <c r="E39" s="4" t="s">
        <v>140</v>
      </c>
      <c r="F39" s="4" t="s">
        <v>138</v>
      </c>
      <c r="G39" s="4">
        <f>LOOKUP($F39,Coding!$D$2:$D$12,Coding!$E$2:$E$12)</f>
        <v>1</v>
      </c>
      <c r="H39" s="4" t="s">
        <v>349</v>
      </c>
      <c r="I39" s="4" t="s">
        <v>120</v>
      </c>
      <c r="J39" s="4" t="s">
        <v>136</v>
      </c>
      <c r="K39" s="4" t="s">
        <v>124</v>
      </c>
      <c r="L39" s="4" t="s">
        <v>31</v>
      </c>
      <c r="M39" s="4" t="s">
        <v>31</v>
      </c>
      <c r="N39" s="4">
        <v>1</v>
      </c>
      <c r="O39" s="4">
        <v>9999</v>
      </c>
      <c r="P39" s="4">
        <v>9999</v>
      </c>
      <c r="Q39" s="4">
        <v>9999</v>
      </c>
      <c r="R39" s="4">
        <v>9999</v>
      </c>
      <c r="S39" s="4">
        <v>1</v>
      </c>
      <c r="T39" s="4">
        <v>9999</v>
      </c>
      <c r="U39" s="4">
        <v>9999</v>
      </c>
      <c r="V39" s="4">
        <v>9999</v>
      </c>
      <c r="W39" s="4" t="s">
        <v>208</v>
      </c>
      <c r="X39" s="19">
        <v>5.85</v>
      </c>
      <c r="Y39" s="22">
        <v>59.85</v>
      </c>
      <c r="Z39" s="19">
        <v>570</v>
      </c>
      <c r="AA39" s="19" t="s">
        <v>89</v>
      </c>
      <c r="AB39" s="5">
        <v>41178</v>
      </c>
      <c r="AC39" s="4" t="s">
        <v>73</v>
      </c>
      <c r="AD39" s="4" t="s">
        <v>209</v>
      </c>
      <c r="AE39" s="4" t="s">
        <v>210</v>
      </c>
      <c r="AF39" s="7" t="s">
        <v>211</v>
      </c>
      <c r="AG39" s="4" t="s">
        <v>212</v>
      </c>
      <c r="AK39" s="12"/>
      <c r="AL39" s="12"/>
      <c r="AM39" s="12"/>
      <c r="AN39" s="12"/>
      <c r="AO39" s="12"/>
    </row>
    <row r="40" spans="1:41">
      <c r="A40" s="32">
        <v>33</v>
      </c>
      <c r="B40" s="10">
        <v>70</v>
      </c>
      <c r="C40" s="25" t="s">
        <v>152</v>
      </c>
      <c r="D40" s="7" t="s">
        <v>356</v>
      </c>
      <c r="E40" s="26" t="s">
        <v>140</v>
      </c>
      <c r="F40" s="10" t="s">
        <v>12</v>
      </c>
      <c r="G40" s="4">
        <f>LOOKUP($F40,Coding!$D$2:$D$12,Coding!$E$2:$E$12)</f>
        <v>2</v>
      </c>
      <c r="H40" s="4" t="s">
        <v>349</v>
      </c>
      <c r="I40" s="26" t="s">
        <v>306</v>
      </c>
      <c r="J40" s="26" t="s">
        <v>136</v>
      </c>
      <c r="K40" s="26" t="s">
        <v>306</v>
      </c>
      <c r="L40" s="10" t="s">
        <v>203</v>
      </c>
      <c r="M40" s="10" t="s">
        <v>136</v>
      </c>
      <c r="N40" s="10">
        <v>1</v>
      </c>
      <c r="O40" s="10">
        <v>9999</v>
      </c>
      <c r="P40" s="10">
        <v>9999</v>
      </c>
      <c r="Q40" s="10">
        <v>9999</v>
      </c>
      <c r="R40" s="10">
        <v>2</v>
      </c>
      <c r="S40" s="10">
        <v>9999</v>
      </c>
      <c r="T40" s="10">
        <v>9999</v>
      </c>
      <c r="U40" s="10">
        <v>9999</v>
      </c>
      <c r="V40" s="10">
        <v>9999</v>
      </c>
      <c r="W40" s="26"/>
      <c r="X40" s="19">
        <v>5.85</v>
      </c>
      <c r="Y40" s="22">
        <v>59.85</v>
      </c>
      <c r="Z40" s="19">
        <v>570</v>
      </c>
      <c r="AA40" s="19" t="s">
        <v>88</v>
      </c>
      <c r="AB40" s="11">
        <v>39730</v>
      </c>
      <c r="AC40" s="10" t="s">
        <v>73</v>
      </c>
      <c r="AD40" s="4" t="s">
        <v>114</v>
      </c>
      <c r="AE40" s="4" t="s">
        <v>115</v>
      </c>
      <c r="AF40" s="26" t="s">
        <v>80</v>
      </c>
      <c r="AG40" s="26"/>
      <c r="AH40" s="25"/>
      <c r="AI40" s="25"/>
      <c r="AJ40" s="26"/>
      <c r="AK40" s="12"/>
      <c r="AL40" s="12"/>
      <c r="AM40" s="12"/>
      <c r="AN40" s="12"/>
      <c r="AO40" s="12"/>
    </row>
    <row r="41" spans="1:41">
      <c r="A41" s="32">
        <v>34</v>
      </c>
      <c r="B41" s="12">
        <v>65</v>
      </c>
      <c r="C41" s="13" t="s">
        <v>254</v>
      </c>
      <c r="D41" s="14" t="s">
        <v>366</v>
      </c>
      <c r="E41" s="14" t="s">
        <v>140</v>
      </c>
      <c r="F41" s="17" t="s">
        <v>138</v>
      </c>
      <c r="G41" s="4">
        <f>LOOKUP($F41,Coding!$D$2:$D$12,Coding!$E$2:$E$12)</f>
        <v>1</v>
      </c>
      <c r="H41" s="4" t="s">
        <v>349</v>
      </c>
      <c r="I41" s="14" t="s">
        <v>306</v>
      </c>
      <c r="J41" s="24" t="s">
        <v>301</v>
      </c>
      <c r="K41" s="14" t="s">
        <v>306</v>
      </c>
      <c r="L41" s="17" t="s">
        <v>31</v>
      </c>
      <c r="M41" s="4" t="s">
        <v>31</v>
      </c>
      <c r="N41" s="4">
        <v>1</v>
      </c>
      <c r="O41" s="4">
        <v>9999</v>
      </c>
      <c r="P41" s="4">
        <v>9999</v>
      </c>
      <c r="Q41" s="4">
        <v>9999</v>
      </c>
      <c r="R41" s="4">
        <v>9999</v>
      </c>
      <c r="S41" s="4">
        <v>9999</v>
      </c>
      <c r="T41" s="4">
        <v>9999</v>
      </c>
      <c r="U41" s="4">
        <v>9999</v>
      </c>
      <c r="V41" s="4">
        <v>9999</v>
      </c>
      <c r="W41" s="14"/>
      <c r="X41" s="13">
        <v>7</v>
      </c>
      <c r="Y41" s="13">
        <v>59.832999999999998</v>
      </c>
      <c r="Z41" s="13">
        <v>1144</v>
      </c>
      <c r="AA41" s="13" t="s">
        <v>89</v>
      </c>
      <c r="AB41" s="15">
        <v>41163</v>
      </c>
      <c r="AC41" s="12" t="s">
        <v>73</v>
      </c>
      <c r="AD41" s="17" t="s">
        <v>14</v>
      </c>
      <c r="AE41" s="17" t="s">
        <v>15</v>
      </c>
      <c r="AF41" s="14" t="s">
        <v>245</v>
      </c>
      <c r="AG41" s="14" t="s">
        <v>212</v>
      </c>
      <c r="AH41" s="13">
        <v>7</v>
      </c>
      <c r="AI41" s="13" t="s">
        <v>255</v>
      </c>
      <c r="AJ41" s="14" t="s">
        <v>325</v>
      </c>
      <c r="AK41" s="12"/>
      <c r="AL41" s="12"/>
      <c r="AM41" s="12"/>
      <c r="AN41" s="12"/>
      <c r="AO41" s="12"/>
    </row>
    <row r="42" spans="1:41">
      <c r="A42" s="32">
        <v>34</v>
      </c>
      <c r="B42" s="10">
        <v>72</v>
      </c>
      <c r="C42" s="25" t="s">
        <v>152</v>
      </c>
      <c r="D42" s="26" t="s">
        <v>367</v>
      </c>
      <c r="E42" s="26" t="s">
        <v>140</v>
      </c>
      <c r="F42" s="10" t="s">
        <v>12</v>
      </c>
      <c r="G42" s="4">
        <f>LOOKUP($F42,Coding!$D$2:$D$12,Coding!$E$2:$E$12)</f>
        <v>2</v>
      </c>
      <c r="H42" s="4" t="s">
        <v>349</v>
      </c>
      <c r="I42" s="26" t="s">
        <v>306</v>
      </c>
      <c r="J42" s="26" t="s">
        <v>27</v>
      </c>
      <c r="K42" s="26" t="s">
        <v>306</v>
      </c>
      <c r="L42" s="10" t="s">
        <v>31</v>
      </c>
      <c r="M42" s="10" t="s">
        <v>31</v>
      </c>
      <c r="N42" s="10">
        <v>1</v>
      </c>
      <c r="O42" s="10">
        <v>9999</v>
      </c>
      <c r="P42" s="10">
        <v>9999</v>
      </c>
      <c r="Q42" s="10">
        <v>9999</v>
      </c>
      <c r="R42" s="10">
        <v>9999</v>
      </c>
      <c r="S42" s="10">
        <v>9999</v>
      </c>
      <c r="T42" s="10">
        <v>9999</v>
      </c>
      <c r="U42" s="10">
        <v>9999</v>
      </c>
      <c r="V42" s="10">
        <v>9999</v>
      </c>
      <c r="W42" s="26"/>
      <c r="X42" s="25">
        <v>6.9829999999999997</v>
      </c>
      <c r="Y42" s="25">
        <v>59.832999999999998</v>
      </c>
      <c r="Z42" s="25">
        <v>1144</v>
      </c>
      <c r="AA42" s="19" t="s">
        <v>88</v>
      </c>
      <c r="AB42" s="11">
        <v>39730</v>
      </c>
      <c r="AC42" s="10" t="s">
        <v>73</v>
      </c>
      <c r="AD42" s="4" t="s">
        <v>114</v>
      </c>
      <c r="AE42" s="4" t="s">
        <v>115</v>
      </c>
      <c r="AF42" s="26" t="s">
        <v>80</v>
      </c>
      <c r="AG42" s="26"/>
      <c r="AH42" s="25"/>
      <c r="AI42" s="25"/>
      <c r="AJ42" s="26"/>
      <c r="AK42" s="12"/>
      <c r="AL42" s="12"/>
      <c r="AM42" s="12"/>
      <c r="AN42" s="12"/>
      <c r="AO42" s="12"/>
    </row>
    <row r="43" spans="1:41">
      <c r="A43" s="4">
        <v>35</v>
      </c>
      <c r="B43" s="12">
        <v>42</v>
      </c>
      <c r="C43" s="13" t="s">
        <v>190</v>
      </c>
      <c r="D43" s="14" t="s">
        <v>191</v>
      </c>
      <c r="E43" s="14" t="s">
        <v>140</v>
      </c>
      <c r="F43" s="17" t="s">
        <v>138</v>
      </c>
      <c r="G43" s="4">
        <f>LOOKUP($F43,Coding!$D$2:$D$12,Coding!$E$2:$E$12)</f>
        <v>1</v>
      </c>
      <c r="H43" s="4" t="s">
        <v>349</v>
      </c>
      <c r="I43" s="14" t="s">
        <v>203</v>
      </c>
      <c r="J43" s="14" t="s">
        <v>28</v>
      </c>
      <c r="K43" s="14" t="s">
        <v>203</v>
      </c>
      <c r="L43" s="17" t="s">
        <v>31</v>
      </c>
      <c r="M43" s="4" t="s">
        <v>31</v>
      </c>
      <c r="N43" s="4">
        <v>9999</v>
      </c>
      <c r="O43" s="4">
        <v>9999</v>
      </c>
      <c r="P43" s="4">
        <v>9999</v>
      </c>
      <c r="Q43" s="4">
        <v>9999</v>
      </c>
      <c r="R43" s="4">
        <v>1</v>
      </c>
      <c r="S43" s="4">
        <v>9999</v>
      </c>
      <c r="T43" s="4">
        <v>9999</v>
      </c>
      <c r="U43" s="4">
        <v>9999</v>
      </c>
      <c r="V43" s="4">
        <v>9999</v>
      </c>
      <c r="W43" s="14" t="s">
        <v>40</v>
      </c>
      <c r="X43" s="13">
        <v>14.583</v>
      </c>
      <c r="Y43" s="13">
        <v>59.832999999999998</v>
      </c>
      <c r="Z43" s="13">
        <v>198</v>
      </c>
      <c r="AA43" s="13" t="s">
        <v>89</v>
      </c>
      <c r="AB43" s="15">
        <v>41163</v>
      </c>
      <c r="AC43" s="12" t="s">
        <v>73</v>
      </c>
      <c r="AD43" s="17" t="s">
        <v>14</v>
      </c>
      <c r="AE43" s="17" t="s">
        <v>15</v>
      </c>
      <c r="AF43" s="14" t="s">
        <v>171</v>
      </c>
      <c r="AG43" s="14" t="s">
        <v>108</v>
      </c>
      <c r="AH43" s="13">
        <v>11</v>
      </c>
      <c r="AI43" s="13" t="s">
        <v>181</v>
      </c>
      <c r="AJ43" s="14" t="s">
        <v>284</v>
      </c>
      <c r="AK43" s="12"/>
      <c r="AL43" s="12"/>
      <c r="AM43" s="12"/>
      <c r="AN43" s="12"/>
      <c r="AO43" s="12"/>
    </row>
    <row r="44" spans="1:41">
      <c r="A44" s="4">
        <v>36</v>
      </c>
      <c r="B44" s="12">
        <v>67</v>
      </c>
      <c r="C44" s="13" t="s">
        <v>258</v>
      </c>
      <c r="D44" s="14" t="s">
        <v>259</v>
      </c>
      <c r="E44" s="14" t="s">
        <v>140</v>
      </c>
      <c r="F44" s="17" t="s">
        <v>138</v>
      </c>
      <c r="G44" s="4">
        <f>LOOKUP($F44,Coding!$D$2:$D$12,Coding!$E$2:$E$12)</f>
        <v>1</v>
      </c>
      <c r="H44" s="4" t="s">
        <v>349</v>
      </c>
      <c r="I44" s="14" t="s">
        <v>306</v>
      </c>
      <c r="J44" s="14" t="s">
        <v>28</v>
      </c>
      <c r="K44" s="14" t="s">
        <v>306</v>
      </c>
      <c r="L44" s="17" t="s">
        <v>31</v>
      </c>
      <c r="M44" s="4" t="s">
        <v>31</v>
      </c>
      <c r="N44" s="4">
        <v>1</v>
      </c>
      <c r="O44" s="4">
        <v>9999</v>
      </c>
      <c r="P44" s="4">
        <v>9999</v>
      </c>
      <c r="Q44" s="4">
        <v>9999</v>
      </c>
      <c r="R44" s="4">
        <v>9999</v>
      </c>
      <c r="S44" s="4">
        <v>9999</v>
      </c>
      <c r="T44" s="4">
        <v>9999</v>
      </c>
      <c r="U44" s="4">
        <v>9999</v>
      </c>
      <c r="V44" s="4">
        <v>9999</v>
      </c>
      <c r="W44" s="14"/>
      <c r="X44" s="13">
        <v>7.25</v>
      </c>
      <c r="Y44" s="13">
        <v>59.8</v>
      </c>
      <c r="Z44" s="13">
        <v>1000</v>
      </c>
      <c r="AA44" s="13" t="s">
        <v>89</v>
      </c>
      <c r="AB44" s="15">
        <v>41163</v>
      </c>
      <c r="AC44" s="12" t="s">
        <v>73</v>
      </c>
      <c r="AD44" s="17" t="s">
        <v>14</v>
      </c>
      <c r="AE44" s="17" t="s">
        <v>15</v>
      </c>
      <c r="AF44" s="14" t="s">
        <v>245</v>
      </c>
      <c r="AG44" s="14" t="s">
        <v>212</v>
      </c>
      <c r="AH44" s="13">
        <v>6</v>
      </c>
      <c r="AI44" s="13" t="s">
        <v>260</v>
      </c>
      <c r="AJ44" s="14" t="s">
        <v>261</v>
      </c>
      <c r="AK44" s="12"/>
      <c r="AL44" s="12"/>
      <c r="AM44" s="12"/>
      <c r="AN44" s="12"/>
      <c r="AO44" s="12"/>
    </row>
    <row r="45" spans="1:41">
      <c r="A45" s="4">
        <v>37</v>
      </c>
      <c r="B45" s="12">
        <v>66</v>
      </c>
      <c r="C45" s="13" t="s">
        <v>256</v>
      </c>
      <c r="D45" s="14" t="s">
        <v>257</v>
      </c>
      <c r="E45" s="14" t="s">
        <v>140</v>
      </c>
      <c r="F45" s="17" t="s">
        <v>138</v>
      </c>
      <c r="G45" s="4">
        <f>LOOKUP($F45,Coding!$D$2:$D$12,Coding!$E$2:$E$12)</f>
        <v>1</v>
      </c>
      <c r="H45" s="4" t="s">
        <v>349</v>
      </c>
      <c r="I45" s="14" t="s">
        <v>306</v>
      </c>
      <c r="J45" s="14" t="s">
        <v>28</v>
      </c>
      <c r="K45" s="14" t="s">
        <v>306</v>
      </c>
      <c r="L45" s="17" t="s">
        <v>31</v>
      </c>
      <c r="M45" s="4" t="s">
        <v>31</v>
      </c>
      <c r="N45" s="4">
        <v>1</v>
      </c>
      <c r="O45" s="4">
        <v>9999</v>
      </c>
      <c r="P45" s="4">
        <v>9999</v>
      </c>
      <c r="Q45" s="4">
        <v>9999</v>
      </c>
      <c r="R45" s="4">
        <v>9999</v>
      </c>
      <c r="S45" s="4">
        <v>9999</v>
      </c>
      <c r="T45" s="4">
        <v>9999</v>
      </c>
      <c r="U45" s="4">
        <v>9999</v>
      </c>
      <c r="V45" s="4">
        <v>9999</v>
      </c>
      <c r="W45" s="14"/>
      <c r="X45" s="13">
        <v>7.4329999999999998</v>
      </c>
      <c r="Y45" s="13">
        <v>59.767000000000003</v>
      </c>
      <c r="Z45" s="13">
        <v>787</v>
      </c>
      <c r="AA45" s="13" t="s">
        <v>89</v>
      </c>
      <c r="AB45" s="15">
        <v>41163</v>
      </c>
      <c r="AC45" s="12" t="s">
        <v>73</v>
      </c>
      <c r="AD45" s="17" t="s">
        <v>14</v>
      </c>
      <c r="AE45" s="17" t="s">
        <v>15</v>
      </c>
      <c r="AF45" s="14" t="s">
        <v>307</v>
      </c>
      <c r="AG45" s="14" t="s">
        <v>212</v>
      </c>
      <c r="AH45" s="13">
        <v>7</v>
      </c>
      <c r="AI45" s="13" t="s">
        <v>324</v>
      </c>
      <c r="AJ45" s="14" t="s">
        <v>184</v>
      </c>
      <c r="AK45" s="12"/>
      <c r="AL45" s="12"/>
      <c r="AM45" s="12"/>
      <c r="AN45" s="12"/>
      <c r="AO45" s="12"/>
    </row>
    <row r="46" spans="1:41">
      <c r="A46" s="4">
        <v>38</v>
      </c>
      <c r="B46" s="12">
        <v>63</v>
      </c>
      <c r="C46" s="13" t="s">
        <v>248</v>
      </c>
      <c r="D46" s="14" t="s">
        <v>249</v>
      </c>
      <c r="E46" s="14" t="s">
        <v>140</v>
      </c>
      <c r="F46" s="17" t="s">
        <v>138</v>
      </c>
      <c r="G46" s="4">
        <f>LOOKUP($F46,Coding!$D$2:$D$12,Coding!$E$2:$E$12)</f>
        <v>1</v>
      </c>
      <c r="H46" s="4" t="s">
        <v>349</v>
      </c>
      <c r="I46" s="14" t="s">
        <v>306</v>
      </c>
      <c r="J46" s="14" t="s">
        <v>28</v>
      </c>
      <c r="K46" s="14" t="s">
        <v>306</v>
      </c>
      <c r="L46" s="17" t="s">
        <v>31</v>
      </c>
      <c r="M46" s="4" t="s">
        <v>31</v>
      </c>
      <c r="N46" s="4">
        <v>1</v>
      </c>
      <c r="O46" s="4">
        <v>9999</v>
      </c>
      <c r="P46" s="4">
        <v>9999</v>
      </c>
      <c r="Q46" s="4">
        <v>9999</v>
      </c>
      <c r="R46" s="4">
        <v>9999</v>
      </c>
      <c r="S46" s="4">
        <v>9999</v>
      </c>
      <c r="T46" s="4">
        <v>9999</v>
      </c>
      <c r="U46" s="4">
        <v>9999</v>
      </c>
      <c r="V46" s="4">
        <v>9999</v>
      </c>
      <c r="W46" s="14"/>
      <c r="X46" s="13">
        <v>7.55</v>
      </c>
      <c r="Y46" s="13">
        <v>59.667000000000002</v>
      </c>
      <c r="Z46" s="13">
        <v>890</v>
      </c>
      <c r="AA46" s="13" t="s">
        <v>89</v>
      </c>
      <c r="AB46" s="15">
        <v>41163</v>
      </c>
      <c r="AC46" s="12" t="s">
        <v>73</v>
      </c>
      <c r="AD46" s="17" t="s">
        <v>14</v>
      </c>
      <c r="AE46" s="17" t="s">
        <v>15</v>
      </c>
      <c r="AF46" s="14" t="s">
        <v>307</v>
      </c>
      <c r="AG46" s="14" t="s">
        <v>212</v>
      </c>
      <c r="AH46" s="13">
        <v>5</v>
      </c>
      <c r="AI46" s="13" t="s">
        <v>250</v>
      </c>
      <c r="AJ46" s="14" t="s">
        <v>184</v>
      </c>
      <c r="AK46" s="12"/>
      <c r="AL46" s="12"/>
      <c r="AM46" s="12"/>
      <c r="AN46" s="12"/>
      <c r="AO46" s="12"/>
    </row>
    <row r="47" spans="1:41">
      <c r="A47" s="4">
        <v>39</v>
      </c>
      <c r="B47" s="12">
        <v>39</v>
      </c>
      <c r="C47" s="13" t="s">
        <v>182</v>
      </c>
      <c r="D47" s="14" t="s">
        <v>183</v>
      </c>
      <c r="E47" s="14" t="s">
        <v>140</v>
      </c>
      <c r="F47" s="17" t="s">
        <v>138</v>
      </c>
      <c r="G47" s="4">
        <f>LOOKUP($F47,Coding!$D$2:$D$12,Coding!$E$2:$E$12)</f>
        <v>1</v>
      </c>
      <c r="H47" s="4" t="s">
        <v>349</v>
      </c>
      <c r="I47" s="14" t="s">
        <v>203</v>
      </c>
      <c r="J47" s="14" t="s">
        <v>136</v>
      </c>
      <c r="K47" s="14" t="s">
        <v>203</v>
      </c>
      <c r="L47" s="17" t="s">
        <v>31</v>
      </c>
      <c r="M47" s="4" t="s">
        <v>31</v>
      </c>
      <c r="N47" s="4">
        <v>9999</v>
      </c>
      <c r="O47" s="4">
        <v>9999</v>
      </c>
      <c r="P47" s="4">
        <v>9999</v>
      </c>
      <c r="Q47" s="4">
        <v>9999</v>
      </c>
      <c r="R47" s="4">
        <v>1</v>
      </c>
      <c r="S47" s="4">
        <v>9999</v>
      </c>
      <c r="T47" s="4">
        <v>9999</v>
      </c>
      <c r="U47" s="4">
        <v>9999</v>
      </c>
      <c r="V47" s="4">
        <v>9999</v>
      </c>
      <c r="W47" s="14"/>
      <c r="X47" s="13">
        <v>26.082999999999998</v>
      </c>
      <c r="Y47" s="13">
        <v>59.45</v>
      </c>
      <c r="Z47" s="13">
        <v>74</v>
      </c>
      <c r="AA47" s="13" t="s">
        <v>89</v>
      </c>
      <c r="AB47" s="15">
        <v>41163</v>
      </c>
      <c r="AC47" s="12" t="s">
        <v>73</v>
      </c>
      <c r="AD47" s="17" t="s">
        <v>14</v>
      </c>
      <c r="AE47" s="17" t="s">
        <v>15</v>
      </c>
      <c r="AF47" s="14" t="s">
        <v>180</v>
      </c>
      <c r="AG47" s="14" t="s">
        <v>174</v>
      </c>
      <c r="AH47" s="13">
        <v>7</v>
      </c>
      <c r="AI47" s="13" t="s">
        <v>181</v>
      </c>
      <c r="AJ47" s="14" t="s">
        <v>184</v>
      </c>
      <c r="AK47" s="12"/>
      <c r="AL47" s="12"/>
      <c r="AM47" s="12"/>
      <c r="AN47" s="12"/>
      <c r="AO47" s="12"/>
    </row>
    <row r="48" spans="1:41">
      <c r="A48" s="4">
        <v>40</v>
      </c>
      <c r="B48" s="4">
        <v>23</v>
      </c>
      <c r="C48" s="4">
        <v>68</v>
      </c>
      <c r="D48" s="4" t="s">
        <v>373</v>
      </c>
      <c r="E48" s="16" t="s">
        <v>140</v>
      </c>
      <c r="F48" s="4" t="s">
        <v>12</v>
      </c>
      <c r="G48" s="4">
        <f>LOOKUP($F48,Coding!$D$2:$D$12,Coding!$E$2:$E$12)</f>
        <v>2</v>
      </c>
      <c r="H48" s="4" t="s">
        <v>349</v>
      </c>
      <c r="I48" s="4" t="s">
        <v>71</v>
      </c>
      <c r="J48" s="4" t="s">
        <v>28</v>
      </c>
      <c r="K48" s="4" t="s">
        <v>31</v>
      </c>
      <c r="L48" s="4" t="s">
        <v>31</v>
      </c>
      <c r="M48" s="4" t="s">
        <v>31</v>
      </c>
      <c r="N48" s="4">
        <v>1</v>
      </c>
      <c r="O48" s="4">
        <v>9999</v>
      </c>
      <c r="P48" s="4">
        <v>9999</v>
      </c>
      <c r="Q48" s="4">
        <v>9999</v>
      </c>
      <c r="R48" s="4">
        <v>9999</v>
      </c>
      <c r="S48" s="4">
        <v>9999</v>
      </c>
      <c r="T48" s="4">
        <v>9999</v>
      </c>
      <c r="U48" s="4">
        <v>9999</v>
      </c>
      <c r="V48" s="4">
        <v>9999</v>
      </c>
      <c r="X48" s="19">
        <v>7.819</v>
      </c>
      <c r="Y48" s="19">
        <v>58.615000000000002</v>
      </c>
      <c r="Z48" s="19">
        <v>200</v>
      </c>
      <c r="AA48" s="19" t="s">
        <v>88</v>
      </c>
      <c r="AB48" s="5">
        <v>41178</v>
      </c>
      <c r="AC48" s="5" t="s">
        <v>73</v>
      </c>
      <c r="AD48" s="4" t="s">
        <v>97</v>
      </c>
      <c r="AE48" s="4" t="s">
        <v>98</v>
      </c>
      <c r="AF48" s="4" t="s">
        <v>99</v>
      </c>
      <c r="AG48" s="4" t="s">
        <v>212</v>
      </c>
      <c r="AK48" s="12"/>
      <c r="AL48" s="12"/>
      <c r="AM48" s="12"/>
      <c r="AN48" s="12"/>
      <c r="AO48" s="12"/>
    </row>
    <row r="49" spans="1:41">
      <c r="A49" s="4">
        <v>41</v>
      </c>
      <c r="B49" s="12">
        <v>38</v>
      </c>
      <c r="C49" s="13" t="s">
        <v>178</v>
      </c>
      <c r="D49" s="14" t="s">
        <v>179</v>
      </c>
      <c r="E49" s="14" t="s">
        <v>140</v>
      </c>
      <c r="F49" s="17" t="s">
        <v>138</v>
      </c>
      <c r="G49" s="4">
        <f>LOOKUP($F49,Coding!$D$2:$D$12,Coding!$E$2:$E$12)</f>
        <v>1</v>
      </c>
      <c r="H49" s="4" t="s">
        <v>349</v>
      </c>
      <c r="I49" s="14" t="s">
        <v>203</v>
      </c>
      <c r="J49" s="14" t="s">
        <v>136</v>
      </c>
      <c r="K49" s="14" t="s">
        <v>203</v>
      </c>
      <c r="L49" s="17" t="s">
        <v>31</v>
      </c>
      <c r="M49" s="4" t="s">
        <v>31</v>
      </c>
      <c r="N49" s="4">
        <v>9999</v>
      </c>
      <c r="O49" s="4">
        <v>9999</v>
      </c>
      <c r="P49" s="4">
        <v>9999</v>
      </c>
      <c r="Q49" s="4">
        <v>9999</v>
      </c>
      <c r="R49" s="4">
        <v>1</v>
      </c>
      <c r="S49" s="4">
        <v>9999</v>
      </c>
      <c r="T49" s="4">
        <v>9999</v>
      </c>
      <c r="U49" s="4">
        <v>9999</v>
      </c>
      <c r="V49" s="4">
        <v>9999</v>
      </c>
      <c r="W49" s="14"/>
      <c r="X49" s="13">
        <v>26.65</v>
      </c>
      <c r="Y49" s="13">
        <v>58.582999999999998</v>
      </c>
      <c r="Z49" s="13">
        <v>53</v>
      </c>
      <c r="AA49" s="13" t="s">
        <v>89</v>
      </c>
      <c r="AB49" s="15">
        <v>41163</v>
      </c>
      <c r="AC49" s="12" t="s">
        <v>73</v>
      </c>
      <c r="AD49" s="17" t="s">
        <v>14</v>
      </c>
      <c r="AE49" s="17" t="s">
        <v>15</v>
      </c>
      <c r="AF49" s="14" t="s">
        <v>180</v>
      </c>
      <c r="AG49" s="14" t="s">
        <v>174</v>
      </c>
      <c r="AH49" s="13">
        <v>10</v>
      </c>
      <c r="AI49" s="13" t="s">
        <v>181</v>
      </c>
      <c r="AJ49" s="14" t="s">
        <v>177</v>
      </c>
      <c r="AK49" s="12"/>
      <c r="AL49" s="12"/>
      <c r="AM49" s="12"/>
      <c r="AN49" s="12"/>
      <c r="AO49" s="12"/>
    </row>
    <row r="50" spans="1:41">
      <c r="A50" s="4">
        <v>42</v>
      </c>
      <c r="B50" s="12">
        <v>44</v>
      </c>
      <c r="C50" s="13" t="s">
        <v>196</v>
      </c>
      <c r="D50" s="14" t="s">
        <v>197</v>
      </c>
      <c r="E50" s="14" t="s">
        <v>140</v>
      </c>
      <c r="F50" s="17" t="s">
        <v>138</v>
      </c>
      <c r="G50" s="4">
        <f>LOOKUP($F50,Coding!$D$2:$D$12,Coding!$E$2:$E$12)</f>
        <v>1</v>
      </c>
      <c r="H50" s="4" t="s">
        <v>349</v>
      </c>
      <c r="I50" s="14" t="s">
        <v>203</v>
      </c>
      <c r="J50" s="14" t="s">
        <v>28</v>
      </c>
      <c r="K50" s="14" t="s">
        <v>203</v>
      </c>
      <c r="L50" s="17" t="s">
        <v>31</v>
      </c>
      <c r="M50" s="4" t="s">
        <v>31</v>
      </c>
      <c r="N50" s="4">
        <v>9999</v>
      </c>
      <c r="O50" s="4">
        <v>9999</v>
      </c>
      <c r="P50" s="4">
        <v>9999</v>
      </c>
      <c r="Q50" s="4">
        <v>9999</v>
      </c>
      <c r="R50" s="4">
        <v>1</v>
      </c>
      <c r="S50" s="4">
        <v>9999</v>
      </c>
      <c r="T50" s="4">
        <v>9999</v>
      </c>
      <c r="U50" s="4">
        <v>9999</v>
      </c>
      <c r="V50" s="4">
        <v>9999</v>
      </c>
      <c r="W50" s="14"/>
      <c r="X50" s="13">
        <v>11.6</v>
      </c>
      <c r="Y50" s="13">
        <v>58.55</v>
      </c>
      <c r="Z50" s="13">
        <v>112</v>
      </c>
      <c r="AA50" s="13" t="s">
        <v>89</v>
      </c>
      <c r="AB50" s="15">
        <v>41163</v>
      </c>
      <c r="AC50" s="12" t="s">
        <v>73</v>
      </c>
      <c r="AD50" s="17" t="s">
        <v>14</v>
      </c>
      <c r="AE50" s="17" t="s">
        <v>15</v>
      </c>
      <c r="AF50" s="14" t="s">
        <v>302</v>
      </c>
      <c r="AG50" s="14" t="s">
        <v>108</v>
      </c>
      <c r="AH50" s="13">
        <v>11</v>
      </c>
      <c r="AI50" s="13" t="s">
        <v>303</v>
      </c>
      <c r="AJ50" s="14" t="s">
        <v>177</v>
      </c>
      <c r="AK50" s="12"/>
      <c r="AL50" s="12"/>
      <c r="AM50" s="12"/>
      <c r="AN50" s="12"/>
      <c r="AO50" s="12"/>
    </row>
    <row r="51" spans="1:41">
      <c r="A51" s="4">
        <v>43</v>
      </c>
      <c r="B51" s="12">
        <v>43</v>
      </c>
      <c r="C51" s="13" t="s">
        <v>192</v>
      </c>
      <c r="D51" s="14" t="s">
        <v>193</v>
      </c>
      <c r="E51" s="14" t="s">
        <v>140</v>
      </c>
      <c r="F51" s="17" t="s">
        <v>138</v>
      </c>
      <c r="G51" s="4">
        <f>LOOKUP($F51,Coding!$D$2:$D$12,Coding!$E$2:$E$12)</f>
        <v>1</v>
      </c>
      <c r="H51" s="4" t="s">
        <v>349</v>
      </c>
      <c r="I51" s="14" t="s">
        <v>203</v>
      </c>
      <c r="J51" s="14" t="s">
        <v>27</v>
      </c>
      <c r="K51" s="14" t="s">
        <v>203</v>
      </c>
      <c r="L51" s="17" t="s">
        <v>31</v>
      </c>
      <c r="M51" s="4" t="s">
        <v>31</v>
      </c>
      <c r="N51" s="4">
        <v>9999</v>
      </c>
      <c r="O51" s="4">
        <v>9999</v>
      </c>
      <c r="P51" s="4">
        <v>9999</v>
      </c>
      <c r="Q51" s="4">
        <v>9999</v>
      </c>
      <c r="R51" s="4">
        <v>1</v>
      </c>
      <c r="S51" s="4">
        <v>9999</v>
      </c>
      <c r="T51" s="4">
        <v>9999</v>
      </c>
      <c r="U51" s="4">
        <v>9999</v>
      </c>
      <c r="V51" s="4">
        <v>9999</v>
      </c>
      <c r="W51" s="14"/>
      <c r="X51" s="13">
        <v>13.667</v>
      </c>
      <c r="Y51" s="13">
        <v>58.55</v>
      </c>
      <c r="Z51" s="13">
        <v>108</v>
      </c>
      <c r="AA51" s="13" t="s">
        <v>89</v>
      </c>
      <c r="AB51" s="15">
        <v>41163</v>
      </c>
      <c r="AC51" s="12" t="s">
        <v>73</v>
      </c>
      <c r="AD51" s="17" t="s">
        <v>14</v>
      </c>
      <c r="AE51" s="17" t="s">
        <v>15</v>
      </c>
      <c r="AF51" s="14" t="s">
        <v>194</v>
      </c>
      <c r="AG51" s="14" t="s">
        <v>108</v>
      </c>
      <c r="AH51" s="13">
        <v>13</v>
      </c>
      <c r="AI51" s="13" t="s">
        <v>195</v>
      </c>
      <c r="AJ51" s="14" t="s">
        <v>177</v>
      </c>
      <c r="AK51" s="12"/>
      <c r="AL51" s="12"/>
      <c r="AM51" s="12"/>
      <c r="AN51" s="12"/>
      <c r="AO51" s="12"/>
    </row>
    <row r="52" spans="1:41">
      <c r="A52" s="4">
        <v>44</v>
      </c>
      <c r="B52" s="12">
        <v>64</v>
      </c>
      <c r="C52" s="13" t="s">
        <v>251</v>
      </c>
      <c r="D52" s="14" t="s">
        <v>252</v>
      </c>
      <c r="E52" s="14" t="s">
        <v>140</v>
      </c>
      <c r="F52" s="17" t="s">
        <v>138</v>
      </c>
      <c r="G52" s="4">
        <f>LOOKUP($F52,Coding!$D$2:$D$12,Coding!$E$2:$E$12)</f>
        <v>1</v>
      </c>
      <c r="H52" s="4" t="s">
        <v>349</v>
      </c>
      <c r="I52" s="14" t="s">
        <v>306</v>
      </c>
      <c r="J52" s="14" t="s">
        <v>136</v>
      </c>
      <c r="K52" s="14" t="s">
        <v>306</v>
      </c>
      <c r="L52" s="17" t="s">
        <v>31</v>
      </c>
      <c r="M52" s="4" t="s">
        <v>31</v>
      </c>
      <c r="N52" s="4">
        <v>1</v>
      </c>
      <c r="O52" s="4">
        <v>9999</v>
      </c>
      <c r="P52" s="4">
        <v>9999</v>
      </c>
      <c r="Q52" s="4">
        <v>9999</v>
      </c>
      <c r="R52" s="4">
        <v>9999</v>
      </c>
      <c r="S52" s="4">
        <v>9999</v>
      </c>
      <c r="T52" s="4">
        <v>9999</v>
      </c>
      <c r="U52" s="4">
        <v>9999</v>
      </c>
      <c r="V52" s="4">
        <v>9999</v>
      </c>
      <c r="W52" s="14"/>
      <c r="X52" s="13">
        <v>7.7329999999999997</v>
      </c>
      <c r="Y52" s="13">
        <v>58.533000000000001</v>
      </c>
      <c r="Z52" s="13">
        <v>180</v>
      </c>
      <c r="AA52" s="13" t="s">
        <v>89</v>
      </c>
      <c r="AB52" s="15">
        <v>41163</v>
      </c>
      <c r="AC52" s="12" t="s">
        <v>73</v>
      </c>
      <c r="AD52" s="17" t="s">
        <v>14</v>
      </c>
      <c r="AE52" s="17" t="s">
        <v>15</v>
      </c>
      <c r="AF52" s="14" t="s">
        <v>245</v>
      </c>
      <c r="AG52" s="14" t="s">
        <v>212</v>
      </c>
      <c r="AH52" s="13">
        <v>7</v>
      </c>
      <c r="AI52" s="13" t="s">
        <v>253</v>
      </c>
      <c r="AJ52" s="14" t="s">
        <v>284</v>
      </c>
      <c r="AK52" s="12"/>
      <c r="AL52" s="12"/>
      <c r="AM52" s="12"/>
      <c r="AN52" s="12"/>
      <c r="AO52" s="12"/>
    </row>
    <row r="53" spans="1:41">
      <c r="A53" s="4">
        <v>45</v>
      </c>
      <c r="B53" s="12">
        <v>68</v>
      </c>
      <c r="C53" s="13" t="s">
        <v>287</v>
      </c>
      <c r="D53" s="14" t="s">
        <v>288</v>
      </c>
      <c r="E53" s="14" t="s">
        <v>140</v>
      </c>
      <c r="F53" s="17" t="s">
        <v>138</v>
      </c>
      <c r="G53" s="4">
        <f>LOOKUP($F53,Coding!$D$2:$D$12,Coding!$E$2:$E$12)</f>
        <v>1</v>
      </c>
      <c r="H53" s="4" t="s">
        <v>349</v>
      </c>
      <c r="I53" s="14" t="s">
        <v>306</v>
      </c>
      <c r="J53" s="24" t="s">
        <v>301</v>
      </c>
      <c r="K53" s="14" t="s">
        <v>306</v>
      </c>
      <c r="L53" s="17" t="s">
        <v>31</v>
      </c>
      <c r="M53" s="4" t="s">
        <v>31</v>
      </c>
      <c r="N53" s="4">
        <v>1</v>
      </c>
      <c r="O53" s="4">
        <v>9999</v>
      </c>
      <c r="P53" s="4">
        <v>9999</v>
      </c>
      <c r="Q53" s="4">
        <v>9999</v>
      </c>
      <c r="R53" s="4">
        <v>9999</v>
      </c>
      <c r="S53" s="4">
        <v>9999</v>
      </c>
      <c r="T53" s="4">
        <v>9999</v>
      </c>
      <c r="U53" s="4">
        <v>9999</v>
      </c>
      <c r="V53" s="4">
        <v>9999</v>
      </c>
      <c r="W53" s="14"/>
      <c r="X53" s="13">
        <v>7.7830000000000004</v>
      </c>
      <c r="Y53" s="13">
        <v>58.317</v>
      </c>
      <c r="Z53" s="13">
        <v>245</v>
      </c>
      <c r="AA53" s="13" t="s">
        <v>89</v>
      </c>
      <c r="AB53" s="15">
        <v>41163</v>
      </c>
      <c r="AC53" s="12" t="s">
        <v>73</v>
      </c>
      <c r="AD53" s="17" t="s">
        <v>14</v>
      </c>
      <c r="AE53" s="17" t="s">
        <v>15</v>
      </c>
      <c r="AF53" s="14" t="s">
        <v>307</v>
      </c>
      <c r="AG53" s="14" t="s">
        <v>212</v>
      </c>
      <c r="AH53" s="13">
        <v>8</v>
      </c>
      <c r="AI53" s="13" t="s">
        <v>289</v>
      </c>
      <c r="AJ53" s="14" t="s">
        <v>290</v>
      </c>
      <c r="AK53" s="12"/>
      <c r="AL53" s="12"/>
      <c r="AM53" s="12"/>
      <c r="AN53" s="12"/>
      <c r="AO53" s="12"/>
    </row>
    <row r="54" spans="1:41">
      <c r="A54" s="4">
        <v>46</v>
      </c>
      <c r="B54" s="12">
        <v>62</v>
      </c>
      <c r="C54" s="13" t="s">
        <v>243</v>
      </c>
      <c r="D54" s="14" t="s">
        <v>244</v>
      </c>
      <c r="E54" s="14" t="s">
        <v>140</v>
      </c>
      <c r="F54" s="17" t="s">
        <v>138</v>
      </c>
      <c r="G54" s="4">
        <f>LOOKUP($F54,Coding!$D$2:$D$12,Coding!$E$2:$E$12)</f>
        <v>1</v>
      </c>
      <c r="H54" s="4" t="s">
        <v>349</v>
      </c>
      <c r="I54" s="14" t="s">
        <v>306</v>
      </c>
      <c r="J54" s="14" t="s">
        <v>136</v>
      </c>
      <c r="K54" s="14" t="s">
        <v>306</v>
      </c>
      <c r="L54" s="17" t="s">
        <v>31</v>
      </c>
      <c r="M54" s="4" t="s">
        <v>31</v>
      </c>
      <c r="N54" s="4">
        <v>1</v>
      </c>
      <c r="O54" s="4">
        <v>9999</v>
      </c>
      <c r="P54" s="4">
        <v>9999</v>
      </c>
      <c r="Q54" s="4">
        <v>9999</v>
      </c>
      <c r="R54" s="4">
        <v>9999</v>
      </c>
      <c r="S54" s="4">
        <v>9999</v>
      </c>
      <c r="T54" s="4">
        <v>9999</v>
      </c>
      <c r="U54" s="4">
        <v>9999</v>
      </c>
      <c r="V54" s="4">
        <v>9999</v>
      </c>
      <c r="W54" s="14"/>
      <c r="X54" s="13">
        <v>8</v>
      </c>
      <c r="Y54" s="13">
        <v>58.25</v>
      </c>
      <c r="Z54" s="13">
        <v>40</v>
      </c>
      <c r="AA54" s="13" t="s">
        <v>89</v>
      </c>
      <c r="AB54" s="15">
        <v>41163</v>
      </c>
      <c r="AC54" s="12" t="s">
        <v>73</v>
      </c>
      <c r="AD54" s="17" t="s">
        <v>14</v>
      </c>
      <c r="AE54" s="17" t="s">
        <v>15</v>
      </c>
      <c r="AF54" s="14" t="s">
        <v>245</v>
      </c>
      <c r="AG54" s="14" t="s">
        <v>212</v>
      </c>
      <c r="AH54" s="13">
        <v>8</v>
      </c>
      <c r="AI54" s="13" t="s">
        <v>246</v>
      </c>
      <c r="AJ54" s="14" t="s">
        <v>247</v>
      </c>
      <c r="AK54" s="12"/>
      <c r="AL54" s="12"/>
      <c r="AM54" s="12"/>
      <c r="AN54" s="12"/>
      <c r="AO54" s="12"/>
    </row>
    <row r="55" spans="1:41">
      <c r="A55" s="4">
        <v>47</v>
      </c>
      <c r="B55" s="12">
        <v>37</v>
      </c>
      <c r="C55" s="13" t="s">
        <v>172</v>
      </c>
      <c r="D55" s="14" t="s">
        <v>173</v>
      </c>
      <c r="E55" s="14" t="s">
        <v>140</v>
      </c>
      <c r="F55" s="17" t="s">
        <v>138</v>
      </c>
      <c r="G55" s="4">
        <f>LOOKUP($F55,Coding!$D$2:$D$12,Coding!$E$2:$E$12)</f>
        <v>1</v>
      </c>
      <c r="H55" s="4" t="s">
        <v>349</v>
      </c>
      <c r="I55" s="14" t="s">
        <v>203</v>
      </c>
      <c r="J55" s="14" t="s">
        <v>136</v>
      </c>
      <c r="K55" s="14" t="s">
        <v>203</v>
      </c>
      <c r="L55" s="17" t="s">
        <v>31</v>
      </c>
      <c r="M55" s="4" t="s">
        <v>31</v>
      </c>
      <c r="N55" s="4">
        <v>9999</v>
      </c>
      <c r="O55" s="4">
        <v>9999</v>
      </c>
      <c r="P55" s="4">
        <v>9999</v>
      </c>
      <c r="Q55" s="4">
        <v>9999</v>
      </c>
      <c r="R55" s="4">
        <v>1</v>
      </c>
      <c r="S55" s="4">
        <v>9999</v>
      </c>
      <c r="T55" s="4">
        <v>9999</v>
      </c>
      <c r="U55" s="4">
        <v>9999</v>
      </c>
      <c r="V55" s="4">
        <v>9999</v>
      </c>
      <c r="W55" s="14"/>
      <c r="X55" s="13">
        <v>26.75</v>
      </c>
      <c r="Y55" s="13">
        <v>57.732999999999997</v>
      </c>
      <c r="Z55" s="13">
        <v>114</v>
      </c>
      <c r="AA55" s="13" t="s">
        <v>89</v>
      </c>
      <c r="AB55" s="15">
        <v>41163</v>
      </c>
      <c r="AC55" s="12" t="s">
        <v>73</v>
      </c>
      <c r="AD55" s="17" t="s">
        <v>14</v>
      </c>
      <c r="AE55" s="17" t="s">
        <v>15</v>
      </c>
      <c r="AF55" s="14" t="s">
        <v>171</v>
      </c>
      <c r="AG55" s="14" t="s">
        <v>174</v>
      </c>
      <c r="AH55" s="13" t="s">
        <v>175</v>
      </c>
      <c r="AI55" s="13" t="s">
        <v>176</v>
      </c>
      <c r="AJ55" s="14" t="s">
        <v>177</v>
      </c>
      <c r="AK55" s="12"/>
      <c r="AL55" s="12"/>
      <c r="AM55" s="12"/>
      <c r="AN55" s="12"/>
      <c r="AO55" s="12"/>
    </row>
    <row r="56" spans="1:41">
      <c r="A56" s="4">
        <v>48</v>
      </c>
      <c r="B56" s="4">
        <v>32</v>
      </c>
      <c r="C56" s="4" t="s">
        <v>152</v>
      </c>
      <c r="D56" s="4" t="s">
        <v>20</v>
      </c>
      <c r="E56" s="4" t="s">
        <v>141</v>
      </c>
      <c r="F56" s="4" t="s">
        <v>11</v>
      </c>
      <c r="G56" s="4">
        <f>LOOKUP($F56,Coding!$D$2:$D$12,Coding!$E$2:$E$12)</f>
        <v>4</v>
      </c>
      <c r="H56" s="4" t="s">
        <v>349</v>
      </c>
      <c r="I56" s="4">
        <v>9999</v>
      </c>
      <c r="J56" s="4" t="s">
        <v>27</v>
      </c>
      <c r="K56" s="4" t="s">
        <v>31</v>
      </c>
      <c r="L56" s="4" t="s">
        <v>31</v>
      </c>
      <c r="M56" s="4" t="s">
        <v>31</v>
      </c>
      <c r="N56" s="4">
        <v>9999</v>
      </c>
      <c r="O56" s="4">
        <v>9999</v>
      </c>
      <c r="P56" s="4">
        <v>9999</v>
      </c>
      <c r="Q56" s="4">
        <v>9999</v>
      </c>
      <c r="R56" s="4">
        <v>9999</v>
      </c>
      <c r="S56" s="4">
        <v>9999</v>
      </c>
      <c r="T56" s="4">
        <v>9999</v>
      </c>
      <c r="U56" s="4">
        <v>9999</v>
      </c>
      <c r="V56" s="4">
        <v>9999</v>
      </c>
      <c r="X56" s="20">
        <v>10.042</v>
      </c>
      <c r="Y56" s="20">
        <v>57.165999999999997</v>
      </c>
      <c r="Z56" s="19">
        <v>11</v>
      </c>
      <c r="AA56" s="19" t="s">
        <v>89</v>
      </c>
      <c r="AC56" s="4" t="s">
        <v>73</v>
      </c>
      <c r="AD56" s="4" t="s">
        <v>141</v>
      </c>
      <c r="AE56" s="4" t="s">
        <v>141</v>
      </c>
      <c r="AF56" s="4" t="s">
        <v>278</v>
      </c>
      <c r="AG56" s="4" t="s">
        <v>277</v>
      </c>
      <c r="AK56" s="12"/>
      <c r="AL56" s="12"/>
      <c r="AM56" s="12"/>
      <c r="AN56" s="12"/>
      <c r="AO56" s="12"/>
    </row>
    <row r="57" spans="1:41">
      <c r="A57" s="4">
        <v>49</v>
      </c>
      <c r="B57" s="4">
        <v>3</v>
      </c>
      <c r="C57" s="4">
        <v>3</v>
      </c>
      <c r="D57" s="4" t="s">
        <v>202</v>
      </c>
      <c r="E57" s="4" t="s">
        <v>85</v>
      </c>
      <c r="F57" s="4" t="s">
        <v>137</v>
      </c>
      <c r="G57" s="4">
        <f>LOOKUP($F57,Coding!$D$2:$D$12,Coding!$E$2:$E$12)</f>
        <v>4</v>
      </c>
      <c r="H57" s="4" t="s">
        <v>349</v>
      </c>
      <c r="I57" s="4" t="s">
        <v>119</v>
      </c>
      <c r="J57" s="4" t="s">
        <v>136</v>
      </c>
      <c r="K57" s="4" t="s">
        <v>203</v>
      </c>
      <c r="L57" s="4" t="s">
        <v>45</v>
      </c>
      <c r="M57" s="4" t="s">
        <v>136</v>
      </c>
      <c r="N57" s="4">
        <v>9999</v>
      </c>
      <c r="O57" s="4">
        <v>2</v>
      </c>
      <c r="P57" s="4">
        <v>9999</v>
      </c>
      <c r="Q57" s="4">
        <v>9999</v>
      </c>
      <c r="R57" s="4">
        <v>1</v>
      </c>
      <c r="S57" s="4">
        <v>9999</v>
      </c>
      <c r="T57" s="4">
        <v>9999</v>
      </c>
      <c r="U57" s="4">
        <v>9999</v>
      </c>
      <c r="V57" s="4">
        <v>9999</v>
      </c>
      <c r="W57" s="4" t="s">
        <v>204</v>
      </c>
      <c r="X57" s="19">
        <v>11.125999999999999</v>
      </c>
      <c r="Y57" s="19">
        <v>48.011000000000003</v>
      </c>
      <c r="Z57" s="19">
        <v>533</v>
      </c>
      <c r="AA57" s="19" t="s">
        <v>89</v>
      </c>
      <c r="AC57" s="4" t="s">
        <v>205</v>
      </c>
      <c r="AD57" s="4" t="s">
        <v>85</v>
      </c>
      <c r="AE57" s="4" t="s">
        <v>85</v>
      </c>
      <c r="AF57" s="4" t="s">
        <v>206</v>
      </c>
      <c r="AG57" s="4" t="s">
        <v>207</v>
      </c>
      <c r="AK57" s="12"/>
      <c r="AL57" s="12"/>
      <c r="AM57" s="12"/>
      <c r="AN57" s="12"/>
      <c r="AO57" s="12"/>
    </row>
    <row r="58" spans="1:41">
      <c r="A58" s="4">
        <v>50</v>
      </c>
      <c r="B58" s="4">
        <v>29</v>
      </c>
      <c r="C58" s="4">
        <v>4</v>
      </c>
      <c r="D58" s="4" t="s">
        <v>293</v>
      </c>
      <c r="E58" s="16" t="s">
        <v>140</v>
      </c>
      <c r="F58" s="16" t="s">
        <v>12</v>
      </c>
      <c r="G58" s="4">
        <f>LOOKUP($F58,Coding!$D$2:$D$12,Coding!$E$2:$E$12)</f>
        <v>2</v>
      </c>
      <c r="H58" s="4" t="s">
        <v>349</v>
      </c>
      <c r="I58" s="4" t="s">
        <v>71</v>
      </c>
      <c r="J58" s="4" t="s">
        <v>28</v>
      </c>
      <c r="K58" s="4" t="s">
        <v>31</v>
      </c>
      <c r="L58" s="4" t="s">
        <v>31</v>
      </c>
      <c r="M58" s="4" t="s">
        <v>31</v>
      </c>
      <c r="N58" s="4">
        <v>1</v>
      </c>
      <c r="O58" s="4">
        <v>9999</v>
      </c>
      <c r="P58" s="4">
        <v>9999</v>
      </c>
      <c r="Q58" s="4">
        <v>9999</v>
      </c>
      <c r="R58" s="4">
        <v>9999</v>
      </c>
      <c r="S58" s="4">
        <v>9999</v>
      </c>
      <c r="T58" s="4">
        <v>9999</v>
      </c>
      <c r="U58" s="4">
        <v>9999</v>
      </c>
      <c r="V58" s="4">
        <v>9999</v>
      </c>
      <c r="W58" s="4" t="s">
        <v>72</v>
      </c>
      <c r="X58" s="19">
        <v>8.41</v>
      </c>
      <c r="Y58" s="19">
        <v>47.18</v>
      </c>
      <c r="Z58" s="19">
        <v>770</v>
      </c>
      <c r="AA58" s="19" t="s">
        <v>89</v>
      </c>
      <c r="AB58" s="5">
        <v>41163</v>
      </c>
      <c r="AC58" s="5" t="s">
        <v>73</v>
      </c>
      <c r="AD58" s="4" t="s">
        <v>294</v>
      </c>
      <c r="AE58" s="6" t="s">
        <v>295</v>
      </c>
      <c r="AF58" s="4" t="s">
        <v>296</v>
      </c>
      <c r="AG58" s="4" t="s">
        <v>201</v>
      </c>
      <c r="AK58" s="12"/>
      <c r="AL58" s="12"/>
      <c r="AM58" s="12"/>
      <c r="AN58" s="12"/>
      <c r="AO58" s="12"/>
    </row>
    <row r="59" spans="1:41">
      <c r="A59" s="4">
        <v>51</v>
      </c>
      <c r="B59" s="4">
        <v>11</v>
      </c>
      <c r="C59" s="4">
        <v>48</v>
      </c>
      <c r="D59" s="4" t="s">
        <v>269</v>
      </c>
      <c r="E59" s="16" t="s">
        <v>140</v>
      </c>
      <c r="F59" s="4" t="s">
        <v>10</v>
      </c>
      <c r="G59" s="4">
        <f>LOOKUP($F59,Coding!$D$2:$D$12,Coding!$E$2:$E$12)</f>
        <v>3</v>
      </c>
      <c r="H59" s="4" t="s">
        <v>349</v>
      </c>
      <c r="I59" s="10" t="s">
        <v>131</v>
      </c>
      <c r="J59" s="4" t="s">
        <v>136</v>
      </c>
      <c r="K59" s="4" t="s">
        <v>147</v>
      </c>
      <c r="L59" s="4" t="s">
        <v>203</v>
      </c>
      <c r="M59" s="4" t="s">
        <v>27</v>
      </c>
      <c r="N59" s="4">
        <v>9999</v>
      </c>
      <c r="O59" s="4">
        <v>9999</v>
      </c>
      <c r="P59" s="4">
        <v>9999</v>
      </c>
      <c r="Q59" s="4">
        <v>9999</v>
      </c>
      <c r="R59" s="4">
        <v>2</v>
      </c>
      <c r="S59" s="4">
        <v>9999</v>
      </c>
      <c r="T59" s="4">
        <v>9999</v>
      </c>
      <c r="U59" s="4">
        <v>9999</v>
      </c>
      <c r="V59" s="4">
        <v>1</v>
      </c>
      <c r="W59" s="8" t="s">
        <v>47</v>
      </c>
      <c r="X59" s="19">
        <v>11.672000000000001</v>
      </c>
      <c r="Y59" s="19">
        <v>47.08</v>
      </c>
      <c r="Z59" s="19">
        <v>2521</v>
      </c>
      <c r="AA59" s="19" t="s">
        <v>89</v>
      </c>
      <c r="AB59" s="5">
        <v>41163</v>
      </c>
      <c r="AC59" s="5" t="s">
        <v>270</v>
      </c>
      <c r="AD59" s="4" t="s">
        <v>271</v>
      </c>
      <c r="AE59" s="4" t="s">
        <v>272</v>
      </c>
      <c r="AF59" s="8" t="s">
        <v>273</v>
      </c>
      <c r="AG59" s="4" t="s">
        <v>274</v>
      </c>
      <c r="AK59" s="12"/>
      <c r="AL59" s="12"/>
      <c r="AM59" s="12"/>
      <c r="AN59" s="12"/>
      <c r="AO59" s="12"/>
    </row>
    <row r="60" spans="1:41">
      <c r="A60" s="4">
        <v>52</v>
      </c>
      <c r="B60" s="4">
        <v>1</v>
      </c>
      <c r="C60" s="4">
        <v>1</v>
      </c>
      <c r="D60" s="4" t="s">
        <v>142</v>
      </c>
      <c r="E60" s="4" t="s">
        <v>140</v>
      </c>
      <c r="F60" s="4" t="s">
        <v>12</v>
      </c>
      <c r="G60" s="4">
        <f>LOOKUP($F60,Coding!$D$2:$D$12,Coding!$E$2:$E$12)</f>
        <v>2</v>
      </c>
      <c r="H60" s="4" t="s">
        <v>349</v>
      </c>
      <c r="I60" s="4" t="s">
        <v>118</v>
      </c>
      <c r="J60" s="4" t="s">
        <v>28</v>
      </c>
      <c r="K60" s="4" t="s">
        <v>71</v>
      </c>
      <c r="L60" s="4" t="s">
        <v>45</v>
      </c>
      <c r="M60" s="4" t="s">
        <v>122</v>
      </c>
      <c r="N60" s="4">
        <v>1</v>
      </c>
      <c r="O60" s="4">
        <v>9999</v>
      </c>
      <c r="P60" s="4">
        <v>9999</v>
      </c>
      <c r="Q60" s="4">
        <v>9999</v>
      </c>
      <c r="R60" s="4">
        <v>9999</v>
      </c>
      <c r="S60" s="4">
        <v>9999</v>
      </c>
      <c r="T60" s="4">
        <v>9999</v>
      </c>
      <c r="U60" s="4">
        <v>9999</v>
      </c>
      <c r="V60" s="4">
        <v>9999</v>
      </c>
      <c r="W60" s="4" t="s">
        <v>72</v>
      </c>
      <c r="X60" s="19">
        <v>10.946111</v>
      </c>
      <c r="Y60" s="19">
        <v>46.965833000000003</v>
      </c>
      <c r="Z60" s="19">
        <v>2796</v>
      </c>
      <c r="AA60" s="19" t="s">
        <v>89</v>
      </c>
      <c r="AB60" s="5">
        <v>41165</v>
      </c>
      <c r="AC60" s="5" t="s">
        <v>73</v>
      </c>
      <c r="AD60" s="6" t="s">
        <v>74</v>
      </c>
      <c r="AE60" s="4" t="s">
        <v>75</v>
      </c>
      <c r="AF60" s="4" t="s">
        <v>76</v>
      </c>
      <c r="AG60" s="4" t="s">
        <v>77</v>
      </c>
      <c r="AK60" s="12"/>
      <c r="AL60" s="12"/>
      <c r="AM60" s="12"/>
      <c r="AN60" s="12"/>
      <c r="AO60" s="12"/>
    </row>
    <row r="61" spans="1:41">
      <c r="A61" s="4">
        <v>53</v>
      </c>
      <c r="B61" s="4">
        <v>2</v>
      </c>
      <c r="C61" s="4">
        <v>2</v>
      </c>
      <c r="D61" s="4" t="s">
        <v>78</v>
      </c>
      <c r="E61" s="4" t="s">
        <v>140</v>
      </c>
      <c r="F61" s="4" t="s">
        <v>12</v>
      </c>
      <c r="G61" s="4">
        <f>LOOKUP($F61,Coding!$D$2:$D$12,Coding!$E$2:$E$12)</f>
        <v>2</v>
      </c>
      <c r="H61" s="4" t="s">
        <v>349</v>
      </c>
      <c r="I61" s="4" t="s">
        <v>118</v>
      </c>
      <c r="J61" s="4" t="s">
        <v>37</v>
      </c>
      <c r="K61" s="4" t="s">
        <v>31</v>
      </c>
      <c r="L61" s="4" t="s">
        <v>31</v>
      </c>
      <c r="M61" s="4" t="s">
        <v>31</v>
      </c>
      <c r="N61" s="4">
        <v>9999</v>
      </c>
      <c r="O61" s="4">
        <v>9999</v>
      </c>
      <c r="P61" s="4">
        <v>9999</v>
      </c>
      <c r="Q61" s="4">
        <v>9999</v>
      </c>
      <c r="R61" s="4">
        <v>9999</v>
      </c>
      <c r="S61" s="4">
        <v>9999</v>
      </c>
      <c r="T61" s="4">
        <v>9999</v>
      </c>
      <c r="U61" s="4">
        <v>9999</v>
      </c>
      <c r="V61" s="4">
        <v>9999</v>
      </c>
      <c r="W61" s="4" t="s">
        <v>72</v>
      </c>
      <c r="X61" s="19">
        <v>8.0686110000000006</v>
      </c>
      <c r="Y61" s="19">
        <v>46.718611000000003</v>
      </c>
      <c r="Z61" s="19">
        <v>1515</v>
      </c>
      <c r="AA61" s="19" t="s">
        <v>89</v>
      </c>
      <c r="AB61" s="5">
        <v>41163</v>
      </c>
      <c r="AC61" s="5" t="s">
        <v>73</v>
      </c>
      <c r="AD61" s="4" t="s">
        <v>198</v>
      </c>
      <c r="AE61" s="4" t="s">
        <v>199</v>
      </c>
      <c r="AF61" s="4" t="s">
        <v>200</v>
      </c>
      <c r="AG61" s="4" t="s">
        <v>201</v>
      </c>
      <c r="AK61" s="12"/>
      <c r="AL61" s="12"/>
      <c r="AM61" s="12"/>
      <c r="AN61" s="12"/>
      <c r="AO61" s="12"/>
    </row>
    <row r="62" spans="1:41">
      <c r="A62" s="4">
        <v>54</v>
      </c>
      <c r="B62" s="4">
        <v>10</v>
      </c>
      <c r="C62" s="4">
        <v>46</v>
      </c>
      <c r="D62" s="4" t="s">
        <v>264</v>
      </c>
      <c r="E62" s="4" t="s">
        <v>85</v>
      </c>
      <c r="F62" s="4" t="s">
        <v>10</v>
      </c>
      <c r="G62" s="4">
        <f>LOOKUP($F62,Coding!$D$2:$D$12,Coding!$E$2:$E$12)</f>
        <v>3</v>
      </c>
      <c r="H62" s="4" t="s">
        <v>349</v>
      </c>
      <c r="I62" s="4" t="s">
        <v>129</v>
      </c>
      <c r="J62" s="4" t="s">
        <v>28</v>
      </c>
      <c r="K62" s="4" t="s">
        <v>203</v>
      </c>
      <c r="L62" s="4" t="s">
        <v>31</v>
      </c>
      <c r="M62" s="4" t="s">
        <v>31</v>
      </c>
      <c r="N62" s="4">
        <v>9999</v>
      </c>
      <c r="O62" s="4">
        <v>9999</v>
      </c>
      <c r="P62" s="4">
        <v>9999</v>
      </c>
      <c r="Q62" s="4">
        <v>9999</v>
      </c>
      <c r="R62" s="4">
        <v>1</v>
      </c>
      <c r="S62" s="4">
        <v>9999</v>
      </c>
      <c r="T62" s="4">
        <v>9999</v>
      </c>
      <c r="U62" s="4">
        <v>9999</v>
      </c>
      <c r="V62" s="4">
        <v>9999</v>
      </c>
      <c r="X62" s="19">
        <v>21.731000000000002</v>
      </c>
      <c r="Y62" s="22">
        <v>44.703000000000003</v>
      </c>
      <c r="Z62" s="19">
        <v>390</v>
      </c>
      <c r="AA62" s="19" t="s">
        <v>89</v>
      </c>
      <c r="AB62" s="5">
        <v>41165</v>
      </c>
      <c r="AC62" s="5" t="s">
        <v>94</v>
      </c>
      <c r="AD62" s="7" t="s">
        <v>265</v>
      </c>
      <c r="AE62" s="4" t="s">
        <v>266</v>
      </c>
      <c r="AF62" s="7" t="s">
        <v>267</v>
      </c>
      <c r="AG62" s="4" t="s">
        <v>268</v>
      </c>
      <c r="AK62" s="12"/>
      <c r="AL62" s="12"/>
      <c r="AM62" s="12"/>
      <c r="AN62" s="12"/>
      <c r="AO62" s="12"/>
    </row>
    <row r="63" spans="1:41">
      <c r="A63" s="32">
        <v>55</v>
      </c>
      <c r="B63" s="4">
        <v>17</v>
      </c>
      <c r="C63" s="4">
        <v>40</v>
      </c>
      <c r="D63" s="7" t="s">
        <v>34</v>
      </c>
      <c r="E63" s="16" t="s">
        <v>18</v>
      </c>
      <c r="F63" s="4" t="s">
        <v>8</v>
      </c>
      <c r="G63" s="4">
        <f>LOOKUP($F63,Coding!$D$2:$D$12,Coding!$E$2:$E$12)</f>
        <v>4</v>
      </c>
      <c r="H63" s="4" t="s">
        <v>349</v>
      </c>
      <c r="I63" s="4" t="s">
        <v>29</v>
      </c>
      <c r="J63" s="4" t="s">
        <v>136</v>
      </c>
      <c r="K63" s="4" t="s">
        <v>203</v>
      </c>
      <c r="L63" s="4" t="s">
        <v>31</v>
      </c>
      <c r="M63" s="4" t="s">
        <v>31</v>
      </c>
      <c r="N63" s="4">
        <v>9999</v>
      </c>
      <c r="O63" s="4">
        <v>9999</v>
      </c>
      <c r="P63" s="4">
        <v>9999</v>
      </c>
      <c r="Q63" s="4">
        <v>9999</v>
      </c>
      <c r="R63" s="4">
        <v>1</v>
      </c>
      <c r="S63" s="4">
        <v>1</v>
      </c>
      <c r="T63" s="4">
        <v>9999</v>
      </c>
      <c r="U63" s="4">
        <v>9999</v>
      </c>
      <c r="V63" s="4">
        <v>9999</v>
      </c>
      <c r="W63" s="4" t="s">
        <v>30</v>
      </c>
      <c r="X63" s="19">
        <v>2.9990000000000001</v>
      </c>
      <c r="Y63" s="22">
        <v>42.848999999999997</v>
      </c>
      <c r="Z63" s="19">
        <v>0</v>
      </c>
      <c r="AA63" s="19" t="s">
        <v>89</v>
      </c>
      <c r="AB63" s="5">
        <v>41178</v>
      </c>
      <c r="AC63" s="5" t="s">
        <v>73</v>
      </c>
      <c r="AD63" s="7" t="s">
        <v>214</v>
      </c>
      <c r="AE63" s="4" t="s">
        <v>215</v>
      </c>
      <c r="AF63" s="7" t="s">
        <v>216</v>
      </c>
      <c r="AG63" s="4" t="s">
        <v>104</v>
      </c>
      <c r="AK63" s="12"/>
      <c r="AL63" s="12"/>
      <c r="AM63" s="12"/>
      <c r="AN63" s="12"/>
      <c r="AO63" s="12"/>
    </row>
    <row r="64" spans="1:41">
      <c r="A64" s="32">
        <v>55</v>
      </c>
      <c r="B64" s="4">
        <v>18</v>
      </c>
      <c r="C64" s="4">
        <v>41</v>
      </c>
      <c r="D64" s="4" t="s">
        <v>217</v>
      </c>
      <c r="E64" s="16" t="s">
        <v>18</v>
      </c>
      <c r="F64" s="4" t="s">
        <v>8</v>
      </c>
      <c r="G64" s="4">
        <f>LOOKUP($F64,Coding!$D$2:$D$12,Coding!$E$2:$E$12)</f>
        <v>4</v>
      </c>
      <c r="H64" s="4" t="s">
        <v>349</v>
      </c>
      <c r="I64" s="4" t="s">
        <v>29</v>
      </c>
      <c r="J64" s="4" t="s">
        <v>136</v>
      </c>
      <c r="K64" s="4" t="s">
        <v>203</v>
      </c>
      <c r="L64" s="4" t="s">
        <v>31</v>
      </c>
      <c r="M64" s="4" t="s">
        <v>31</v>
      </c>
      <c r="N64" s="4">
        <v>9999</v>
      </c>
      <c r="O64" s="4">
        <v>9999</v>
      </c>
      <c r="P64" s="4">
        <v>9999</v>
      </c>
      <c r="Q64" s="4">
        <v>9999</v>
      </c>
      <c r="R64" s="4">
        <v>1</v>
      </c>
      <c r="S64" s="4">
        <v>1</v>
      </c>
      <c r="T64" s="4">
        <v>9999</v>
      </c>
      <c r="U64" s="4">
        <v>9999</v>
      </c>
      <c r="V64" s="4">
        <v>9999</v>
      </c>
      <c r="W64" s="4" t="s">
        <v>30</v>
      </c>
      <c r="X64" s="19">
        <v>2.6749999999999998</v>
      </c>
      <c r="Y64" s="22">
        <v>42.646999999999998</v>
      </c>
      <c r="Z64" s="19">
        <v>286</v>
      </c>
      <c r="AA64" s="19" t="s">
        <v>89</v>
      </c>
      <c r="AB64" s="5">
        <v>41178</v>
      </c>
      <c r="AC64" s="5" t="s">
        <v>73</v>
      </c>
      <c r="AD64" s="7" t="s">
        <v>214</v>
      </c>
      <c r="AE64" s="4" t="s">
        <v>215</v>
      </c>
      <c r="AF64" s="7" t="s">
        <v>216</v>
      </c>
      <c r="AG64" s="4" t="s">
        <v>17</v>
      </c>
      <c r="AK64" s="12"/>
      <c r="AL64" s="12"/>
      <c r="AM64" s="12"/>
      <c r="AN64" s="12"/>
      <c r="AO64" s="12"/>
    </row>
    <row r="65" spans="1:41">
      <c r="A65" s="4">
        <v>56</v>
      </c>
      <c r="B65" s="4">
        <v>6</v>
      </c>
      <c r="C65" s="4">
        <v>12</v>
      </c>
      <c r="D65" s="4" t="s">
        <v>93</v>
      </c>
      <c r="E65" s="4" t="s">
        <v>140</v>
      </c>
      <c r="F65" s="4" t="s">
        <v>7</v>
      </c>
      <c r="G65" s="4">
        <f>LOOKUP($F65,Coding!$D$2:$D$12,Coding!$E$2:$E$12)</f>
        <v>4</v>
      </c>
      <c r="H65" s="4" t="s">
        <v>349</v>
      </c>
      <c r="I65" s="4" t="s">
        <v>125</v>
      </c>
      <c r="J65" s="4" t="s">
        <v>301</v>
      </c>
      <c r="K65" s="4" t="s">
        <v>126</v>
      </c>
      <c r="L65" s="4" t="s">
        <v>31</v>
      </c>
      <c r="M65" s="4" t="s">
        <v>31</v>
      </c>
      <c r="N65" s="4">
        <v>9999</v>
      </c>
      <c r="O65" s="4">
        <v>1</v>
      </c>
      <c r="P65" s="4">
        <v>9999</v>
      </c>
      <c r="Q65" s="4">
        <v>9999</v>
      </c>
      <c r="R65" s="4">
        <v>1</v>
      </c>
      <c r="S65" s="4">
        <v>9999</v>
      </c>
      <c r="T65" s="4">
        <v>9999</v>
      </c>
      <c r="U65" s="4">
        <v>9999</v>
      </c>
      <c r="V65" s="4">
        <v>9999</v>
      </c>
      <c r="X65" s="19">
        <v>0.78</v>
      </c>
      <c r="Y65" s="22">
        <v>42.64</v>
      </c>
      <c r="Z65" s="19">
        <v>2240</v>
      </c>
      <c r="AA65" s="19" t="s">
        <v>89</v>
      </c>
      <c r="AB65" s="5">
        <v>41165</v>
      </c>
      <c r="AC65" s="5" t="s">
        <v>94</v>
      </c>
      <c r="AD65" s="7" t="s">
        <v>95</v>
      </c>
      <c r="AE65" s="6" t="s">
        <v>96</v>
      </c>
      <c r="AF65" s="7" t="s">
        <v>103</v>
      </c>
      <c r="AG65" s="4" t="s">
        <v>104</v>
      </c>
      <c r="AK65" s="12"/>
      <c r="AL65" s="12"/>
      <c r="AM65" s="12"/>
      <c r="AN65" s="12"/>
      <c r="AO65" s="12"/>
    </row>
    <row r="66" spans="1:41">
      <c r="A66" s="4">
        <v>57</v>
      </c>
      <c r="B66" s="4">
        <v>19</v>
      </c>
      <c r="C66" s="4">
        <v>42</v>
      </c>
      <c r="D66" s="7" t="s">
        <v>218</v>
      </c>
      <c r="E66" s="16" t="s">
        <v>18</v>
      </c>
      <c r="F66" s="4" t="s">
        <v>8</v>
      </c>
      <c r="G66" s="4">
        <f>LOOKUP($F66,Coding!$D$2:$D$12,Coding!$E$2:$E$12)</f>
        <v>4</v>
      </c>
      <c r="H66" s="4" t="s">
        <v>349</v>
      </c>
      <c r="I66" s="4" t="s">
        <v>29</v>
      </c>
      <c r="J66" s="4" t="s">
        <v>136</v>
      </c>
      <c r="K66" s="4" t="s">
        <v>203</v>
      </c>
      <c r="L66" s="4" t="s">
        <v>31</v>
      </c>
      <c r="M66" s="4" t="s">
        <v>31</v>
      </c>
      <c r="N66" s="4">
        <v>9999</v>
      </c>
      <c r="O66" s="4">
        <v>9999</v>
      </c>
      <c r="P66" s="4">
        <v>9999</v>
      </c>
      <c r="Q66" s="4">
        <v>9999</v>
      </c>
      <c r="R66" s="4">
        <v>1</v>
      </c>
      <c r="S66" s="4">
        <v>1</v>
      </c>
      <c r="T66" s="4">
        <v>9999</v>
      </c>
      <c r="U66" s="4">
        <v>9999</v>
      </c>
      <c r="V66" s="4">
        <v>9999</v>
      </c>
      <c r="W66" s="4" t="s">
        <v>30</v>
      </c>
      <c r="X66" s="19">
        <v>3.3000000000000002E-2</v>
      </c>
      <c r="Y66" s="22">
        <v>38.716999999999999</v>
      </c>
      <c r="Z66" s="19">
        <v>234</v>
      </c>
      <c r="AA66" s="19" t="s">
        <v>89</v>
      </c>
      <c r="AB66" s="5">
        <v>41178</v>
      </c>
      <c r="AC66" s="5" t="s">
        <v>73</v>
      </c>
      <c r="AD66" s="7" t="s">
        <v>214</v>
      </c>
      <c r="AE66" s="4" t="s">
        <v>215</v>
      </c>
      <c r="AF66" s="7" t="s">
        <v>216</v>
      </c>
      <c r="AG66" s="4" t="s">
        <v>17</v>
      </c>
      <c r="AK66" s="12"/>
      <c r="AL66" s="12"/>
      <c r="AM66" s="12"/>
      <c r="AN66" s="12"/>
      <c r="AO66" s="12"/>
    </row>
    <row r="67" spans="1:41">
      <c r="A67" s="4">
        <v>58</v>
      </c>
      <c r="B67" s="4">
        <v>30</v>
      </c>
      <c r="C67" s="4">
        <v>43</v>
      </c>
      <c r="D67" s="4" t="s">
        <v>297</v>
      </c>
      <c r="E67" s="16" t="s">
        <v>140</v>
      </c>
      <c r="F67" s="4" t="s">
        <v>10</v>
      </c>
      <c r="G67" s="4">
        <f>LOOKUP($F67,Coding!$D$2:$D$12,Coding!$E$2:$E$12)</f>
        <v>3</v>
      </c>
      <c r="H67" s="4" t="s">
        <v>349</v>
      </c>
      <c r="I67" s="4" t="s">
        <v>134</v>
      </c>
      <c r="J67" s="4" t="s">
        <v>28</v>
      </c>
      <c r="K67" s="4" t="s">
        <v>147</v>
      </c>
      <c r="L67" s="4" t="s">
        <v>130</v>
      </c>
      <c r="M67" s="4" t="s">
        <v>27</v>
      </c>
      <c r="N67" s="4">
        <v>9999</v>
      </c>
      <c r="O67" s="4">
        <v>9999</v>
      </c>
      <c r="P67" s="4">
        <v>9999</v>
      </c>
      <c r="Q67" s="4">
        <v>9999</v>
      </c>
      <c r="R67" s="4">
        <v>9999</v>
      </c>
      <c r="S67" s="4">
        <v>9999</v>
      </c>
      <c r="T67" s="4">
        <v>9999</v>
      </c>
      <c r="U67" s="4">
        <v>9999</v>
      </c>
      <c r="V67" s="4">
        <v>1</v>
      </c>
      <c r="X67" s="19">
        <v>35.640999999999998</v>
      </c>
      <c r="Y67" s="22">
        <v>33.942999999999998</v>
      </c>
      <c r="Z67" s="19">
        <v>100</v>
      </c>
      <c r="AA67" s="19" t="s">
        <v>89</v>
      </c>
      <c r="AB67" s="5">
        <v>41178</v>
      </c>
      <c r="AC67" s="4" t="s">
        <v>73</v>
      </c>
      <c r="AD67" s="7" t="s">
        <v>84</v>
      </c>
      <c r="AE67" s="4" t="s">
        <v>83</v>
      </c>
      <c r="AF67" s="7" t="s">
        <v>298</v>
      </c>
      <c r="AG67" s="4" t="s">
        <v>299</v>
      </c>
      <c r="AK67" s="12"/>
      <c r="AL67" s="12"/>
      <c r="AM67" s="12"/>
      <c r="AN67" s="12"/>
      <c r="AO67" s="12"/>
    </row>
    <row r="68" spans="1:41">
      <c r="A68" s="4">
        <v>59</v>
      </c>
      <c r="B68" s="10">
        <v>13</v>
      </c>
      <c r="C68" s="10">
        <v>50</v>
      </c>
      <c r="D68" s="10" t="s">
        <v>146</v>
      </c>
      <c r="E68" s="10" t="s">
        <v>85</v>
      </c>
      <c r="F68" s="10" t="s">
        <v>10</v>
      </c>
      <c r="G68" s="4">
        <f>LOOKUP($F68,Coding!$D$2:$D$12,Coding!$E$2:$E$12)</f>
        <v>3</v>
      </c>
      <c r="H68" s="4" t="s">
        <v>349</v>
      </c>
      <c r="I68" s="10" t="s">
        <v>48</v>
      </c>
      <c r="J68" s="10" t="s">
        <v>28</v>
      </c>
      <c r="K68" s="10" t="s">
        <v>147</v>
      </c>
      <c r="L68" s="4" t="s">
        <v>31</v>
      </c>
      <c r="M68" s="4" t="s">
        <v>31</v>
      </c>
      <c r="N68" s="10">
        <v>9999</v>
      </c>
      <c r="O68" s="10">
        <v>9999</v>
      </c>
      <c r="P68" s="10">
        <v>9999</v>
      </c>
      <c r="Q68" s="10">
        <v>9999</v>
      </c>
      <c r="R68" s="10">
        <v>9999</v>
      </c>
      <c r="S68" s="10">
        <v>1</v>
      </c>
      <c r="T68" s="10">
        <v>9999</v>
      </c>
      <c r="U68" s="10">
        <v>9999</v>
      </c>
      <c r="V68" s="10">
        <v>1</v>
      </c>
      <c r="W68" s="10" t="s">
        <v>148</v>
      </c>
      <c r="X68" s="21">
        <v>35.023000000000003</v>
      </c>
      <c r="Y68" s="21">
        <v>31.756</v>
      </c>
      <c r="Z68" s="21">
        <v>400</v>
      </c>
      <c r="AA68" s="19" t="s">
        <v>89</v>
      </c>
      <c r="AB68" s="10"/>
      <c r="AC68" s="10" t="s">
        <v>149</v>
      </c>
      <c r="AD68" s="10" t="s">
        <v>209</v>
      </c>
      <c r="AE68" s="10" t="s">
        <v>210</v>
      </c>
      <c r="AF68" s="23" t="s">
        <v>150</v>
      </c>
      <c r="AG68" s="10" t="s">
        <v>151</v>
      </c>
      <c r="AH68" s="10"/>
      <c r="AI68" s="10"/>
      <c r="AJ68" s="10"/>
      <c r="AK68" s="12"/>
      <c r="AL68" s="12"/>
      <c r="AM68" s="12"/>
      <c r="AN68" s="12"/>
      <c r="AO68" s="12"/>
    </row>
    <row r="69" spans="1:41" s="10" customFormat="1">
      <c r="A69" s="4" t="s">
        <v>91</v>
      </c>
      <c r="B69" s="4">
        <v>8</v>
      </c>
      <c r="C69" s="4">
        <v>39</v>
      </c>
      <c r="D69" s="7" t="s">
        <v>369</v>
      </c>
      <c r="E69" s="4" t="s">
        <v>140</v>
      </c>
      <c r="F69" s="4" t="s">
        <v>9</v>
      </c>
      <c r="G69" s="4">
        <f>LOOKUP($F69,Coding!$D$2:$D$12,Coding!$E$2:$E$12)</f>
        <v>4</v>
      </c>
      <c r="H69" s="4" t="s">
        <v>350</v>
      </c>
      <c r="I69" s="4" t="s">
        <v>91</v>
      </c>
      <c r="J69" s="4" t="s">
        <v>31</v>
      </c>
      <c r="K69" s="4" t="s">
        <v>127</v>
      </c>
      <c r="L69" s="4" t="s">
        <v>31</v>
      </c>
      <c r="M69" s="4" t="s">
        <v>31</v>
      </c>
      <c r="N69" s="4">
        <v>9999</v>
      </c>
      <c r="O69" s="4">
        <v>9999</v>
      </c>
      <c r="P69" s="4">
        <v>9999</v>
      </c>
      <c r="Q69" s="4">
        <v>9999</v>
      </c>
      <c r="R69" s="4">
        <v>9999</v>
      </c>
      <c r="S69" s="4">
        <v>3</v>
      </c>
      <c r="T69" s="4">
        <v>3</v>
      </c>
      <c r="U69" s="4">
        <v>9999</v>
      </c>
      <c r="V69" s="4">
        <v>9999</v>
      </c>
      <c r="W69" s="4" t="s">
        <v>16</v>
      </c>
      <c r="X69" s="19">
        <v>19.55</v>
      </c>
      <c r="Y69" s="22">
        <v>64.266999999999996</v>
      </c>
      <c r="Z69" s="19">
        <v>257</v>
      </c>
      <c r="AA69" s="19" t="s">
        <v>89</v>
      </c>
      <c r="AB69" s="5">
        <v>41165</v>
      </c>
      <c r="AC69" s="4" t="s">
        <v>73</v>
      </c>
      <c r="AD69" s="7" t="s">
        <v>105</v>
      </c>
      <c r="AE69" s="6" t="s">
        <v>106</v>
      </c>
      <c r="AF69" s="7" t="s">
        <v>107</v>
      </c>
      <c r="AG69" s="4" t="s">
        <v>109</v>
      </c>
      <c r="AH69" s="4"/>
      <c r="AI69" s="4"/>
      <c r="AJ69" s="4"/>
    </row>
    <row r="70" spans="1:41" s="10" customFormat="1">
      <c r="A70" s="4" t="s">
        <v>91</v>
      </c>
      <c r="B70" s="4">
        <v>9</v>
      </c>
      <c r="C70" s="4">
        <v>44</v>
      </c>
      <c r="D70" s="7" t="s">
        <v>110</v>
      </c>
      <c r="E70" s="4" t="s">
        <v>140</v>
      </c>
      <c r="F70" s="4" t="s">
        <v>10</v>
      </c>
      <c r="G70" s="4">
        <f>LOOKUP($F70,Coding!$D$2:$D$12,Coding!$E$2:$E$12)</f>
        <v>3</v>
      </c>
      <c r="H70" s="4" t="s">
        <v>350</v>
      </c>
      <c r="I70" s="4" t="s">
        <v>128</v>
      </c>
      <c r="J70" s="4" t="s">
        <v>27</v>
      </c>
      <c r="K70" s="4" t="s">
        <v>46</v>
      </c>
      <c r="L70" s="4" t="s">
        <v>31</v>
      </c>
      <c r="M70" s="4" t="s">
        <v>31</v>
      </c>
      <c r="N70" s="4">
        <v>9999</v>
      </c>
      <c r="O70" s="4">
        <v>9999</v>
      </c>
      <c r="P70" s="4">
        <v>9999</v>
      </c>
      <c r="Q70" s="4">
        <v>9999</v>
      </c>
      <c r="R70" s="4">
        <v>9999</v>
      </c>
      <c r="S70" s="4">
        <v>3</v>
      </c>
      <c r="T70" s="4">
        <v>9999</v>
      </c>
      <c r="U70" s="4">
        <v>9999</v>
      </c>
      <c r="V70" s="4">
        <v>9999</v>
      </c>
      <c r="W70" s="4"/>
      <c r="X70" s="19">
        <v>10.314</v>
      </c>
      <c r="Y70" s="22">
        <v>43.994</v>
      </c>
      <c r="Z70" s="19">
        <v>840</v>
      </c>
      <c r="AA70" s="19" t="s">
        <v>89</v>
      </c>
      <c r="AB70" s="5">
        <v>41163</v>
      </c>
      <c r="AC70" s="5" t="s">
        <v>94</v>
      </c>
      <c r="AD70" s="7" t="s">
        <v>111</v>
      </c>
      <c r="AE70" s="4" t="s">
        <v>112</v>
      </c>
      <c r="AF70" s="7" t="s">
        <v>262</v>
      </c>
      <c r="AG70" s="4" t="s">
        <v>263</v>
      </c>
      <c r="AH70" s="4"/>
      <c r="AI70" s="4"/>
      <c r="AJ70" s="4"/>
    </row>
    <row r="71" spans="1:41" s="10" customFormat="1">
      <c r="A71" s="4" t="s">
        <v>91</v>
      </c>
      <c r="B71" s="4">
        <v>14</v>
      </c>
      <c r="C71" s="4" t="s">
        <v>152</v>
      </c>
      <c r="D71" s="4" t="s">
        <v>143</v>
      </c>
      <c r="E71" s="16" t="s">
        <v>140</v>
      </c>
      <c r="F71" s="4" t="s">
        <v>10</v>
      </c>
      <c r="G71" s="4">
        <f>LOOKUP($F71,Coding!$D$2:$D$12,Coding!$E$2:$E$12)</f>
        <v>3</v>
      </c>
      <c r="H71" s="4" t="s">
        <v>350</v>
      </c>
      <c r="I71" s="4" t="s">
        <v>131</v>
      </c>
      <c r="J71" s="4" t="s">
        <v>121</v>
      </c>
      <c r="K71" s="4" t="s">
        <v>50</v>
      </c>
      <c r="L71" s="4" t="s">
        <v>46</v>
      </c>
      <c r="M71" s="4" t="s">
        <v>27</v>
      </c>
      <c r="N71" s="4">
        <v>9999</v>
      </c>
      <c r="O71" s="4">
        <v>9999</v>
      </c>
      <c r="P71" s="4">
        <v>1</v>
      </c>
      <c r="Q71" s="4">
        <v>9999</v>
      </c>
      <c r="R71" s="4">
        <v>9999</v>
      </c>
      <c r="S71" s="4">
        <v>2</v>
      </c>
      <c r="T71" s="4">
        <v>9999</v>
      </c>
      <c r="U71" s="4">
        <v>9999</v>
      </c>
      <c r="V71" s="4">
        <v>9999</v>
      </c>
      <c r="W71" s="8" t="s">
        <v>1</v>
      </c>
      <c r="X71" s="20">
        <v>7.665</v>
      </c>
      <c r="Y71" s="20">
        <v>51.368000000000002</v>
      </c>
      <c r="Z71" s="19">
        <v>184</v>
      </c>
      <c r="AA71" s="19" t="s">
        <v>89</v>
      </c>
      <c r="AB71" s="4"/>
      <c r="AC71" s="4" t="s">
        <v>73</v>
      </c>
      <c r="AD71" s="4" t="s">
        <v>271</v>
      </c>
      <c r="AE71" s="4" t="s">
        <v>272</v>
      </c>
      <c r="AF71" s="9" t="s">
        <v>153</v>
      </c>
      <c r="AG71" s="4" t="s">
        <v>207</v>
      </c>
      <c r="AH71" s="4"/>
      <c r="AI71" s="4"/>
      <c r="AJ71" s="4"/>
    </row>
    <row r="72" spans="1:41" s="10" customFormat="1">
      <c r="A72" s="4" t="s">
        <v>91</v>
      </c>
      <c r="B72" s="4">
        <v>16</v>
      </c>
      <c r="C72" s="10">
        <v>62</v>
      </c>
      <c r="D72" s="10" t="s">
        <v>144</v>
      </c>
      <c r="E72" s="16" t="s">
        <v>140</v>
      </c>
      <c r="F72" s="4" t="s">
        <v>138</v>
      </c>
      <c r="G72" s="4">
        <f>LOOKUP($F72,Coding!$D$2:$D$12,Coding!$E$2:$E$12)</f>
        <v>1</v>
      </c>
      <c r="H72" s="4" t="s">
        <v>350</v>
      </c>
      <c r="I72" s="10" t="s">
        <v>133</v>
      </c>
      <c r="J72" s="10" t="s">
        <v>28</v>
      </c>
      <c r="K72" s="10" t="s">
        <v>45</v>
      </c>
      <c r="L72" s="4" t="s">
        <v>203</v>
      </c>
      <c r="M72" s="4" t="s">
        <v>122</v>
      </c>
      <c r="N72" s="10">
        <v>1</v>
      </c>
      <c r="O72" s="10">
        <v>1</v>
      </c>
      <c r="P72" s="10">
        <v>9999</v>
      </c>
      <c r="Q72" s="10">
        <v>9999</v>
      </c>
      <c r="R72" s="10">
        <v>9999</v>
      </c>
      <c r="S72" s="10">
        <v>9999</v>
      </c>
      <c r="T72" s="10">
        <v>9999</v>
      </c>
      <c r="U72" s="10">
        <v>9999</v>
      </c>
      <c r="V72" s="10">
        <v>9999</v>
      </c>
      <c r="W72" s="10" t="s">
        <v>351</v>
      </c>
      <c r="X72" s="21">
        <v>14.907999999999999</v>
      </c>
      <c r="Y72" s="21">
        <v>40.555999999999997</v>
      </c>
      <c r="Z72" s="21">
        <v>0</v>
      </c>
      <c r="AA72" s="19" t="s">
        <v>89</v>
      </c>
      <c r="AB72" s="11">
        <v>41178</v>
      </c>
      <c r="AC72" s="10" t="s">
        <v>73</v>
      </c>
      <c r="AD72" s="10" t="s">
        <v>310</v>
      </c>
      <c r="AE72" s="10" t="s">
        <v>311</v>
      </c>
      <c r="AF72" s="10" t="s">
        <v>312</v>
      </c>
      <c r="AG72" s="10" t="s">
        <v>263</v>
      </c>
    </row>
    <row r="73" spans="1:41" s="10" customFormat="1">
      <c r="A73" s="4" t="s">
        <v>91</v>
      </c>
      <c r="B73" s="4">
        <v>28</v>
      </c>
      <c r="C73" s="4">
        <v>47</v>
      </c>
      <c r="D73" s="4" t="s">
        <v>222</v>
      </c>
      <c r="E73" s="16" t="s">
        <v>140</v>
      </c>
      <c r="F73" s="4" t="s">
        <v>10</v>
      </c>
      <c r="G73" s="4">
        <f>LOOKUP($F73,Coding!$D$2:$D$12,Coding!$E$2:$E$12)</f>
        <v>3</v>
      </c>
      <c r="H73" s="4" t="s">
        <v>350</v>
      </c>
      <c r="I73" s="4">
        <v>9999</v>
      </c>
      <c r="J73" s="4" t="s">
        <v>31</v>
      </c>
      <c r="K73" s="4" t="s">
        <v>100</v>
      </c>
      <c r="L73" s="4" t="s">
        <v>31</v>
      </c>
      <c r="M73" s="4" t="s">
        <v>31</v>
      </c>
      <c r="N73" s="4">
        <v>9999</v>
      </c>
      <c r="O73" s="4">
        <v>9999</v>
      </c>
      <c r="P73" s="4">
        <v>9999</v>
      </c>
      <c r="Q73" s="4">
        <v>9999</v>
      </c>
      <c r="R73" s="4">
        <v>9999</v>
      </c>
      <c r="S73" s="4">
        <v>9999</v>
      </c>
      <c r="T73" s="4">
        <v>9999</v>
      </c>
      <c r="U73" s="4">
        <v>9999</v>
      </c>
      <c r="V73" s="4">
        <v>9999</v>
      </c>
      <c r="W73" s="4"/>
      <c r="X73" s="19">
        <v>8.7829999999999995</v>
      </c>
      <c r="Y73" s="19">
        <v>46.976999999999997</v>
      </c>
      <c r="Z73" s="19">
        <v>1440</v>
      </c>
      <c r="AA73" s="19" t="s">
        <v>89</v>
      </c>
      <c r="AB73" s="5">
        <v>41163</v>
      </c>
      <c r="AC73" s="5" t="s">
        <v>213</v>
      </c>
      <c r="AD73" s="4" t="s">
        <v>101</v>
      </c>
      <c r="AE73" s="4" t="s">
        <v>102</v>
      </c>
      <c r="AF73" s="4" t="s">
        <v>292</v>
      </c>
      <c r="AG73" s="4" t="s">
        <v>207</v>
      </c>
      <c r="AH73" s="4"/>
      <c r="AI73" s="4"/>
      <c r="AJ73" s="4"/>
    </row>
    <row r="74" spans="1:41" s="10" customFormat="1">
      <c r="A74" s="4" t="s">
        <v>91</v>
      </c>
      <c r="B74" s="4">
        <v>31</v>
      </c>
      <c r="C74" s="4" t="s">
        <v>152</v>
      </c>
      <c r="D74" s="4" t="s">
        <v>35</v>
      </c>
      <c r="E74" s="4" t="s">
        <v>85</v>
      </c>
      <c r="F74" s="4" t="s">
        <v>300</v>
      </c>
      <c r="G74" s="4">
        <f>LOOKUP($F74,Coding!$D$2:$D$12,Coding!$E$2:$E$12)</f>
        <v>4</v>
      </c>
      <c r="H74" s="4" t="s">
        <v>350</v>
      </c>
      <c r="I74" s="4" t="s">
        <v>130</v>
      </c>
      <c r="J74" s="4" t="s">
        <v>37</v>
      </c>
      <c r="K74" s="4" t="s">
        <v>31</v>
      </c>
      <c r="L74" s="4" t="s">
        <v>31</v>
      </c>
      <c r="M74" s="4" t="s">
        <v>31</v>
      </c>
      <c r="N74" s="4">
        <v>9999</v>
      </c>
      <c r="O74" s="4">
        <v>9999</v>
      </c>
      <c r="P74" s="4">
        <v>9999</v>
      </c>
      <c r="Q74" s="4">
        <v>9999</v>
      </c>
      <c r="R74" s="4">
        <v>9999</v>
      </c>
      <c r="S74" s="4">
        <v>9999</v>
      </c>
      <c r="T74" s="4">
        <v>9999</v>
      </c>
      <c r="U74" s="4">
        <v>9999</v>
      </c>
      <c r="V74" s="4">
        <v>9999</v>
      </c>
      <c r="W74" s="4"/>
      <c r="X74" s="19">
        <v>8.7139000000000006</v>
      </c>
      <c r="Y74" s="19">
        <v>46.550699999999999</v>
      </c>
      <c r="Z74" s="19">
        <v>1921</v>
      </c>
      <c r="AA74" s="19" t="s">
        <v>89</v>
      </c>
      <c r="AB74" s="4"/>
      <c r="AC74" s="4" t="s">
        <v>73</v>
      </c>
      <c r="AD74" s="4" t="s">
        <v>85</v>
      </c>
      <c r="AE74" s="4" t="s">
        <v>85</v>
      </c>
      <c r="AF74" s="4" t="s">
        <v>276</v>
      </c>
      <c r="AG74" s="4" t="s">
        <v>201</v>
      </c>
      <c r="AH74" s="4"/>
      <c r="AI74" s="4"/>
      <c r="AJ74" s="4"/>
    </row>
    <row r="75" spans="1:41" s="10" customFormat="1">
      <c r="A75" s="4" t="s">
        <v>91</v>
      </c>
      <c r="B75" s="10">
        <v>73</v>
      </c>
      <c r="C75" s="25" t="s">
        <v>152</v>
      </c>
      <c r="D75" s="26" t="s">
        <v>19</v>
      </c>
      <c r="E75" s="26" t="s">
        <v>18</v>
      </c>
      <c r="F75" s="10" t="s">
        <v>138</v>
      </c>
      <c r="G75" s="4">
        <f>LOOKUP($F75,Coding!$D$2:$D$12,Coding!$E$2:$E$12)</f>
        <v>1</v>
      </c>
      <c r="H75" s="4" t="s">
        <v>350</v>
      </c>
      <c r="I75" s="26" t="s">
        <v>71</v>
      </c>
      <c r="J75" s="26" t="s">
        <v>27</v>
      </c>
      <c r="K75" s="26" t="s">
        <v>71</v>
      </c>
      <c r="L75" s="10" t="s">
        <v>45</v>
      </c>
      <c r="M75" s="10" t="s">
        <v>136</v>
      </c>
      <c r="N75" s="10">
        <v>1</v>
      </c>
      <c r="O75" s="10">
        <v>2</v>
      </c>
      <c r="P75" s="10">
        <v>9999</v>
      </c>
      <c r="Q75" s="10">
        <v>9999</v>
      </c>
      <c r="R75" s="10">
        <v>9999</v>
      </c>
      <c r="S75" s="10">
        <v>9999</v>
      </c>
      <c r="T75" s="10">
        <v>9999</v>
      </c>
      <c r="U75" s="10">
        <v>9999</v>
      </c>
      <c r="V75" s="10">
        <v>9999</v>
      </c>
      <c r="W75" s="26"/>
      <c r="X75" s="20">
        <v>10.042</v>
      </c>
      <c r="Y75" s="20">
        <v>57.165999999999997</v>
      </c>
      <c r="Z75" s="19">
        <v>11</v>
      </c>
      <c r="AA75" s="25" t="s">
        <v>89</v>
      </c>
      <c r="AB75" s="11" t="s">
        <v>18</v>
      </c>
      <c r="AC75" s="10" t="s">
        <v>73</v>
      </c>
      <c r="AD75" s="10" t="s">
        <v>18</v>
      </c>
      <c r="AE75" s="10" t="s">
        <v>18</v>
      </c>
      <c r="AF75" s="26" t="s">
        <v>22</v>
      </c>
      <c r="AG75" s="26"/>
      <c r="AH75" s="25"/>
      <c r="AI75" s="25"/>
      <c r="AJ75" s="26"/>
    </row>
    <row r="76" spans="1:41" s="10" customFormat="1">
      <c r="A76" s="4" t="s">
        <v>91</v>
      </c>
      <c r="B76" s="10">
        <v>75</v>
      </c>
      <c r="C76" s="25" t="s">
        <v>152</v>
      </c>
      <c r="D76" s="26" t="s">
        <v>21</v>
      </c>
      <c r="E76" s="26" t="s">
        <v>18</v>
      </c>
      <c r="F76" s="10" t="s">
        <v>138</v>
      </c>
      <c r="G76" s="4">
        <f>LOOKUP($F76,Coding!$D$2:$D$12,Coding!$E$2:$E$12)</f>
        <v>1</v>
      </c>
      <c r="H76" s="4" t="s">
        <v>350</v>
      </c>
      <c r="I76" s="26" t="s">
        <v>25</v>
      </c>
      <c r="J76" s="26" t="s">
        <v>27</v>
      </c>
      <c r="K76" s="26" t="s">
        <v>25</v>
      </c>
      <c r="L76" s="10" t="s">
        <v>31</v>
      </c>
      <c r="M76" s="10" t="s">
        <v>31</v>
      </c>
      <c r="N76" s="10">
        <v>1</v>
      </c>
      <c r="O76" s="10">
        <v>1</v>
      </c>
      <c r="P76" s="10">
        <v>9999</v>
      </c>
      <c r="Q76" s="10">
        <v>9999</v>
      </c>
      <c r="R76" s="10">
        <v>9999</v>
      </c>
      <c r="S76" s="10">
        <v>9999</v>
      </c>
      <c r="T76" s="10">
        <v>9999</v>
      </c>
      <c r="U76" s="10">
        <v>9999</v>
      </c>
      <c r="V76" s="10">
        <v>9999</v>
      </c>
      <c r="W76" s="26"/>
      <c r="X76" s="25">
        <v>5.5</v>
      </c>
      <c r="Y76" s="25">
        <v>51.5</v>
      </c>
      <c r="Z76" s="25">
        <v>0</v>
      </c>
      <c r="AA76" s="25" t="s">
        <v>89</v>
      </c>
      <c r="AB76" s="11" t="s">
        <v>18</v>
      </c>
      <c r="AC76" s="10" t="s">
        <v>73</v>
      </c>
      <c r="AD76" s="10" t="s">
        <v>18</v>
      </c>
      <c r="AE76" s="10" t="s">
        <v>18</v>
      </c>
      <c r="AF76" s="26" t="s">
        <v>23</v>
      </c>
      <c r="AG76" s="26"/>
      <c r="AH76" s="25"/>
      <c r="AI76" s="25"/>
      <c r="AJ76" s="26"/>
    </row>
    <row r="77" spans="1:41" s="10" customFormat="1">
      <c r="A77" s="4"/>
      <c r="C77" s="25"/>
      <c r="D77" s="26"/>
      <c r="E77" s="26"/>
      <c r="I77" s="26"/>
      <c r="J77" s="26"/>
      <c r="K77" s="26"/>
      <c r="W77" s="26"/>
      <c r="X77" s="25"/>
      <c r="Y77" s="25"/>
      <c r="Z77" s="25"/>
      <c r="AA77" s="25"/>
      <c r="AB77" s="11"/>
      <c r="AF77" s="26"/>
      <c r="AG77" s="26"/>
      <c r="AH77" s="25"/>
      <c r="AI77" s="25"/>
      <c r="AJ77" s="26"/>
    </row>
    <row r="78" spans="1:41" s="10" customFormat="1">
      <c r="A78" s="4"/>
      <c r="C78" s="25"/>
      <c r="D78" s="26"/>
      <c r="E78" s="26"/>
      <c r="I78" s="26"/>
      <c r="J78" s="26"/>
      <c r="K78" s="26"/>
      <c r="W78" s="26"/>
      <c r="X78" s="25"/>
      <c r="Y78" s="25"/>
      <c r="Z78" s="25"/>
      <c r="AA78" s="25"/>
      <c r="AB78" s="11"/>
      <c r="AF78" s="26"/>
      <c r="AG78" s="26"/>
      <c r="AH78" s="25"/>
      <c r="AI78" s="25"/>
      <c r="AJ78" s="26"/>
    </row>
    <row r="79" spans="1:41" s="10" customFormat="1">
      <c r="A79" s="4"/>
      <c r="C79" s="25"/>
      <c r="D79" s="26"/>
      <c r="E79" s="26"/>
      <c r="I79" s="26"/>
      <c r="J79" s="26"/>
      <c r="K79" s="26"/>
      <c r="W79" s="26"/>
      <c r="X79" s="25"/>
      <c r="Y79" s="25"/>
      <c r="Z79" s="25"/>
      <c r="AA79" s="25"/>
      <c r="AB79" s="11"/>
      <c r="AF79" s="26"/>
      <c r="AG79" s="26"/>
      <c r="AH79" s="25"/>
      <c r="AI79" s="25"/>
      <c r="AJ79" s="26"/>
    </row>
    <row r="80" spans="1:41" s="10" customFormat="1">
      <c r="A80" s="4"/>
      <c r="C80" s="25"/>
      <c r="D80" s="26"/>
      <c r="E80" s="26"/>
      <c r="I80" s="26"/>
      <c r="J80" s="26"/>
      <c r="K80" s="26"/>
      <c r="W80" s="26"/>
      <c r="X80" s="25"/>
      <c r="Y80" s="25"/>
      <c r="Z80" s="25"/>
      <c r="AA80" s="25"/>
      <c r="AB80" s="11"/>
      <c r="AF80" s="26"/>
      <c r="AG80" s="26"/>
      <c r="AH80" s="25"/>
      <c r="AI80" s="25"/>
      <c r="AJ80" s="26"/>
    </row>
    <row r="81" spans="1:36" s="10" customFormat="1">
      <c r="A81" s="4"/>
      <c r="C81" s="25"/>
      <c r="D81" s="26"/>
      <c r="E81" s="26"/>
      <c r="I81" s="26"/>
      <c r="J81" s="26"/>
      <c r="K81" s="26"/>
      <c r="W81" s="26"/>
      <c r="X81" s="25"/>
      <c r="Y81" s="25"/>
      <c r="Z81" s="25"/>
      <c r="AA81" s="25"/>
      <c r="AB81" s="11"/>
      <c r="AF81" s="26"/>
      <c r="AG81" s="26"/>
      <c r="AH81" s="25"/>
      <c r="AI81" s="25"/>
      <c r="AJ81" s="26"/>
    </row>
    <row r="82" spans="1:36" s="10" customFormat="1">
      <c r="A82" s="4"/>
      <c r="C82" s="25"/>
      <c r="D82" s="26"/>
      <c r="E82" s="26"/>
      <c r="I82" s="26"/>
      <c r="J82" s="26"/>
      <c r="K82" s="26"/>
      <c r="W82" s="26"/>
      <c r="X82" s="25"/>
      <c r="Y82" s="25"/>
      <c r="Z82" s="25"/>
      <c r="AA82" s="25"/>
      <c r="AB82" s="11"/>
      <c r="AF82" s="26"/>
      <c r="AG82" s="26"/>
      <c r="AH82" s="25"/>
      <c r="AI82" s="25"/>
      <c r="AJ82" s="26"/>
    </row>
    <row r="83" spans="1:36" s="10" customFormat="1">
      <c r="A83" s="4"/>
      <c r="C83" s="25"/>
      <c r="D83" s="26"/>
      <c r="E83" s="26"/>
      <c r="I83" s="26"/>
      <c r="J83" s="26"/>
      <c r="K83" s="26"/>
      <c r="W83" s="26"/>
      <c r="X83" s="25"/>
      <c r="Y83" s="25"/>
      <c r="Z83" s="25"/>
      <c r="AA83" s="25"/>
      <c r="AB83" s="11"/>
      <c r="AF83" s="26"/>
      <c r="AG83" s="26"/>
      <c r="AH83" s="25"/>
      <c r="AI83" s="25"/>
      <c r="AJ83" s="26"/>
    </row>
    <row r="84" spans="1:36" s="10" customFormat="1">
      <c r="C84" s="25"/>
      <c r="D84" s="26"/>
      <c r="E84" s="26"/>
      <c r="I84" s="26"/>
      <c r="J84" s="26"/>
      <c r="K84" s="26"/>
      <c r="W84" s="26"/>
      <c r="X84" s="25"/>
      <c r="Y84" s="25"/>
      <c r="Z84" s="25"/>
      <c r="AA84" s="25"/>
      <c r="AB84" s="11"/>
      <c r="AF84" s="26"/>
      <c r="AG84" s="26"/>
      <c r="AH84" s="25"/>
      <c r="AI84" s="25"/>
      <c r="AJ84" s="26"/>
    </row>
    <row r="85" spans="1:36">
      <c r="A85" s="10"/>
      <c r="B85" s="10"/>
      <c r="C85" s="25"/>
      <c r="D85" s="26"/>
      <c r="E85" s="26"/>
      <c r="F85" s="10"/>
      <c r="G85" s="10"/>
      <c r="H85" s="10"/>
      <c r="I85" s="26"/>
      <c r="J85" s="26"/>
      <c r="K85" s="26"/>
      <c r="L85" s="10"/>
      <c r="M85" s="10"/>
      <c r="N85" s="10"/>
      <c r="O85" s="10"/>
      <c r="P85" s="10"/>
      <c r="Q85" s="10"/>
      <c r="R85" s="10"/>
      <c r="S85" s="10"/>
      <c r="T85" s="10"/>
      <c r="U85" s="10"/>
      <c r="V85" s="10"/>
      <c r="W85" s="26"/>
      <c r="X85" s="25"/>
      <c r="Y85" s="25"/>
      <c r="Z85" s="25"/>
      <c r="AA85" s="25"/>
      <c r="AB85" s="11"/>
      <c r="AC85" s="10"/>
      <c r="AD85" s="10"/>
      <c r="AE85" s="10"/>
      <c r="AF85" s="26"/>
      <c r="AG85" s="26"/>
      <c r="AH85" s="25"/>
      <c r="AI85" s="25"/>
      <c r="AJ85" s="26"/>
    </row>
    <row r="86" spans="1:36">
      <c r="A86" s="10"/>
    </row>
    <row r="87" spans="1:36">
      <c r="A87" s="10"/>
      <c r="B87" s="12"/>
      <c r="C87" s="4" t="s">
        <v>291</v>
      </c>
      <c r="X87" s="4"/>
      <c r="Y87" s="4"/>
      <c r="Z87" s="4"/>
      <c r="AA87" s="4"/>
    </row>
    <row r="88" spans="1:36">
      <c r="A88" s="10"/>
    </row>
    <row r="89" spans="1:36">
      <c r="A89" s="10"/>
      <c r="X89" s="4"/>
      <c r="Y89" s="4"/>
      <c r="Z89" s="4"/>
      <c r="AA89" s="4"/>
    </row>
    <row r="90" spans="1:36">
      <c r="A90" s="10"/>
      <c r="H90" s="4">
        <f>COUNTIF(H2:H75,"yes")</f>
        <v>67</v>
      </c>
      <c r="M90" s="4" t="s">
        <v>354</v>
      </c>
      <c r="N90" s="4">
        <f t="shared" ref="N90:V90" si="0">COUNTIF(N2:N75,1)</f>
        <v>44</v>
      </c>
      <c r="O90" s="4">
        <f t="shared" si="0"/>
        <v>2</v>
      </c>
      <c r="P90" s="4">
        <f t="shared" si="0"/>
        <v>1</v>
      </c>
      <c r="Q90" s="4">
        <f t="shared" si="0"/>
        <v>1</v>
      </c>
      <c r="R90" s="4">
        <f t="shared" si="0"/>
        <v>18</v>
      </c>
      <c r="S90" s="4">
        <f t="shared" si="0"/>
        <v>6</v>
      </c>
      <c r="T90" s="4">
        <f t="shared" si="0"/>
        <v>0</v>
      </c>
      <c r="U90" s="4">
        <f t="shared" si="0"/>
        <v>0</v>
      </c>
      <c r="V90" s="4">
        <f t="shared" si="0"/>
        <v>3</v>
      </c>
    </row>
    <row r="91" spans="1:36">
      <c r="A91" s="10"/>
      <c r="M91" s="4" t="s">
        <v>352</v>
      </c>
      <c r="N91" s="4">
        <f t="shared" ref="N91:V91" si="1">SUMPRODUCT(($H$2:$H$75="yes")*(N2:N75=1))</f>
        <v>42</v>
      </c>
      <c r="O91" s="4">
        <f t="shared" si="1"/>
        <v>1</v>
      </c>
      <c r="P91" s="4">
        <f t="shared" si="1"/>
        <v>0</v>
      </c>
      <c r="Q91" s="4">
        <f t="shared" si="1"/>
        <v>1</v>
      </c>
      <c r="R91" s="4">
        <f t="shared" si="1"/>
        <v>18</v>
      </c>
      <c r="S91" s="4">
        <f t="shared" si="1"/>
        <v>6</v>
      </c>
      <c r="T91" s="4">
        <f t="shared" si="1"/>
        <v>0</v>
      </c>
      <c r="U91" s="4">
        <f t="shared" si="1"/>
        <v>0</v>
      </c>
      <c r="V91" s="4">
        <f t="shared" si="1"/>
        <v>3</v>
      </c>
    </row>
    <row r="93" spans="1:36">
      <c r="N93" s="4" t="s">
        <v>353</v>
      </c>
      <c r="O93" s="4">
        <f>SUM(N90:V90)</f>
        <v>75</v>
      </c>
    </row>
    <row r="94" spans="1:36">
      <c r="N94" s="4" t="s">
        <v>353</v>
      </c>
      <c r="O94" s="4">
        <f>SUM(N91:V91)</f>
        <v>71</v>
      </c>
    </row>
    <row r="99" spans="10:22">
      <c r="J99" s="1" t="s">
        <v>160</v>
      </c>
      <c r="K99" s="4">
        <v>43</v>
      </c>
    </row>
    <row r="100" spans="10:22">
      <c r="J100" s="1" t="s">
        <v>161</v>
      </c>
      <c r="K100" s="4">
        <v>1</v>
      </c>
    </row>
    <row r="101" spans="10:22">
      <c r="J101" s="1" t="s">
        <v>51</v>
      </c>
      <c r="K101" s="4">
        <v>0</v>
      </c>
    </row>
    <row r="102" spans="10:22">
      <c r="J102" s="1" t="s">
        <v>52</v>
      </c>
      <c r="K102" s="4">
        <v>1</v>
      </c>
    </row>
    <row r="103" spans="10:22">
      <c r="J103" s="1" t="s">
        <v>53</v>
      </c>
      <c r="K103" s="4">
        <v>18</v>
      </c>
    </row>
    <row r="104" spans="10:22">
      <c r="J104" s="1" t="s">
        <v>54</v>
      </c>
      <c r="K104" s="4">
        <v>6</v>
      </c>
    </row>
    <row r="105" spans="10:22">
      <c r="J105" s="1" t="s">
        <v>55</v>
      </c>
      <c r="K105" s="4">
        <v>0</v>
      </c>
      <c r="N105" s="1" t="s">
        <v>160</v>
      </c>
      <c r="O105" s="1" t="s">
        <v>161</v>
      </c>
      <c r="P105" s="1" t="s">
        <v>51</v>
      </c>
      <c r="Q105" s="1" t="s">
        <v>52</v>
      </c>
      <c r="R105" s="1" t="s">
        <v>53</v>
      </c>
      <c r="S105" s="1" t="s">
        <v>54</v>
      </c>
      <c r="T105" s="1" t="s">
        <v>55</v>
      </c>
      <c r="U105" s="1" t="s">
        <v>56</v>
      </c>
      <c r="V105" s="1" t="s">
        <v>57</v>
      </c>
    </row>
    <row r="106" spans="10:22">
      <c r="J106" s="1" t="s">
        <v>56</v>
      </c>
      <c r="K106" s="4">
        <v>0</v>
      </c>
      <c r="N106" s="4">
        <v>43</v>
      </c>
      <c r="O106" s="4">
        <v>1</v>
      </c>
      <c r="P106" s="4">
        <v>0</v>
      </c>
      <c r="Q106" s="4">
        <v>1</v>
      </c>
      <c r="R106" s="4">
        <v>18</v>
      </c>
      <c r="S106" s="4">
        <v>6</v>
      </c>
      <c r="T106" s="4">
        <v>0</v>
      </c>
      <c r="U106" s="4">
        <v>0</v>
      </c>
      <c r="V106" s="4">
        <v>3</v>
      </c>
    </row>
    <row r="107" spans="10:22">
      <c r="J107" s="1" t="s">
        <v>57</v>
      </c>
      <c r="K107" s="4">
        <v>3</v>
      </c>
    </row>
  </sheetData>
  <sortState ref="A2:AJ107">
    <sortCondition ref="A2:A107"/>
  </sortState>
  <phoneticPr fontId="1" type="noConversion"/>
  <hyperlinks>
    <hyperlink ref="AE58" r:id="rId1"/>
    <hyperlink ref="AE65" r:id="rId2"/>
    <hyperlink ref="AE23" r:id="rId3"/>
    <hyperlink ref="AE69" r:id="rId4"/>
    <hyperlink ref="AE17" r:id="rId5"/>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pane ySplit="1" topLeftCell="A10" activePane="bottomLeft" state="frozen"/>
      <selection pane="bottomLeft" activeCell="J68" sqref="J68"/>
    </sheetView>
  </sheetViews>
  <sheetFormatPr baseColWidth="10" defaultRowHeight="15" x14ac:dyDescent="0"/>
  <cols>
    <col min="1" max="1" width="19.42578125" style="4" customWidth="1"/>
    <col min="2" max="2" width="12" style="4" customWidth="1"/>
    <col min="3" max="3" width="13.5703125" style="4" customWidth="1"/>
    <col min="4" max="12" width="9.28515625" style="4" customWidth="1"/>
    <col min="13" max="15" width="10.7109375" style="19"/>
    <col min="16" max="16384" width="10.7109375" style="4"/>
  </cols>
  <sheetData>
    <row r="1" spans="1:16" s="1" customFormat="1">
      <c r="A1" s="1" t="str">
        <f>pub_metadata!A1</f>
        <v>id_new</v>
      </c>
      <c r="B1" s="1" t="str">
        <f>pub_metadata!G1</f>
        <v>proxy_code</v>
      </c>
      <c r="C1" s="1" t="str">
        <f>pub_metadata!J1</f>
        <v>Goodness</v>
      </c>
      <c r="D1" s="1" t="str">
        <f>pub_metadata!H1</f>
        <v>plot</v>
      </c>
      <c r="E1" s="1" t="str">
        <f>pub_metadata!N1</f>
        <v>t_jja</v>
      </c>
      <c r="F1" s="1" t="str">
        <f>pub_metadata!O1</f>
        <v>t_djf</v>
      </c>
      <c r="G1" s="1" t="str">
        <f>pub_metadata!P1</f>
        <v>p_jja</v>
      </c>
      <c r="H1" s="1" t="str">
        <f>pub_metadata!Q1</f>
        <v>p_djf</v>
      </c>
      <c r="I1" s="1" t="str">
        <f>pub_metadata!R1</f>
        <v>tann</v>
      </c>
      <c r="J1" s="1" t="str">
        <f>pub_metadata!S1</f>
        <v>pann</v>
      </c>
      <c r="K1" s="1" t="str">
        <f>pub_metadata!T1</f>
        <v>gdd5</v>
      </c>
      <c r="L1" s="1" t="str">
        <f>pub_metadata!U1</f>
        <v>alpha</v>
      </c>
      <c r="M1" s="1" t="str">
        <f>pub_metadata!V1</f>
        <v>p_e</v>
      </c>
      <c r="N1" s="18" t="str">
        <f>pub_metadata!X1</f>
        <v>lon</v>
      </c>
      <c r="O1" s="18" t="str">
        <f>pub_metadata!Y1</f>
        <v>lat</v>
      </c>
      <c r="P1" s="18" t="str">
        <f>pub_metadata!Z1</f>
        <v>elev</v>
      </c>
    </row>
    <row r="2" spans="1:16">
      <c r="A2" s="4">
        <f>pub_metadata!A2</f>
        <v>1</v>
      </c>
      <c r="B2" s="4">
        <f>pub_metadata!G2</f>
        <v>1</v>
      </c>
      <c r="C2" s="4" t="s">
        <v>27</v>
      </c>
      <c r="D2" s="4" t="str">
        <f>pub_metadata!H2</f>
        <v>yes</v>
      </c>
      <c r="E2" s="4">
        <f>pub_metadata!N2</f>
        <v>1</v>
      </c>
      <c r="F2" s="4">
        <f>pub_metadata!O2</f>
        <v>9999</v>
      </c>
      <c r="G2" s="4">
        <f>pub_metadata!P2</f>
        <v>9999</v>
      </c>
      <c r="H2" s="4">
        <f>pub_metadata!Q2</f>
        <v>9999</v>
      </c>
      <c r="I2" s="4">
        <f>pub_metadata!R2</f>
        <v>9999</v>
      </c>
      <c r="J2" s="4">
        <f>pub_metadata!S2</f>
        <v>9999</v>
      </c>
      <c r="K2" s="4">
        <f>pub_metadata!T2</f>
        <v>9999</v>
      </c>
      <c r="L2" s="4">
        <f>pub_metadata!U2</f>
        <v>9999</v>
      </c>
      <c r="M2" s="4">
        <f>pub_metadata!V2</f>
        <v>9999</v>
      </c>
      <c r="N2" s="19">
        <f>pub_metadata!X2</f>
        <v>27.716999999999999</v>
      </c>
      <c r="O2" s="19">
        <f>pub_metadata!Y2</f>
        <v>70.832999999999998</v>
      </c>
      <c r="P2" s="19">
        <f>pub_metadata!Z2</f>
        <v>225</v>
      </c>
    </row>
    <row r="3" spans="1:16">
      <c r="A3" s="4">
        <f>pub_metadata!A3</f>
        <v>2</v>
      </c>
      <c r="B3" s="4">
        <f>pub_metadata!G3</f>
        <v>4</v>
      </c>
      <c r="C3" s="4" t="str">
        <f>pub_metadata!J3</f>
        <v>OK</v>
      </c>
      <c r="D3" s="4" t="str">
        <f>pub_metadata!H3</f>
        <v>yes</v>
      </c>
      <c r="E3" s="4">
        <f>pub_metadata!N3</f>
        <v>9999</v>
      </c>
      <c r="F3" s="4">
        <f>pub_metadata!O3</f>
        <v>9999</v>
      </c>
      <c r="G3" s="4">
        <f>pub_metadata!P3</f>
        <v>9999</v>
      </c>
      <c r="H3" s="4">
        <f>pub_metadata!Q3</f>
        <v>1</v>
      </c>
      <c r="I3" s="4">
        <f>pub_metadata!R3</f>
        <v>9999</v>
      </c>
      <c r="J3" s="4">
        <f>pub_metadata!S3</f>
        <v>9999</v>
      </c>
      <c r="K3" s="4">
        <f>pub_metadata!T3</f>
        <v>9999</v>
      </c>
      <c r="L3" s="4">
        <f>pub_metadata!U3</f>
        <v>9999</v>
      </c>
      <c r="M3" s="4">
        <f>pub_metadata!V3</f>
        <v>9999</v>
      </c>
      <c r="N3" s="19">
        <f>pub_metadata!X3</f>
        <v>19.983000000000001</v>
      </c>
      <c r="O3" s="19">
        <f>pub_metadata!Y3</f>
        <v>69.733000000000004</v>
      </c>
      <c r="P3" s="19">
        <f>pub_metadata!Z3</f>
        <v>316</v>
      </c>
    </row>
    <row r="4" spans="1:16">
      <c r="A4" s="4">
        <f>pub_metadata!A4</f>
        <v>3</v>
      </c>
      <c r="B4" s="4">
        <f>pub_metadata!G4</f>
        <v>1</v>
      </c>
      <c r="C4" s="4" t="str">
        <f>pub_metadata!J4</f>
        <v>Good</v>
      </c>
      <c r="D4" s="4" t="str">
        <f>pub_metadata!H4</f>
        <v>yes</v>
      </c>
      <c r="E4" s="4">
        <f>pub_metadata!N4</f>
        <v>1</v>
      </c>
      <c r="F4" s="4">
        <f>pub_metadata!O4</f>
        <v>9999</v>
      </c>
      <c r="G4" s="4">
        <f>pub_metadata!P4</f>
        <v>9999</v>
      </c>
      <c r="H4" s="4">
        <f>pub_metadata!Q4</f>
        <v>9999</v>
      </c>
      <c r="I4" s="4">
        <f>pub_metadata!R4</f>
        <v>9999</v>
      </c>
      <c r="J4" s="4">
        <f>pub_metadata!S4</f>
        <v>9999</v>
      </c>
      <c r="K4" s="4">
        <f>pub_metadata!T4</f>
        <v>9999</v>
      </c>
      <c r="L4" s="4">
        <f>pub_metadata!U4</f>
        <v>9999</v>
      </c>
      <c r="M4" s="4">
        <f>pub_metadata!V4</f>
        <v>9999</v>
      </c>
      <c r="N4" s="19">
        <f>pub_metadata!X4</f>
        <v>19.850000000000001</v>
      </c>
      <c r="O4" s="19">
        <f>pub_metadata!Y4</f>
        <v>69.7</v>
      </c>
      <c r="P4" s="19">
        <f>pub_metadata!Z4</f>
        <v>317</v>
      </c>
    </row>
    <row r="5" spans="1:16">
      <c r="A5" s="4">
        <f>pub_metadata!A5</f>
        <v>4</v>
      </c>
      <c r="B5" s="4">
        <f>pub_metadata!G5</f>
        <v>2</v>
      </c>
      <c r="C5" s="4" t="s">
        <v>27</v>
      </c>
      <c r="D5" s="4" t="str">
        <f>pub_metadata!H5</f>
        <v>yes</v>
      </c>
      <c r="E5" s="4">
        <f>pub_metadata!N5</f>
        <v>1</v>
      </c>
      <c r="F5" s="4">
        <f>pub_metadata!O5</f>
        <v>9999</v>
      </c>
      <c r="G5" s="4">
        <f>pub_metadata!P5</f>
        <v>9999</v>
      </c>
      <c r="H5" s="4">
        <f>pub_metadata!Q5</f>
        <v>9999</v>
      </c>
      <c r="I5" s="4">
        <f>pub_metadata!R5</f>
        <v>9999</v>
      </c>
      <c r="J5" s="4">
        <f>pub_metadata!S5</f>
        <v>9999</v>
      </c>
      <c r="K5" s="4">
        <f>pub_metadata!T5</f>
        <v>9999</v>
      </c>
      <c r="L5" s="4">
        <f>pub_metadata!U5</f>
        <v>9999</v>
      </c>
      <c r="M5" s="4">
        <f>pub_metadata!V5</f>
        <v>9999</v>
      </c>
      <c r="N5" s="19">
        <f>pub_metadata!X5</f>
        <v>21.466999999999999</v>
      </c>
      <c r="O5" s="19">
        <f>pub_metadata!Y5</f>
        <v>69.2</v>
      </c>
      <c r="P5" s="19">
        <f>pub_metadata!Z5</f>
        <v>704</v>
      </c>
    </row>
    <row r="6" spans="1:16">
      <c r="A6" s="4">
        <f>pub_metadata!A6</f>
        <v>4</v>
      </c>
      <c r="B6" s="4">
        <f>pub_metadata!G6</f>
        <v>1</v>
      </c>
      <c r="C6" s="4" t="str">
        <f>pub_metadata!J6</f>
        <v>OK</v>
      </c>
      <c r="D6" s="4" t="str">
        <f>pub_metadata!H6</f>
        <v>yes</v>
      </c>
      <c r="E6" s="4">
        <f>pub_metadata!N6</f>
        <v>1</v>
      </c>
      <c r="F6" s="4">
        <f>pub_metadata!O6</f>
        <v>9999</v>
      </c>
      <c r="G6" s="4">
        <f>pub_metadata!P6</f>
        <v>9999</v>
      </c>
      <c r="H6" s="4">
        <f>pub_metadata!Q6</f>
        <v>9999</v>
      </c>
      <c r="I6" s="4">
        <f>pub_metadata!R6</f>
        <v>9999</v>
      </c>
      <c r="J6" s="4">
        <f>pub_metadata!S6</f>
        <v>9999</v>
      </c>
      <c r="K6" s="4">
        <f>pub_metadata!T6</f>
        <v>9999</v>
      </c>
      <c r="L6" s="4">
        <f>pub_metadata!U6</f>
        <v>9999</v>
      </c>
      <c r="M6" s="4">
        <f>pub_metadata!V6</f>
        <v>9999</v>
      </c>
      <c r="N6" s="19">
        <f>pub_metadata!X6</f>
        <v>21.466999999999999</v>
      </c>
      <c r="O6" s="19">
        <f>pub_metadata!Y6</f>
        <v>69.2</v>
      </c>
      <c r="P6" s="19">
        <f>pub_metadata!Z6</f>
        <v>704</v>
      </c>
    </row>
    <row r="7" spans="1:16">
      <c r="A7" s="4">
        <f>pub_metadata!A7</f>
        <v>5</v>
      </c>
      <c r="B7" s="4">
        <f>pub_metadata!G7</f>
        <v>1</v>
      </c>
      <c r="C7" s="4" t="str">
        <f>pub_metadata!J7</f>
        <v>Poor</v>
      </c>
      <c r="D7" s="4" t="str">
        <f>pub_metadata!H7</f>
        <v>yes</v>
      </c>
      <c r="E7" s="4">
        <f>pub_metadata!N7</f>
        <v>1</v>
      </c>
      <c r="F7" s="4">
        <f>pub_metadata!O7</f>
        <v>9999</v>
      </c>
      <c r="G7" s="4">
        <f>pub_metadata!P7</f>
        <v>9999</v>
      </c>
      <c r="H7" s="4">
        <f>pub_metadata!Q7</f>
        <v>9999</v>
      </c>
      <c r="I7" s="4">
        <f>pub_metadata!R7</f>
        <v>9999</v>
      </c>
      <c r="J7" s="17">
        <f>pub_metadata!S7</f>
        <v>1</v>
      </c>
      <c r="K7" s="4">
        <f>pub_metadata!T7</f>
        <v>9999</v>
      </c>
      <c r="L7" s="4">
        <f>pub_metadata!U7</f>
        <v>9999</v>
      </c>
      <c r="M7" s="4">
        <f>pub_metadata!V7</f>
        <v>9999</v>
      </c>
      <c r="N7" s="19">
        <f>pub_metadata!X7</f>
        <v>20.716999999999999</v>
      </c>
      <c r="O7" s="19">
        <f>pub_metadata!Y7</f>
        <v>69.167000000000002</v>
      </c>
      <c r="P7" s="19">
        <f>pub_metadata!Z7</f>
        <v>355</v>
      </c>
    </row>
    <row r="8" spans="1:16">
      <c r="A8" s="4">
        <f>pub_metadata!A8</f>
        <v>5</v>
      </c>
      <c r="B8" s="4">
        <f>pub_metadata!G8</f>
        <v>1</v>
      </c>
      <c r="C8" s="4" t="str">
        <f>pub_metadata!J8</f>
        <v>Poor</v>
      </c>
      <c r="D8" s="4" t="str">
        <f>pub_metadata!H8</f>
        <v>yes</v>
      </c>
      <c r="E8" s="4">
        <f>pub_metadata!N8</f>
        <v>1</v>
      </c>
      <c r="F8" s="4">
        <f>pub_metadata!O8</f>
        <v>9999</v>
      </c>
      <c r="G8" s="4">
        <f>pub_metadata!P8</f>
        <v>9999</v>
      </c>
      <c r="H8" s="4">
        <f>pub_metadata!Q8</f>
        <v>9999</v>
      </c>
      <c r="I8" s="4">
        <f>pub_metadata!R8</f>
        <v>9999</v>
      </c>
      <c r="J8" s="4">
        <f>pub_metadata!S8</f>
        <v>9999</v>
      </c>
      <c r="K8" s="4">
        <f>pub_metadata!T8</f>
        <v>9999</v>
      </c>
      <c r="L8" s="4">
        <f>pub_metadata!U8</f>
        <v>9999</v>
      </c>
      <c r="M8" s="4">
        <f>pub_metadata!V8</f>
        <v>9999</v>
      </c>
      <c r="N8" s="19">
        <f>pub_metadata!X8</f>
        <v>20.716999999999999</v>
      </c>
      <c r="O8" s="19">
        <f>pub_metadata!Y8</f>
        <v>69.167000000000002</v>
      </c>
      <c r="P8" s="19">
        <f>pub_metadata!Z8</f>
        <v>355</v>
      </c>
    </row>
    <row r="9" spans="1:16">
      <c r="A9" s="4">
        <f>pub_metadata!A9</f>
        <v>6</v>
      </c>
      <c r="B9" s="4">
        <f>pub_metadata!G9</f>
        <v>1</v>
      </c>
      <c r="C9" s="4" t="str">
        <f>pub_metadata!J9</f>
        <v>OK</v>
      </c>
      <c r="D9" s="4" t="str">
        <f>pub_metadata!H9</f>
        <v>yes</v>
      </c>
      <c r="E9" s="4">
        <f>pub_metadata!N9</f>
        <v>1</v>
      </c>
      <c r="F9" s="4">
        <f>pub_metadata!O9</f>
        <v>9999</v>
      </c>
      <c r="G9" s="4">
        <f>pub_metadata!P9</f>
        <v>9999</v>
      </c>
      <c r="H9" s="4">
        <f>pub_metadata!Q9</f>
        <v>9999</v>
      </c>
      <c r="I9" s="4">
        <f>pub_metadata!R9</f>
        <v>9999</v>
      </c>
      <c r="J9" s="4">
        <f>pub_metadata!S9</f>
        <v>9999</v>
      </c>
      <c r="K9" s="4">
        <f>pub_metadata!T9</f>
        <v>9999</v>
      </c>
      <c r="L9" s="4">
        <f>pub_metadata!U9</f>
        <v>9999</v>
      </c>
      <c r="M9" s="4">
        <f>pub_metadata!V9</f>
        <v>9999</v>
      </c>
      <c r="N9" s="19">
        <f>pub_metadata!X9</f>
        <v>35.317</v>
      </c>
      <c r="O9" s="19">
        <f>pub_metadata!Y9</f>
        <v>68.8</v>
      </c>
      <c r="P9" s="19">
        <f>pub_metadata!Z9</f>
        <v>131</v>
      </c>
    </row>
    <row r="10" spans="1:16">
      <c r="A10" s="4">
        <f>pub_metadata!A10</f>
        <v>7</v>
      </c>
      <c r="B10" s="4">
        <f>pub_metadata!G10</f>
        <v>1</v>
      </c>
      <c r="C10" s="4" t="str">
        <f>pub_metadata!J10</f>
        <v>Really_good</v>
      </c>
      <c r="D10" s="4" t="str">
        <f>pub_metadata!H10</f>
        <v>yes</v>
      </c>
      <c r="E10" s="4">
        <f>pub_metadata!N10</f>
        <v>1</v>
      </c>
      <c r="F10" s="4">
        <f>pub_metadata!O10</f>
        <v>9999</v>
      </c>
      <c r="G10" s="4">
        <f>pub_metadata!P10</f>
        <v>9999</v>
      </c>
      <c r="H10" s="4">
        <f>pub_metadata!Q10</f>
        <v>9999</v>
      </c>
      <c r="I10" s="4">
        <f>pub_metadata!R10</f>
        <v>9999</v>
      </c>
      <c r="J10" s="4">
        <f>pub_metadata!S10</f>
        <v>9999</v>
      </c>
      <c r="K10" s="4">
        <f>pub_metadata!T10</f>
        <v>9999</v>
      </c>
      <c r="L10" s="4">
        <f>pub_metadata!U10</f>
        <v>9999</v>
      </c>
      <c r="M10" s="4">
        <f>pub_metadata!V10</f>
        <v>9999</v>
      </c>
      <c r="N10" s="19">
        <f>pub_metadata!X10</f>
        <v>22.082999999999998</v>
      </c>
      <c r="O10" s="19">
        <f>pub_metadata!Y10</f>
        <v>68.683000000000007</v>
      </c>
      <c r="P10" s="19">
        <f>pub_metadata!Z10</f>
        <v>526</v>
      </c>
    </row>
    <row r="11" spans="1:16">
      <c r="A11" s="4">
        <f>pub_metadata!A11</f>
        <v>8</v>
      </c>
      <c r="B11" s="4">
        <f>pub_metadata!G11</f>
        <v>1</v>
      </c>
      <c r="C11" s="4" t="s">
        <v>27</v>
      </c>
      <c r="D11" s="4" t="str">
        <f>pub_metadata!H11</f>
        <v>yes</v>
      </c>
      <c r="E11" s="4">
        <f>pub_metadata!N11</f>
        <v>1</v>
      </c>
      <c r="F11" s="4">
        <f>pub_metadata!O11</f>
        <v>9999</v>
      </c>
      <c r="G11" s="4">
        <f>pub_metadata!P11</f>
        <v>9999</v>
      </c>
      <c r="H11" s="4">
        <f>pub_metadata!Q11</f>
        <v>9999</v>
      </c>
      <c r="I11" s="4">
        <f>pub_metadata!R11</f>
        <v>9999</v>
      </c>
      <c r="J11" s="4">
        <f>pub_metadata!S11</f>
        <v>9999</v>
      </c>
      <c r="K11" s="4">
        <f>pub_metadata!T11</f>
        <v>9999</v>
      </c>
      <c r="L11" s="4">
        <f>pub_metadata!U11</f>
        <v>9999</v>
      </c>
      <c r="M11" s="4">
        <f>pub_metadata!V11</f>
        <v>9999</v>
      </c>
      <c r="N11" s="19">
        <f>pub_metadata!X11</f>
        <v>16.382999999999999</v>
      </c>
      <c r="O11" s="19">
        <f>pub_metadata!Y11</f>
        <v>68.650000000000006</v>
      </c>
      <c r="P11" s="19">
        <f>pub_metadata!Z11</f>
        <v>200</v>
      </c>
    </row>
    <row r="12" spans="1:16">
      <c r="A12" s="4">
        <f>pub_metadata!A12</f>
        <v>9</v>
      </c>
      <c r="B12" s="4">
        <f>pub_metadata!G12</f>
        <v>1</v>
      </c>
      <c r="C12" s="4" t="str">
        <f>pub_metadata!J12</f>
        <v>Really_good</v>
      </c>
      <c r="D12" s="4" t="str">
        <f>pub_metadata!H12</f>
        <v>yes</v>
      </c>
      <c r="E12" s="4">
        <f>pub_metadata!N12</f>
        <v>1</v>
      </c>
      <c r="F12" s="4">
        <f>pub_metadata!O12</f>
        <v>9999</v>
      </c>
      <c r="G12" s="4">
        <f>pub_metadata!P12</f>
        <v>9999</v>
      </c>
      <c r="H12" s="4">
        <f>pub_metadata!Q12</f>
        <v>9999</v>
      </c>
      <c r="I12" s="4">
        <f>pub_metadata!R12</f>
        <v>9999</v>
      </c>
      <c r="J12" s="4">
        <f>pub_metadata!S12</f>
        <v>9999</v>
      </c>
      <c r="K12" s="4">
        <f>pub_metadata!T12</f>
        <v>9999</v>
      </c>
      <c r="L12" s="4">
        <f>pub_metadata!U12</f>
        <v>9999</v>
      </c>
      <c r="M12" s="4">
        <f>pub_metadata!V12</f>
        <v>9999</v>
      </c>
      <c r="N12" s="19">
        <f>pub_metadata!X12</f>
        <v>17.266999999999999</v>
      </c>
      <c r="O12" s="19">
        <f>pub_metadata!Y12</f>
        <v>68.533000000000001</v>
      </c>
      <c r="P12" s="19">
        <f>pub_metadata!Z12</f>
        <v>135</v>
      </c>
    </row>
    <row r="13" spans="1:16">
      <c r="A13" s="4">
        <f>pub_metadata!A13</f>
        <v>10</v>
      </c>
      <c r="B13" s="4">
        <f>pub_metadata!G13</f>
        <v>1</v>
      </c>
      <c r="C13" s="4" t="str">
        <f>pub_metadata!J13</f>
        <v>Poor</v>
      </c>
      <c r="D13" s="4" t="str">
        <f>pub_metadata!H13</f>
        <v>yes</v>
      </c>
      <c r="E13" s="4">
        <f>pub_metadata!N13</f>
        <v>1</v>
      </c>
      <c r="F13" s="4">
        <f>pub_metadata!O13</f>
        <v>9999</v>
      </c>
      <c r="G13" s="4">
        <f>pub_metadata!P13</f>
        <v>9999</v>
      </c>
      <c r="H13" s="4">
        <f>pub_metadata!Q13</f>
        <v>9999</v>
      </c>
      <c r="I13" s="4">
        <f>pub_metadata!R13</f>
        <v>9999</v>
      </c>
      <c r="J13" s="4">
        <f>pub_metadata!S13</f>
        <v>9999</v>
      </c>
      <c r="K13" s="4">
        <f>pub_metadata!T13</f>
        <v>9999</v>
      </c>
      <c r="L13" s="4">
        <f>pub_metadata!U13</f>
        <v>9999</v>
      </c>
      <c r="M13" s="4">
        <f>pub_metadata!V13</f>
        <v>9999</v>
      </c>
      <c r="N13" s="19">
        <f>pub_metadata!X13</f>
        <v>14.867000000000001</v>
      </c>
      <c r="O13" s="19">
        <f>pub_metadata!Y13</f>
        <v>68.516999999999996</v>
      </c>
      <c r="P13" s="19">
        <f>pub_metadata!Z13</f>
        <v>106</v>
      </c>
    </row>
    <row r="14" spans="1:16" s="10" customFormat="1">
      <c r="A14" s="4">
        <f>pub_metadata!A14</f>
        <v>11</v>
      </c>
      <c r="B14" s="4">
        <f>pub_metadata!G14</f>
        <v>1</v>
      </c>
      <c r="C14" s="4" t="str">
        <f>pub_metadata!J14</f>
        <v>Really_good</v>
      </c>
      <c r="D14" s="4" t="str">
        <f>pub_metadata!H14</f>
        <v>yes</v>
      </c>
      <c r="E14" s="4">
        <f>pub_metadata!N14</f>
        <v>1</v>
      </c>
      <c r="F14" s="4">
        <f>pub_metadata!O14</f>
        <v>9999</v>
      </c>
      <c r="G14" s="4">
        <f>pub_metadata!P14</f>
        <v>9999</v>
      </c>
      <c r="H14" s="4">
        <f>pub_metadata!Q14</f>
        <v>9999</v>
      </c>
      <c r="I14" s="4">
        <f>pub_metadata!R14</f>
        <v>9999</v>
      </c>
      <c r="J14" s="4">
        <f>pub_metadata!S14</f>
        <v>9999</v>
      </c>
      <c r="K14" s="4">
        <f>pub_metadata!T14</f>
        <v>9999</v>
      </c>
      <c r="L14" s="4">
        <f>pub_metadata!U14</f>
        <v>9999</v>
      </c>
      <c r="M14" s="4">
        <f>pub_metadata!V14</f>
        <v>9999</v>
      </c>
      <c r="N14" s="19">
        <f>pub_metadata!X14</f>
        <v>17.75</v>
      </c>
      <c r="O14" s="19">
        <f>pub_metadata!Y14</f>
        <v>68.466999999999999</v>
      </c>
      <c r="P14" s="19">
        <f>pub_metadata!Z14</f>
        <v>290</v>
      </c>
    </row>
    <row r="15" spans="1:16">
      <c r="A15" s="4">
        <f>pub_metadata!A15</f>
        <v>12</v>
      </c>
      <c r="B15" s="4">
        <f>pub_metadata!G15</f>
        <v>1</v>
      </c>
      <c r="C15" s="4" t="str">
        <f>pub_metadata!J15</f>
        <v>Poor</v>
      </c>
      <c r="D15" s="4" t="str">
        <f>pub_metadata!H15</f>
        <v>yes</v>
      </c>
      <c r="E15" s="4">
        <f>pub_metadata!N15</f>
        <v>1</v>
      </c>
      <c r="F15" s="4">
        <f>pub_metadata!O15</f>
        <v>9999</v>
      </c>
      <c r="G15" s="4">
        <f>pub_metadata!P15</f>
        <v>9999</v>
      </c>
      <c r="H15" s="4">
        <f>pub_metadata!Q15</f>
        <v>9999</v>
      </c>
      <c r="I15" s="4">
        <f>pub_metadata!R15</f>
        <v>9999</v>
      </c>
      <c r="J15" s="4">
        <f>pub_metadata!S15</f>
        <v>9999</v>
      </c>
      <c r="K15" s="4">
        <f>pub_metadata!T15</f>
        <v>9999</v>
      </c>
      <c r="L15" s="4">
        <f>pub_metadata!U15</f>
        <v>9999</v>
      </c>
      <c r="M15" s="4">
        <f>pub_metadata!V15</f>
        <v>9999</v>
      </c>
      <c r="N15" s="19">
        <f>pub_metadata!X15</f>
        <v>18.067</v>
      </c>
      <c r="O15" s="19">
        <f>pub_metadata!Y15</f>
        <v>68.433000000000007</v>
      </c>
      <c r="P15" s="19">
        <f>pub_metadata!Z15</f>
        <v>510</v>
      </c>
    </row>
    <row r="16" spans="1:16">
      <c r="A16" s="4">
        <f>pub_metadata!A16</f>
        <v>13</v>
      </c>
      <c r="B16" s="4">
        <f>pub_metadata!G16</f>
        <v>2</v>
      </c>
      <c r="C16" s="4" t="str">
        <f>pub_metadata!J16</f>
        <v>OK</v>
      </c>
      <c r="D16" s="4" t="str">
        <f>pub_metadata!H16</f>
        <v>yes</v>
      </c>
      <c r="E16" s="4">
        <f>pub_metadata!N16</f>
        <v>1</v>
      </c>
      <c r="F16" s="4">
        <f>pub_metadata!O16</f>
        <v>9999</v>
      </c>
      <c r="G16" s="4">
        <f>pub_metadata!P16</f>
        <v>9999</v>
      </c>
      <c r="H16" s="4">
        <f>pub_metadata!Q16</f>
        <v>9999</v>
      </c>
      <c r="I16" s="4">
        <f>pub_metadata!R16</f>
        <v>9999</v>
      </c>
      <c r="J16" s="4">
        <f>pub_metadata!S16</f>
        <v>9999</v>
      </c>
      <c r="K16" s="4">
        <f>pub_metadata!T16</f>
        <v>9999</v>
      </c>
      <c r="L16" s="4">
        <f>pub_metadata!U16</f>
        <v>9999</v>
      </c>
      <c r="M16" s="4">
        <f>pub_metadata!V16</f>
        <v>9999</v>
      </c>
      <c r="N16" s="19">
        <f>pub_metadata!X16</f>
        <v>18.696000000000002</v>
      </c>
      <c r="O16" s="19">
        <f>pub_metadata!Y16</f>
        <v>68.364000000000004</v>
      </c>
      <c r="P16" s="19">
        <f>pub_metadata!Z16</f>
        <v>999</v>
      </c>
    </row>
    <row r="17" spans="1:16" s="10" customFormat="1">
      <c r="A17" s="4">
        <f>pub_metadata!A17</f>
        <v>14</v>
      </c>
      <c r="B17" s="4">
        <f>pub_metadata!G17</f>
        <v>2</v>
      </c>
      <c r="C17" s="4" t="s">
        <v>27</v>
      </c>
      <c r="D17" s="4" t="str">
        <f>pub_metadata!H17</f>
        <v>yes</v>
      </c>
      <c r="E17" s="4">
        <f>pub_metadata!N17</f>
        <v>1</v>
      </c>
      <c r="F17" s="4">
        <f>pub_metadata!O17</f>
        <v>9999</v>
      </c>
      <c r="G17" s="4">
        <f>pub_metadata!P17</f>
        <v>9999</v>
      </c>
      <c r="H17" s="4">
        <f>pub_metadata!Q17</f>
        <v>9999</v>
      </c>
      <c r="I17" s="4">
        <f>pub_metadata!R17</f>
        <v>9999</v>
      </c>
      <c r="J17" s="4">
        <f>pub_metadata!S17</f>
        <v>9999</v>
      </c>
      <c r="K17" s="4">
        <f>pub_metadata!T17</f>
        <v>9999</v>
      </c>
      <c r="L17" s="4">
        <f>pub_metadata!U17</f>
        <v>9999</v>
      </c>
      <c r="M17" s="4">
        <f>pub_metadata!V17</f>
        <v>9999</v>
      </c>
      <c r="N17" s="19">
        <f>pub_metadata!X17</f>
        <v>19.097000000000001</v>
      </c>
      <c r="O17" s="19">
        <f>pub_metadata!Y17</f>
        <v>68.344999999999999</v>
      </c>
      <c r="P17" s="19">
        <f>pub_metadata!Z17</f>
        <v>348</v>
      </c>
    </row>
    <row r="18" spans="1:16">
      <c r="A18" s="4">
        <f>pub_metadata!A18</f>
        <v>14</v>
      </c>
      <c r="B18" s="4">
        <f>pub_metadata!G18</f>
        <v>1</v>
      </c>
      <c r="C18" s="4" t="s">
        <v>27</v>
      </c>
      <c r="D18" s="4" t="str">
        <f>pub_metadata!H18</f>
        <v>yes</v>
      </c>
      <c r="E18" s="4">
        <f>pub_metadata!N18</f>
        <v>1</v>
      </c>
      <c r="F18" s="4">
        <f>pub_metadata!O18</f>
        <v>9999</v>
      </c>
      <c r="G18" s="4">
        <f>pub_metadata!P18</f>
        <v>9999</v>
      </c>
      <c r="H18" s="4">
        <f>pub_metadata!Q18</f>
        <v>9999</v>
      </c>
      <c r="I18" s="4">
        <f>pub_metadata!R18</f>
        <v>9999</v>
      </c>
      <c r="J18" s="4">
        <f>pub_metadata!S18</f>
        <v>9999</v>
      </c>
      <c r="K18" s="4">
        <f>pub_metadata!T18</f>
        <v>9999</v>
      </c>
      <c r="L18" s="4">
        <f>pub_metadata!U18</f>
        <v>9999</v>
      </c>
      <c r="M18" s="4">
        <f>pub_metadata!V18</f>
        <v>9999</v>
      </c>
      <c r="N18" s="19">
        <f>pub_metadata!X18</f>
        <v>19.149999999999999</v>
      </c>
      <c r="O18" s="19">
        <f>pub_metadata!Y18</f>
        <v>68.332999999999998</v>
      </c>
      <c r="P18" s="19">
        <f>pub_metadata!Z18</f>
        <v>390</v>
      </c>
    </row>
    <row r="19" spans="1:16">
      <c r="A19" s="4">
        <f>pub_metadata!A19</f>
        <v>15</v>
      </c>
      <c r="B19" s="4">
        <f>pub_metadata!G19</f>
        <v>2</v>
      </c>
      <c r="C19" s="4" t="str">
        <f>pub_metadata!J19</f>
        <v>Poor</v>
      </c>
      <c r="D19" s="4" t="str">
        <f>pub_metadata!H19</f>
        <v>yes</v>
      </c>
      <c r="E19" s="4">
        <f>pub_metadata!N19</f>
        <v>1</v>
      </c>
      <c r="F19" s="4">
        <f>pub_metadata!O19</f>
        <v>9999</v>
      </c>
      <c r="G19" s="4">
        <f>pub_metadata!P19</f>
        <v>9999</v>
      </c>
      <c r="H19" s="4">
        <f>pub_metadata!Q19</f>
        <v>9999</v>
      </c>
      <c r="I19" s="4">
        <f>pub_metadata!R19</f>
        <v>9999</v>
      </c>
      <c r="J19" s="4">
        <f>pub_metadata!S19</f>
        <v>9999</v>
      </c>
      <c r="K19" s="4">
        <f>pub_metadata!T19</f>
        <v>9999</v>
      </c>
      <c r="L19" s="4">
        <f>pub_metadata!U19</f>
        <v>9999</v>
      </c>
      <c r="M19" s="4">
        <f>pub_metadata!V19</f>
        <v>9999</v>
      </c>
      <c r="N19" s="19">
        <f>pub_metadata!X19</f>
        <v>19.111000000000001</v>
      </c>
      <c r="O19" s="19">
        <f>pub_metadata!Y19</f>
        <v>68.293999999999997</v>
      </c>
      <c r="P19" s="19">
        <f>pub_metadata!Z19</f>
        <v>850</v>
      </c>
    </row>
    <row r="20" spans="1:16">
      <c r="A20" s="4">
        <f>pub_metadata!A20</f>
        <v>16</v>
      </c>
      <c r="B20" s="4">
        <f>pub_metadata!G20</f>
        <v>1</v>
      </c>
      <c r="C20" s="4" t="str">
        <f>pub_metadata!J20</f>
        <v>OK</v>
      </c>
      <c r="D20" s="4" t="str">
        <f>pub_metadata!H20</f>
        <v>yes</v>
      </c>
      <c r="E20" s="4">
        <f>pub_metadata!N20</f>
        <v>1</v>
      </c>
      <c r="F20" s="4">
        <f>pub_metadata!O20</f>
        <v>9999</v>
      </c>
      <c r="G20" s="4">
        <f>pub_metadata!P20</f>
        <v>9999</v>
      </c>
      <c r="H20" s="4">
        <f>pub_metadata!Q20</f>
        <v>9999</v>
      </c>
      <c r="I20" s="4">
        <f>pub_metadata!R20</f>
        <v>9999</v>
      </c>
      <c r="J20" s="4">
        <f>pub_metadata!S20</f>
        <v>9999</v>
      </c>
      <c r="K20" s="4">
        <f>pub_metadata!T20</f>
        <v>9999</v>
      </c>
      <c r="L20" s="4">
        <f>pub_metadata!U20</f>
        <v>9999</v>
      </c>
      <c r="M20" s="4">
        <f>pub_metadata!V20</f>
        <v>9999</v>
      </c>
      <c r="N20" s="19">
        <f>pub_metadata!X20</f>
        <v>20.483000000000001</v>
      </c>
      <c r="O20" s="19">
        <f>pub_metadata!Y20</f>
        <v>67.966999999999999</v>
      </c>
      <c r="P20" s="19">
        <f>pub_metadata!Z20</f>
        <v>365</v>
      </c>
    </row>
    <row r="21" spans="1:16">
      <c r="A21" s="4">
        <f>pub_metadata!A21</f>
        <v>17</v>
      </c>
      <c r="B21" s="4">
        <f>pub_metadata!G21</f>
        <v>1</v>
      </c>
      <c r="C21" s="4" t="str">
        <f>pub_metadata!J21</f>
        <v>Good</v>
      </c>
      <c r="D21" s="4" t="str">
        <f>pub_metadata!H21</f>
        <v>yes</v>
      </c>
      <c r="E21" s="4">
        <f>pub_metadata!N21</f>
        <v>1</v>
      </c>
      <c r="F21" s="4">
        <f>pub_metadata!O21</f>
        <v>9999</v>
      </c>
      <c r="G21" s="4">
        <f>pub_metadata!P21</f>
        <v>9999</v>
      </c>
      <c r="H21" s="4">
        <f>pub_metadata!Q21</f>
        <v>9999</v>
      </c>
      <c r="I21" s="4">
        <f>pub_metadata!R21</f>
        <v>9999</v>
      </c>
      <c r="J21" s="4">
        <f>pub_metadata!S21</f>
        <v>9999</v>
      </c>
      <c r="K21" s="4">
        <f>pub_metadata!T21</f>
        <v>9999</v>
      </c>
      <c r="L21" s="4">
        <f>pub_metadata!U21</f>
        <v>9999</v>
      </c>
      <c r="M21" s="4">
        <f>pub_metadata!V21</f>
        <v>9999</v>
      </c>
      <c r="N21" s="19">
        <f>pub_metadata!X21</f>
        <v>14.05</v>
      </c>
      <c r="O21" s="19">
        <f>pub_metadata!Y21</f>
        <v>64.417000000000002</v>
      </c>
      <c r="P21" s="19">
        <f>pub_metadata!Z21</f>
        <v>243</v>
      </c>
    </row>
    <row r="22" spans="1:16">
      <c r="A22" s="4">
        <f>pub_metadata!A22</f>
        <v>18</v>
      </c>
      <c r="B22" s="4">
        <f>pub_metadata!G22</f>
        <v>1</v>
      </c>
      <c r="C22" s="4" t="str">
        <f>pub_metadata!J22</f>
        <v>Good</v>
      </c>
      <c r="D22" s="4" t="str">
        <f>pub_metadata!H22</f>
        <v>yes</v>
      </c>
      <c r="E22" s="4">
        <f>pub_metadata!N22</f>
        <v>1</v>
      </c>
      <c r="F22" s="4">
        <f>pub_metadata!O22</f>
        <v>9999</v>
      </c>
      <c r="G22" s="4">
        <f>pub_metadata!P22</f>
        <v>9999</v>
      </c>
      <c r="H22" s="4">
        <f>pub_metadata!Q22</f>
        <v>9999</v>
      </c>
      <c r="I22" s="4">
        <f>pub_metadata!R22</f>
        <v>9999</v>
      </c>
      <c r="J22" s="4">
        <f>pub_metadata!S22</f>
        <v>9999</v>
      </c>
      <c r="K22" s="4">
        <f>pub_metadata!T22</f>
        <v>9999</v>
      </c>
      <c r="L22" s="4">
        <f>pub_metadata!U22</f>
        <v>9999</v>
      </c>
      <c r="M22" s="4">
        <f>pub_metadata!V22</f>
        <v>9999</v>
      </c>
      <c r="N22" s="19">
        <f>pub_metadata!X22</f>
        <v>8.8670000000000009</v>
      </c>
      <c r="O22" s="19">
        <f>pub_metadata!Y22</f>
        <v>63.35</v>
      </c>
      <c r="P22" s="19">
        <f>pub_metadata!Z22</f>
        <v>183</v>
      </c>
    </row>
    <row r="23" spans="1:16">
      <c r="A23" s="4">
        <f>pub_metadata!A23</f>
        <v>19</v>
      </c>
      <c r="B23" s="4">
        <f>pub_metadata!G23</f>
        <v>4</v>
      </c>
      <c r="C23" s="4" t="str">
        <f>pub_metadata!J23</f>
        <v>Good</v>
      </c>
      <c r="D23" s="4" t="str">
        <f>pub_metadata!H23</f>
        <v>yes</v>
      </c>
      <c r="E23" s="4">
        <f>pub_metadata!N23</f>
        <v>3</v>
      </c>
      <c r="F23" s="4">
        <f>pub_metadata!O23</f>
        <v>9999</v>
      </c>
      <c r="G23" s="4">
        <f>pub_metadata!P23</f>
        <v>9999</v>
      </c>
      <c r="H23" s="4">
        <f>pub_metadata!Q23</f>
        <v>9999</v>
      </c>
      <c r="I23" s="4">
        <f>pub_metadata!R23</f>
        <v>3</v>
      </c>
      <c r="J23" s="4">
        <f>pub_metadata!S23</f>
        <v>9999</v>
      </c>
      <c r="K23" s="4">
        <f>pub_metadata!T23</f>
        <v>3</v>
      </c>
      <c r="L23" s="4">
        <f>pub_metadata!U23</f>
        <v>9999</v>
      </c>
      <c r="M23" s="4">
        <f>pub_metadata!V23</f>
        <v>3</v>
      </c>
      <c r="N23" s="19">
        <f>pub_metadata!X23</f>
        <v>12.317</v>
      </c>
      <c r="O23" s="19">
        <f>pub_metadata!Y23</f>
        <v>63.116999999999997</v>
      </c>
      <c r="P23" s="19">
        <f>pub_metadata!Z23</f>
        <v>887</v>
      </c>
    </row>
    <row r="24" spans="1:16">
      <c r="A24" s="4">
        <f>pub_metadata!A24</f>
        <v>19</v>
      </c>
      <c r="B24" s="4">
        <f>pub_metadata!G24</f>
        <v>2</v>
      </c>
      <c r="C24" s="4" t="str">
        <f>pub_metadata!J24</f>
        <v>Good</v>
      </c>
      <c r="D24" s="4" t="str">
        <f>pub_metadata!H24</f>
        <v>yes</v>
      </c>
      <c r="E24" s="4">
        <f>pub_metadata!N24</f>
        <v>1</v>
      </c>
      <c r="F24" s="4">
        <f>pub_metadata!O24</f>
        <v>9999</v>
      </c>
      <c r="G24" s="4">
        <f>pub_metadata!P24</f>
        <v>9999</v>
      </c>
      <c r="H24" s="4">
        <f>pub_metadata!Q24</f>
        <v>9999</v>
      </c>
      <c r="I24" s="4">
        <f>pub_metadata!R24</f>
        <v>9999</v>
      </c>
      <c r="J24" s="4">
        <f>pub_metadata!S24</f>
        <v>9999</v>
      </c>
      <c r="K24" s="4">
        <f>pub_metadata!T24</f>
        <v>9999</v>
      </c>
      <c r="L24" s="4">
        <f>pub_metadata!U24</f>
        <v>9999</v>
      </c>
      <c r="M24" s="4">
        <f>pub_metadata!V24</f>
        <v>9999</v>
      </c>
      <c r="N24" s="19">
        <f>pub_metadata!X24</f>
        <v>12.317</v>
      </c>
      <c r="O24" s="19">
        <f>pub_metadata!Y24</f>
        <v>63.116999999999997</v>
      </c>
      <c r="P24" s="19">
        <f>pub_metadata!Z24</f>
        <v>887</v>
      </c>
    </row>
    <row r="25" spans="1:16">
      <c r="A25" s="4">
        <f>pub_metadata!A25</f>
        <v>20</v>
      </c>
      <c r="B25" s="4">
        <f>pub_metadata!G25</f>
        <v>1</v>
      </c>
      <c r="C25" s="4" t="str">
        <f>pub_metadata!J25</f>
        <v>OK</v>
      </c>
      <c r="D25" s="4" t="str">
        <f>pub_metadata!H25</f>
        <v>yes</v>
      </c>
      <c r="E25" s="4">
        <f>pub_metadata!N25</f>
        <v>1</v>
      </c>
      <c r="F25" s="4">
        <f>pub_metadata!O25</f>
        <v>9999</v>
      </c>
      <c r="G25" s="4">
        <f>pub_metadata!P25</f>
        <v>9999</v>
      </c>
      <c r="H25" s="4">
        <f>pub_metadata!Q25</f>
        <v>9999</v>
      </c>
      <c r="I25" s="4">
        <f>pub_metadata!R25</f>
        <v>9999</v>
      </c>
      <c r="J25" s="4">
        <f>pub_metadata!S25</f>
        <v>9999</v>
      </c>
      <c r="K25" s="4">
        <f>pub_metadata!T25</f>
        <v>9999</v>
      </c>
      <c r="L25" s="4">
        <f>pub_metadata!U25</f>
        <v>9999</v>
      </c>
      <c r="M25" s="4">
        <f>pub_metadata!V25</f>
        <v>9999</v>
      </c>
      <c r="N25" s="19">
        <f>pub_metadata!X25</f>
        <v>9.4169999999999998</v>
      </c>
      <c r="O25" s="19">
        <f>pub_metadata!Y25</f>
        <v>63.05</v>
      </c>
      <c r="P25" s="19">
        <f>pub_metadata!Z25</f>
        <v>464</v>
      </c>
    </row>
    <row r="26" spans="1:16">
      <c r="A26" s="4">
        <f>pub_metadata!A26</f>
        <v>21</v>
      </c>
      <c r="B26" s="4">
        <f>pub_metadata!G26</f>
        <v>2</v>
      </c>
      <c r="C26" s="4" t="s">
        <v>27</v>
      </c>
      <c r="D26" s="4" t="str">
        <f>pub_metadata!H26</f>
        <v>yes</v>
      </c>
      <c r="E26" s="4">
        <f>pub_metadata!N26</f>
        <v>1</v>
      </c>
      <c r="F26" s="4">
        <f>pub_metadata!O26</f>
        <v>9999</v>
      </c>
      <c r="G26" s="4">
        <f>pub_metadata!P26</f>
        <v>9999</v>
      </c>
      <c r="H26" s="4">
        <f>pub_metadata!Q26</f>
        <v>9999</v>
      </c>
      <c r="I26" s="4">
        <f>pub_metadata!R26</f>
        <v>9999</v>
      </c>
      <c r="J26" s="4">
        <f>pub_metadata!S26</f>
        <v>9999</v>
      </c>
      <c r="K26" s="4">
        <f>pub_metadata!T26</f>
        <v>9999</v>
      </c>
      <c r="L26" s="4">
        <f>pub_metadata!U26</f>
        <v>9999</v>
      </c>
      <c r="M26" s="4">
        <f>pub_metadata!V26</f>
        <v>9999</v>
      </c>
      <c r="N26" s="19">
        <f>pub_metadata!X26</f>
        <v>9.8330000000000002</v>
      </c>
      <c r="O26" s="19">
        <f>pub_metadata!Y26</f>
        <v>62.268000000000001</v>
      </c>
      <c r="P26" s="19">
        <f>pub_metadata!Z26</f>
        <v>1169</v>
      </c>
    </row>
    <row r="27" spans="1:16">
      <c r="A27" s="4">
        <f>pub_metadata!A27</f>
        <v>22</v>
      </c>
      <c r="B27" s="4">
        <f>pub_metadata!G27</f>
        <v>1</v>
      </c>
      <c r="C27" s="4" t="str">
        <f>pub_metadata!J27</f>
        <v>Good</v>
      </c>
      <c r="D27" s="4" t="str">
        <f>pub_metadata!H27</f>
        <v>yes</v>
      </c>
      <c r="E27" s="4">
        <f>pub_metadata!N27</f>
        <v>9999</v>
      </c>
      <c r="F27" s="4">
        <f>pub_metadata!O27</f>
        <v>9999</v>
      </c>
      <c r="G27" s="4">
        <f>pub_metadata!P27</f>
        <v>9999</v>
      </c>
      <c r="H27" s="4">
        <f>pub_metadata!Q27</f>
        <v>9999</v>
      </c>
      <c r="I27" s="4">
        <f>pub_metadata!R27</f>
        <v>1</v>
      </c>
      <c r="J27" s="4">
        <f>pub_metadata!S27</f>
        <v>9999</v>
      </c>
      <c r="K27" s="4">
        <f>pub_metadata!T27</f>
        <v>9999</v>
      </c>
      <c r="L27" s="4">
        <f>pub_metadata!U27</f>
        <v>9999</v>
      </c>
      <c r="M27" s="4">
        <f>pub_metadata!V27</f>
        <v>9999</v>
      </c>
      <c r="N27" s="19">
        <f>pub_metadata!X27</f>
        <v>16.533000000000001</v>
      </c>
      <c r="O27" s="19">
        <f>pub_metadata!Y27</f>
        <v>61.817</v>
      </c>
      <c r="P27" s="19">
        <f>pub_metadata!Z27</f>
        <v>235</v>
      </c>
    </row>
    <row r="28" spans="1:16">
      <c r="A28" s="4">
        <f>pub_metadata!A28</f>
        <v>23</v>
      </c>
      <c r="B28" s="4">
        <f>pub_metadata!G28</f>
        <v>1</v>
      </c>
      <c r="C28" s="4" t="s">
        <v>136</v>
      </c>
      <c r="D28" s="4" t="str">
        <f>pub_metadata!H28</f>
        <v>yes</v>
      </c>
      <c r="E28" s="4">
        <f>pub_metadata!N28</f>
        <v>9999</v>
      </c>
      <c r="F28" s="4">
        <f>pub_metadata!O28</f>
        <v>9999</v>
      </c>
      <c r="G28" s="4">
        <f>pub_metadata!P28</f>
        <v>9999</v>
      </c>
      <c r="H28" s="4">
        <f>pub_metadata!Q28</f>
        <v>9999</v>
      </c>
      <c r="I28" s="4">
        <f>pub_metadata!R28</f>
        <v>1</v>
      </c>
      <c r="J28" s="4">
        <f>pub_metadata!S28</f>
        <v>9999</v>
      </c>
      <c r="K28" s="4">
        <f>pub_metadata!T28</f>
        <v>9999</v>
      </c>
      <c r="L28" s="4">
        <f>pub_metadata!U28</f>
        <v>9999</v>
      </c>
      <c r="M28" s="4">
        <f>pub_metadata!V28</f>
        <v>9999</v>
      </c>
      <c r="N28" s="19">
        <f>pub_metadata!X28</f>
        <v>26.683</v>
      </c>
      <c r="O28" s="19">
        <f>pub_metadata!Y28</f>
        <v>61.8</v>
      </c>
      <c r="P28" s="19">
        <f>pub_metadata!Z28</f>
        <v>104</v>
      </c>
    </row>
    <row r="29" spans="1:16">
      <c r="A29" s="4">
        <f>pub_metadata!A29</f>
        <v>24</v>
      </c>
      <c r="B29" s="4">
        <f>pub_metadata!G29</f>
        <v>4</v>
      </c>
      <c r="C29" s="4" t="s">
        <v>136</v>
      </c>
      <c r="D29" s="4" t="str">
        <f>pub_metadata!H29</f>
        <v>yes</v>
      </c>
      <c r="E29" s="4">
        <f>pub_metadata!N29</f>
        <v>1</v>
      </c>
      <c r="F29" s="4">
        <f>pub_metadata!O29</f>
        <v>9999</v>
      </c>
      <c r="G29" s="4">
        <f>pub_metadata!P29</f>
        <v>9999</v>
      </c>
      <c r="H29" s="4">
        <f>pub_metadata!Q29</f>
        <v>9999</v>
      </c>
      <c r="I29" s="4">
        <f>pub_metadata!R29</f>
        <v>9999</v>
      </c>
      <c r="J29" s="4">
        <f>pub_metadata!S29</f>
        <v>9999</v>
      </c>
      <c r="K29" s="4">
        <f>pub_metadata!T29</f>
        <v>9999</v>
      </c>
      <c r="L29" s="4">
        <f>pub_metadata!U29</f>
        <v>9999</v>
      </c>
      <c r="M29" s="4">
        <f>pub_metadata!V29</f>
        <v>9999</v>
      </c>
      <c r="N29" s="19">
        <f>pub_metadata!X29</f>
        <v>6.5</v>
      </c>
      <c r="O29" s="19">
        <f>pub_metadata!Y29</f>
        <v>61.5</v>
      </c>
      <c r="P29" s="19">
        <f>pub_metadata!Z29</f>
        <v>1524</v>
      </c>
    </row>
    <row r="30" spans="1:16">
      <c r="A30" s="4">
        <f>pub_metadata!A30</f>
        <v>25</v>
      </c>
      <c r="B30" s="4">
        <f>pub_metadata!G30</f>
        <v>1</v>
      </c>
      <c r="C30" s="4" t="s">
        <v>136</v>
      </c>
      <c r="D30" s="4" t="str">
        <f>pub_metadata!H30</f>
        <v>yes</v>
      </c>
      <c r="E30" s="4">
        <f>pub_metadata!N30</f>
        <v>9999</v>
      </c>
      <c r="F30" s="4">
        <f>pub_metadata!O30</f>
        <v>9999</v>
      </c>
      <c r="G30" s="4">
        <f>pub_metadata!P30</f>
        <v>9999</v>
      </c>
      <c r="H30" s="4">
        <f>pub_metadata!Q30</f>
        <v>9999</v>
      </c>
      <c r="I30" s="4">
        <f>pub_metadata!R30</f>
        <v>1</v>
      </c>
      <c r="J30" s="4">
        <f>pub_metadata!S30</f>
        <v>9999</v>
      </c>
      <c r="K30" s="4">
        <f>pub_metadata!T30</f>
        <v>9999</v>
      </c>
      <c r="L30" s="4">
        <f>pub_metadata!U30</f>
        <v>9999</v>
      </c>
      <c r="M30" s="4">
        <f>pub_metadata!V30</f>
        <v>9999</v>
      </c>
      <c r="N30" s="19">
        <f>pub_metadata!X30</f>
        <v>26.07</v>
      </c>
      <c r="O30" s="19">
        <f>pub_metadata!Y30</f>
        <v>61.48</v>
      </c>
      <c r="P30" s="19">
        <f>pub_metadata!Z30</f>
        <v>137</v>
      </c>
    </row>
    <row r="31" spans="1:16">
      <c r="A31" s="4">
        <f>pub_metadata!A31</f>
        <v>26</v>
      </c>
      <c r="B31" s="4">
        <f>pub_metadata!G31</f>
        <v>2</v>
      </c>
      <c r="C31" s="4" t="str">
        <f>pub_metadata!J31</f>
        <v>Poor</v>
      </c>
      <c r="D31" s="4" t="str">
        <f>pub_metadata!H31</f>
        <v>yes</v>
      </c>
      <c r="E31" s="4">
        <f>pub_metadata!N31</f>
        <v>1</v>
      </c>
      <c r="F31" s="4">
        <f>pub_metadata!O31</f>
        <v>9999</v>
      </c>
      <c r="G31" s="4">
        <f>pub_metadata!P31</f>
        <v>9999</v>
      </c>
      <c r="H31" s="4">
        <f>pub_metadata!Q31</f>
        <v>9999</v>
      </c>
      <c r="I31" s="4">
        <f>pub_metadata!R31</f>
        <v>9999</v>
      </c>
      <c r="J31" s="4">
        <f>pub_metadata!S31</f>
        <v>9999</v>
      </c>
      <c r="K31" s="4">
        <f>pub_metadata!T31</f>
        <v>9999</v>
      </c>
      <c r="L31" s="4">
        <f>pub_metadata!U31</f>
        <v>9999</v>
      </c>
      <c r="M31" s="4">
        <f>pub_metadata!V31</f>
        <v>9999</v>
      </c>
      <c r="N31" s="19">
        <f>pub_metadata!X31</f>
        <v>8.843</v>
      </c>
      <c r="O31" s="19">
        <f>pub_metadata!Y31</f>
        <v>61.451000000000001</v>
      </c>
      <c r="P31" s="19">
        <f>pub_metadata!Z31</f>
        <v>1309</v>
      </c>
    </row>
    <row r="32" spans="1:16">
      <c r="A32" s="4">
        <f>pub_metadata!A32</f>
        <v>27</v>
      </c>
      <c r="B32" s="4">
        <f>pub_metadata!G32</f>
        <v>1</v>
      </c>
      <c r="C32" s="4" t="str">
        <f>pub_metadata!J32</f>
        <v>Good</v>
      </c>
      <c r="D32" s="4" t="str">
        <f>pub_metadata!H32</f>
        <v>yes</v>
      </c>
      <c r="E32" s="4">
        <f>pub_metadata!N32</f>
        <v>1</v>
      </c>
      <c r="F32" s="4">
        <f>pub_metadata!O32</f>
        <v>9999</v>
      </c>
      <c r="G32" s="4">
        <f>pub_metadata!P32</f>
        <v>9999</v>
      </c>
      <c r="H32" s="4">
        <f>pub_metadata!Q32</f>
        <v>9999</v>
      </c>
      <c r="I32" s="4">
        <f>pub_metadata!R32</f>
        <v>9999</v>
      </c>
      <c r="J32" s="4">
        <f>pub_metadata!S32</f>
        <v>9999</v>
      </c>
      <c r="K32" s="4">
        <f>pub_metadata!T32</f>
        <v>9999</v>
      </c>
      <c r="L32" s="4">
        <f>pub_metadata!U32</f>
        <v>9999</v>
      </c>
      <c r="M32" s="4">
        <f>pub_metadata!V32</f>
        <v>9999</v>
      </c>
      <c r="N32" s="19">
        <f>pub_metadata!X32</f>
        <v>10.35</v>
      </c>
      <c r="O32" s="19">
        <f>pub_metadata!Y32</f>
        <v>61.116999999999997</v>
      </c>
      <c r="P32" s="19">
        <f>pub_metadata!Z32</f>
        <v>591</v>
      </c>
    </row>
    <row r="33" spans="1:16">
      <c r="A33" s="4">
        <f>pub_metadata!A33</f>
        <v>28</v>
      </c>
      <c r="B33" s="4">
        <f>pub_metadata!G33</f>
        <v>1</v>
      </c>
      <c r="C33" s="4" t="str">
        <f>pub_metadata!J33</f>
        <v>OK</v>
      </c>
      <c r="D33" s="4" t="str">
        <f>pub_metadata!H33</f>
        <v>yes</v>
      </c>
      <c r="E33" s="4">
        <f>pub_metadata!N33</f>
        <v>1</v>
      </c>
      <c r="F33" s="4">
        <f>pub_metadata!O33</f>
        <v>9999</v>
      </c>
      <c r="G33" s="4">
        <f>pub_metadata!P33</f>
        <v>9999</v>
      </c>
      <c r="H33" s="4">
        <f>pub_metadata!Q33</f>
        <v>9999</v>
      </c>
      <c r="I33" s="4">
        <f>pub_metadata!R33</f>
        <v>9999</v>
      </c>
      <c r="J33" s="4">
        <f>pub_metadata!S33</f>
        <v>9999</v>
      </c>
      <c r="K33" s="4">
        <f>pub_metadata!T33</f>
        <v>9999</v>
      </c>
      <c r="L33" s="4">
        <f>pub_metadata!U33</f>
        <v>9999</v>
      </c>
      <c r="M33" s="4">
        <f>pub_metadata!V33</f>
        <v>9999</v>
      </c>
      <c r="N33" s="19">
        <f>pub_metadata!X33</f>
        <v>10.882999999999999</v>
      </c>
      <c r="O33" s="19">
        <f>pub_metadata!Y33</f>
        <v>60.832999999999998</v>
      </c>
      <c r="P33" s="19">
        <f>pub_metadata!Z33</f>
        <v>338</v>
      </c>
    </row>
    <row r="34" spans="1:16">
      <c r="A34" s="4">
        <f>pub_metadata!A34</f>
        <v>29</v>
      </c>
      <c r="B34" s="4">
        <f>pub_metadata!G34</f>
        <v>1</v>
      </c>
      <c r="C34" s="4" t="str">
        <f>pub_metadata!J34</f>
        <v>Good</v>
      </c>
      <c r="D34" s="4" t="str">
        <f>pub_metadata!H34</f>
        <v>yes</v>
      </c>
      <c r="E34" s="4">
        <f>pub_metadata!N34</f>
        <v>9999</v>
      </c>
      <c r="F34" s="4">
        <f>pub_metadata!O34</f>
        <v>9999</v>
      </c>
      <c r="G34" s="4">
        <f>pub_metadata!P34</f>
        <v>9999</v>
      </c>
      <c r="H34" s="4">
        <f>pub_metadata!Q34</f>
        <v>9999</v>
      </c>
      <c r="I34" s="4">
        <f>pub_metadata!R34</f>
        <v>1</v>
      </c>
      <c r="J34" s="4">
        <f>pub_metadata!S34</f>
        <v>9999</v>
      </c>
      <c r="K34" s="4">
        <f>pub_metadata!T34</f>
        <v>9999</v>
      </c>
      <c r="L34" s="4">
        <f>pub_metadata!U34</f>
        <v>9999</v>
      </c>
      <c r="M34" s="4">
        <f>pub_metadata!V34</f>
        <v>9999</v>
      </c>
      <c r="N34" s="19">
        <f>pub_metadata!X34</f>
        <v>23.8</v>
      </c>
      <c r="O34" s="19">
        <f>pub_metadata!Y34</f>
        <v>60.8</v>
      </c>
      <c r="P34" s="19">
        <f>pub_metadata!Z34</f>
        <v>106</v>
      </c>
    </row>
    <row r="35" spans="1:16">
      <c r="A35" s="4">
        <f>pub_metadata!A35</f>
        <v>30</v>
      </c>
      <c r="B35" s="4">
        <f>pub_metadata!G35</f>
        <v>2</v>
      </c>
      <c r="C35" s="4" t="s">
        <v>27</v>
      </c>
      <c r="D35" s="4" t="str">
        <f>pub_metadata!H35</f>
        <v>yes</v>
      </c>
      <c r="E35" s="4">
        <f>pub_metadata!N35</f>
        <v>1</v>
      </c>
      <c r="F35" s="4">
        <f>pub_metadata!O35</f>
        <v>9999</v>
      </c>
      <c r="G35" s="4">
        <f>pub_metadata!P35</f>
        <v>9999</v>
      </c>
      <c r="H35" s="4">
        <f>pub_metadata!Q35</f>
        <v>9999</v>
      </c>
      <c r="I35" s="4">
        <f>pub_metadata!R35</f>
        <v>9999</v>
      </c>
      <c r="J35" s="4">
        <f>pub_metadata!S35</f>
        <v>9999</v>
      </c>
      <c r="K35" s="4">
        <f>pub_metadata!T35</f>
        <v>9999</v>
      </c>
      <c r="L35" s="4">
        <f>pub_metadata!U35</f>
        <v>9999</v>
      </c>
      <c r="M35" s="4">
        <f>pub_metadata!V35</f>
        <v>9999</v>
      </c>
      <c r="N35" s="19">
        <f>pub_metadata!X35</f>
        <v>7.5</v>
      </c>
      <c r="O35" s="19">
        <f>pub_metadata!Y35</f>
        <v>60.6</v>
      </c>
      <c r="P35" s="19">
        <f>pub_metadata!Z35</f>
        <v>1208</v>
      </c>
    </row>
    <row r="36" spans="1:16">
      <c r="A36" s="4">
        <f>pub_metadata!A36</f>
        <v>31</v>
      </c>
      <c r="B36" s="4">
        <f>pub_metadata!G36</f>
        <v>1</v>
      </c>
      <c r="C36" s="4" t="str">
        <f>pub_metadata!J36</f>
        <v>Good</v>
      </c>
      <c r="D36" s="4" t="str">
        <f>pub_metadata!H36</f>
        <v>yes</v>
      </c>
      <c r="E36" s="4">
        <f>pub_metadata!N36</f>
        <v>9999</v>
      </c>
      <c r="F36" s="4">
        <f>pub_metadata!O36</f>
        <v>9999</v>
      </c>
      <c r="G36" s="4">
        <f>pub_metadata!P36</f>
        <v>9999</v>
      </c>
      <c r="H36" s="4">
        <f>pub_metadata!Q36</f>
        <v>9999</v>
      </c>
      <c r="I36" s="4">
        <f>pub_metadata!R36</f>
        <v>1</v>
      </c>
      <c r="J36" s="4">
        <f>pub_metadata!S36</f>
        <v>9999</v>
      </c>
      <c r="K36" s="4">
        <f>pub_metadata!T36</f>
        <v>9999</v>
      </c>
      <c r="L36" s="4">
        <f>pub_metadata!U36</f>
        <v>9999</v>
      </c>
      <c r="M36" s="4">
        <f>pub_metadata!V36</f>
        <v>9999</v>
      </c>
      <c r="N36" s="19">
        <f>pub_metadata!X36</f>
        <v>24.082999999999998</v>
      </c>
      <c r="O36" s="19">
        <f>pub_metadata!Y36</f>
        <v>60.582999999999998</v>
      </c>
      <c r="P36" s="19">
        <f>pub_metadata!Z36</f>
        <v>133</v>
      </c>
    </row>
    <row r="37" spans="1:16">
      <c r="A37" s="4">
        <f>pub_metadata!A37</f>
        <v>32</v>
      </c>
      <c r="B37" s="4">
        <f>pub_metadata!G37</f>
        <v>2</v>
      </c>
      <c r="C37" s="4" t="str">
        <f>pub_metadata!J37</f>
        <v>OK</v>
      </c>
      <c r="D37" s="4" t="str">
        <f>pub_metadata!H37</f>
        <v>yes</v>
      </c>
      <c r="E37" s="4">
        <f>pub_metadata!N37</f>
        <v>1</v>
      </c>
      <c r="F37" s="4">
        <f>pub_metadata!O37</f>
        <v>9999</v>
      </c>
      <c r="G37" s="4">
        <f>pub_metadata!P37</f>
        <v>9999</v>
      </c>
      <c r="H37" s="4">
        <f>pub_metadata!Q37</f>
        <v>9999</v>
      </c>
      <c r="I37" s="4">
        <f>pub_metadata!R37</f>
        <v>9999</v>
      </c>
      <c r="J37" s="4">
        <f>pub_metadata!S37</f>
        <v>9999</v>
      </c>
      <c r="K37" s="4">
        <f>pub_metadata!T37</f>
        <v>9999</v>
      </c>
      <c r="L37" s="4">
        <f>pub_metadata!U37</f>
        <v>9999</v>
      </c>
      <c r="M37" s="4">
        <f>pub_metadata!V37</f>
        <v>9999</v>
      </c>
      <c r="N37" s="19">
        <f>pub_metadata!X37</f>
        <v>16.157</v>
      </c>
      <c r="O37" s="19">
        <f>pub_metadata!Y37</f>
        <v>60.110999999999997</v>
      </c>
      <c r="P37" s="19">
        <f>pub_metadata!Z37</f>
        <v>172</v>
      </c>
    </row>
    <row r="38" spans="1:16">
      <c r="A38" s="4">
        <f>pub_metadata!A38</f>
        <v>32</v>
      </c>
      <c r="B38" s="4">
        <f>pub_metadata!G38</f>
        <v>1</v>
      </c>
      <c r="C38" s="4" t="str">
        <f>pub_metadata!J38</f>
        <v>Poor</v>
      </c>
      <c r="D38" s="4" t="str">
        <f>pub_metadata!H38</f>
        <v>yes</v>
      </c>
      <c r="E38" s="4">
        <f>pub_metadata!N38</f>
        <v>2</v>
      </c>
      <c r="F38" s="4">
        <f>pub_metadata!O38</f>
        <v>9999</v>
      </c>
      <c r="G38" s="4">
        <f>pub_metadata!P38</f>
        <v>9999</v>
      </c>
      <c r="H38" s="4">
        <f>pub_metadata!Q38</f>
        <v>9999</v>
      </c>
      <c r="I38" s="4">
        <f>pub_metadata!R38</f>
        <v>1</v>
      </c>
      <c r="J38" s="4">
        <f>pub_metadata!S38</f>
        <v>9999</v>
      </c>
      <c r="K38" s="4">
        <f>pub_metadata!T38</f>
        <v>9999</v>
      </c>
      <c r="L38" s="4">
        <f>pub_metadata!U38</f>
        <v>9999</v>
      </c>
      <c r="M38" s="4">
        <f>pub_metadata!V38</f>
        <v>9999</v>
      </c>
      <c r="N38" s="19">
        <f>pub_metadata!X38</f>
        <v>15.833</v>
      </c>
      <c r="O38" s="19">
        <f>pub_metadata!Y38</f>
        <v>60.082999999999998</v>
      </c>
      <c r="P38" s="19">
        <f>pub_metadata!Z38</f>
        <v>172</v>
      </c>
    </row>
    <row r="39" spans="1:16">
      <c r="A39" s="4">
        <f>pub_metadata!A39</f>
        <v>33</v>
      </c>
      <c r="B39" s="4">
        <f>pub_metadata!G39</f>
        <v>1</v>
      </c>
      <c r="C39" s="4" t="str">
        <f>pub_metadata!J39</f>
        <v>Good</v>
      </c>
      <c r="D39" s="4" t="str">
        <f>pub_metadata!H39</f>
        <v>yes</v>
      </c>
      <c r="E39" s="4">
        <f>pub_metadata!N39</f>
        <v>1</v>
      </c>
      <c r="F39" s="4">
        <f>pub_metadata!O39</f>
        <v>9999</v>
      </c>
      <c r="G39" s="4">
        <f>pub_metadata!P39</f>
        <v>9999</v>
      </c>
      <c r="H39" s="4">
        <f>pub_metadata!Q39</f>
        <v>9999</v>
      </c>
      <c r="I39" s="4">
        <f>pub_metadata!R39</f>
        <v>9999</v>
      </c>
      <c r="J39" s="17">
        <f>pub_metadata!S39</f>
        <v>1</v>
      </c>
      <c r="K39" s="4">
        <f>pub_metadata!T39</f>
        <v>9999</v>
      </c>
      <c r="L39" s="4">
        <f>pub_metadata!U39</f>
        <v>9999</v>
      </c>
      <c r="M39" s="4">
        <f>pub_metadata!V39</f>
        <v>9999</v>
      </c>
      <c r="N39" s="19">
        <f>pub_metadata!X39</f>
        <v>5.85</v>
      </c>
      <c r="O39" s="19">
        <f>pub_metadata!Y39</f>
        <v>59.85</v>
      </c>
      <c r="P39" s="19">
        <f>pub_metadata!Z39</f>
        <v>570</v>
      </c>
    </row>
    <row r="40" spans="1:16">
      <c r="A40" s="4">
        <f>pub_metadata!A40</f>
        <v>33</v>
      </c>
      <c r="B40" s="4">
        <f>pub_metadata!G40</f>
        <v>2</v>
      </c>
      <c r="C40" s="4" t="str">
        <f>pub_metadata!J40</f>
        <v>Good</v>
      </c>
      <c r="D40" s="4" t="str">
        <f>pub_metadata!H40</f>
        <v>yes</v>
      </c>
      <c r="E40" s="4">
        <f>pub_metadata!N40</f>
        <v>1</v>
      </c>
      <c r="F40" s="4">
        <f>pub_metadata!O40</f>
        <v>9999</v>
      </c>
      <c r="G40" s="4">
        <f>pub_metadata!P40</f>
        <v>9999</v>
      </c>
      <c r="H40" s="4">
        <f>pub_metadata!Q40</f>
        <v>9999</v>
      </c>
      <c r="I40" s="4">
        <f>pub_metadata!R40</f>
        <v>2</v>
      </c>
      <c r="J40" s="4">
        <f>pub_metadata!S40</f>
        <v>9999</v>
      </c>
      <c r="K40" s="4">
        <f>pub_metadata!T40</f>
        <v>9999</v>
      </c>
      <c r="L40" s="4">
        <f>pub_metadata!U40</f>
        <v>9999</v>
      </c>
      <c r="M40" s="4">
        <f>pub_metadata!V40</f>
        <v>9999</v>
      </c>
      <c r="N40" s="19">
        <f>pub_metadata!X40</f>
        <v>5.85</v>
      </c>
      <c r="O40" s="19">
        <f>pub_metadata!Y40</f>
        <v>59.85</v>
      </c>
      <c r="P40" s="19">
        <f>pub_metadata!Z40</f>
        <v>570</v>
      </c>
    </row>
    <row r="41" spans="1:16">
      <c r="A41" s="4">
        <f>pub_metadata!A41</f>
        <v>34</v>
      </c>
      <c r="B41" s="4">
        <f>pub_metadata!G41</f>
        <v>1</v>
      </c>
      <c r="C41" s="4" t="s">
        <v>136</v>
      </c>
      <c r="D41" s="4" t="str">
        <f>pub_metadata!H41</f>
        <v>yes</v>
      </c>
      <c r="E41" s="4">
        <f>pub_metadata!N41</f>
        <v>1</v>
      </c>
      <c r="F41" s="4">
        <f>pub_metadata!O41</f>
        <v>9999</v>
      </c>
      <c r="G41" s="4">
        <f>pub_metadata!P41</f>
        <v>9999</v>
      </c>
      <c r="H41" s="4">
        <f>pub_metadata!Q41</f>
        <v>9999</v>
      </c>
      <c r="I41" s="4">
        <f>pub_metadata!R41</f>
        <v>9999</v>
      </c>
      <c r="J41" s="4">
        <f>pub_metadata!S41</f>
        <v>9999</v>
      </c>
      <c r="K41" s="4">
        <f>pub_metadata!T41</f>
        <v>9999</v>
      </c>
      <c r="L41" s="4">
        <f>pub_metadata!U41</f>
        <v>9999</v>
      </c>
      <c r="M41" s="4">
        <f>pub_metadata!V41</f>
        <v>9999</v>
      </c>
      <c r="N41" s="19">
        <f>pub_metadata!X41</f>
        <v>7</v>
      </c>
      <c r="O41" s="19">
        <f>pub_metadata!Y41</f>
        <v>59.832999999999998</v>
      </c>
      <c r="P41" s="19">
        <f>pub_metadata!Z41</f>
        <v>1144</v>
      </c>
    </row>
    <row r="42" spans="1:16">
      <c r="A42" s="4">
        <f>pub_metadata!A42</f>
        <v>34</v>
      </c>
      <c r="B42" s="4">
        <f>pub_metadata!G42</f>
        <v>2</v>
      </c>
      <c r="C42" s="4" t="str">
        <f>pub_metadata!J42</f>
        <v>Poor</v>
      </c>
      <c r="D42" s="4" t="str">
        <f>pub_metadata!H42</f>
        <v>yes</v>
      </c>
      <c r="E42" s="4">
        <f>pub_metadata!N42</f>
        <v>1</v>
      </c>
      <c r="F42" s="4">
        <f>pub_metadata!O42</f>
        <v>9999</v>
      </c>
      <c r="G42" s="4">
        <f>pub_metadata!P42</f>
        <v>9999</v>
      </c>
      <c r="H42" s="4">
        <f>pub_metadata!Q42</f>
        <v>9999</v>
      </c>
      <c r="I42" s="4">
        <f>pub_metadata!R42</f>
        <v>9999</v>
      </c>
      <c r="J42" s="4">
        <f>pub_metadata!S42</f>
        <v>9999</v>
      </c>
      <c r="K42" s="4">
        <f>pub_metadata!T42</f>
        <v>9999</v>
      </c>
      <c r="L42" s="4">
        <f>pub_metadata!U42</f>
        <v>9999</v>
      </c>
      <c r="M42" s="4">
        <f>pub_metadata!V42</f>
        <v>9999</v>
      </c>
      <c r="N42" s="19">
        <f>pub_metadata!X42</f>
        <v>6.9829999999999997</v>
      </c>
      <c r="O42" s="19">
        <f>pub_metadata!Y42</f>
        <v>59.832999999999998</v>
      </c>
      <c r="P42" s="19">
        <f>pub_metadata!Z42</f>
        <v>1144</v>
      </c>
    </row>
    <row r="43" spans="1:16">
      <c r="A43" s="4">
        <f>pub_metadata!A43</f>
        <v>35</v>
      </c>
      <c r="B43" s="4">
        <f>pub_metadata!G43</f>
        <v>1</v>
      </c>
      <c r="C43" s="4" t="str">
        <f>pub_metadata!J43</f>
        <v>OK</v>
      </c>
      <c r="D43" s="4" t="str">
        <f>pub_metadata!H43</f>
        <v>yes</v>
      </c>
      <c r="E43" s="4">
        <f>pub_metadata!N43</f>
        <v>9999</v>
      </c>
      <c r="F43" s="4">
        <f>pub_metadata!O43</f>
        <v>9999</v>
      </c>
      <c r="G43" s="4">
        <f>pub_metadata!P43</f>
        <v>9999</v>
      </c>
      <c r="H43" s="4">
        <f>pub_metadata!Q43</f>
        <v>9999</v>
      </c>
      <c r="I43" s="4">
        <f>pub_metadata!R43</f>
        <v>1</v>
      </c>
      <c r="J43" s="4">
        <f>pub_metadata!S43</f>
        <v>9999</v>
      </c>
      <c r="K43" s="4">
        <f>pub_metadata!T43</f>
        <v>9999</v>
      </c>
      <c r="L43" s="4">
        <f>pub_metadata!U43</f>
        <v>9999</v>
      </c>
      <c r="M43" s="4">
        <f>pub_metadata!V43</f>
        <v>9999</v>
      </c>
      <c r="N43" s="19">
        <f>pub_metadata!X43</f>
        <v>14.583</v>
      </c>
      <c r="O43" s="19">
        <f>pub_metadata!Y43</f>
        <v>59.832999999999998</v>
      </c>
      <c r="P43" s="19">
        <f>pub_metadata!Z43</f>
        <v>198</v>
      </c>
    </row>
    <row r="44" spans="1:16">
      <c r="A44" s="4">
        <f>pub_metadata!A44</f>
        <v>36</v>
      </c>
      <c r="B44" s="4">
        <f>pub_metadata!G44</f>
        <v>1</v>
      </c>
      <c r="C44" s="4" t="str">
        <f>pub_metadata!J44</f>
        <v>OK</v>
      </c>
      <c r="D44" s="4" t="str">
        <f>pub_metadata!H44</f>
        <v>yes</v>
      </c>
      <c r="E44" s="4">
        <f>pub_metadata!N44</f>
        <v>1</v>
      </c>
      <c r="F44" s="4">
        <f>pub_metadata!O44</f>
        <v>9999</v>
      </c>
      <c r="G44" s="4">
        <f>pub_metadata!P44</f>
        <v>9999</v>
      </c>
      <c r="H44" s="4">
        <f>pub_metadata!Q44</f>
        <v>9999</v>
      </c>
      <c r="I44" s="4">
        <f>pub_metadata!R44</f>
        <v>9999</v>
      </c>
      <c r="J44" s="4">
        <f>pub_metadata!S44</f>
        <v>9999</v>
      </c>
      <c r="K44" s="4">
        <f>pub_metadata!T44</f>
        <v>9999</v>
      </c>
      <c r="L44" s="4">
        <f>pub_metadata!U44</f>
        <v>9999</v>
      </c>
      <c r="M44" s="4">
        <f>pub_metadata!V44</f>
        <v>9999</v>
      </c>
      <c r="N44" s="19">
        <f>pub_metadata!X44</f>
        <v>7.25</v>
      </c>
      <c r="O44" s="19">
        <f>pub_metadata!Y44</f>
        <v>59.8</v>
      </c>
      <c r="P44" s="19">
        <f>pub_metadata!Z44</f>
        <v>1000</v>
      </c>
    </row>
    <row r="45" spans="1:16">
      <c r="A45" s="4">
        <f>pub_metadata!A45</f>
        <v>37</v>
      </c>
      <c r="B45" s="4">
        <f>pub_metadata!G45</f>
        <v>1</v>
      </c>
      <c r="C45" s="4" t="str">
        <f>pub_metadata!J45</f>
        <v>OK</v>
      </c>
      <c r="D45" s="4" t="str">
        <f>pub_metadata!H45</f>
        <v>yes</v>
      </c>
      <c r="E45" s="4">
        <f>pub_metadata!N45</f>
        <v>1</v>
      </c>
      <c r="F45" s="4">
        <f>pub_metadata!O45</f>
        <v>9999</v>
      </c>
      <c r="G45" s="4">
        <f>pub_metadata!P45</f>
        <v>9999</v>
      </c>
      <c r="H45" s="4">
        <f>pub_metadata!Q45</f>
        <v>9999</v>
      </c>
      <c r="I45" s="4">
        <f>pub_metadata!R45</f>
        <v>9999</v>
      </c>
      <c r="J45" s="4">
        <f>pub_metadata!S45</f>
        <v>9999</v>
      </c>
      <c r="K45" s="4">
        <f>pub_metadata!T45</f>
        <v>9999</v>
      </c>
      <c r="L45" s="4">
        <f>pub_metadata!U45</f>
        <v>9999</v>
      </c>
      <c r="M45" s="4">
        <f>pub_metadata!V45</f>
        <v>9999</v>
      </c>
      <c r="N45" s="19">
        <f>pub_metadata!X45</f>
        <v>7.4329999999999998</v>
      </c>
      <c r="O45" s="19">
        <f>pub_metadata!Y45</f>
        <v>59.767000000000003</v>
      </c>
      <c r="P45" s="19">
        <f>pub_metadata!Z45</f>
        <v>787</v>
      </c>
    </row>
    <row r="46" spans="1:16">
      <c r="A46" s="4">
        <f>pub_metadata!A46</f>
        <v>38</v>
      </c>
      <c r="B46" s="4">
        <f>pub_metadata!G46</f>
        <v>1</v>
      </c>
      <c r="C46" s="4" t="str">
        <f>pub_metadata!J46</f>
        <v>OK</v>
      </c>
      <c r="D46" s="4" t="str">
        <f>pub_metadata!H46</f>
        <v>yes</v>
      </c>
      <c r="E46" s="4">
        <f>pub_metadata!N46</f>
        <v>1</v>
      </c>
      <c r="F46" s="4">
        <f>pub_metadata!O46</f>
        <v>9999</v>
      </c>
      <c r="G46" s="4">
        <f>pub_metadata!P46</f>
        <v>9999</v>
      </c>
      <c r="H46" s="4">
        <f>pub_metadata!Q46</f>
        <v>9999</v>
      </c>
      <c r="I46" s="4">
        <f>pub_metadata!R46</f>
        <v>9999</v>
      </c>
      <c r="J46" s="4">
        <f>pub_metadata!S46</f>
        <v>9999</v>
      </c>
      <c r="K46" s="4">
        <f>pub_metadata!T46</f>
        <v>9999</v>
      </c>
      <c r="L46" s="4">
        <f>pub_metadata!U46</f>
        <v>9999</v>
      </c>
      <c r="M46" s="4">
        <f>pub_metadata!V46</f>
        <v>9999</v>
      </c>
      <c r="N46" s="19">
        <f>pub_metadata!X46</f>
        <v>7.55</v>
      </c>
      <c r="O46" s="19">
        <f>pub_metadata!Y46</f>
        <v>59.667000000000002</v>
      </c>
      <c r="P46" s="19">
        <f>pub_metadata!Z46</f>
        <v>890</v>
      </c>
    </row>
    <row r="47" spans="1:16">
      <c r="A47" s="4">
        <f>pub_metadata!A47</f>
        <v>39</v>
      </c>
      <c r="B47" s="4">
        <f>pub_metadata!G47</f>
        <v>1</v>
      </c>
      <c r="C47" s="4" t="str">
        <f>pub_metadata!J47</f>
        <v>Good</v>
      </c>
      <c r="D47" s="4" t="str">
        <f>pub_metadata!H47</f>
        <v>yes</v>
      </c>
      <c r="E47" s="4">
        <f>pub_metadata!N47</f>
        <v>9999</v>
      </c>
      <c r="F47" s="4">
        <f>pub_metadata!O47</f>
        <v>9999</v>
      </c>
      <c r="G47" s="4">
        <f>pub_metadata!P47</f>
        <v>9999</v>
      </c>
      <c r="H47" s="4">
        <f>pub_metadata!Q47</f>
        <v>9999</v>
      </c>
      <c r="I47" s="4">
        <f>pub_metadata!R47</f>
        <v>1</v>
      </c>
      <c r="J47" s="4">
        <f>pub_metadata!S47</f>
        <v>9999</v>
      </c>
      <c r="K47" s="4">
        <f>pub_metadata!T47</f>
        <v>9999</v>
      </c>
      <c r="L47" s="4">
        <f>pub_metadata!U47</f>
        <v>9999</v>
      </c>
      <c r="M47" s="4">
        <f>pub_metadata!V47</f>
        <v>9999</v>
      </c>
      <c r="N47" s="19">
        <f>pub_metadata!X47</f>
        <v>26.082999999999998</v>
      </c>
      <c r="O47" s="19">
        <f>pub_metadata!Y47</f>
        <v>59.45</v>
      </c>
      <c r="P47" s="19">
        <f>pub_metadata!Z47</f>
        <v>74</v>
      </c>
    </row>
    <row r="48" spans="1:16">
      <c r="A48" s="4">
        <f>pub_metadata!A48</f>
        <v>40</v>
      </c>
      <c r="B48" s="4">
        <f>pub_metadata!G48</f>
        <v>2</v>
      </c>
      <c r="C48" s="4" t="str">
        <f>pub_metadata!J48</f>
        <v>OK</v>
      </c>
      <c r="D48" s="4" t="str">
        <f>pub_metadata!H48</f>
        <v>yes</v>
      </c>
      <c r="E48" s="4">
        <f>pub_metadata!N48</f>
        <v>1</v>
      </c>
      <c r="F48" s="4">
        <f>pub_metadata!O48</f>
        <v>9999</v>
      </c>
      <c r="G48" s="4">
        <f>pub_metadata!P48</f>
        <v>9999</v>
      </c>
      <c r="H48" s="4">
        <f>pub_metadata!Q48</f>
        <v>9999</v>
      </c>
      <c r="I48" s="4">
        <f>pub_metadata!R48</f>
        <v>9999</v>
      </c>
      <c r="J48" s="4">
        <f>pub_metadata!S48</f>
        <v>9999</v>
      </c>
      <c r="K48" s="4">
        <f>pub_metadata!T48</f>
        <v>9999</v>
      </c>
      <c r="L48" s="4">
        <f>pub_metadata!U48</f>
        <v>9999</v>
      </c>
      <c r="M48" s="4">
        <f>pub_metadata!V48</f>
        <v>9999</v>
      </c>
      <c r="N48" s="19">
        <f>pub_metadata!X48</f>
        <v>7.819</v>
      </c>
      <c r="O48" s="19">
        <f>pub_metadata!Y48</f>
        <v>58.615000000000002</v>
      </c>
      <c r="P48" s="19">
        <f>pub_metadata!Z48</f>
        <v>200</v>
      </c>
    </row>
    <row r="49" spans="1:16">
      <c r="A49" s="4">
        <f>pub_metadata!A49</f>
        <v>41</v>
      </c>
      <c r="B49" s="4">
        <f>pub_metadata!G49</f>
        <v>1</v>
      </c>
      <c r="C49" s="4" t="str">
        <f>pub_metadata!J49</f>
        <v>Good</v>
      </c>
      <c r="D49" s="4" t="str">
        <f>pub_metadata!H49</f>
        <v>yes</v>
      </c>
      <c r="E49" s="4">
        <f>pub_metadata!N49</f>
        <v>9999</v>
      </c>
      <c r="F49" s="4">
        <f>pub_metadata!O49</f>
        <v>9999</v>
      </c>
      <c r="G49" s="4">
        <f>pub_metadata!P49</f>
        <v>9999</v>
      </c>
      <c r="H49" s="4">
        <f>pub_metadata!Q49</f>
        <v>9999</v>
      </c>
      <c r="I49" s="4">
        <f>pub_metadata!R49</f>
        <v>1</v>
      </c>
      <c r="J49" s="4">
        <f>pub_metadata!S49</f>
        <v>9999</v>
      </c>
      <c r="K49" s="4">
        <f>pub_metadata!T49</f>
        <v>9999</v>
      </c>
      <c r="L49" s="4">
        <f>pub_metadata!U49</f>
        <v>9999</v>
      </c>
      <c r="M49" s="4">
        <f>pub_metadata!V49</f>
        <v>9999</v>
      </c>
      <c r="N49" s="19">
        <f>pub_metadata!X49</f>
        <v>26.65</v>
      </c>
      <c r="O49" s="19">
        <f>pub_metadata!Y49</f>
        <v>58.582999999999998</v>
      </c>
      <c r="P49" s="19">
        <f>pub_metadata!Z49</f>
        <v>53</v>
      </c>
    </row>
    <row r="50" spans="1:16">
      <c r="A50" s="4">
        <f>pub_metadata!A50</f>
        <v>42</v>
      </c>
      <c r="B50" s="4">
        <f>pub_metadata!G50</f>
        <v>1</v>
      </c>
      <c r="C50" s="4" t="str">
        <f>pub_metadata!J50</f>
        <v>OK</v>
      </c>
      <c r="D50" s="4" t="str">
        <f>pub_metadata!H50</f>
        <v>yes</v>
      </c>
      <c r="E50" s="4">
        <f>pub_metadata!N50</f>
        <v>9999</v>
      </c>
      <c r="F50" s="4">
        <f>pub_metadata!O50</f>
        <v>9999</v>
      </c>
      <c r="G50" s="4">
        <f>pub_metadata!P50</f>
        <v>9999</v>
      </c>
      <c r="H50" s="4">
        <f>pub_metadata!Q50</f>
        <v>9999</v>
      </c>
      <c r="I50" s="4">
        <f>pub_metadata!R50</f>
        <v>1</v>
      </c>
      <c r="J50" s="4">
        <f>pub_metadata!S50</f>
        <v>9999</v>
      </c>
      <c r="K50" s="4">
        <f>pub_metadata!T50</f>
        <v>9999</v>
      </c>
      <c r="L50" s="4">
        <f>pub_metadata!U50</f>
        <v>9999</v>
      </c>
      <c r="M50" s="4">
        <f>pub_metadata!V50</f>
        <v>9999</v>
      </c>
      <c r="N50" s="19">
        <f>pub_metadata!X50</f>
        <v>11.6</v>
      </c>
      <c r="O50" s="19">
        <f>pub_metadata!Y50</f>
        <v>58.55</v>
      </c>
      <c r="P50" s="19">
        <f>pub_metadata!Z50</f>
        <v>112</v>
      </c>
    </row>
    <row r="51" spans="1:16">
      <c r="A51" s="4">
        <f>pub_metadata!A51</f>
        <v>43</v>
      </c>
      <c r="B51" s="4">
        <f>pub_metadata!G51</f>
        <v>1</v>
      </c>
      <c r="C51" s="4" t="str">
        <f>pub_metadata!J51</f>
        <v>Poor</v>
      </c>
      <c r="D51" s="4" t="str">
        <f>pub_metadata!H51</f>
        <v>yes</v>
      </c>
      <c r="E51" s="4">
        <f>pub_metadata!N51</f>
        <v>9999</v>
      </c>
      <c r="F51" s="4">
        <f>pub_metadata!O51</f>
        <v>9999</v>
      </c>
      <c r="G51" s="4">
        <f>pub_metadata!P51</f>
        <v>9999</v>
      </c>
      <c r="H51" s="4">
        <f>pub_metadata!Q51</f>
        <v>9999</v>
      </c>
      <c r="I51" s="4">
        <f>pub_metadata!R51</f>
        <v>1</v>
      </c>
      <c r="J51" s="4">
        <f>pub_metadata!S51</f>
        <v>9999</v>
      </c>
      <c r="K51" s="4">
        <f>pub_metadata!T51</f>
        <v>9999</v>
      </c>
      <c r="L51" s="4">
        <f>pub_metadata!U51</f>
        <v>9999</v>
      </c>
      <c r="M51" s="4">
        <f>pub_metadata!V51</f>
        <v>9999</v>
      </c>
      <c r="N51" s="19">
        <f>pub_metadata!X51</f>
        <v>13.667</v>
      </c>
      <c r="O51" s="19">
        <f>pub_metadata!Y51</f>
        <v>58.55</v>
      </c>
      <c r="P51" s="19">
        <f>pub_metadata!Z51</f>
        <v>108</v>
      </c>
    </row>
    <row r="52" spans="1:16">
      <c r="A52" s="4">
        <f>pub_metadata!A52</f>
        <v>44</v>
      </c>
      <c r="B52" s="4">
        <f>pub_metadata!G52</f>
        <v>1</v>
      </c>
      <c r="C52" s="4" t="str">
        <f>pub_metadata!J52</f>
        <v>Good</v>
      </c>
      <c r="D52" s="4" t="str">
        <f>pub_metadata!H52</f>
        <v>yes</v>
      </c>
      <c r="E52" s="4">
        <f>pub_metadata!N52</f>
        <v>1</v>
      </c>
      <c r="F52" s="4">
        <f>pub_metadata!O52</f>
        <v>9999</v>
      </c>
      <c r="G52" s="4">
        <f>pub_metadata!P52</f>
        <v>9999</v>
      </c>
      <c r="H52" s="4">
        <f>pub_metadata!Q52</f>
        <v>9999</v>
      </c>
      <c r="I52" s="4">
        <f>pub_metadata!R52</f>
        <v>9999</v>
      </c>
      <c r="J52" s="4">
        <f>pub_metadata!S52</f>
        <v>9999</v>
      </c>
      <c r="K52" s="4">
        <f>pub_metadata!T52</f>
        <v>9999</v>
      </c>
      <c r="L52" s="4">
        <f>pub_metadata!U52</f>
        <v>9999</v>
      </c>
      <c r="M52" s="4">
        <f>pub_metadata!V52</f>
        <v>9999</v>
      </c>
      <c r="N52" s="19">
        <f>pub_metadata!X52</f>
        <v>7.7329999999999997</v>
      </c>
      <c r="O52" s="19">
        <f>pub_metadata!Y52</f>
        <v>58.533000000000001</v>
      </c>
      <c r="P52" s="19">
        <f>pub_metadata!Z52</f>
        <v>180</v>
      </c>
    </row>
    <row r="53" spans="1:16">
      <c r="A53" s="4">
        <f>pub_metadata!A53</f>
        <v>45</v>
      </c>
      <c r="B53" s="4">
        <f>pub_metadata!G53</f>
        <v>1</v>
      </c>
      <c r="C53" s="4" t="s">
        <v>136</v>
      </c>
      <c r="D53" s="4" t="str">
        <f>pub_metadata!H53</f>
        <v>yes</v>
      </c>
      <c r="E53" s="4">
        <f>pub_metadata!N53</f>
        <v>1</v>
      </c>
      <c r="F53" s="4">
        <f>pub_metadata!O53</f>
        <v>9999</v>
      </c>
      <c r="G53" s="4">
        <f>pub_metadata!P53</f>
        <v>9999</v>
      </c>
      <c r="H53" s="4">
        <f>pub_metadata!Q53</f>
        <v>9999</v>
      </c>
      <c r="I53" s="4">
        <f>pub_metadata!R53</f>
        <v>9999</v>
      </c>
      <c r="J53" s="4">
        <f>pub_metadata!S53</f>
        <v>9999</v>
      </c>
      <c r="K53" s="4">
        <f>pub_metadata!T53</f>
        <v>9999</v>
      </c>
      <c r="L53" s="4">
        <f>pub_metadata!U53</f>
        <v>9999</v>
      </c>
      <c r="M53" s="4">
        <f>pub_metadata!V53</f>
        <v>9999</v>
      </c>
      <c r="N53" s="19">
        <f>pub_metadata!X53</f>
        <v>7.7830000000000004</v>
      </c>
      <c r="O53" s="19">
        <f>pub_metadata!Y53</f>
        <v>58.317</v>
      </c>
      <c r="P53" s="19">
        <f>pub_metadata!Z53</f>
        <v>245</v>
      </c>
    </row>
    <row r="54" spans="1:16">
      <c r="A54" s="4">
        <f>pub_metadata!A54</f>
        <v>46</v>
      </c>
      <c r="B54" s="4">
        <f>pub_metadata!G54</f>
        <v>1</v>
      </c>
      <c r="C54" s="4" t="str">
        <f>pub_metadata!J54</f>
        <v>Good</v>
      </c>
      <c r="D54" s="4" t="str">
        <f>pub_metadata!H54</f>
        <v>yes</v>
      </c>
      <c r="E54" s="4">
        <f>pub_metadata!N54</f>
        <v>1</v>
      </c>
      <c r="F54" s="4">
        <f>pub_metadata!O54</f>
        <v>9999</v>
      </c>
      <c r="G54" s="4">
        <f>pub_metadata!P54</f>
        <v>9999</v>
      </c>
      <c r="H54" s="4">
        <f>pub_metadata!Q54</f>
        <v>9999</v>
      </c>
      <c r="I54" s="4">
        <f>pub_metadata!R54</f>
        <v>9999</v>
      </c>
      <c r="J54" s="4">
        <f>pub_metadata!S54</f>
        <v>9999</v>
      </c>
      <c r="K54" s="4">
        <f>pub_metadata!T54</f>
        <v>9999</v>
      </c>
      <c r="L54" s="4">
        <f>pub_metadata!U54</f>
        <v>9999</v>
      </c>
      <c r="M54" s="4">
        <f>pub_metadata!V54</f>
        <v>9999</v>
      </c>
      <c r="N54" s="19">
        <f>pub_metadata!X54</f>
        <v>8</v>
      </c>
      <c r="O54" s="19">
        <f>pub_metadata!Y54</f>
        <v>58.25</v>
      </c>
      <c r="P54" s="19">
        <f>pub_metadata!Z54</f>
        <v>40</v>
      </c>
    </row>
    <row r="55" spans="1:16">
      <c r="A55" s="4">
        <f>pub_metadata!A55</f>
        <v>47</v>
      </c>
      <c r="B55" s="4">
        <f>pub_metadata!G55</f>
        <v>1</v>
      </c>
      <c r="C55" s="4" t="str">
        <f>pub_metadata!J55</f>
        <v>Good</v>
      </c>
      <c r="D55" s="4" t="str">
        <f>pub_metadata!H55</f>
        <v>yes</v>
      </c>
      <c r="E55" s="4">
        <f>pub_metadata!N55</f>
        <v>9999</v>
      </c>
      <c r="F55" s="4">
        <f>pub_metadata!O55</f>
        <v>9999</v>
      </c>
      <c r="G55" s="4">
        <f>pub_metadata!P55</f>
        <v>9999</v>
      </c>
      <c r="H55" s="4">
        <f>pub_metadata!Q55</f>
        <v>9999</v>
      </c>
      <c r="I55" s="4">
        <f>pub_metadata!R55</f>
        <v>1</v>
      </c>
      <c r="J55" s="4">
        <f>pub_metadata!S55</f>
        <v>9999</v>
      </c>
      <c r="K55" s="4">
        <f>pub_metadata!T55</f>
        <v>9999</v>
      </c>
      <c r="L55" s="4">
        <f>pub_metadata!U55</f>
        <v>9999</v>
      </c>
      <c r="M55" s="4">
        <f>pub_metadata!V55</f>
        <v>9999</v>
      </c>
      <c r="N55" s="19">
        <f>pub_metadata!X55</f>
        <v>26.75</v>
      </c>
      <c r="O55" s="19">
        <f>pub_metadata!Y55</f>
        <v>57.732999999999997</v>
      </c>
      <c r="P55" s="19">
        <f>pub_metadata!Z55</f>
        <v>114</v>
      </c>
    </row>
    <row r="56" spans="1:16">
      <c r="A56" s="4">
        <f>pub_metadata!A56</f>
        <v>48</v>
      </c>
      <c r="B56" s="4">
        <f>pub_metadata!G56</f>
        <v>4</v>
      </c>
      <c r="C56" s="4" t="str">
        <f>pub_metadata!J56</f>
        <v>Poor</v>
      </c>
      <c r="D56" s="4" t="str">
        <f>pub_metadata!H56</f>
        <v>yes</v>
      </c>
      <c r="E56" s="4">
        <f>pub_metadata!N56</f>
        <v>9999</v>
      </c>
      <c r="F56" s="4">
        <f>pub_metadata!O56</f>
        <v>9999</v>
      </c>
      <c r="G56" s="4">
        <f>pub_metadata!P56</f>
        <v>9999</v>
      </c>
      <c r="H56" s="4">
        <f>pub_metadata!Q56</f>
        <v>9999</v>
      </c>
      <c r="I56" s="4">
        <f>pub_metadata!R56</f>
        <v>9999</v>
      </c>
      <c r="J56" s="4">
        <f>pub_metadata!S56</f>
        <v>9999</v>
      </c>
      <c r="K56" s="4">
        <f>pub_metadata!T56</f>
        <v>9999</v>
      </c>
      <c r="L56" s="4">
        <f>pub_metadata!U56</f>
        <v>9999</v>
      </c>
      <c r="M56" s="4">
        <f>pub_metadata!V56</f>
        <v>9999</v>
      </c>
      <c r="N56" s="19">
        <f>pub_metadata!X56</f>
        <v>10.042</v>
      </c>
      <c r="O56" s="19">
        <f>pub_metadata!Y56</f>
        <v>57.165999999999997</v>
      </c>
      <c r="P56" s="19">
        <f>pub_metadata!Z56</f>
        <v>11</v>
      </c>
    </row>
    <row r="57" spans="1:16">
      <c r="A57" s="4">
        <f>pub_metadata!A57</f>
        <v>49</v>
      </c>
      <c r="B57" s="4">
        <f>pub_metadata!G57</f>
        <v>4</v>
      </c>
      <c r="C57" s="4" t="str">
        <f>pub_metadata!J57</f>
        <v>Good</v>
      </c>
      <c r="D57" s="4" t="str">
        <f>pub_metadata!H57</f>
        <v>yes</v>
      </c>
      <c r="E57" s="4">
        <f>pub_metadata!N57</f>
        <v>9999</v>
      </c>
      <c r="F57" s="4">
        <f>pub_metadata!O57</f>
        <v>2</v>
      </c>
      <c r="G57" s="4">
        <f>pub_metadata!P57</f>
        <v>9999</v>
      </c>
      <c r="H57" s="4">
        <f>pub_metadata!Q57</f>
        <v>9999</v>
      </c>
      <c r="I57" s="4">
        <f>pub_metadata!R57</f>
        <v>1</v>
      </c>
      <c r="J57" s="4">
        <f>pub_metadata!S57</f>
        <v>9999</v>
      </c>
      <c r="K57" s="4">
        <f>pub_metadata!T57</f>
        <v>9999</v>
      </c>
      <c r="L57" s="4">
        <f>pub_metadata!U57</f>
        <v>9999</v>
      </c>
      <c r="M57" s="4">
        <f>pub_metadata!V57</f>
        <v>9999</v>
      </c>
      <c r="N57" s="19">
        <f>pub_metadata!X57</f>
        <v>11.125999999999999</v>
      </c>
      <c r="O57" s="19">
        <f>pub_metadata!Y57</f>
        <v>48.011000000000003</v>
      </c>
      <c r="P57" s="19">
        <f>pub_metadata!Z57</f>
        <v>533</v>
      </c>
    </row>
    <row r="58" spans="1:16">
      <c r="A58" s="4">
        <f>pub_metadata!A58</f>
        <v>50</v>
      </c>
      <c r="B58" s="4">
        <f>pub_metadata!G58</f>
        <v>2</v>
      </c>
      <c r="C58" s="4" t="str">
        <f>pub_metadata!J58</f>
        <v>OK</v>
      </c>
      <c r="D58" s="4" t="str">
        <f>pub_metadata!H58</f>
        <v>yes</v>
      </c>
      <c r="E58" s="4">
        <f>pub_metadata!N58</f>
        <v>1</v>
      </c>
      <c r="F58" s="4">
        <f>pub_metadata!O58</f>
        <v>9999</v>
      </c>
      <c r="G58" s="4">
        <f>pub_metadata!P58</f>
        <v>9999</v>
      </c>
      <c r="H58" s="4">
        <f>pub_metadata!Q58</f>
        <v>9999</v>
      </c>
      <c r="I58" s="4">
        <f>pub_metadata!R58</f>
        <v>9999</v>
      </c>
      <c r="J58" s="4">
        <f>pub_metadata!S58</f>
        <v>9999</v>
      </c>
      <c r="K58" s="4">
        <f>pub_metadata!T58</f>
        <v>9999</v>
      </c>
      <c r="L58" s="4">
        <f>pub_metadata!U58</f>
        <v>9999</v>
      </c>
      <c r="M58" s="4">
        <f>pub_metadata!V58</f>
        <v>9999</v>
      </c>
      <c r="N58" s="19">
        <f>pub_metadata!X58</f>
        <v>8.41</v>
      </c>
      <c r="O58" s="19">
        <f>pub_metadata!Y58</f>
        <v>47.18</v>
      </c>
      <c r="P58" s="19">
        <f>pub_metadata!Z58</f>
        <v>770</v>
      </c>
    </row>
    <row r="59" spans="1:16">
      <c r="A59" s="4">
        <f>pub_metadata!A59</f>
        <v>51</v>
      </c>
      <c r="B59" s="4">
        <f>pub_metadata!G59</f>
        <v>3</v>
      </c>
      <c r="C59" s="4" t="str">
        <f>pub_metadata!J59</f>
        <v>Good</v>
      </c>
      <c r="D59" s="4" t="str">
        <f>pub_metadata!H59</f>
        <v>yes</v>
      </c>
      <c r="E59" s="4">
        <f>pub_metadata!N59</f>
        <v>9999</v>
      </c>
      <c r="F59" s="4">
        <f>pub_metadata!O59</f>
        <v>9999</v>
      </c>
      <c r="G59" s="4">
        <f>pub_metadata!P59</f>
        <v>9999</v>
      </c>
      <c r="H59" s="4">
        <f>pub_metadata!Q59</f>
        <v>9999</v>
      </c>
      <c r="I59" s="4">
        <f>pub_metadata!R59</f>
        <v>2</v>
      </c>
      <c r="J59" s="4">
        <f>pub_metadata!S59</f>
        <v>9999</v>
      </c>
      <c r="K59" s="4">
        <f>pub_metadata!T59</f>
        <v>9999</v>
      </c>
      <c r="L59" s="4">
        <f>pub_metadata!U59</f>
        <v>9999</v>
      </c>
      <c r="M59" s="4">
        <f>pub_metadata!V59</f>
        <v>1</v>
      </c>
      <c r="N59" s="19">
        <f>pub_metadata!X59</f>
        <v>11.672000000000001</v>
      </c>
      <c r="O59" s="19">
        <f>pub_metadata!Y59</f>
        <v>47.08</v>
      </c>
      <c r="P59" s="19">
        <f>pub_metadata!Z59</f>
        <v>2521</v>
      </c>
    </row>
    <row r="60" spans="1:16">
      <c r="A60" s="4">
        <f>pub_metadata!A60</f>
        <v>52</v>
      </c>
      <c r="B60" s="4">
        <f>pub_metadata!G60</f>
        <v>2</v>
      </c>
      <c r="C60" s="4" t="str">
        <f>pub_metadata!J60</f>
        <v>OK</v>
      </c>
      <c r="D60" s="4" t="str">
        <f>pub_metadata!H60</f>
        <v>yes</v>
      </c>
      <c r="E60" s="4">
        <f>pub_metadata!N60</f>
        <v>1</v>
      </c>
      <c r="F60" s="4">
        <f>pub_metadata!O60</f>
        <v>9999</v>
      </c>
      <c r="G60" s="4">
        <f>pub_metadata!P60</f>
        <v>9999</v>
      </c>
      <c r="H60" s="4">
        <f>pub_metadata!Q60</f>
        <v>9999</v>
      </c>
      <c r="I60" s="4">
        <f>pub_metadata!R60</f>
        <v>9999</v>
      </c>
      <c r="J60" s="4">
        <f>pub_metadata!S60</f>
        <v>9999</v>
      </c>
      <c r="K60" s="4">
        <f>pub_metadata!T60</f>
        <v>9999</v>
      </c>
      <c r="L60" s="4">
        <f>pub_metadata!U60</f>
        <v>9999</v>
      </c>
      <c r="M60" s="4">
        <f>pub_metadata!V60</f>
        <v>9999</v>
      </c>
      <c r="N60" s="19">
        <f>pub_metadata!X60</f>
        <v>10.946111</v>
      </c>
      <c r="O60" s="19">
        <f>pub_metadata!Y60</f>
        <v>46.965833000000003</v>
      </c>
      <c r="P60" s="19">
        <f>pub_metadata!Z60</f>
        <v>2796</v>
      </c>
    </row>
    <row r="61" spans="1:16">
      <c r="A61" s="4">
        <f>pub_metadata!A61</f>
        <v>53</v>
      </c>
      <c r="B61" s="4">
        <f>pub_metadata!G61</f>
        <v>2</v>
      </c>
      <c r="C61" s="4" t="s">
        <v>27</v>
      </c>
      <c r="D61" s="4" t="str">
        <f>pub_metadata!H61</f>
        <v>yes</v>
      </c>
      <c r="E61" s="4">
        <f>pub_metadata!N61</f>
        <v>9999</v>
      </c>
      <c r="F61" s="4">
        <f>pub_metadata!O61</f>
        <v>9999</v>
      </c>
      <c r="G61" s="4">
        <f>pub_metadata!P61</f>
        <v>9999</v>
      </c>
      <c r="H61" s="4">
        <f>pub_metadata!Q61</f>
        <v>9999</v>
      </c>
      <c r="I61" s="4">
        <f>pub_metadata!R61</f>
        <v>9999</v>
      </c>
      <c r="J61" s="4">
        <f>pub_metadata!S61</f>
        <v>9999</v>
      </c>
      <c r="K61" s="4">
        <f>pub_metadata!T61</f>
        <v>9999</v>
      </c>
      <c r="L61" s="4">
        <f>pub_metadata!U61</f>
        <v>9999</v>
      </c>
      <c r="M61" s="4">
        <f>pub_metadata!V61</f>
        <v>9999</v>
      </c>
      <c r="N61" s="19">
        <f>pub_metadata!X61</f>
        <v>8.0686110000000006</v>
      </c>
      <c r="O61" s="19">
        <f>pub_metadata!Y61</f>
        <v>46.718611000000003</v>
      </c>
      <c r="P61" s="19">
        <f>pub_metadata!Z61</f>
        <v>1515</v>
      </c>
    </row>
    <row r="62" spans="1:16">
      <c r="A62" s="4">
        <f>pub_metadata!A62</f>
        <v>54</v>
      </c>
      <c r="B62" s="4">
        <f>pub_metadata!G62</f>
        <v>3</v>
      </c>
      <c r="C62" s="4" t="str">
        <f>pub_metadata!J62</f>
        <v>OK</v>
      </c>
      <c r="D62" s="4" t="str">
        <f>pub_metadata!H62</f>
        <v>yes</v>
      </c>
      <c r="E62" s="4">
        <f>pub_metadata!N62</f>
        <v>9999</v>
      </c>
      <c r="F62" s="4">
        <f>pub_metadata!O62</f>
        <v>9999</v>
      </c>
      <c r="G62" s="4">
        <f>pub_metadata!P62</f>
        <v>9999</v>
      </c>
      <c r="H62" s="4">
        <f>pub_metadata!Q62</f>
        <v>9999</v>
      </c>
      <c r="I62" s="4">
        <f>pub_metadata!R62</f>
        <v>1</v>
      </c>
      <c r="J62" s="4">
        <f>pub_metadata!S62</f>
        <v>9999</v>
      </c>
      <c r="K62" s="4">
        <f>pub_metadata!T62</f>
        <v>9999</v>
      </c>
      <c r="L62" s="4">
        <f>pub_metadata!U62</f>
        <v>9999</v>
      </c>
      <c r="M62" s="4">
        <f>pub_metadata!V62</f>
        <v>9999</v>
      </c>
      <c r="N62" s="19">
        <f>pub_metadata!X62</f>
        <v>21.731000000000002</v>
      </c>
      <c r="O62" s="19">
        <f>pub_metadata!Y62</f>
        <v>44.703000000000003</v>
      </c>
      <c r="P62" s="19">
        <f>pub_metadata!Z62</f>
        <v>390</v>
      </c>
    </row>
    <row r="63" spans="1:16">
      <c r="A63" s="4">
        <f>pub_metadata!A63</f>
        <v>55</v>
      </c>
      <c r="B63" s="4">
        <f>pub_metadata!G63</f>
        <v>4</v>
      </c>
      <c r="C63" s="4" t="str">
        <f>pub_metadata!J63</f>
        <v>Good</v>
      </c>
      <c r="D63" s="4" t="str">
        <f>pub_metadata!H63</f>
        <v>yes</v>
      </c>
      <c r="E63" s="4">
        <f>pub_metadata!N63</f>
        <v>9999</v>
      </c>
      <c r="F63" s="4">
        <f>pub_metadata!O63</f>
        <v>9999</v>
      </c>
      <c r="G63" s="4">
        <f>pub_metadata!P63</f>
        <v>9999</v>
      </c>
      <c r="H63" s="4">
        <f>pub_metadata!Q63</f>
        <v>9999</v>
      </c>
      <c r="I63" s="4">
        <f>pub_metadata!R63</f>
        <v>1</v>
      </c>
      <c r="J63" s="17">
        <f>pub_metadata!S63</f>
        <v>1</v>
      </c>
      <c r="K63" s="4">
        <f>pub_metadata!T63</f>
        <v>9999</v>
      </c>
      <c r="L63" s="4">
        <f>pub_metadata!U63</f>
        <v>9999</v>
      </c>
      <c r="M63" s="4">
        <f>pub_metadata!V63</f>
        <v>9999</v>
      </c>
      <c r="N63" s="19">
        <f>pub_metadata!X63</f>
        <v>2.9990000000000001</v>
      </c>
      <c r="O63" s="19">
        <f>pub_metadata!Y63</f>
        <v>42.848999999999997</v>
      </c>
      <c r="P63" s="19">
        <f>pub_metadata!Z63</f>
        <v>0</v>
      </c>
    </row>
    <row r="64" spans="1:16">
      <c r="A64" s="4">
        <f>pub_metadata!A64</f>
        <v>55</v>
      </c>
      <c r="B64" s="4">
        <f>pub_metadata!G64</f>
        <v>4</v>
      </c>
      <c r="C64" s="4" t="str">
        <f>pub_metadata!J64</f>
        <v>Good</v>
      </c>
      <c r="D64" s="4" t="str">
        <f>pub_metadata!H64</f>
        <v>yes</v>
      </c>
      <c r="E64" s="4">
        <f>pub_metadata!N64</f>
        <v>9999</v>
      </c>
      <c r="F64" s="4">
        <f>pub_metadata!O64</f>
        <v>9999</v>
      </c>
      <c r="G64" s="4">
        <f>pub_metadata!P64</f>
        <v>9999</v>
      </c>
      <c r="H64" s="4">
        <f>pub_metadata!Q64</f>
        <v>9999</v>
      </c>
      <c r="I64" s="4">
        <f>pub_metadata!R64</f>
        <v>1</v>
      </c>
      <c r="J64" s="17">
        <f>pub_metadata!S64</f>
        <v>1</v>
      </c>
      <c r="K64" s="4">
        <f>pub_metadata!T64</f>
        <v>9999</v>
      </c>
      <c r="L64" s="4">
        <f>pub_metadata!U64</f>
        <v>9999</v>
      </c>
      <c r="M64" s="4">
        <f>pub_metadata!V64</f>
        <v>9999</v>
      </c>
      <c r="N64" s="19">
        <f>pub_metadata!X64</f>
        <v>2.6749999999999998</v>
      </c>
      <c r="O64" s="19">
        <f>pub_metadata!Y64</f>
        <v>42.646999999999998</v>
      </c>
      <c r="P64" s="19">
        <f>pub_metadata!Z64</f>
        <v>286</v>
      </c>
    </row>
    <row r="65" spans="1:16">
      <c r="A65" s="4">
        <f>pub_metadata!A65</f>
        <v>56</v>
      </c>
      <c r="B65" s="4">
        <f>pub_metadata!G65</f>
        <v>4</v>
      </c>
      <c r="C65" s="4" t="s">
        <v>136</v>
      </c>
      <c r="D65" s="4" t="str">
        <f>pub_metadata!H65</f>
        <v>yes</v>
      </c>
      <c r="E65" s="4">
        <f>pub_metadata!N65</f>
        <v>9999</v>
      </c>
      <c r="F65" s="4">
        <f>pub_metadata!O65</f>
        <v>1</v>
      </c>
      <c r="G65" s="4">
        <f>pub_metadata!P65</f>
        <v>9999</v>
      </c>
      <c r="H65" s="4">
        <f>pub_metadata!Q65</f>
        <v>9999</v>
      </c>
      <c r="I65" s="4">
        <f>pub_metadata!R65</f>
        <v>1</v>
      </c>
      <c r="J65" s="4">
        <f>pub_metadata!S65</f>
        <v>9999</v>
      </c>
      <c r="K65" s="4">
        <f>pub_metadata!T65</f>
        <v>9999</v>
      </c>
      <c r="L65" s="4">
        <f>pub_metadata!U65</f>
        <v>9999</v>
      </c>
      <c r="M65" s="4">
        <f>pub_metadata!V65</f>
        <v>9999</v>
      </c>
      <c r="N65" s="19">
        <f>pub_metadata!X65</f>
        <v>0.78</v>
      </c>
      <c r="O65" s="19">
        <f>pub_metadata!Y65</f>
        <v>42.64</v>
      </c>
      <c r="P65" s="19">
        <f>pub_metadata!Z65</f>
        <v>2240</v>
      </c>
    </row>
    <row r="66" spans="1:16">
      <c r="A66" s="4">
        <f>pub_metadata!A66</f>
        <v>57</v>
      </c>
      <c r="B66" s="4">
        <f>pub_metadata!G66</f>
        <v>4</v>
      </c>
      <c r="C66" s="4" t="str">
        <f>pub_metadata!J66</f>
        <v>Good</v>
      </c>
      <c r="D66" s="4" t="str">
        <f>pub_metadata!H66</f>
        <v>yes</v>
      </c>
      <c r="E66" s="4">
        <f>pub_metadata!N66</f>
        <v>9999</v>
      </c>
      <c r="F66" s="4">
        <f>pub_metadata!O66</f>
        <v>9999</v>
      </c>
      <c r="G66" s="4">
        <f>pub_metadata!P66</f>
        <v>9999</v>
      </c>
      <c r="H66" s="4">
        <f>pub_metadata!Q66</f>
        <v>9999</v>
      </c>
      <c r="I66" s="4">
        <f>pub_metadata!R66</f>
        <v>1</v>
      </c>
      <c r="J66" s="17">
        <f>pub_metadata!S66</f>
        <v>1</v>
      </c>
      <c r="K66" s="4">
        <f>pub_metadata!T66</f>
        <v>9999</v>
      </c>
      <c r="L66" s="4">
        <f>pub_metadata!U66</f>
        <v>9999</v>
      </c>
      <c r="M66" s="4">
        <f>pub_metadata!V66</f>
        <v>9999</v>
      </c>
      <c r="N66" s="19">
        <f>pub_metadata!X66</f>
        <v>3.3000000000000002E-2</v>
      </c>
      <c r="O66" s="19">
        <f>pub_metadata!Y66</f>
        <v>38.716999999999999</v>
      </c>
      <c r="P66" s="19">
        <f>pub_metadata!Z66</f>
        <v>234</v>
      </c>
    </row>
    <row r="67" spans="1:16">
      <c r="A67" s="4">
        <f>pub_metadata!A67</f>
        <v>58</v>
      </c>
      <c r="B67" s="4">
        <f>pub_metadata!G67</f>
        <v>3</v>
      </c>
      <c r="C67" s="4" t="str">
        <f>pub_metadata!J67</f>
        <v>OK</v>
      </c>
      <c r="D67" s="4" t="str">
        <f>pub_metadata!H67</f>
        <v>yes</v>
      </c>
      <c r="E67" s="4">
        <f>pub_metadata!N67</f>
        <v>9999</v>
      </c>
      <c r="F67" s="4">
        <f>pub_metadata!O67</f>
        <v>9999</v>
      </c>
      <c r="G67" s="4">
        <f>pub_metadata!P67</f>
        <v>9999</v>
      </c>
      <c r="H67" s="4">
        <f>pub_metadata!Q67</f>
        <v>9999</v>
      </c>
      <c r="I67" s="4">
        <f>pub_metadata!R67</f>
        <v>9999</v>
      </c>
      <c r="J67" s="4">
        <f>pub_metadata!S67</f>
        <v>9999</v>
      </c>
      <c r="K67" s="4">
        <f>pub_metadata!T67</f>
        <v>9999</v>
      </c>
      <c r="L67" s="4">
        <f>pub_metadata!U67</f>
        <v>9999</v>
      </c>
      <c r="M67" s="4">
        <f>pub_metadata!V67</f>
        <v>1</v>
      </c>
      <c r="N67" s="19">
        <f>pub_metadata!X67</f>
        <v>35.640999999999998</v>
      </c>
      <c r="O67" s="19">
        <f>pub_metadata!Y67</f>
        <v>33.942999999999998</v>
      </c>
      <c r="P67" s="19">
        <f>pub_metadata!Z67</f>
        <v>100</v>
      </c>
    </row>
    <row r="68" spans="1:16">
      <c r="A68" s="4">
        <f>pub_metadata!A68</f>
        <v>59</v>
      </c>
      <c r="B68" s="4">
        <f>pub_metadata!G68</f>
        <v>3</v>
      </c>
      <c r="C68" s="4" t="str">
        <f>pub_metadata!J68</f>
        <v>OK</v>
      </c>
      <c r="D68" s="4" t="str">
        <f>pub_metadata!H68</f>
        <v>yes</v>
      </c>
      <c r="E68" s="4">
        <f>pub_metadata!N68</f>
        <v>9999</v>
      </c>
      <c r="F68" s="4">
        <f>pub_metadata!O68</f>
        <v>9999</v>
      </c>
      <c r="G68" s="4">
        <f>pub_metadata!P68</f>
        <v>9999</v>
      </c>
      <c r="H68" s="4">
        <f>pub_metadata!Q68</f>
        <v>9999</v>
      </c>
      <c r="I68" s="4">
        <f>pub_metadata!R68</f>
        <v>9999</v>
      </c>
      <c r="J68" s="17">
        <f>pub_metadata!S68</f>
        <v>1</v>
      </c>
      <c r="K68" s="4">
        <f>pub_metadata!T68</f>
        <v>9999</v>
      </c>
      <c r="L68" s="4">
        <f>pub_metadata!U68</f>
        <v>9999</v>
      </c>
      <c r="M68" s="4">
        <f>pub_metadata!V68</f>
        <v>1</v>
      </c>
      <c r="N68" s="19">
        <f>pub_metadata!X68</f>
        <v>35.023000000000003</v>
      </c>
      <c r="O68" s="19">
        <f>pub_metadata!Y68</f>
        <v>31.756</v>
      </c>
      <c r="P68" s="19">
        <f>pub_metadata!Z68</f>
        <v>400</v>
      </c>
    </row>
    <row r="69" spans="1:16">
      <c r="C69" s="26"/>
    </row>
    <row r="70" spans="1:16">
      <c r="B70" s="4" t="s">
        <v>138</v>
      </c>
      <c r="C70" s="26" t="s">
        <v>12</v>
      </c>
      <c r="D70" s="4" t="s">
        <v>375</v>
      </c>
      <c r="E70" s="4" t="s">
        <v>374</v>
      </c>
      <c r="F70" s="4" t="s">
        <v>394</v>
      </c>
    </row>
    <row r="71" spans="1:16">
      <c r="A71" s="4" t="s">
        <v>376</v>
      </c>
      <c r="B71" s="4">
        <f>SUMPRODUCT(--($C$2:$C$68="Poor"), --($B$2:$B$68=1),--($E$2:$E$68=1))</f>
        <v>7</v>
      </c>
      <c r="C71" s="4">
        <f>SUMPRODUCT(--($C$2:$C$68="Poor"), --($B$2:$B$68=2),--($E$2:$E$68=1))</f>
        <v>7</v>
      </c>
      <c r="D71" s="4">
        <f>SUMPRODUCT(--($C$2:$C$68="Poor"), --($B$2:$B$68=3),--($E$2:$E$68=1))</f>
        <v>0</v>
      </c>
      <c r="E71" s="4">
        <f>SUMPRODUCT(--($C$2:$C$68="Poor"), --($B$2:$B$68=4),--($E$2:$E$68=1))</f>
        <v>0</v>
      </c>
      <c r="F71" s="4">
        <f>SUM(B71:E71)</f>
        <v>14</v>
      </c>
    </row>
    <row r="72" spans="1:16">
      <c r="A72" s="4" t="s">
        <v>377</v>
      </c>
      <c r="B72" s="4">
        <f>SUMPRODUCT(--($C$2:$C$68="OK"), --($B$2:$B$68=1),--($E$2:$E$68=1))</f>
        <v>8</v>
      </c>
      <c r="C72" s="4">
        <f>SUMPRODUCT(--($C$2:$C$68="OK"), --($B$2:$B$68=2),--($E$2:$E$68=1))</f>
        <v>5</v>
      </c>
      <c r="D72" s="4">
        <f>SUMPRODUCT(--($C$2:$C$68="OK"), --($B$2:$B$68=3),--($E$2:$E$68=1))</f>
        <v>0</v>
      </c>
      <c r="E72" s="4">
        <f>SUMPRODUCT(--($C$2:$C$68="OK"), --($B$2:$B$68=4),--($E$2:$E$68=1))</f>
        <v>0</v>
      </c>
      <c r="F72" s="4">
        <f t="shared" ref="F72:F98" si="0">SUM(B72:E72)</f>
        <v>13</v>
      </c>
    </row>
    <row r="73" spans="1:16">
      <c r="A73" s="4" t="s">
        <v>378</v>
      </c>
      <c r="B73" s="4">
        <f>SUMPRODUCT(--($C$2:$C$68="Good"), --($B$2:$B$68=1),--($E$2:$E$68=1))</f>
        <v>9</v>
      </c>
      <c r="C73" s="4">
        <f t="shared" ref="C73:D73" si="1">SUMPRODUCT(--($C$2:$C$68="Good"), --($B$2:$B$68=2),--($E$2:$E$68=1))</f>
        <v>2</v>
      </c>
      <c r="D73" s="4">
        <f>SUMPRODUCT(--($C$2:$C$68="Good"), --($B$2:$B$68=3),--($E$2:$E$68=1))</f>
        <v>0</v>
      </c>
      <c r="E73" s="4">
        <f>SUMPRODUCT(--($C$2:$C$68="Good"), --($B$2:$B$68=4),--($E$2:$E$68=1))</f>
        <v>1</v>
      </c>
      <c r="F73" s="4">
        <f t="shared" si="0"/>
        <v>12</v>
      </c>
    </row>
    <row r="75" spans="1:16">
      <c r="B75" s="4" t="s">
        <v>138</v>
      </c>
      <c r="C75" s="26" t="s">
        <v>12</v>
      </c>
      <c r="D75" s="4" t="s">
        <v>375</v>
      </c>
      <c r="E75" s="4" t="s">
        <v>374</v>
      </c>
    </row>
    <row r="76" spans="1:16">
      <c r="A76" s="4" t="s">
        <v>379</v>
      </c>
      <c r="E76" s="4">
        <f>SUMPRODUCT(--($C$2:$C$68="Poor"), --($B$2:$B$68=4),--($F$2:$F$68=1))</f>
        <v>0</v>
      </c>
      <c r="F76" s="4">
        <f t="shared" si="0"/>
        <v>0</v>
      </c>
    </row>
    <row r="77" spans="1:16">
      <c r="A77" s="4" t="s">
        <v>380</v>
      </c>
      <c r="E77" s="4">
        <f>SUMPRODUCT(--($C$2:$C$68="OK"), --($B$2:$B$68=4),--($F$2:$F$68=1))</f>
        <v>0</v>
      </c>
      <c r="F77" s="4">
        <f t="shared" si="0"/>
        <v>0</v>
      </c>
    </row>
    <row r="78" spans="1:16">
      <c r="A78" s="4" t="s">
        <v>381</v>
      </c>
      <c r="E78" s="4">
        <f>SUMPRODUCT(--($C$2:$C$68="Good"), --($B$2:$B$68=4),--($F$2:$F$68=1))</f>
        <v>1</v>
      </c>
      <c r="F78" s="4">
        <f t="shared" si="0"/>
        <v>1</v>
      </c>
    </row>
    <row r="80" spans="1:16">
      <c r="C80" s="26"/>
      <c r="E80" s="4" t="s">
        <v>374</v>
      </c>
    </row>
    <row r="81" spans="1:6">
      <c r="A81" s="4" t="s">
        <v>382</v>
      </c>
      <c r="E81" s="4">
        <f>SUMPRODUCT(--($C$2:$C$68="Poor"), --($B$2:$B$68=4),--($H$2:$H$68=1))</f>
        <v>0</v>
      </c>
      <c r="F81" s="4">
        <f t="shared" si="0"/>
        <v>0</v>
      </c>
    </row>
    <row r="82" spans="1:6">
      <c r="A82" s="4" t="s">
        <v>383</v>
      </c>
      <c r="E82" s="4">
        <f>SUMPRODUCT(--($C$2:$C$68="OK"), --($B$2:$B$68=4),--($H$2:$H$68=1))</f>
        <v>1</v>
      </c>
      <c r="F82" s="4">
        <f t="shared" si="0"/>
        <v>1</v>
      </c>
    </row>
    <row r="83" spans="1:6">
      <c r="A83" s="4" t="s">
        <v>384</v>
      </c>
      <c r="E83" s="4">
        <f>SUMPRODUCT(--($C$2:$C$68="Good"), --($B$2:$B$68=4),--($H$2:$H$68=1))</f>
        <v>0</v>
      </c>
      <c r="F83" s="4">
        <f t="shared" si="0"/>
        <v>0</v>
      </c>
    </row>
    <row r="85" spans="1:6">
      <c r="B85" s="4" t="s">
        <v>138</v>
      </c>
      <c r="C85" s="26" t="s">
        <v>12</v>
      </c>
      <c r="D85" s="4" t="s">
        <v>375</v>
      </c>
      <c r="E85" s="4" t="s">
        <v>374</v>
      </c>
    </row>
    <row r="86" spans="1:6">
      <c r="A86" s="4" t="s">
        <v>385</v>
      </c>
      <c r="B86" s="4">
        <f>SUMPRODUCT(--($C$2:$C$68="Poor"), --($B$2:$B$68=1),--($I$2:$I$68=1))</f>
        <v>2</v>
      </c>
      <c r="C86" s="4">
        <f>SUMPRODUCT(--($C$2:$C$68="Poor"), --($B$2:$B$68=2),--($I$2:$I$68=1))</f>
        <v>0</v>
      </c>
      <c r="D86" s="4">
        <f>SUMPRODUCT(--($C$2:$C$68="Poor"), --($B$2:$B$68=3),--($I$2:$I$68=3))</f>
        <v>0</v>
      </c>
      <c r="E86" s="4">
        <f>SUMPRODUCT(--($C$2:$C$68="Poor"), --($B$2:$B$68=4),--($I$2:$I$68=1))</f>
        <v>0</v>
      </c>
      <c r="F86" s="4">
        <f t="shared" si="0"/>
        <v>2</v>
      </c>
    </row>
    <row r="87" spans="1:6">
      <c r="A87" s="4" t="s">
        <v>386</v>
      </c>
      <c r="B87" s="4">
        <f>SUMPRODUCT(--($C$2:$C$68="OK"), --($B$2:$B$68=1),--($I$2:$I$68=1))</f>
        <v>2</v>
      </c>
      <c r="C87" s="4">
        <f>SUMPRODUCT(--($C$2:$C$68="OK"), --($B$2:$B$68=2),--($I$2:$I$68=1))</f>
        <v>0</v>
      </c>
      <c r="D87" s="4">
        <f>SUMPRODUCT(--($C$2:$C$68="OK"), --($B$2:$B$68=3),--($I$2:$I$68=1))</f>
        <v>1</v>
      </c>
      <c r="E87" s="4">
        <f>SUMPRODUCT(--($C$2:$C$68="OK"), --($B$2:$B$68=4),--($I$2:$I$68=1))</f>
        <v>0</v>
      </c>
      <c r="F87" s="4">
        <f t="shared" si="0"/>
        <v>3</v>
      </c>
    </row>
    <row r="88" spans="1:6">
      <c r="A88" s="4" t="s">
        <v>387</v>
      </c>
      <c r="B88" s="4">
        <f>SUMPRODUCT(--($C$2:$C$68="Good"), --($B$2:$B$68=1),--($I$2:$I$68=1))</f>
        <v>8</v>
      </c>
      <c r="C88" s="4">
        <f>SUMPRODUCT(--($C$2:$C$68="Good"), --($B$2:$B$68=2),--($I$2:$I$68=1))</f>
        <v>0</v>
      </c>
      <c r="D88" s="4">
        <f>SUMPRODUCT(--($C$2:$C$68="Good"), --($B$2:$B$68=3),--($I$2:$I$68=1))</f>
        <v>0</v>
      </c>
      <c r="E88" s="4">
        <f>SUMPRODUCT(--($C$2:$C$68="Good"), --($B$2:$B$68=4),--($I$2:$I$68=1))</f>
        <v>5</v>
      </c>
      <c r="F88" s="4">
        <f t="shared" si="0"/>
        <v>13</v>
      </c>
    </row>
    <row r="90" spans="1:6">
      <c r="B90" s="4" t="s">
        <v>138</v>
      </c>
      <c r="C90" s="26" t="s">
        <v>12</v>
      </c>
      <c r="D90" s="4" t="s">
        <v>375</v>
      </c>
      <c r="E90" s="4" t="s">
        <v>374</v>
      </c>
    </row>
    <row r="91" spans="1:6">
      <c r="A91" s="4" t="s">
        <v>388</v>
      </c>
      <c r="B91" s="4">
        <f>SUMPRODUCT(--($C$2:$C$68="Poor"), --($B$2:$B$68=1),--($J$2:$J$68=1))</f>
        <v>1</v>
      </c>
      <c r="C91" s="4">
        <f>SUMPRODUCT(--($C$2:$C$68="Poor"), --($B$2:$B$68=2),--($J$2:$J$68=1))</f>
        <v>0</v>
      </c>
      <c r="D91" s="4">
        <f>SUMPRODUCT(--($C$2:$C$68="Poor"), --($B$2:$B$68=3),--($J$2:$J$68=1))</f>
        <v>0</v>
      </c>
      <c r="E91" s="4">
        <f>SUMPRODUCT(--($C$2:$C$68="Poor"), --($B$2:$B$68=4),--($J$2:$J$68=1))</f>
        <v>0</v>
      </c>
      <c r="F91" s="4">
        <f t="shared" si="0"/>
        <v>1</v>
      </c>
    </row>
    <row r="92" spans="1:6">
      <c r="A92" s="4" t="s">
        <v>389</v>
      </c>
      <c r="B92" s="4">
        <f>SUMPRODUCT(--($C$2:$C$68="OK"), --($B$2:$B$68=1),--($J$2:$J$68=1))</f>
        <v>0</v>
      </c>
      <c r="C92" s="4">
        <f>SUMPRODUCT(--($C$2:$C$68="OK"), --($B$2:$B$68=2),--($J$2:$J$68=1))</f>
        <v>0</v>
      </c>
      <c r="D92" s="4">
        <f>SUMPRODUCT(--($C$2:$C$68="OK"), --($B$2:$B$68=3),--($J$2:$J$68=1))</f>
        <v>1</v>
      </c>
      <c r="E92" s="4">
        <f>SUMPRODUCT(--($C$2:$C$68="OK"), --($B$2:$B$68=4),--($J$2:$J$68=1))</f>
        <v>0</v>
      </c>
      <c r="F92" s="4">
        <f t="shared" si="0"/>
        <v>1</v>
      </c>
    </row>
    <row r="93" spans="1:6">
      <c r="A93" s="4" t="s">
        <v>390</v>
      </c>
      <c r="B93" s="4">
        <f>SUMPRODUCT(--($C$2:$C$68="Good"), --($B$2:$B$68=1),--($J$2:$J$68=1))</f>
        <v>1</v>
      </c>
      <c r="C93" s="4">
        <f>SUMPRODUCT(--($C$2:$C$68="Good"), --($B$2:$B$68=2),--($J$2:$J$68=1))</f>
        <v>0</v>
      </c>
      <c r="D93" s="4">
        <f>SUMPRODUCT(--($C$2:$C$68="Good"), --($B$2:$B$68=3),--($J$2:$J$68=1))</f>
        <v>0</v>
      </c>
      <c r="E93" s="4">
        <f>SUMPRODUCT(--($C$2:$C$68="Good"), --($B$2:$B$68=4),--($J$2:$J$68=1))</f>
        <v>3</v>
      </c>
      <c r="F93" s="4">
        <f t="shared" si="0"/>
        <v>4</v>
      </c>
    </row>
    <row r="95" spans="1:6">
      <c r="B95" s="4" t="s">
        <v>138</v>
      </c>
      <c r="C95" s="26" t="s">
        <v>12</v>
      </c>
      <c r="D95" s="4" t="s">
        <v>375</v>
      </c>
      <c r="E95" s="4" t="s">
        <v>374</v>
      </c>
    </row>
    <row r="96" spans="1:6">
      <c r="A96" s="4" t="s">
        <v>391</v>
      </c>
      <c r="B96" s="4">
        <f>SUMPRODUCT(--($C$2:$C$68="Poor"), --($B$2:$B$68=1),--($M$2:$M$68=1))</f>
        <v>0</v>
      </c>
      <c r="C96" s="4">
        <f>SUMPRODUCT(--($C$2:$C$68="Poor"), --($B$2:$B$68=2),--($M$2:$M$68=1))</f>
        <v>0</v>
      </c>
      <c r="D96" s="4">
        <f>SUMPRODUCT(--($C$2:$C$68="Poor"), --($B$2:$B$68=3),--($M$2:$M$68=1))</f>
        <v>0</v>
      </c>
      <c r="E96" s="4">
        <f>SUMPRODUCT(--($C$2:$C$68="Poor"), --($B$2:$B$68=4),--($M$2:$M$68=1))</f>
        <v>0</v>
      </c>
      <c r="F96" s="4">
        <f t="shared" si="0"/>
        <v>0</v>
      </c>
    </row>
    <row r="97" spans="1:6">
      <c r="A97" s="4" t="s">
        <v>392</v>
      </c>
      <c r="B97" s="4">
        <f>SUMPRODUCT(--($C$2:$C$68="OK"), --($B$2:$B$68=1),--($M$2:$M$68=1))</f>
        <v>0</v>
      </c>
      <c r="C97" s="4">
        <f>SUMPRODUCT(--($C$2:$C$68="OK"), --($B$2:$B$68=2),--($M$2:$M$68=1))</f>
        <v>0</v>
      </c>
      <c r="D97" s="4">
        <f>SUMPRODUCT(--($C$2:$C$68="OK"), --($B$2:$B$68=3),--($M$2:$M$68=1))</f>
        <v>2</v>
      </c>
      <c r="E97" s="4">
        <f>SUMPRODUCT(--($C$2:$C$68="OK"), --($B$2:$B$68=4),--($M$2:$M$68=1))</f>
        <v>0</v>
      </c>
      <c r="F97" s="4">
        <f t="shared" si="0"/>
        <v>2</v>
      </c>
    </row>
    <row r="98" spans="1:6">
      <c r="A98" s="4" t="s">
        <v>393</v>
      </c>
      <c r="B98" s="4">
        <f>SUMPRODUCT(--($C$2:$C$68="Good"), --($B$2:$B$68=1),--($M$2:$M$68=1))</f>
        <v>0</v>
      </c>
      <c r="C98" s="4">
        <f>SUMPRODUCT(--($C$2:$C$68="Good"), --($B$2:$B$68=2),--($M$2:$M$68=1))</f>
        <v>0</v>
      </c>
      <c r="D98" s="4">
        <f>SUMPRODUCT(--($C$2:$C$68="Good"), --($B$2:$B$68=3),--($M$2:$M$68=1))</f>
        <v>1</v>
      </c>
      <c r="E98" s="4">
        <f>SUMPRODUCT(--($C$2:$C$68="Good"), --($B$2:$B$68=4),--($M$2:$M$68=1))</f>
        <v>0</v>
      </c>
      <c r="F98" s="4">
        <f t="shared" si="0"/>
        <v>1</v>
      </c>
    </row>
    <row r="101" spans="1:6">
      <c r="E101" s="4" t="s">
        <v>395</v>
      </c>
      <c r="F101" s="4">
        <f>SUM(F71:F98)</f>
        <v>68</v>
      </c>
    </row>
  </sheetData>
  <sortState ref="A2:P80">
    <sortCondition ref="A2:A80"/>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pane ySplit="1" topLeftCell="A2" activePane="bottomLeft" state="frozen"/>
      <selection pane="bottomLeft" activeCell="H39" sqref="H39"/>
    </sheetView>
  </sheetViews>
  <sheetFormatPr baseColWidth="10" defaultRowHeight="15" x14ac:dyDescent="0"/>
  <cols>
    <col min="1" max="16384" width="10.7109375" style="4"/>
  </cols>
  <sheetData>
    <row r="1" spans="1:3" s="1" customFormat="1">
      <c r="A1" s="1" t="s">
        <v>155</v>
      </c>
      <c r="B1" s="1" t="s">
        <v>59</v>
      </c>
      <c r="C1" s="1" t="s">
        <v>60</v>
      </c>
    </row>
    <row r="2" spans="1:3">
      <c r="A2" s="4">
        <v>1</v>
      </c>
      <c r="B2" s="4">
        <v>10.946111</v>
      </c>
      <c r="C2" s="4">
        <v>46.965833000000003</v>
      </c>
    </row>
    <row r="3" spans="1:3">
      <c r="A3" s="4">
        <v>2</v>
      </c>
      <c r="B3" s="4">
        <v>8.0686110000000006</v>
      </c>
      <c r="C3" s="4">
        <v>46.718611000000003</v>
      </c>
    </row>
    <row r="4" spans="1:3">
      <c r="A4" s="4">
        <v>3</v>
      </c>
      <c r="B4" s="4">
        <v>11.125999999999999</v>
      </c>
      <c r="C4" s="4">
        <v>48.011000000000003</v>
      </c>
    </row>
    <row r="5" spans="1:3">
      <c r="A5" s="4">
        <v>4</v>
      </c>
      <c r="B5" s="4">
        <v>5.85</v>
      </c>
      <c r="C5" s="7">
        <v>59.85</v>
      </c>
    </row>
    <row r="6" spans="1:3">
      <c r="A6" s="4">
        <v>5</v>
      </c>
      <c r="B6" s="4">
        <v>6</v>
      </c>
      <c r="C6" s="7">
        <v>59.066000000000003</v>
      </c>
    </row>
    <row r="7" spans="1:3">
      <c r="A7" s="4">
        <v>6</v>
      </c>
      <c r="B7" s="4">
        <v>0.78</v>
      </c>
      <c r="C7" s="7">
        <v>42.64</v>
      </c>
    </row>
    <row r="8" spans="1:3">
      <c r="A8" s="4">
        <v>7</v>
      </c>
      <c r="B8" s="4">
        <v>12.317</v>
      </c>
      <c r="C8" s="7">
        <v>63.116999999999997</v>
      </c>
    </row>
    <row r="9" spans="1:3">
      <c r="A9" s="4">
        <v>8</v>
      </c>
      <c r="B9" s="4">
        <v>19.55</v>
      </c>
      <c r="C9" s="7">
        <v>64.266999999999996</v>
      </c>
    </row>
    <row r="10" spans="1:3">
      <c r="A10" s="4">
        <v>9</v>
      </c>
      <c r="B10" s="4">
        <v>10.314</v>
      </c>
      <c r="C10" s="7">
        <v>43.994</v>
      </c>
    </row>
    <row r="11" spans="1:3">
      <c r="A11" s="4">
        <v>10</v>
      </c>
      <c r="B11" s="4">
        <v>21.731000000000002</v>
      </c>
      <c r="C11" s="7">
        <v>44.703000000000003</v>
      </c>
    </row>
    <row r="12" spans="1:3">
      <c r="A12" s="4">
        <v>11</v>
      </c>
      <c r="B12" s="4">
        <v>11.672000000000001</v>
      </c>
      <c r="C12" s="4">
        <v>47.08</v>
      </c>
    </row>
    <row r="13" spans="1:3">
      <c r="A13" s="4">
        <v>12</v>
      </c>
      <c r="B13" s="4">
        <v>19.850000000000001</v>
      </c>
      <c r="C13" s="4">
        <v>69.7</v>
      </c>
    </row>
    <row r="14" spans="1:3">
      <c r="A14" s="4">
        <v>13</v>
      </c>
      <c r="B14" s="4">
        <v>35.023000000000003</v>
      </c>
      <c r="C14" s="4">
        <v>31.756</v>
      </c>
    </row>
    <row r="15" spans="1:3">
      <c r="A15" s="4">
        <v>14</v>
      </c>
      <c r="B15">
        <v>7.665</v>
      </c>
      <c r="C15">
        <v>51.368000000000002</v>
      </c>
    </row>
    <row r="16" spans="1:3">
      <c r="A16" s="4">
        <v>15</v>
      </c>
      <c r="B16">
        <v>19.983000000000001</v>
      </c>
      <c r="C16">
        <v>69.733000000000004</v>
      </c>
    </row>
    <row r="17" spans="1:3" s="10" customFormat="1">
      <c r="A17" s="4">
        <v>16</v>
      </c>
      <c r="B17" s="10">
        <v>14.907999999999999</v>
      </c>
      <c r="C17" s="10">
        <v>40.555999999999997</v>
      </c>
    </row>
    <row r="18" spans="1:3">
      <c r="A18" s="4">
        <v>17</v>
      </c>
      <c r="B18" s="4">
        <v>2.9990000000000001</v>
      </c>
      <c r="C18" s="7">
        <v>42.848999999999997</v>
      </c>
    </row>
    <row r="19" spans="1:3">
      <c r="A19" s="4">
        <v>18</v>
      </c>
      <c r="B19" s="4">
        <v>2.6749999999999998</v>
      </c>
      <c r="C19" s="7">
        <v>42.646999999999998</v>
      </c>
    </row>
    <row r="20" spans="1:3">
      <c r="A20" s="4">
        <v>19</v>
      </c>
      <c r="B20" s="4">
        <v>3.3000000000000002E-2</v>
      </c>
      <c r="C20" s="7">
        <v>38.716999999999999</v>
      </c>
    </row>
    <row r="21" spans="1:3">
      <c r="A21" s="4">
        <v>20</v>
      </c>
      <c r="B21" s="4">
        <v>19.111000000000001</v>
      </c>
      <c r="C21" s="4">
        <v>68.293999999999997</v>
      </c>
    </row>
    <row r="22" spans="1:3">
      <c r="A22" s="4">
        <v>21</v>
      </c>
      <c r="B22" s="4">
        <v>18.696000000000002</v>
      </c>
      <c r="C22" s="4">
        <v>68.364000000000004</v>
      </c>
    </row>
    <row r="23" spans="1:3">
      <c r="A23" s="4">
        <v>22</v>
      </c>
      <c r="B23" s="4">
        <v>21.332000000000001</v>
      </c>
      <c r="C23" s="4">
        <v>69.093999999999994</v>
      </c>
    </row>
    <row r="24" spans="1:3">
      <c r="A24" s="4">
        <v>23</v>
      </c>
      <c r="B24" s="4">
        <v>7.819</v>
      </c>
      <c r="C24" s="4">
        <v>58.615000000000002</v>
      </c>
    </row>
    <row r="25" spans="1:3">
      <c r="A25" s="4">
        <v>24</v>
      </c>
      <c r="B25" s="4">
        <v>19.097000000000001</v>
      </c>
      <c r="C25" s="4">
        <v>68.344999999999999</v>
      </c>
    </row>
    <row r="26" spans="1:3">
      <c r="A26" s="4">
        <v>25</v>
      </c>
      <c r="B26" s="4">
        <v>9.8330000000000002</v>
      </c>
      <c r="C26" s="4">
        <v>62.268000000000001</v>
      </c>
    </row>
    <row r="27" spans="1:3">
      <c r="A27" s="4">
        <v>26</v>
      </c>
      <c r="B27" s="4">
        <v>8.843</v>
      </c>
      <c r="C27" s="4">
        <v>61.451000000000001</v>
      </c>
    </row>
    <row r="28" spans="1:3">
      <c r="A28" s="4">
        <v>27</v>
      </c>
      <c r="B28" s="4">
        <v>16.157</v>
      </c>
      <c r="C28" s="4">
        <v>60.110999999999997</v>
      </c>
    </row>
    <row r="29" spans="1:3">
      <c r="A29" s="4">
        <v>28</v>
      </c>
      <c r="B29" s="4">
        <v>8.7829999999999995</v>
      </c>
      <c r="C29" s="4">
        <v>46.976999999999997</v>
      </c>
    </row>
    <row r="30" spans="1:3">
      <c r="A30" s="4">
        <v>29</v>
      </c>
      <c r="B30" s="4">
        <v>8.41</v>
      </c>
      <c r="C30" s="4">
        <v>47.18</v>
      </c>
    </row>
    <row r="31" spans="1:3">
      <c r="A31" s="4">
        <v>30</v>
      </c>
      <c r="B31" s="4">
        <v>35.640999999999998</v>
      </c>
      <c r="C31" s="7">
        <v>33.942999999999998</v>
      </c>
    </row>
    <row r="32" spans="1:3">
      <c r="A32" s="4">
        <v>31</v>
      </c>
      <c r="B32" s="4">
        <v>8.7139000000000006</v>
      </c>
      <c r="C32" s="4">
        <v>46.550699999999999</v>
      </c>
    </row>
    <row r="33" spans="1:6">
      <c r="A33" s="4">
        <v>32</v>
      </c>
      <c r="B33">
        <v>10.042</v>
      </c>
      <c r="C33">
        <v>57.165999999999997</v>
      </c>
    </row>
    <row r="34" spans="1:6">
      <c r="A34" s="12">
        <v>33</v>
      </c>
      <c r="B34" s="13">
        <v>26.07</v>
      </c>
      <c r="C34" s="13">
        <v>61.48</v>
      </c>
      <c r="D34" s="12"/>
      <c r="E34" s="12"/>
      <c r="F34" s="12"/>
    </row>
    <row r="35" spans="1:6">
      <c r="A35" s="12">
        <v>34</v>
      </c>
      <c r="B35" s="13">
        <v>26.683</v>
      </c>
      <c r="C35" s="13">
        <v>61.8</v>
      </c>
      <c r="D35" s="12"/>
      <c r="E35" s="12"/>
      <c r="F35" s="12"/>
    </row>
    <row r="36" spans="1:6">
      <c r="A36" s="12">
        <v>35</v>
      </c>
      <c r="B36" s="13">
        <v>24.082999999999998</v>
      </c>
      <c r="C36" s="13">
        <v>60.582999999999998</v>
      </c>
      <c r="D36" s="12"/>
      <c r="E36" s="12"/>
      <c r="F36" s="12"/>
    </row>
    <row r="37" spans="1:6">
      <c r="A37" s="12">
        <v>36</v>
      </c>
      <c r="B37" s="13">
        <v>23.8</v>
      </c>
      <c r="C37" s="13">
        <v>60.8</v>
      </c>
      <c r="D37" s="12"/>
      <c r="E37" s="12"/>
      <c r="F37" s="12"/>
    </row>
    <row r="38" spans="1:6">
      <c r="A38" s="12">
        <v>37</v>
      </c>
      <c r="B38" s="13">
        <v>26.75</v>
      </c>
      <c r="C38" s="13">
        <v>57.732999999999997</v>
      </c>
      <c r="D38" s="12"/>
      <c r="E38" s="12"/>
      <c r="F38" s="12"/>
    </row>
    <row r="39" spans="1:6">
      <c r="A39" s="12">
        <v>38</v>
      </c>
      <c r="B39" s="13">
        <v>26.65</v>
      </c>
      <c r="C39" s="13">
        <v>58.582999999999998</v>
      </c>
      <c r="D39" s="12"/>
      <c r="E39" s="12"/>
      <c r="F39" s="12"/>
    </row>
    <row r="40" spans="1:6">
      <c r="A40" s="12">
        <v>39</v>
      </c>
      <c r="B40" s="13">
        <v>26.082999999999998</v>
      </c>
      <c r="C40" s="13">
        <v>59.45</v>
      </c>
      <c r="D40" s="12"/>
      <c r="E40" s="12"/>
      <c r="F40" s="12"/>
    </row>
    <row r="41" spans="1:6">
      <c r="A41" s="12">
        <v>40</v>
      </c>
      <c r="B41" s="13">
        <v>16.533000000000001</v>
      </c>
      <c r="C41" s="13">
        <v>61.817</v>
      </c>
      <c r="D41" s="12"/>
      <c r="E41" s="12"/>
      <c r="F41" s="12"/>
    </row>
    <row r="42" spans="1:6">
      <c r="A42" s="12">
        <v>41</v>
      </c>
      <c r="B42" s="13">
        <v>15.833</v>
      </c>
      <c r="C42" s="13">
        <v>60.082999999999998</v>
      </c>
      <c r="D42" s="12"/>
      <c r="E42" s="12"/>
      <c r="F42" s="12"/>
    </row>
    <row r="43" spans="1:6">
      <c r="A43" s="12">
        <v>42</v>
      </c>
      <c r="B43" s="13">
        <v>14.583</v>
      </c>
      <c r="C43" s="13">
        <v>59.832999999999998</v>
      </c>
      <c r="D43" s="12"/>
      <c r="E43" s="12"/>
      <c r="F43" s="12"/>
    </row>
    <row r="44" spans="1:6">
      <c r="A44" s="12">
        <v>43</v>
      </c>
      <c r="B44" s="13">
        <v>13.667</v>
      </c>
      <c r="C44" s="13">
        <v>58.55</v>
      </c>
      <c r="D44" s="12"/>
      <c r="E44" s="12"/>
      <c r="F44" s="12"/>
    </row>
    <row r="45" spans="1:6">
      <c r="A45" s="12">
        <v>44</v>
      </c>
      <c r="B45" s="13">
        <v>11.6</v>
      </c>
      <c r="C45" s="13">
        <v>58.55</v>
      </c>
      <c r="D45" s="12"/>
      <c r="E45" s="12"/>
      <c r="F45" s="12"/>
    </row>
    <row r="46" spans="1:6">
      <c r="A46" s="12">
        <v>45</v>
      </c>
      <c r="B46" s="13">
        <v>14.867000000000001</v>
      </c>
      <c r="C46" s="13">
        <v>68.516999999999996</v>
      </c>
      <c r="D46" s="12"/>
      <c r="E46" s="12"/>
      <c r="F46" s="12"/>
    </row>
    <row r="47" spans="1:6">
      <c r="A47" s="12">
        <v>46</v>
      </c>
      <c r="B47" s="13">
        <v>16.382999999999999</v>
      </c>
      <c r="C47" s="13">
        <v>68.650000000000006</v>
      </c>
      <c r="D47" s="12"/>
      <c r="E47" s="12"/>
      <c r="F47" s="12"/>
    </row>
    <row r="48" spans="1:6">
      <c r="A48" s="12">
        <v>47</v>
      </c>
      <c r="B48" s="13">
        <v>17.266999999999999</v>
      </c>
      <c r="C48" s="13">
        <v>68.533000000000001</v>
      </c>
      <c r="D48" s="12"/>
      <c r="E48" s="12"/>
      <c r="F48" s="12"/>
    </row>
    <row r="49" spans="1:6">
      <c r="A49" s="12">
        <v>48</v>
      </c>
      <c r="B49" s="13">
        <v>17.75</v>
      </c>
      <c r="C49" s="13">
        <v>68.466999999999999</v>
      </c>
      <c r="D49" s="12"/>
      <c r="E49" s="12"/>
      <c r="F49" s="12"/>
    </row>
    <row r="50" spans="1:6">
      <c r="A50" s="12">
        <v>49</v>
      </c>
      <c r="B50" s="13">
        <v>18.067</v>
      </c>
      <c r="C50" s="13">
        <v>68.433000000000007</v>
      </c>
      <c r="D50" s="12"/>
      <c r="E50" s="12"/>
      <c r="F50" s="12"/>
    </row>
    <row r="51" spans="1:6">
      <c r="A51" s="12">
        <v>50</v>
      </c>
      <c r="B51" s="13">
        <v>19.149999999999999</v>
      </c>
      <c r="C51" s="13">
        <v>68.332999999999998</v>
      </c>
      <c r="D51" s="12"/>
      <c r="E51" s="12"/>
      <c r="F51" s="12"/>
    </row>
    <row r="52" spans="1:6">
      <c r="A52" s="12">
        <v>51</v>
      </c>
      <c r="B52" s="13">
        <v>20.483000000000001</v>
      </c>
      <c r="C52" s="13">
        <v>67.966999999999999</v>
      </c>
      <c r="D52" s="12"/>
      <c r="E52" s="12"/>
      <c r="F52" s="12"/>
    </row>
    <row r="53" spans="1:6">
      <c r="A53" s="12">
        <v>52</v>
      </c>
      <c r="B53" s="13">
        <v>14.05</v>
      </c>
      <c r="C53" s="13">
        <v>64.417000000000002</v>
      </c>
      <c r="D53" s="12"/>
      <c r="E53" s="12"/>
      <c r="F53" s="12"/>
    </row>
    <row r="54" spans="1:6">
      <c r="A54" s="12">
        <v>53</v>
      </c>
      <c r="B54" s="13">
        <v>20.716999999999999</v>
      </c>
      <c r="C54" s="13">
        <v>69.167000000000002</v>
      </c>
      <c r="D54" s="12"/>
      <c r="E54" s="12"/>
      <c r="F54" s="12"/>
    </row>
    <row r="55" spans="1:6">
      <c r="A55" s="12">
        <v>54</v>
      </c>
      <c r="B55" s="13">
        <v>21.466999999999999</v>
      </c>
      <c r="C55" s="13">
        <v>69.2</v>
      </c>
      <c r="D55" s="12"/>
      <c r="E55" s="12"/>
      <c r="F55" s="12"/>
    </row>
    <row r="56" spans="1:6">
      <c r="A56" s="12">
        <v>55</v>
      </c>
      <c r="B56" s="13">
        <v>22.082999999999998</v>
      </c>
      <c r="C56" s="13">
        <v>68.683000000000007</v>
      </c>
      <c r="D56" s="12"/>
      <c r="E56" s="12"/>
      <c r="F56" s="12"/>
    </row>
    <row r="57" spans="1:6">
      <c r="A57" s="12">
        <v>56</v>
      </c>
      <c r="B57" s="13">
        <v>27.716999999999999</v>
      </c>
      <c r="C57" s="13">
        <v>70.832999999999998</v>
      </c>
      <c r="D57" s="12"/>
      <c r="E57" s="12"/>
      <c r="F57" s="12"/>
    </row>
    <row r="58" spans="1:6">
      <c r="A58" s="12">
        <v>57</v>
      </c>
      <c r="B58" s="13">
        <v>35.317</v>
      </c>
      <c r="C58" s="13">
        <v>68.8</v>
      </c>
      <c r="D58" s="12"/>
      <c r="E58" s="12"/>
      <c r="F58" s="12"/>
    </row>
    <row r="59" spans="1:6">
      <c r="A59" s="12">
        <v>58</v>
      </c>
      <c r="B59" s="13">
        <v>10.882999999999999</v>
      </c>
      <c r="C59" s="13">
        <v>60.832999999999998</v>
      </c>
      <c r="D59" s="12"/>
      <c r="E59" s="12"/>
      <c r="F59" s="12"/>
    </row>
    <row r="60" spans="1:6">
      <c r="A60" s="12">
        <v>59</v>
      </c>
      <c r="B60" s="13">
        <v>10.35</v>
      </c>
      <c r="C60" s="13">
        <v>61.116999999999997</v>
      </c>
      <c r="D60" s="12"/>
      <c r="E60" s="12"/>
      <c r="F60" s="12"/>
    </row>
    <row r="61" spans="1:6">
      <c r="A61" s="12">
        <v>60</v>
      </c>
      <c r="B61" s="13">
        <v>8.8670000000000009</v>
      </c>
      <c r="C61" s="13">
        <v>63.35</v>
      </c>
      <c r="D61" s="12"/>
      <c r="E61" s="12"/>
      <c r="F61" s="12"/>
    </row>
    <row r="62" spans="1:6">
      <c r="A62" s="12">
        <v>61</v>
      </c>
      <c r="B62" s="13">
        <v>9.4169999999999998</v>
      </c>
      <c r="C62" s="13">
        <v>63.05</v>
      </c>
      <c r="D62" s="12"/>
      <c r="E62" s="12"/>
      <c r="F62" s="12"/>
    </row>
    <row r="63" spans="1:6">
      <c r="A63" s="12">
        <v>62</v>
      </c>
      <c r="B63" s="13">
        <v>8</v>
      </c>
      <c r="C63" s="13">
        <v>58.25</v>
      </c>
      <c r="D63" s="12"/>
      <c r="E63" s="12"/>
      <c r="F63" s="12"/>
    </row>
    <row r="64" spans="1:6">
      <c r="A64" s="12">
        <v>63</v>
      </c>
      <c r="B64" s="13">
        <v>7.55</v>
      </c>
      <c r="C64" s="13">
        <v>59.667000000000002</v>
      </c>
      <c r="D64" s="12"/>
      <c r="E64" s="12"/>
      <c r="F64" s="12"/>
    </row>
    <row r="65" spans="1:6">
      <c r="A65" s="12">
        <v>64</v>
      </c>
      <c r="B65" s="13">
        <v>7.7329999999999997</v>
      </c>
      <c r="C65" s="13">
        <v>58.533000000000001</v>
      </c>
      <c r="D65" s="12"/>
      <c r="E65" s="12"/>
      <c r="F65" s="12"/>
    </row>
    <row r="66" spans="1:6">
      <c r="A66" s="12">
        <v>65</v>
      </c>
      <c r="B66" s="13">
        <v>7</v>
      </c>
      <c r="C66" s="13">
        <v>59.832999999999998</v>
      </c>
      <c r="D66" s="12"/>
      <c r="E66" s="12"/>
      <c r="F66" s="12"/>
    </row>
    <row r="67" spans="1:6">
      <c r="A67" s="12">
        <v>66</v>
      </c>
      <c r="B67" s="13">
        <v>7.4329999999999998</v>
      </c>
      <c r="C67" s="13">
        <v>59.767000000000003</v>
      </c>
      <c r="D67" s="12"/>
      <c r="E67" s="12"/>
      <c r="F67" s="12"/>
    </row>
    <row r="68" spans="1:6">
      <c r="A68" s="12">
        <v>67</v>
      </c>
      <c r="B68" s="13">
        <v>7.25</v>
      </c>
      <c r="C68" s="13">
        <v>59.8</v>
      </c>
      <c r="D68" s="12"/>
      <c r="E68" s="12"/>
      <c r="F68" s="12"/>
    </row>
    <row r="69" spans="1:6">
      <c r="A69" s="12">
        <v>68</v>
      </c>
      <c r="B69" s="13">
        <v>7.7830000000000004</v>
      </c>
      <c r="C69" s="13">
        <v>58.317</v>
      </c>
      <c r="D69" s="12"/>
      <c r="E69" s="12"/>
      <c r="F69" s="12"/>
    </row>
    <row r="72" spans="1:6">
      <c r="A72" s="12"/>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22" sqref="C22"/>
    </sheetView>
  </sheetViews>
  <sheetFormatPr baseColWidth="10" defaultRowHeight="13" x14ac:dyDescent="0"/>
  <cols>
    <col min="4" max="4" width="24.5703125" customWidth="1"/>
    <col min="7" max="7" width="10.7109375" style="31"/>
  </cols>
  <sheetData>
    <row r="1" spans="1:12">
      <c r="A1" s="30" t="s">
        <v>42</v>
      </c>
      <c r="B1" t="s">
        <v>41</v>
      </c>
      <c r="D1" s="30" t="s">
        <v>32</v>
      </c>
      <c r="G1" s="30" t="s">
        <v>43</v>
      </c>
      <c r="H1" t="s">
        <v>44</v>
      </c>
      <c r="K1" s="30" t="s">
        <v>3</v>
      </c>
    </row>
    <row r="2" spans="1:12" ht="15" customHeight="1">
      <c r="A2" s="29" t="s">
        <v>37</v>
      </c>
      <c r="B2">
        <v>1</v>
      </c>
      <c r="D2" t="s">
        <v>300</v>
      </c>
      <c r="E2">
        <v>4</v>
      </c>
      <c r="G2" s="4" t="s">
        <v>56</v>
      </c>
      <c r="H2">
        <v>8</v>
      </c>
      <c r="K2">
        <v>1</v>
      </c>
      <c r="L2" t="s">
        <v>4</v>
      </c>
    </row>
    <row r="3" spans="1:12" ht="15">
      <c r="A3" s="28" t="s">
        <v>136</v>
      </c>
      <c r="B3">
        <v>4</v>
      </c>
      <c r="D3" t="s">
        <v>9</v>
      </c>
      <c r="E3">
        <v>4</v>
      </c>
      <c r="G3" s="4" t="s">
        <v>55</v>
      </c>
      <c r="H3">
        <v>7</v>
      </c>
      <c r="K3">
        <v>2</v>
      </c>
      <c r="L3" t="s">
        <v>5</v>
      </c>
    </row>
    <row r="4" spans="1:12" ht="15">
      <c r="A4" t="s">
        <v>31</v>
      </c>
      <c r="B4">
        <v>9999</v>
      </c>
      <c r="D4" t="s">
        <v>12</v>
      </c>
      <c r="E4">
        <v>2</v>
      </c>
      <c r="G4" s="4" t="s">
        <v>52</v>
      </c>
      <c r="H4">
        <v>4</v>
      </c>
      <c r="K4">
        <v>3</v>
      </c>
      <c r="L4" t="s">
        <v>6</v>
      </c>
    </row>
    <row r="5" spans="1:12" ht="15" customHeight="1">
      <c r="A5" s="28" t="s">
        <v>28</v>
      </c>
      <c r="B5">
        <v>3</v>
      </c>
      <c r="D5" t="s">
        <v>7</v>
      </c>
      <c r="E5">
        <v>4</v>
      </c>
      <c r="G5" s="4" t="s">
        <v>57</v>
      </c>
      <c r="H5">
        <v>9</v>
      </c>
    </row>
    <row r="6" spans="1:12" ht="15">
      <c r="A6" s="28" t="s">
        <v>27</v>
      </c>
      <c r="B6">
        <v>2</v>
      </c>
      <c r="D6" t="s">
        <v>139</v>
      </c>
      <c r="E6">
        <v>4</v>
      </c>
      <c r="G6" s="4" t="s">
        <v>51</v>
      </c>
      <c r="H6">
        <v>3</v>
      </c>
    </row>
    <row r="7" spans="1:12" ht="15">
      <c r="A7" s="29" t="s">
        <v>36</v>
      </c>
      <c r="B7">
        <v>5</v>
      </c>
      <c r="D7" t="s">
        <v>26</v>
      </c>
      <c r="E7">
        <v>4</v>
      </c>
      <c r="G7" s="4" t="s">
        <v>54</v>
      </c>
      <c r="H7">
        <v>6</v>
      </c>
    </row>
    <row r="8" spans="1:12" ht="15">
      <c r="D8" t="s">
        <v>137</v>
      </c>
      <c r="E8">
        <v>4</v>
      </c>
      <c r="G8" s="4" t="s">
        <v>161</v>
      </c>
      <c r="H8">
        <v>2</v>
      </c>
    </row>
    <row r="9" spans="1:12" ht="15">
      <c r="D9" t="s">
        <v>11</v>
      </c>
      <c r="E9">
        <v>4</v>
      </c>
      <c r="G9" s="4" t="s">
        <v>160</v>
      </c>
      <c r="H9">
        <v>1</v>
      </c>
    </row>
    <row r="10" spans="1:12" ht="15">
      <c r="D10" t="s">
        <v>138</v>
      </c>
      <c r="E10">
        <v>1</v>
      </c>
      <c r="G10" s="4" t="s">
        <v>53</v>
      </c>
      <c r="H10">
        <v>5</v>
      </c>
    </row>
    <row r="11" spans="1:12">
      <c r="D11" t="s">
        <v>10</v>
      </c>
      <c r="E11">
        <v>3</v>
      </c>
    </row>
    <row r="12" spans="1:12">
      <c r="D12" t="s">
        <v>8</v>
      </c>
      <c r="E12">
        <v>4</v>
      </c>
    </row>
  </sheetData>
  <sortState ref="A2:B10">
    <sortCondition ref="A2:A10"/>
  </sortState>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pub_metadata</vt:lpstr>
      <vt:lpstr>plot_table_proxies</vt:lpstr>
      <vt:lpstr>pub_coords</vt:lpstr>
      <vt:lpstr>Coding</vt:lpstr>
    </vt:vector>
  </TitlesOfParts>
  <Company>Eidg. Forschungsanstalt WSL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Jed O. Kaplan</dc:creator>
  <cp:lastModifiedBy>Jed O. Kaplan</cp:lastModifiedBy>
  <dcterms:created xsi:type="dcterms:W3CDTF">2012-10-09T16:32:05Z</dcterms:created>
  <dcterms:modified xsi:type="dcterms:W3CDTF">2012-11-06T17:40:54Z</dcterms:modified>
</cp:coreProperties>
</file>