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jl0109/Desktop/AUS/clean/data/"/>
    </mc:Choice>
  </mc:AlternateContent>
  <xr:revisionPtr revIDLastSave="0" documentId="13_ncr:1_{740076BA-2FD8-ED4E-853E-7644CB8E0D64}" xr6:coauthVersionLast="47" xr6:coauthVersionMax="47" xr10:uidLastSave="{00000000-0000-0000-0000-000000000000}"/>
  <bookViews>
    <workbookView xWindow="0" yWindow="500" windowWidth="28800" windowHeight="17500" xr2:uid="{7EA6A29C-5B66-914B-95D9-829F2806F08E}"/>
  </bookViews>
  <sheets>
    <sheet name="Sheet1" sheetId="4" r:id="rId1"/>
    <sheet name="GDGTs" sheetId="1" r:id="rId2"/>
    <sheet name="Sheet3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5" i="4" l="1"/>
  <c r="E443" i="4"/>
  <c r="E442" i="4"/>
  <c r="E440" i="4"/>
  <c r="E439" i="4"/>
  <c r="E435" i="4"/>
  <c r="E434" i="4"/>
  <c r="E433" i="4"/>
  <c r="E432" i="4"/>
  <c r="E430" i="4"/>
  <c r="E429" i="4"/>
  <c r="E428" i="4"/>
  <c r="E426" i="4"/>
  <c r="E425" i="4"/>
  <c r="E424" i="4"/>
  <c r="E423" i="4"/>
  <c r="E420" i="4"/>
  <c r="E419" i="4"/>
  <c r="E418" i="4"/>
  <c r="E417" i="4"/>
  <c r="E414" i="4"/>
  <c r="E413" i="4"/>
  <c r="E412" i="4"/>
  <c r="E411" i="4"/>
  <c r="E408" i="4"/>
  <c r="E407" i="4"/>
  <c r="E405" i="4"/>
  <c r="E403" i="4"/>
  <c r="E402" i="4"/>
  <c r="E399" i="4"/>
  <c r="E398" i="4"/>
  <c r="E397" i="4"/>
  <c r="E396" i="4"/>
  <c r="E393" i="4"/>
  <c r="E392" i="4"/>
  <c r="E391" i="4"/>
  <c r="E390" i="4"/>
  <c r="E389" i="4"/>
  <c r="E388" i="4"/>
  <c r="E387" i="4"/>
  <c r="E386" i="4"/>
  <c r="E385" i="4"/>
  <c r="E384" i="4"/>
  <c r="E382" i="4"/>
  <c r="E380" i="4"/>
  <c r="E379" i="4"/>
  <c r="E376" i="4"/>
  <c r="E375" i="4"/>
  <c r="E374" i="4"/>
  <c r="E372" i="4"/>
  <c r="E371" i="4"/>
  <c r="E370" i="4"/>
  <c r="E369" i="4"/>
  <c r="E368" i="4"/>
  <c r="E367" i="4"/>
  <c r="E365" i="4"/>
  <c r="E362" i="4"/>
  <c r="E361" i="4"/>
  <c r="E360" i="4"/>
  <c r="E359" i="4"/>
  <c r="E358" i="4"/>
  <c r="E356" i="4"/>
  <c r="E353" i="4"/>
  <c r="E352" i="4"/>
  <c r="E351" i="4"/>
  <c r="E349" i="4"/>
  <c r="E348" i="4"/>
  <c r="E347" i="4"/>
  <c r="E345" i="4"/>
  <c r="E344" i="4"/>
  <c r="E342" i="4"/>
  <c r="E341" i="4"/>
  <c r="E339" i="4"/>
  <c r="E338" i="4"/>
  <c r="E336" i="4"/>
  <c r="E335" i="4"/>
  <c r="E334" i="4"/>
  <c r="E333" i="4"/>
  <c r="E330" i="4"/>
  <c r="E328" i="4"/>
  <c r="E327" i="4"/>
  <c r="E326" i="4"/>
  <c r="E323" i="4"/>
  <c r="E322" i="4"/>
  <c r="E321" i="4"/>
  <c r="E320" i="4"/>
  <c r="E319" i="4"/>
  <c r="E317" i="4"/>
  <c r="E314" i="4"/>
  <c r="E313" i="4"/>
  <c r="E312" i="4"/>
  <c r="E311" i="4"/>
  <c r="E310" i="4"/>
  <c r="E309" i="4"/>
  <c r="E307" i="4"/>
  <c r="E306" i="4"/>
  <c r="E305" i="4"/>
  <c r="E304" i="4"/>
  <c r="E301" i="4"/>
  <c r="E300" i="4"/>
  <c r="E298" i="4"/>
  <c r="E296" i="4"/>
  <c r="E295" i="4"/>
  <c r="E294" i="4"/>
  <c r="E292" i="4"/>
  <c r="E290" i="4"/>
  <c r="E288" i="4"/>
  <c r="E286" i="4"/>
  <c r="E283" i="4"/>
  <c r="E281" i="4"/>
  <c r="E279" i="4"/>
  <c r="E277" i="4"/>
  <c r="E276" i="4"/>
  <c r="E274" i="4"/>
  <c r="E273" i="4"/>
  <c r="E271" i="4"/>
  <c r="E269" i="4"/>
  <c r="E268" i="4"/>
  <c r="E267" i="4"/>
  <c r="E266" i="4"/>
  <c r="E265" i="4"/>
  <c r="E264" i="4"/>
  <c r="E262" i="4"/>
  <c r="E261" i="4"/>
  <c r="E260" i="4"/>
  <c r="E259" i="4"/>
  <c r="E258" i="4"/>
  <c r="E257" i="4"/>
  <c r="E255" i="4"/>
  <c r="E254" i="4"/>
  <c r="E253" i="4"/>
  <c r="E252" i="4"/>
  <c r="E251" i="4"/>
  <c r="E249" i="4"/>
  <c r="E248" i="4"/>
  <c r="E247" i="4"/>
  <c r="E246" i="4"/>
  <c r="E245" i="4"/>
  <c r="E244" i="4"/>
  <c r="E243" i="4"/>
  <c r="E242" i="4"/>
  <c r="E240" i="4"/>
  <c r="E239" i="4"/>
  <c r="E238" i="4"/>
  <c r="E237" i="4"/>
  <c r="E236" i="4"/>
  <c r="E235" i="4"/>
  <c r="E233" i="4"/>
  <c r="E231" i="4"/>
  <c r="E230" i="4"/>
  <c r="E229" i="4"/>
  <c r="E228" i="4"/>
  <c r="E227" i="4"/>
  <c r="E226" i="4"/>
  <c r="E225" i="4"/>
  <c r="E223" i="4"/>
  <c r="E222" i="4"/>
  <c r="E221" i="4"/>
  <c r="E220" i="4"/>
  <c r="E219" i="4"/>
  <c r="E218" i="4"/>
  <c r="E217" i="4"/>
  <c r="E216" i="4"/>
  <c r="E215" i="4"/>
  <c r="E213" i="4"/>
  <c r="E212" i="4"/>
  <c r="E211" i="4"/>
  <c r="E210" i="4"/>
  <c r="E209" i="4"/>
  <c r="E208" i="4"/>
  <c r="E207" i="4"/>
  <c r="E206" i="4"/>
  <c r="E204" i="4"/>
  <c r="E203" i="4"/>
  <c r="E202" i="4"/>
  <c r="E199" i="4"/>
  <c r="E101" i="4"/>
  <c r="E94" i="4"/>
  <c r="E91" i="4"/>
  <c r="E87" i="4"/>
  <c r="E85" i="4"/>
  <c r="E79" i="4"/>
  <c r="E75" i="4"/>
  <c r="U326" i="1" l="1"/>
  <c r="D101" i="1" l="1"/>
  <c r="D94" i="1"/>
  <c r="D91" i="1"/>
  <c r="D87" i="1"/>
  <c r="D85" i="1"/>
  <c r="D79" i="1"/>
  <c r="D75" i="1"/>
  <c r="D424" i="1"/>
  <c r="D425" i="1"/>
  <c r="D418" i="1"/>
  <c r="D419" i="1"/>
  <c r="D420" i="1"/>
  <c r="D413" i="1"/>
  <c r="D414" i="1"/>
  <c r="D411" i="1"/>
  <c r="D407" i="1"/>
  <c r="D408" i="1"/>
  <c r="D405" i="1"/>
  <c r="D402" i="1"/>
  <c r="D403" i="1"/>
  <c r="D199" i="1"/>
  <c r="D202" i="1"/>
  <c r="D203" i="1"/>
  <c r="D204" i="1"/>
  <c r="D206" i="1"/>
  <c r="D207" i="1"/>
  <c r="D208" i="1"/>
  <c r="D209" i="1"/>
  <c r="D210" i="1"/>
  <c r="D211" i="1"/>
  <c r="D212" i="1"/>
  <c r="D213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5" i="1"/>
  <c r="D236" i="1"/>
  <c r="D237" i="1"/>
  <c r="D238" i="1"/>
  <c r="D239" i="1"/>
  <c r="D240" i="1"/>
  <c r="D242" i="1"/>
  <c r="D243" i="1"/>
  <c r="D244" i="1"/>
  <c r="D245" i="1"/>
  <c r="D246" i="1"/>
  <c r="D247" i="1"/>
  <c r="D248" i="1"/>
  <c r="D249" i="1"/>
  <c r="D251" i="1"/>
  <c r="D252" i="1"/>
  <c r="D253" i="1"/>
  <c r="D254" i="1"/>
  <c r="D255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1" i="1"/>
  <c r="D273" i="1"/>
  <c r="D274" i="1"/>
  <c r="D276" i="1"/>
  <c r="D277" i="1"/>
  <c r="D279" i="1"/>
  <c r="D281" i="1"/>
  <c r="D283" i="1"/>
  <c r="D286" i="1"/>
  <c r="D288" i="1"/>
  <c r="D290" i="1"/>
  <c r="D292" i="1"/>
  <c r="D294" i="1"/>
  <c r="D295" i="1"/>
  <c r="D296" i="1"/>
  <c r="D298" i="1"/>
  <c r="D300" i="1"/>
  <c r="D301" i="1"/>
  <c r="D304" i="1"/>
  <c r="D305" i="1"/>
  <c r="D306" i="1"/>
  <c r="D307" i="1"/>
  <c r="D309" i="1"/>
  <c r="D310" i="1"/>
  <c r="D311" i="1"/>
  <c r="D312" i="1"/>
  <c r="D313" i="1"/>
  <c r="D314" i="1"/>
  <c r="D317" i="1"/>
  <c r="D319" i="1"/>
  <c r="D320" i="1"/>
  <c r="D321" i="1"/>
  <c r="D322" i="1"/>
  <c r="D323" i="1"/>
  <c r="D326" i="1"/>
  <c r="D327" i="1"/>
  <c r="D328" i="1"/>
  <c r="D330" i="1"/>
  <c r="D333" i="1"/>
  <c r="D334" i="1"/>
  <c r="D335" i="1"/>
  <c r="D336" i="1"/>
  <c r="D338" i="1"/>
  <c r="D339" i="1"/>
  <c r="D341" i="1"/>
  <c r="D342" i="1"/>
  <c r="D344" i="1"/>
  <c r="D345" i="1"/>
  <c r="D347" i="1"/>
  <c r="D348" i="1"/>
  <c r="D349" i="1"/>
  <c r="D351" i="1"/>
  <c r="D352" i="1"/>
  <c r="D353" i="1"/>
  <c r="D356" i="1"/>
  <c r="D358" i="1"/>
  <c r="D359" i="1"/>
  <c r="D360" i="1"/>
  <c r="D361" i="1"/>
  <c r="D362" i="1"/>
  <c r="D365" i="1"/>
  <c r="D367" i="1"/>
  <c r="D368" i="1"/>
  <c r="D369" i="1"/>
  <c r="D370" i="1"/>
  <c r="D371" i="1"/>
  <c r="D372" i="1"/>
  <c r="D374" i="1"/>
  <c r="D375" i="1"/>
  <c r="D376" i="1"/>
  <c r="D379" i="1"/>
  <c r="D380" i="1"/>
  <c r="D382" i="1"/>
  <c r="D384" i="1"/>
  <c r="D385" i="1"/>
  <c r="D386" i="1"/>
  <c r="D387" i="1"/>
  <c r="D388" i="1"/>
  <c r="D389" i="1"/>
  <c r="D390" i="1"/>
  <c r="D391" i="1"/>
  <c r="D392" i="1"/>
  <c r="D393" i="1"/>
  <c r="D396" i="1"/>
  <c r="D397" i="1"/>
  <c r="D398" i="1"/>
  <c r="D399" i="1"/>
  <c r="D445" i="1" l="1"/>
  <c r="D443" i="1"/>
  <c r="D442" i="1"/>
  <c r="D440" i="1"/>
  <c r="D439" i="1"/>
  <c r="D435" i="1"/>
  <c r="D434" i="1"/>
  <c r="D433" i="1"/>
  <c r="D432" i="1"/>
  <c r="D430" i="1"/>
  <c r="D429" i="1"/>
  <c r="D428" i="1"/>
  <c r="D426" i="1"/>
  <c r="D423" i="1"/>
  <c r="D417" i="1"/>
  <c r="D412" i="1"/>
</calcChain>
</file>

<file path=xl/sharedStrings.xml><?xml version="1.0" encoding="utf-8"?>
<sst xmlns="http://schemas.openxmlformats.org/spreadsheetml/2006/main" count="4008" uniqueCount="661">
  <si>
    <t>operator</t>
  </si>
  <si>
    <t>FL</t>
    <phoneticPr fontId="3" type="noConversion"/>
  </si>
  <si>
    <t>SH</t>
    <phoneticPr fontId="3" type="noConversion"/>
  </si>
  <si>
    <t>35,19</t>
  </si>
  <si>
    <t>TV</t>
    <phoneticPr fontId="3" type="noConversion"/>
  </si>
  <si>
    <t>FH</t>
    <phoneticPr fontId="3" type="noConversion"/>
  </si>
  <si>
    <t>FH</t>
  </si>
  <si>
    <t>FH/SH</t>
    <phoneticPr fontId="3" type="noConversion"/>
  </si>
  <si>
    <t>Standard 99  for all siet 1168 samples until june 2022</t>
  </si>
  <si>
    <t>from june 2022: 152 st</t>
  </si>
  <si>
    <t>TEX86</t>
    <phoneticPr fontId="3" type="noConversion"/>
  </si>
  <si>
    <t>subBAY.low</t>
    <phoneticPr fontId="18" type="noConversion"/>
  </si>
  <si>
    <t>subBAY.med</t>
    <phoneticPr fontId="18" type="noConversion"/>
  </si>
  <si>
    <t>subBAY.high</t>
    <phoneticPr fontId="18" type="noConversion"/>
  </si>
  <si>
    <t>depth</t>
  </si>
  <si>
    <t>age</t>
  </si>
  <si>
    <t>site</t>
  </si>
  <si>
    <t>proxy</t>
  </si>
  <si>
    <t>TEX86</t>
  </si>
  <si>
    <t>1292'</t>
  </si>
  <si>
    <t>1036-tot</t>
  </si>
  <si>
    <t>1050-tot</t>
  </si>
  <si>
    <t>BAY.LOW</t>
  </si>
  <si>
    <t>BAY.MED</t>
  </si>
  <si>
    <t>BAY.HIGH</t>
  </si>
  <si>
    <t>H1300</t>
  </si>
  <si>
    <t>1050-1</t>
  </si>
  <si>
    <t>1050-2</t>
  </si>
  <si>
    <t>OH-1048a</t>
  </si>
  <si>
    <t>1036-1</t>
  </si>
  <si>
    <t>1036-2</t>
  </si>
  <si>
    <t>1034-1</t>
  </si>
  <si>
    <t>1034-2</t>
  </si>
  <si>
    <t>OH-1034a</t>
  </si>
  <si>
    <t>OH-1034b</t>
  </si>
  <si>
    <t>OH-1034c</t>
  </si>
  <si>
    <t>OH-1034d</t>
  </si>
  <si>
    <t>1032-1</t>
  </si>
  <si>
    <t>1032-2</t>
  </si>
  <si>
    <t>OH-1020a</t>
  </si>
  <si>
    <t>OH-1020b</t>
  </si>
  <si>
    <t>OH-1020c</t>
  </si>
  <si>
    <t>OH-1020d</t>
  </si>
  <si>
    <t>NA</t>
  </si>
  <si>
    <t>LC22060000146</t>
  </si>
  <si>
    <t>LC22020000014</t>
  </si>
  <si>
    <t>LC22060000044</t>
  </si>
  <si>
    <t>LC22020000013</t>
  </si>
  <si>
    <t>LC22060000141</t>
  </si>
  <si>
    <t>LC22030000107</t>
  </si>
  <si>
    <t>LC22060000112</t>
  </si>
  <si>
    <t>LC22030000106</t>
  </si>
  <si>
    <t>LC22060000088</t>
  </si>
  <si>
    <t>LC22030000105</t>
  </si>
  <si>
    <t>LC22060000027</t>
  </si>
  <si>
    <t>LC22020000006</t>
  </si>
  <si>
    <t>LC22060000089</t>
  </si>
  <si>
    <t>LC22020000016</t>
  </si>
  <si>
    <t>LC22060000023</t>
  </si>
  <si>
    <t>LC22030000102</t>
  </si>
  <si>
    <t>LC22060000026</t>
  </si>
  <si>
    <t>LC22020000015</t>
  </si>
  <si>
    <t>LC22060000120</t>
  </si>
  <si>
    <t>LC22020000019</t>
  </si>
  <si>
    <t>LC22060000128</t>
  </si>
  <si>
    <t>LC22020000017</t>
  </si>
  <si>
    <t>LC22060000014</t>
  </si>
  <si>
    <t>LC22020000018</t>
  </si>
  <si>
    <t>LC22060000015</t>
  </si>
  <si>
    <t>LC22020000020</t>
  </si>
  <si>
    <t>LC22060000149</t>
  </si>
  <si>
    <t>LC22020000022</t>
  </si>
  <si>
    <t>LC22060000008</t>
  </si>
  <si>
    <t>LC22020000030</t>
  </si>
  <si>
    <t>LC22060000046</t>
  </si>
  <si>
    <t>LC22020000033</t>
  </si>
  <si>
    <t>LC22060000147</t>
  </si>
  <si>
    <t>LC22020000027</t>
  </si>
  <si>
    <t>LC22060000129</t>
  </si>
  <si>
    <t>LC22030000032</t>
  </si>
  <si>
    <t>LC22060000019</t>
  </si>
  <si>
    <t>LC22020000032</t>
  </si>
  <si>
    <t>LC22060000022</t>
  </si>
  <si>
    <t>LC22020000026</t>
  </si>
  <si>
    <t>LC22060000028</t>
  </si>
  <si>
    <t>LC22030000031</t>
  </si>
  <si>
    <t>LC22060000042</t>
  </si>
  <si>
    <t>LC22020000025</t>
  </si>
  <si>
    <t>LC22060000148</t>
  </si>
  <si>
    <t>LC22020000028</t>
  </si>
  <si>
    <t>LC22060000113</t>
  </si>
  <si>
    <t>LC22020000029</t>
  </si>
  <si>
    <t>LC22060000024</t>
  </si>
  <si>
    <t>LC22030000028</t>
  </si>
  <si>
    <t>LC22060000116</t>
  </si>
  <si>
    <t>LC22030000029</t>
  </si>
  <si>
    <t>LC22060000131</t>
  </si>
  <si>
    <t>LC22020000031</t>
  </si>
  <si>
    <t>LC22060000142</t>
  </si>
  <si>
    <t>LC22020000021</t>
  </si>
  <si>
    <t>LC22060000025</t>
  </si>
  <si>
    <t>LC22020000023</t>
  </si>
  <si>
    <t>LC22060000041</t>
  </si>
  <si>
    <t>LC22030000030</t>
  </si>
  <si>
    <t>LC22060000031</t>
  </si>
  <si>
    <t>LC22020000024</t>
  </si>
  <si>
    <t>LC22060000130</t>
  </si>
  <si>
    <t>LC22030000017</t>
  </si>
  <si>
    <t>LC22060000090</t>
  </si>
  <si>
    <t>LC22030000025</t>
  </si>
  <si>
    <t>LC22060000135</t>
  </si>
  <si>
    <t>LC22030000021</t>
  </si>
  <si>
    <t>LC22060000040</t>
  </si>
  <si>
    <t>LC22030000020</t>
  </si>
  <si>
    <t>LC22060000092</t>
  </si>
  <si>
    <t>LC22030000013</t>
  </si>
  <si>
    <t>LC22060000087</t>
  </si>
  <si>
    <t>LC21040000038</t>
  </si>
  <si>
    <t>LC22060000144</t>
  </si>
  <si>
    <t>LC22030000012</t>
  </si>
  <si>
    <t>LC22060000037</t>
  </si>
  <si>
    <t>LC21040000039</t>
  </si>
  <si>
    <t>LC22060000094</t>
  </si>
  <si>
    <t>LC22030000018</t>
  </si>
  <si>
    <t>LC22060000093</t>
  </si>
  <si>
    <t>LC22030000033</t>
  </si>
  <si>
    <t>LC22060000134</t>
  </si>
  <si>
    <t>LC21040000040</t>
  </si>
  <si>
    <t>LC22060000139</t>
  </si>
  <si>
    <t>LC21040000041</t>
  </si>
  <si>
    <t>LC22060000109</t>
  </si>
  <si>
    <t>LC22030000061</t>
  </si>
  <si>
    <t>LC22060000098</t>
  </si>
  <si>
    <t>LC21040000042</t>
  </si>
  <si>
    <t>LC22060000012</t>
  </si>
  <si>
    <t>LC22060000102</t>
  </si>
  <si>
    <t>LC21040000016</t>
  </si>
  <si>
    <t>LC22060000132</t>
  </si>
  <si>
    <t>LC22030000015</t>
  </si>
  <si>
    <t>LC22060000099</t>
  </si>
  <si>
    <t>LC22030000011</t>
  </si>
  <si>
    <t>LC22060000096</t>
  </si>
  <si>
    <t>LC22060000036</t>
  </si>
  <si>
    <t>LC21040000043</t>
  </si>
  <si>
    <t>LC22060000145</t>
  </si>
  <si>
    <t>LC22060000143</t>
  </si>
  <si>
    <t>LC22030000014</t>
  </si>
  <si>
    <t>LC22030000096</t>
  </si>
  <si>
    <t>LC22060000127</t>
  </si>
  <si>
    <t>LC210100028</t>
    <phoneticPr fontId="4" type="noConversion"/>
  </si>
  <si>
    <t>LC22060000119</t>
  </si>
  <si>
    <t>LC22030000024</t>
  </si>
  <si>
    <t>LC22060000140</t>
  </si>
  <si>
    <t>LC22030000022</t>
  </si>
  <si>
    <t>LC22060000118</t>
  </si>
  <si>
    <t>LC210100029</t>
    <phoneticPr fontId="4" type="noConversion"/>
  </si>
  <si>
    <t>LC22060000043</t>
  </si>
  <si>
    <t>LC22060000091</t>
  </si>
  <si>
    <t>LC22030000027</t>
  </si>
  <si>
    <t>LC22060000034</t>
  </si>
  <si>
    <t>LC210100055</t>
    <phoneticPr fontId="4" type="noConversion"/>
  </si>
  <si>
    <t>LC22060000111</t>
  </si>
  <si>
    <t>LC22030000023</t>
  </si>
  <si>
    <t>LC22060000133</t>
  </si>
  <si>
    <t>LC210100051</t>
    <phoneticPr fontId="4" type="noConversion"/>
  </si>
  <si>
    <t>LC22060000136</t>
  </si>
  <si>
    <t>LC22030000101</t>
  </si>
  <si>
    <t>LC22060000137</t>
  </si>
  <si>
    <t>LC22030000019</t>
  </si>
  <si>
    <t>LC22060000138</t>
  </si>
  <si>
    <t>LC210100050</t>
    <phoneticPr fontId="4" type="noConversion"/>
  </si>
  <si>
    <t>LC22060000114</t>
  </si>
  <si>
    <t>LC22030000100</t>
  </si>
  <si>
    <t>LC22060000104</t>
  </si>
  <si>
    <t>LC22030000026</t>
  </si>
  <si>
    <t>LC21110000274</t>
  </si>
  <si>
    <t>LC21110000275</t>
  </si>
  <si>
    <t>LC21110000250</t>
  </si>
  <si>
    <t>LC21110000276</t>
  </si>
  <si>
    <t>LC21110000252</t>
  </si>
  <si>
    <t>LC210100033</t>
    <phoneticPr fontId="4" type="noConversion"/>
  </si>
  <si>
    <t>LC21110000253</t>
  </si>
  <si>
    <t>LC21110000277</t>
  </si>
  <si>
    <t>LC21110000255</t>
  </si>
  <si>
    <t>LC21110000256</t>
  </si>
  <si>
    <t>LC21110000257</t>
  </si>
  <si>
    <t>LC21110000278</t>
  </si>
  <si>
    <t>LC21110000259</t>
  </si>
  <si>
    <t>LC21110000260</t>
  </si>
  <si>
    <t>LC210100048</t>
    <phoneticPr fontId="4" type="noConversion"/>
  </si>
  <si>
    <t>LC21110000279</t>
  </si>
  <si>
    <t>LC21110000262</t>
  </si>
  <si>
    <t>LC21110000263</t>
  </si>
  <si>
    <t>LC21110000264</t>
  </si>
  <si>
    <t>LC21110000280</t>
  </si>
  <si>
    <t>LC21110000281</t>
  </si>
  <si>
    <t>LC21110000286</t>
  </si>
  <si>
    <t>LC21110000287</t>
  </si>
  <si>
    <t>LC21110000317</t>
  </si>
  <si>
    <t>LC21110000289</t>
  </si>
  <si>
    <t>LC21110000291</t>
  </si>
  <si>
    <t>LC210100049</t>
  </si>
  <si>
    <t>LC21110000318</t>
  </si>
  <si>
    <t>LC21110000293</t>
  </si>
  <si>
    <t>LC21110000294</t>
  </si>
  <si>
    <t>LC21110000295</t>
  </si>
  <si>
    <t>LC21110000296</t>
  </si>
  <si>
    <t>LC21110000297</t>
  </si>
  <si>
    <t>LC21110000298</t>
  </si>
  <si>
    <t>LC21110000299</t>
  </si>
  <si>
    <t>LC21120000002</t>
  </si>
  <si>
    <t>LC210100036</t>
    <phoneticPr fontId="4" type="noConversion"/>
  </si>
  <si>
    <t>LC21120000001</t>
  </si>
  <si>
    <t>LC21110000302</t>
  </si>
  <si>
    <t>LC21110000303</t>
  </si>
  <si>
    <t>LC21110000304</t>
  </si>
  <si>
    <t>LC21110000305</t>
  </si>
  <si>
    <t>LC21110000306</t>
  </si>
  <si>
    <t>LC21110000307</t>
  </si>
  <si>
    <t>LC21110000308</t>
  </si>
  <si>
    <t>LC21110000309</t>
  </si>
  <si>
    <t>LC21110000310</t>
  </si>
  <si>
    <t>LC210100037</t>
    <phoneticPr fontId="4" type="noConversion"/>
  </si>
  <si>
    <t>LC21110000311</t>
  </si>
  <si>
    <t>LC21110000312</t>
  </si>
  <si>
    <t>LC21110000313</t>
  </si>
  <si>
    <t>LC21120000030</t>
  </si>
  <si>
    <t>LC21120000031</t>
  </si>
  <si>
    <t>LC21120000032</t>
  </si>
  <si>
    <t>LC21120000033</t>
  </si>
  <si>
    <t>LC21120000034</t>
  </si>
  <si>
    <t>LC210100038</t>
    <phoneticPr fontId="4" type="noConversion"/>
  </si>
  <si>
    <t>LC210100039</t>
    <phoneticPr fontId="4" type="noConversion"/>
  </si>
  <si>
    <t>LC210100040</t>
    <phoneticPr fontId="4" type="noConversion"/>
  </si>
  <si>
    <t>LC210100052</t>
    <phoneticPr fontId="4" type="noConversion"/>
  </si>
  <si>
    <t>LC1906000004</t>
  </si>
  <si>
    <t>LC210100042</t>
    <phoneticPr fontId="4" type="noConversion"/>
  </si>
  <si>
    <t>LC210100043</t>
    <phoneticPr fontId="4" type="noConversion"/>
  </si>
  <si>
    <t>LC210100056</t>
    <phoneticPr fontId="4" type="noConversion"/>
  </si>
  <si>
    <t>LC210100045</t>
    <phoneticPr fontId="4" type="noConversion"/>
  </si>
  <si>
    <t>LC210100046</t>
    <phoneticPr fontId="4" type="noConversion"/>
  </si>
  <si>
    <t>LC21040000018</t>
  </si>
  <si>
    <t>LC210100047</t>
    <phoneticPr fontId="4" type="noConversion"/>
  </si>
  <si>
    <t>LC1906000005</t>
  </si>
  <si>
    <t>LC21040000044</t>
    <phoneticPr fontId="4" type="noConversion"/>
  </si>
  <si>
    <t>LC21040000020</t>
  </si>
  <si>
    <t>LC21040000045</t>
  </si>
  <si>
    <t>LC1906000007</t>
  </si>
  <si>
    <t>LC21040000052</t>
  </si>
  <si>
    <t>LC21040000053</t>
  </si>
  <si>
    <t>LC21040000054</t>
  </si>
  <si>
    <t>LC2104000101</t>
  </si>
  <si>
    <t>LC21040000073</t>
  </si>
  <si>
    <t>LC21040000074</t>
  </si>
  <si>
    <t>LC21040000075</t>
  </si>
  <si>
    <t>LC21040000076</t>
  </si>
  <si>
    <t>2LC2110070</t>
    <phoneticPr fontId="4" type="noConversion"/>
  </si>
  <si>
    <t>LC1906000008</t>
  </si>
  <si>
    <t>2LC2110071</t>
  </si>
  <si>
    <t>2LC2110072</t>
  </si>
  <si>
    <t>2LC2110073</t>
  </si>
  <si>
    <t>2LC2110074</t>
  </si>
  <si>
    <t>LC21040000089</t>
  </si>
  <si>
    <t>2LC2110075</t>
  </si>
  <si>
    <t>2LC2110076</t>
  </si>
  <si>
    <t>2LC2110097</t>
    <phoneticPr fontId="4" type="noConversion"/>
  </si>
  <si>
    <t>LC21040000090</t>
  </si>
  <si>
    <t>LC1906000009</t>
  </si>
  <si>
    <t>2LC2110078</t>
  </si>
  <si>
    <t>2LC2110079</t>
  </si>
  <si>
    <t>2LC2110080</t>
  </si>
  <si>
    <t>2LC2110098</t>
    <phoneticPr fontId="4" type="noConversion"/>
  </si>
  <si>
    <t>2LC2110083</t>
    <phoneticPr fontId="4" type="noConversion"/>
  </si>
  <si>
    <t>LC21040000091</t>
  </si>
  <si>
    <t>LC1906000010</t>
  </si>
  <si>
    <t>2LC2110099</t>
    <phoneticPr fontId="4" type="noConversion"/>
  </si>
  <si>
    <t>2LC2110100</t>
  </si>
  <si>
    <t>LC20020000067</t>
    <phoneticPr fontId="4" type="noConversion"/>
  </si>
  <si>
    <t>2LC2110101</t>
  </si>
  <si>
    <t>2LC2110087</t>
    <phoneticPr fontId="4" type="noConversion"/>
  </si>
  <si>
    <t>LC21110000141</t>
  </si>
  <si>
    <t>LC21110000140</t>
  </si>
  <si>
    <t>LC21110000139</t>
  </si>
  <si>
    <t>LC1906000011</t>
  </si>
  <si>
    <t>LC20020000068</t>
    <phoneticPr fontId="4" type="noConversion"/>
  </si>
  <si>
    <t>LC20020000069</t>
    <phoneticPr fontId="4" type="noConversion"/>
  </si>
  <si>
    <t>LC21100000128</t>
  </si>
  <si>
    <t>LC20020000070</t>
    <phoneticPr fontId="4" type="noConversion"/>
  </si>
  <si>
    <t>LC21110000138</t>
  </si>
  <si>
    <t>LC1906000012</t>
  </si>
  <si>
    <t>2LC2110093</t>
  </si>
  <si>
    <t>LC20020000071</t>
    <phoneticPr fontId="4" type="noConversion"/>
  </si>
  <si>
    <t>2LC2110094</t>
  </si>
  <si>
    <t>LC20020000072</t>
    <phoneticPr fontId="4" type="noConversion"/>
  </si>
  <si>
    <t>LC20020000073</t>
    <phoneticPr fontId="4" type="noConversion"/>
  </si>
  <si>
    <t>2LC2110095</t>
  </si>
  <si>
    <t>LC20020000074</t>
    <phoneticPr fontId="4" type="noConversion"/>
  </si>
  <si>
    <t>2LC2110096</t>
  </si>
  <si>
    <t>LC20020000075</t>
    <phoneticPr fontId="4" type="noConversion"/>
  </si>
  <si>
    <t>LC20020000076</t>
    <phoneticPr fontId="4" type="noConversion"/>
  </si>
  <si>
    <t>LC21100000151</t>
  </si>
  <si>
    <t>LC20020000077</t>
  </si>
  <si>
    <t>LC21100000152</t>
  </si>
  <si>
    <t>LC2002000112</t>
    <phoneticPr fontId="4" type="noConversion"/>
  </si>
  <si>
    <t>LC21100000153</t>
  </si>
  <si>
    <t>LC1906000013</t>
    <phoneticPr fontId="4" type="noConversion"/>
  </si>
  <si>
    <t>LC21100000154</t>
  </si>
  <si>
    <t>LC21100000155</t>
  </si>
  <si>
    <t>LC2002000113</t>
  </si>
  <si>
    <t>LC21100000156</t>
  </si>
  <si>
    <t>2LC2110112</t>
    <phoneticPr fontId="4" type="noConversion"/>
  </si>
  <si>
    <t>LC2002000114</t>
  </si>
  <si>
    <t>2LC2110113</t>
  </si>
  <si>
    <t>LC2002000115</t>
  </si>
  <si>
    <t>LC21100000157</t>
  </si>
  <si>
    <t>LC2002000116</t>
  </si>
  <si>
    <t>2LC2110115</t>
    <phoneticPr fontId="4" type="noConversion"/>
  </si>
  <si>
    <t>LC2002000117</t>
  </si>
  <si>
    <t>LC2002000118</t>
  </si>
  <si>
    <t>LC21100000158</t>
  </si>
  <si>
    <t>LC2002000119</t>
  </si>
  <si>
    <t>LC21100000159</t>
  </si>
  <si>
    <t>LC1906000014</t>
  </si>
  <si>
    <t>LC21100000160</t>
  </si>
  <si>
    <t>LC2002000120</t>
  </si>
  <si>
    <t>LC21100000187</t>
  </si>
  <si>
    <t>LC2002000121</t>
  </si>
  <si>
    <t>2LC2110121</t>
    <phoneticPr fontId="4" type="noConversion"/>
  </si>
  <si>
    <t>LC2104000102</t>
  </si>
  <si>
    <t>LC21100000188</t>
  </si>
  <si>
    <t>LC1906000015</t>
  </si>
  <si>
    <t>2LC2110123</t>
    <phoneticPr fontId="4" type="noConversion"/>
  </si>
  <si>
    <t>LC2002000122</t>
  </si>
  <si>
    <t>2LC2110124</t>
  </si>
  <si>
    <t>2LC2110125</t>
  </si>
  <si>
    <t>LC15020000147.D</t>
  </si>
  <si>
    <t>LC1906000016</t>
    <phoneticPr fontId="4" type="noConversion"/>
  </si>
  <si>
    <t>2LC2110126</t>
  </si>
  <si>
    <t>LC21100000189</t>
  </si>
  <si>
    <t>LC21040000079</t>
  </si>
  <si>
    <t>2LC2110129</t>
    <phoneticPr fontId="4" type="noConversion"/>
  </si>
  <si>
    <t>LC1906000017</t>
  </si>
  <si>
    <t>LC21040000080</t>
  </si>
  <si>
    <t>2LC2110130</t>
  </si>
  <si>
    <t>LC2104000103</t>
  </si>
  <si>
    <t>2LC2110131</t>
  </si>
  <si>
    <t>LC20020000078</t>
  </si>
  <si>
    <t>2LC2110132</t>
  </si>
  <si>
    <t>LC15020000160.D</t>
  </si>
  <si>
    <t>LC2002000123</t>
  </si>
  <si>
    <t>LC21100000126</t>
  </si>
  <si>
    <t>LC1906000018</t>
  </si>
  <si>
    <t>2LC2110134</t>
    <phoneticPr fontId="4" type="noConversion"/>
  </si>
  <si>
    <t>2LC2110135</t>
  </si>
  <si>
    <t>2LC2110136</t>
  </si>
  <si>
    <t>LC21110000137</t>
  </si>
  <si>
    <t>LC21100000190</t>
  </si>
  <si>
    <t>LC1906000019</t>
  </si>
  <si>
    <t>LC2002000124</t>
  </si>
  <si>
    <t>LC21110000146</t>
  </si>
  <si>
    <t>LC2104000105</t>
  </si>
  <si>
    <t>LC21100000191</t>
  </si>
  <si>
    <t>LC15020000161-sh.D</t>
    <phoneticPr fontId="4" type="noConversion"/>
  </si>
  <si>
    <t>LC1906000020</t>
  </si>
  <si>
    <t>LC21100000127</t>
  </si>
  <si>
    <t>LC2201000004</t>
  </si>
  <si>
    <t>LC2201000005</t>
  </si>
  <si>
    <t>LC21110000145</t>
  </si>
  <si>
    <t>LC21100000193</t>
  </si>
  <si>
    <t>LC21100000194</t>
  </si>
  <si>
    <t>LC2002000127</t>
  </si>
  <si>
    <t>LC2201000010</t>
  </si>
  <si>
    <t>LC21100000197</t>
  </si>
  <si>
    <t>LC2201000011</t>
  </si>
  <si>
    <t>LC21100000198</t>
  </si>
  <si>
    <t>LC2002000129</t>
  </si>
  <si>
    <t>LC1906000024</t>
  </si>
  <si>
    <t>LC21100000199</t>
  </si>
  <si>
    <t>LC1503000010.D</t>
  </si>
  <si>
    <t>LC21040000093</t>
  </si>
  <si>
    <t>LC21100000200</t>
  </si>
  <si>
    <t>LC21040000085</t>
  </si>
  <si>
    <t>LC21100000219</t>
  </si>
  <si>
    <t>LC21100000202</t>
  </si>
  <si>
    <t>LC21100000203</t>
  </si>
  <si>
    <t>LC19030000114</t>
  </si>
  <si>
    <t>LC21100000204</t>
  </si>
  <si>
    <t>LC21100000205</t>
  </si>
  <si>
    <t>LC2002000130</t>
  </si>
  <si>
    <t>LC2002000131</t>
  </si>
  <si>
    <t>LC1503000011.D</t>
  </si>
  <si>
    <t>LC21100000206</t>
  </si>
  <si>
    <t>LC21040000086</t>
  </si>
  <si>
    <t>LC1906000025</t>
  </si>
  <si>
    <t>LC21100000207</t>
  </si>
  <si>
    <t>LC2002000132</t>
  </si>
  <si>
    <t>LC21100000208</t>
  </si>
  <si>
    <t>LC21040000087</t>
  </si>
  <si>
    <t>LC21040000088</t>
  </si>
  <si>
    <t>LC21100000209</t>
  </si>
  <si>
    <t>LC21040000094</t>
  </si>
  <si>
    <t>LC21100000210</t>
  </si>
  <si>
    <t>LC21040000095</t>
  </si>
  <si>
    <t>LC21100000260</t>
  </si>
  <si>
    <t>LC21100000212</t>
  </si>
  <si>
    <t>LC21100000213</t>
  </si>
  <si>
    <t>LC1503000012.D</t>
  </si>
  <si>
    <t>LC1905000059</t>
  </si>
  <si>
    <t>LC21100000214</t>
  </si>
  <si>
    <t>LC21100000261</t>
  </si>
  <si>
    <t>LC21100000216</t>
  </si>
  <si>
    <t>LC21100000217</t>
  </si>
  <si>
    <t>LC2004000015</t>
  </si>
  <si>
    <t>LC1905000060</t>
  </si>
  <si>
    <t>LC21100000247</t>
  </si>
  <si>
    <t>LC21100000248</t>
  </si>
  <si>
    <t>LC2004000018</t>
  </si>
  <si>
    <t>LC21100000249</t>
  </si>
  <si>
    <t>LC1503000013.D</t>
  </si>
  <si>
    <t>LC21100000250</t>
  </si>
  <si>
    <t>LC21100000251</t>
  </si>
  <si>
    <t>LC1905000061</t>
    <phoneticPr fontId="4" type="noConversion"/>
  </si>
  <si>
    <t>LC2004000046</t>
  </si>
  <si>
    <t>LC21100000252</t>
  </si>
  <si>
    <t>LC2104000129</t>
  </si>
  <si>
    <t>LC21100000253</t>
  </si>
  <si>
    <t>LC21100000254</t>
  </si>
  <si>
    <t>LC21030000103</t>
  </si>
  <si>
    <t>LC1503000014.D</t>
  </si>
  <si>
    <t>LC2104000141</t>
  </si>
  <si>
    <t>LC21100000255</t>
  </si>
  <si>
    <t>LC21100000256</t>
  </si>
  <si>
    <t>LC21100000257</t>
  </si>
  <si>
    <t>LC1906000026</t>
  </si>
  <si>
    <t>LC2004000012</t>
  </si>
  <si>
    <t>LC2104000140</t>
  </si>
  <si>
    <t>LC21100000258</t>
  </si>
  <si>
    <t>LC21100000259</t>
  </si>
  <si>
    <t>LC2104000132</t>
  </si>
  <si>
    <t>LC2004000020</t>
  </si>
  <si>
    <t>LC2104000112</t>
  </si>
  <si>
    <t>LC2104000133</t>
  </si>
  <si>
    <t>LC2104000114</t>
  </si>
  <si>
    <t>LC2004000043</t>
  </si>
  <si>
    <t>LC2104000134</t>
  </si>
  <si>
    <t>LC2104000135</t>
  </si>
  <si>
    <t>LC2104000136</t>
  </si>
  <si>
    <t>LC2104000137</t>
  </si>
  <si>
    <t>LC2103000005</t>
  </si>
  <si>
    <t>LC21030000107</t>
  </si>
  <si>
    <t>LC2004000029</t>
  </si>
  <si>
    <t>LC2104000119</t>
  </si>
  <si>
    <t>LC2104000120</t>
  </si>
  <si>
    <t>LC21030000029</t>
  </si>
  <si>
    <t>LC2104000138</t>
  </si>
  <si>
    <t>LC2104000139</t>
  </si>
  <si>
    <t>LC2004000034</t>
  </si>
  <si>
    <t>LC2104000123</t>
  </si>
  <si>
    <t>LC21030000109</t>
  </si>
  <si>
    <t>LC19030000115</t>
    <phoneticPr fontId="4" type="noConversion"/>
  </si>
  <si>
    <t>LC2004000044</t>
  </si>
  <si>
    <t>LC2004000045</t>
  </si>
  <si>
    <t>LC2004000032</t>
  </si>
  <si>
    <t>LC2004000033</t>
  </si>
  <si>
    <t>LC19030000116</t>
    <phoneticPr fontId="4" type="noConversion"/>
  </si>
  <si>
    <t>LC2009000003</t>
  </si>
  <si>
    <t>LC2103000007</t>
  </si>
  <si>
    <t>LC19030000117</t>
    <phoneticPr fontId="4" type="noConversion"/>
  </si>
  <si>
    <t>LC1905000062</t>
  </si>
  <si>
    <t>LC2009000030</t>
  </si>
  <si>
    <t>LC1905000063</t>
  </si>
  <si>
    <t>LC21030000031</t>
  </si>
  <si>
    <t>LC21030000030</t>
  </si>
  <si>
    <t>LC21030000032</t>
  </si>
  <si>
    <t>LC20090000031</t>
  </si>
  <si>
    <t>LC2103000011</t>
  </si>
  <si>
    <t>LC1905000064</t>
  </si>
  <si>
    <t>LC21030000113</t>
  </si>
  <si>
    <t>LC20090000073</t>
  </si>
  <si>
    <t>LC21030000033</t>
  </si>
  <si>
    <t>LC21030000034</t>
  </si>
  <si>
    <t>LC21030000035</t>
  </si>
  <si>
    <t>LC20090000033</t>
  </si>
  <si>
    <t>LC21030000114</t>
  </si>
  <si>
    <t>LC21030000036</t>
  </si>
  <si>
    <t>LC2004000038</t>
  </si>
  <si>
    <t>LC21030000037</t>
  </si>
  <si>
    <t>LC2004000040</t>
  </si>
  <si>
    <t>LC2103000017</t>
  </si>
  <si>
    <t>LC2004000039</t>
  </si>
  <si>
    <t>LC2004000042</t>
  </si>
  <si>
    <t>LC21030000038</t>
  </si>
  <si>
    <t>LC2004000030</t>
  </si>
  <si>
    <t>LC19030000118</t>
    <phoneticPr fontId="4" type="noConversion"/>
  </si>
  <si>
    <t>LC21030000039</t>
  </si>
  <si>
    <t>LC2004000036</t>
  </si>
  <si>
    <t>LC1905000065</t>
  </si>
  <si>
    <t>LC21030000040</t>
  </si>
  <si>
    <t>LC20090000034</t>
  </si>
  <si>
    <t>LC21030000041</t>
  </si>
  <si>
    <t>LC2004000031</t>
  </si>
  <si>
    <t>LC1905000066</t>
  </si>
  <si>
    <t>LC21030000042</t>
  </si>
  <si>
    <t>LC1905000067</t>
  </si>
  <si>
    <t>LC21030000043</t>
  </si>
  <si>
    <t>LC1905000068</t>
  </si>
  <si>
    <t>LC21030000044</t>
  </si>
  <si>
    <t>LC19030000119</t>
    <phoneticPr fontId="4" type="noConversion"/>
  </si>
  <si>
    <t>LC21030000045</t>
  </si>
  <si>
    <t>2LC22060103</t>
  </si>
  <si>
    <t>LC1905000069</t>
  </si>
  <si>
    <t>2LC22060104</t>
  </si>
  <si>
    <t>2LC22060105</t>
  </si>
  <si>
    <t>2LC22060106</t>
  </si>
  <si>
    <t>LC1905000070</t>
  </si>
  <si>
    <t>LC20090000035</t>
  </si>
  <si>
    <t>LC20090000036</t>
  </si>
  <si>
    <t>2LC22060107</t>
  </si>
  <si>
    <t>LC1905000071</t>
  </si>
  <si>
    <t>LC20090000037</t>
  </si>
  <si>
    <t>LC21030000046</t>
  </si>
  <si>
    <t>2LC22060108</t>
  </si>
  <si>
    <t>LC21030000048</t>
  </si>
  <si>
    <t>LC2004000049</t>
  </si>
  <si>
    <t>LC21030000049</t>
  </si>
  <si>
    <t>LC21030000050</t>
  </si>
  <si>
    <t>LC20090000038</t>
  </si>
  <si>
    <t>LC21030000051</t>
  </si>
  <si>
    <t>2LC22060109</t>
  </si>
  <si>
    <t>LC19030000136</t>
  </si>
  <si>
    <t>LC1905000072</t>
  </si>
  <si>
    <t>LC21030000052</t>
  </si>
  <si>
    <t>LC1905000073</t>
  </si>
  <si>
    <t>2LC22060111</t>
  </si>
  <si>
    <t>2LC22060112</t>
  </si>
  <si>
    <t>2LC22060113</t>
  </si>
  <si>
    <t>LC1905000074</t>
  </si>
  <si>
    <t>2LC22060114</t>
  </si>
  <si>
    <t>LC1905000075</t>
  </si>
  <si>
    <t>2LC22060115</t>
  </si>
  <si>
    <t>2LC22060116</t>
  </si>
  <si>
    <t>LC19030000120</t>
    <phoneticPr fontId="4" type="noConversion"/>
  </si>
  <si>
    <t>LC1905000076</t>
  </si>
  <si>
    <t>2LC22060117</t>
  </si>
  <si>
    <t>2LC22060118</t>
  </si>
  <si>
    <t>LC20090039</t>
  </si>
  <si>
    <t>LC21030000053</t>
  </si>
  <si>
    <t>LC20090040</t>
  </si>
  <si>
    <t>2LC22060119</t>
  </si>
  <si>
    <t>2LC22060120</t>
  </si>
  <si>
    <t>2LC22060122</t>
  </si>
  <si>
    <t>LC19030000121</t>
    <phoneticPr fontId="4" type="noConversion"/>
  </si>
  <si>
    <t>2LC22060123</t>
  </si>
  <si>
    <t>2LC22060124</t>
  </si>
  <si>
    <t>LC2004000028</t>
  </si>
  <si>
    <t>2LC22060125</t>
  </si>
  <si>
    <t>LC21030000054</t>
  </si>
  <si>
    <t>LC2004000047</t>
  </si>
  <si>
    <t>LC20090041</t>
  </si>
  <si>
    <t>LC21030000055</t>
  </si>
  <si>
    <t>LC2004000027</t>
  </si>
  <si>
    <t>LC19060046</t>
  </si>
  <si>
    <t>LC20090042</t>
  </si>
  <si>
    <t>LC21030000056</t>
  </si>
  <si>
    <t>LC20090043</t>
  </si>
  <si>
    <t>LC20090044</t>
  </si>
  <si>
    <t>LC21030000057</t>
  </si>
  <si>
    <t>LC21030000058</t>
  </si>
  <si>
    <t>LC21030000059</t>
  </si>
  <si>
    <t>LC21030000060</t>
  </si>
  <si>
    <t>LC21030000061</t>
  </si>
  <si>
    <t>LC2010000045</t>
  </si>
  <si>
    <t>LC21030000062</t>
  </si>
  <si>
    <t>LC19060050</t>
  </si>
  <si>
    <t>LC21030000063</t>
  </si>
  <si>
    <t>LC2010000012</t>
  </si>
  <si>
    <t>LC21030000064</t>
  </si>
  <si>
    <t>LC2010000047</t>
  </si>
  <si>
    <t>LC21030000065</t>
  </si>
  <si>
    <t>LC19060045</t>
  </si>
  <si>
    <t>2LC22060126</t>
  </si>
  <si>
    <t>LC21030000066</t>
  </si>
  <si>
    <t>LC19030000122</t>
    <phoneticPr fontId="4" type="noConversion"/>
  </si>
  <si>
    <t>LC21030000067</t>
  </si>
  <si>
    <t>LC19060043</t>
  </si>
  <si>
    <t>2LC22060127</t>
  </si>
  <si>
    <t>LC19060048</t>
  </si>
  <si>
    <t>LC20090048</t>
  </si>
  <si>
    <t>LC21030000068</t>
  </si>
  <si>
    <t>LC19060051</t>
  </si>
  <si>
    <t>LC19030000123</t>
    <phoneticPr fontId="4" type="noConversion"/>
  </si>
  <si>
    <t>2LC22060129</t>
  </si>
  <si>
    <t>LC19060047</t>
  </si>
  <si>
    <t>2LC22060130</t>
  </si>
  <si>
    <t>2LC22060131</t>
  </si>
  <si>
    <t>2LC22060133</t>
  </si>
  <si>
    <t>LC19030000124</t>
  </si>
  <si>
    <t>2LC22060134</t>
  </si>
  <si>
    <t>LC19060044</t>
  </si>
  <si>
    <t>?</t>
    <phoneticPr fontId="3" type="noConversion"/>
  </si>
  <si>
    <t>LC2010000050</t>
  </si>
  <si>
    <t>LC19060052</t>
  </si>
  <si>
    <t>2LC22060135</t>
  </si>
  <si>
    <t>2LC22060136</t>
  </si>
  <si>
    <t>LC19060049</t>
  </si>
  <si>
    <t>2LC22060137</t>
  </si>
  <si>
    <t>2LC22060138</t>
  </si>
  <si>
    <t>2LC22060139</t>
  </si>
  <si>
    <t>2LC22060140</t>
  </si>
  <si>
    <t>2LC22060141</t>
  </si>
  <si>
    <t>LC19030000125</t>
  </si>
  <si>
    <t>2LC22060143</t>
  </si>
  <si>
    <t>2LC22060144</t>
  </si>
  <si>
    <t>2LC22060145</t>
  </si>
  <si>
    <t>LC19030000126</t>
  </si>
  <si>
    <t>2LC22060146</t>
  </si>
  <si>
    <t>2LC22060147</t>
  </si>
  <si>
    <t>2LC22060148</t>
  </si>
  <si>
    <t>LC19030000127</t>
  </si>
  <si>
    <t>2LC22060149</t>
  </si>
  <si>
    <t>LC19030000128</t>
  </si>
  <si>
    <t>LC19030000129</t>
  </si>
  <si>
    <t>LC19030000130</t>
  </si>
  <si>
    <t>2LC22060150</t>
  </si>
  <si>
    <t>LC19030000131</t>
  </si>
  <si>
    <t>LC19030000132</t>
  </si>
  <si>
    <t>LC19030000133</t>
  </si>
  <si>
    <t>LC19030000134</t>
  </si>
  <si>
    <t>LC19030000135</t>
  </si>
  <si>
    <t>FL</t>
  </si>
  <si>
    <t>SH</t>
  </si>
  <si>
    <t>TV</t>
  </si>
  <si>
    <t>FH/SH</t>
  </si>
  <si>
    <t>LC2104000104</t>
  </si>
  <si>
    <t>LC2002000125</t>
  </si>
  <si>
    <t>LC1906000021</t>
  </si>
  <si>
    <t>LC2201000006</t>
  </si>
  <si>
    <t>LC21110000144</t>
  </si>
  <si>
    <t>LC15020000162.D</t>
  </si>
  <si>
    <t>LC2201000007</t>
  </si>
  <si>
    <t>LC21100000192</t>
  </si>
  <si>
    <t>LC1906000022</t>
  </si>
  <si>
    <t>LC21040000083</t>
  </si>
  <si>
    <t>LC21110000143</t>
  </si>
  <si>
    <t>LC2002000126</t>
  </si>
  <si>
    <t>2LC2110147</t>
  </si>
  <si>
    <t>LC2201000009</t>
  </si>
  <si>
    <t>LC21110000142</t>
  </si>
  <si>
    <t>LC1906000023</t>
  </si>
  <si>
    <t>LC21040000084</t>
  </si>
  <si>
    <t>LC2002000128</t>
  </si>
  <si>
    <t>LC21100000195</t>
  </si>
  <si>
    <t>LC1905000057</t>
  </si>
  <si>
    <t>LC21100000262</t>
  </si>
  <si>
    <t>run</t>
  </si>
  <si>
    <t>subBAY.LOW</t>
  </si>
  <si>
    <t>subBAY.MED</t>
  </si>
  <si>
    <t>subBAY.HIGH</t>
  </si>
  <si>
    <t>publication</t>
  </si>
  <si>
    <t>Hou et al., 2022 CP</t>
  </si>
  <si>
    <t>Hoem et al., 2022 CE&amp;E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</si>
</sst>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_);[Red]\(0.00\)"/>
    <numFmt numFmtId="166" formatCode="0.000_);[Red]\(0.000\)"/>
    <numFmt numFmtId="167" formatCode="0.000_ "/>
    <numFmt numFmtId="168" formatCode="0.0000_ "/>
    <numFmt numFmtId="169" formatCode="0.000E+00"/>
  </numFmts>
  <fonts count="41">
    <font>
      <sz val="12"/>
      <color theme="1"/>
      <name val="DengXian Light"/>
      <family val="2"/>
      <charset val="134"/>
    </font>
    <font>
      <sz val="12"/>
      <color theme="1"/>
      <name val="DengXian Light"/>
      <family val="2"/>
      <charset val="134"/>
    </font>
    <font>
      <sz val="10"/>
      <name val="Verdana"/>
      <family val="2"/>
    </font>
    <font>
      <sz val="9"/>
      <name val="DengXian Light"/>
      <family val="2"/>
      <charset val="134"/>
    </font>
    <font>
      <sz val="10"/>
      <name val="Arial"/>
      <family val="2"/>
    </font>
    <font>
      <sz val="12"/>
      <name val="Calibri"/>
      <family val="2"/>
      <charset val="134"/>
      <scheme val="minor"/>
    </font>
    <font>
      <sz val="10"/>
      <name val="Helvetica"/>
      <family val="2"/>
    </font>
    <font>
      <sz val="11"/>
      <name val="Times Roman"/>
    </font>
    <font>
      <b/>
      <sz val="11"/>
      <name val="Times Roman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  <family val="2"/>
    </font>
    <font>
      <sz val="12"/>
      <name val="DengXian Light"/>
      <family val="2"/>
      <charset val="134"/>
    </font>
    <font>
      <sz val="11"/>
      <name val="Georgia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name val="Times Roman"/>
    </font>
    <font>
      <sz val="10"/>
      <name val="Courier"/>
      <family val="1"/>
    </font>
    <font>
      <sz val="11"/>
      <color theme="1"/>
      <name val="Calibri"/>
      <family val="2"/>
      <scheme val="minor"/>
    </font>
    <font>
      <sz val="10"/>
      <name val="Times"/>
      <family val="1"/>
    </font>
    <font>
      <sz val="8"/>
      <name val="Helvetica"/>
      <family val="2"/>
    </font>
    <font>
      <sz val="14"/>
      <name val="Helvetica"/>
      <family val="2"/>
    </font>
    <font>
      <sz val="12"/>
      <name val="Calibri"/>
      <family val="2"/>
      <scheme val="minor"/>
    </font>
    <font>
      <sz val="12"/>
      <name val="等线"/>
      <family val="2"/>
    </font>
    <font>
      <b/>
      <sz val="12"/>
      <name val="Times Roman"/>
    </font>
    <font>
      <sz val="12"/>
      <name val="等线"/>
      <family val="2"/>
      <charset val="134"/>
    </font>
    <font>
      <b/>
      <sz val="10"/>
      <name val="Arial"/>
      <family val="2"/>
    </font>
    <font>
      <sz val="10"/>
      <name val="CIDFont+F1"/>
    </font>
    <font>
      <sz val="12"/>
      <color rgb="FF9C0006"/>
      <name val="DengXian Light"/>
      <family val="2"/>
      <charset val="134"/>
    </font>
    <font>
      <sz val="10"/>
      <color rgb="FF9C0006"/>
      <name val="Times"/>
      <family val="1"/>
    </font>
    <font>
      <sz val="1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4"/>
      <name val="Calibri"/>
      <family val="2"/>
    </font>
    <font>
      <sz val="12"/>
      <color rgb="FF000000"/>
      <name val="DengXian Light"/>
      <family val="2"/>
      <charset val="134"/>
    </font>
    <font>
      <sz val="8"/>
      <name val="DengXian Light"/>
      <family val="2"/>
      <charset val="134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 Unicode MS"/>
      <family val="2"/>
    </font>
    <font>
      <sz val="11"/>
      <color rgb="FF000000"/>
      <name val="Times Roman"/>
    </font>
    <font>
      <sz val="12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167">
    <xf numFmtId="0" fontId="0" fillId="0" borderId="0" xfId="0">
      <alignment vertical="center"/>
    </xf>
    <xf numFmtId="0" fontId="10" fillId="0" borderId="0" xfId="1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/>
    </xf>
    <xf numFmtId="164" fontId="9" fillId="0" borderId="0" xfId="1" applyNumberFormat="1" applyFont="1" applyFill="1"/>
    <xf numFmtId="0" fontId="9" fillId="0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/>
    </xf>
    <xf numFmtId="164" fontId="4" fillId="0" borderId="0" xfId="1" applyNumberFormat="1" applyFont="1" applyFill="1"/>
    <xf numFmtId="0" fontId="5" fillId="0" borderId="0" xfId="0" applyFont="1" applyFill="1">
      <alignment vertical="center"/>
    </xf>
    <xf numFmtId="0" fontId="5" fillId="0" borderId="0" xfId="0" applyFont="1" applyFill="1" applyAlignment="1"/>
    <xf numFmtId="0" fontId="6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/>
    <xf numFmtId="0" fontId="12" fillId="0" borderId="0" xfId="0" applyFont="1" applyFill="1" applyAlignment="1"/>
    <xf numFmtId="2" fontId="4" fillId="0" borderId="0" xfId="1" applyNumberFormat="1" applyFont="1" applyFill="1" applyAlignment="1">
      <alignment horizontal="center"/>
    </xf>
    <xf numFmtId="0" fontId="12" fillId="0" borderId="0" xfId="0" applyFont="1" applyFill="1">
      <alignment vertical="center"/>
    </xf>
    <xf numFmtId="0" fontId="9" fillId="0" borderId="0" xfId="0" applyFont="1" applyFill="1" applyAlignment="1"/>
    <xf numFmtId="0" fontId="9" fillId="0" borderId="0" xfId="0" applyFont="1" applyFill="1">
      <alignment vertical="center"/>
    </xf>
    <xf numFmtId="11" fontId="12" fillId="0" borderId="0" xfId="0" applyNumberFormat="1" applyFont="1" applyFill="1">
      <alignment vertical="center"/>
    </xf>
    <xf numFmtId="166" fontId="12" fillId="0" borderId="0" xfId="0" applyNumberFormat="1" applyFont="1" applyFill="1">
      <alignment vertical="center"/>
    </xf>
    <xf numFmtId="11" fontId="12" fillId="0" borderId="0" xfId="0" applyNumberFormat="1" applyFont="1" applyFill="1" applyAlignment="1"/>
    <xf numFmtId="11" fontId="9" fillId="0" borderId="0" xfId="0" applyNumberFormat="1" applyFont="1" applyFill="1" applyAlignment="1"/>
    <xf numFmtId="167" fontId="9" fillId="0" borderId="0" xfId="0" applyNumberFormat="1" applyFont="1" applyFill="1" applyAlignment="1"/>
    <xf numFmtId="168" fontId="9" fillId="0" borderId="0" xfId="0" applyNumberFormat="1" applyFont="1" applyFill="1" applyAlignment="1"/>
    <xf numFmtId="0" fontId="13" fillId="0" borderId="0" xfId="0" applyFont="1" applyFill="1" applyAlignment="1"/>
    <xf numFmtId="0" fontId="14" fillId="0" borderId="0" xfId="0" applyFont="1" applyFill="1" applyAlignment="1"/>
    <xf numFmtId="167" fontId="12" fillId="0" borderId="0" xfId="0" applyNumberFormat="1" applyFont="1" applyFill="1" applyAlignment="1"/>
    <xf numFmtId="168" fontId="12" fillId="0" borderId="0" xfId="0" applyNumberFormat="1" applyFont="1" applyFill="1" applyAlignment="1"/>
    <xf numFmtId="49" fontId="15" fillId="0" borderId="0" xfId="0" applyNumberFormat="1" applyFont="1" applyFill="1" applyAlignment="1"/>
    <xf numFmtId="0" fontId="15" fillId="0" borderId="0" xfId="0" applyFont="1" applyFill="1" applyAlignment="1"/>
    <xf numFmtId="0" fontId="11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12" fillId="0" borderId="1" xfId="0" applyFont="1" applyFill="1" applyBorder="1">
      <alignment vertical="center"/>
    </xf>
    <xf numFmtId="0" fontId="16" fillId="0" borderId="0" xfId="0" applyFont="1" applyFill="1">
      <alignment vertical="center"/>
    </xf>
    <xf numFmtId="165" fontId="12" fillId="0" borderId="0" xfId="0" applyNumberFormat="1" applyFont="1" applyFill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8" fontId="12" fillId="0" borderId="0" xfId="0" applyNumberFormat="1" applyFont="1" applyFill="1">
      <alignment vertical="center"/>
    </xf>
    <xf numFmtId="167" fontId="12" fillId="0" borderId="0" xfId="0" applyNumberFormat="1" applyFont="1" applyFill="1">
      <alignment vertical="center"/>
    </xf>
    <xf numFmtId="0" fontId="12" fillId="0" borderId="0" xfId="0" applyFont="1" applyAlignment="1"/>
    <xf numFmtId="0" fontId="12" fillId="0" borderId="0" xfId="0" applyFont="1">
      <alignment vertical="center"/>
    </xf>
    <xf numFmtId="0" fontId="4" fillId="0" borderId="0" xfId="1" applyFont="1" applyAlignment="1">
      <alignment horizontal="center"/>
    </xf>
    <xf numFmtId="11" fontId="9" fillId="0" borderId="0" xfId="0" applyNumberFormat="1" applyFont="1">
      <alignment vertical="center"/>
    </xf>
    <xf numFmtId="11" fontId="7" fillId="0" borderId="0" xfId="0" applyNumberFormat="1" applyFont="1">
      <alignment vertical="center"/>
    </xf>
    <xf numFmtId="11" fontId="6" fillId="0" borderId="0" xfId="0" applyNumberFormat="1" applyFont="1">
      <alignment vertical="center"/>
    </xf>
    <xf numFmtId="11" fontId="12" fillId="0" borderId="0" xfId="0" applyNumberFormat="1" applyFont="1" applyAlignment="1"/>
    <xf numFmtId="11" fontId="8" fillId="0" borderId="0" xfId="0" applyNumberFormat="1" applyFont="1">
      <alignment vertical="center"/>
    </xf>
    <xf numFmtId="11" fontId="19" fillId="0" borderId="0" xfId="0" applyNumberFormat="1" applyFont="1">
      <alignment vertical="center"/>
    </xf>
    <xf numFmtId="11" fontId="4" fillId="0" borderId="0" xfId="1" applyNumberFormat="1" applyFont="1" applyAlignment="1">
      <alignment horizontal="center"/>
    </xf>
    <xf numFmtId="0" fontId="7" fillId="0" borderId="0" xfId="0" applyFont="1">
      <alignment vertical="center"/>
    </xf>
    <xf numFmtId="11" fontId="12" fillId="0" borderId="1" xfId="0" applyNumberFormat="1" applyFont="1" applyBorder="1" applyAlignment="1"/>
    <xf numFmtId="0" fontId="7" fillId="0" borderId="2" xfId="0" applyFont="1" applyBorder="1">
      <alignment vertical="center"/>
    </xf>
    <xf numFmtId="11" fontId="20" fillId="0" borderId="0" xfId="0" applyNumberFormat="1" applyFont="1">
      <alignment vertical="center"/>
    </xf>
    <xf numFmtId="169" fontId="12" fillId="0" borderId="0" xfId="0" applyNumberFormat="1" applyFont="1" applyAlignment="1"/>
    <xf numFmtId="11" fontId="21" fillId="0" borderId="0" xfId="0" applyNumberFormat="1" applyFont="1">
      <alignment vertical="center"/>
    </xf>
    <xf numFmtId="11" fontId="22" fillId="0" borderId="0" xfId="0" applyNumberFormat="1" applyFont="1" applyAlignment="1"/>
    <xf numFmtId="0" fontId="6" fillId="0" borderId="0" xfId="0" applyFont="1">
      <alignment vertical="center"/>
    </xf>
    <xf numFmtId="11" fontId="12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>
      <alignment vertical="center"/>
    </xf>
    <xf numFmtId="11" fontId="7" fillId="0" borderId="4" xfId="0" applyNumberFormat="1" applyFont="1" applyBorder="1">
      <alignment vertical="center"/>
    </xf>
    <xf numFmtId="11" fontId="8" fillId="0" borderId="4" xfId="0" applyNumberFormat="1" applyFont="1" applyBorder="1">
      <alignment vertical="center"/>
    </xf>
    <xf numFmtId="11" fontId="23" fillId="0" borderId="0" xfId="0" applyNumberFormat="1" applyFont="1" applyAlignment="1"/>
    <xf numFmtId="0" fontId="24" fillId="0" borderId="0" xfId="0" applyFont="1">
      <alignment vertical="center"/>
    </xf>
    <xf numFmtId="0" fontId="8" fillId="0" borderId="4" xfId="0" applyFon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7" fillId="0" borderId="4" xfId="0" applyFont="1" applyBorder="1">
      <alignment vertical="center"/>
    </xf>
    <xf numFmtId="0" fontId="25" fillId="0" borderId="0" xfId="0" applyFont="1" applyAlignment="1"/>
    <xf numFmtId="11" fontId="4" fillId="0" borderId="0" xfId="0" applyNumberFormat="1" applyFont="1" applyAlignment="1">
      <alignment horizontal="center"/>
    </xf>
    <xf numFmtId="1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1" fontId="27" fillId="0" borderId="0" xfId="0" applyNumberFormat="1" applyFont="1">
      <alignment vertical="center"/>
    </xf>
    <xf numFmtId="0" fontId="12" fillId="0" borderId="1" xfId="0" applyFont="1" applyBorder="1" applyAlignment="1"/>
    <xf numFmtId="0" fontId="8" fillId="0" borderId="2" xfId="0" applyFont="1" applyBorder="1">
      <alignment vertical="center"/>
    </xf>
    <xf numFmtId="0" fontId="7" fillId="0" borderId="5" xfId="0" applyFont="1" applyBorder="1">
      <alignment vertical="center"/>
    </xf>
    <xf numFmtId="11" fontId="28" fillId="2" borderId="0" xfId="0" applyNumberFormat="1" applyFont="1" applyFill="1" applyAlignment="1"/>
    <xf numFmtId="0" fontId="28" fillId="2" borderId="0" xfId="0" applyFont="1" applyFill="1" applyAlignment="1"/>
    <xf numFmtId="0" fontId="29" fillId="2" borderId="0" xfId="0" applyFont="1" applyFill="1">
      <alignment vertical="center"/>
    </xf>
    <xf numFmtId="11" fontId="29" fillId="2" borderId="0" xfId="0" applyNumberFormat="1" applyFont="1" applyFill="1">
      <alignment vertical="center"/>
    </xf>
    <xf numFmtId="0" fontId="30" fillId="0" borderId="0" xfId="1" applyFont="1" applyFill="1" applyAlignment="1">
      <alignment horizontal="center"/>
    </xf>
    <xf numFmtId="0" fontId="32" fillId="0" borderId="0" xfId="0" applyFont="1">
      <alignment vertical="center"/>
    </xf>
    <xf numFmtId="0" fontId="31" fillId="0" borderId="0" xfId="0" applyFont="1" applyAlignment="1"/>
    <xf numFmtId="0" fontId="31" fillId="0" borderId="0" xfId="0" applyFont="1">
      <alignment vertical="center"/>
    </xf>
    <xf numFmtId="0" fontId="31" fillId="0" borderId="0" xfId="0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6" fillId="3" borderId="0" xfId="0" applyFont="1" applyFill="1">
      <alignment vertical="center"/>
    </xf>
    <xf numFmtId="165" fontId="4" fillId="0" borderId="0" xfId="1" applyNumberFormat="1" applyFont="1" applyAlignment="1">
      <alignment horizontal="center"/>
    </xf>
    <xf numFmtId="165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/>
    </xf>
    <xf numFmtId="11" fontId="12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8" fontId="12" fillId="0" borderId="0" xfId="0" applyNumberFormat="1" applyFont="1">
      <alignment vertical="center"/>
    </xf>
    <xf numFmtId="167" fontId="12" fillId="0" borderId="0" xfId="0" applyNumberFormat="1" applyFont="1">
      <alignment vertical="center"/>
    </xf>
    <xf numFmtId="167" fontId="12" fillId="0" borderId="0" xfId="0" applyNumberFormat="1" applyFont="1" applyAlignment="1"/>
    <xf numFmtId="168" fontId="34" fillId="3" borderId="0" xfId="0" applyNumberFormat="1" applyFont="1" applyFill="1">
      <alignment vertical="center"/>
    </xf>
    <xf numFmtId="0" fontId="34" fillId="3" borderId="0" xfId="0" applyFont="1" applyFill="1">
      <alignment vertical="center"/>
    </xf>
    <xf numFmtId="166" fontId="34" fillId="3" borderId="0" xfId="0" applyNumberFormat="1" applyFont="1" applyFill="1">
      <alignment vertical="center"/>
    </xf>
    <xf numFmtId="0" fontId="40" fillId="3" borderId="0" xfId="0" applyFont="1" applyFill="1">
      <alignment vertical="center"/>
    </xf>
    <xf numFmtId="0" fontId="34" fillId="3" borderId="0" xfId="0" applyFont="1" applyFill="1" applyAlignment="1"/>
    <xf numFmtId="166" fontId="12" fillId="0" borderId="0" xfId="0" applyNumberFormat="1" applyFont="1">
      <alignment vertical="center"/>
    </xf>
    <xf numFmtId="2" fontId="12" fillId="0" borderId="0" xfId="0" applyNumberFormat="1" applyFont="1">
      <alignment vertical="center"/>
    </xf>
    <xf numFmtId="2" fontId="12" fillId="0" borderId="0" xfId="0" applyNumberFormat="1" applyFont="1" applyAlignment="1"/>
    <xf numFmtId="2" fontId="12" fillId="0" borderId="1" xfId="0" applyNumberFormat="1" applyFont="1" applyBorder="1">
      <alignment vertical="center"/>
    </xf>
    <xf numFmtId="2" fontId="37" fillId="3" borderId="0" xfId="0" applyNumberFormat="1" applyFont="1" applyFill="1">
      <alignment vertical="center"/>
    </xf>
    <xf numFmtId="2" fontId="9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2" fontId="4" fillId="0" borderId="0" xfId="1" applyNumberFormat="1" applyFont="1" applyAlignment="1">
      <alignment horizontal="center"/>
    </xf>
    <xf numFmtId="2" fontId="12" fillId="0" borderId="1" xfId="0" applyNumberFormat="1" applyFont="1" applyBorder="1" applyAlignment="1"/>
    <xf numFmtId="2" fontId="7" fillId="0" borderId="2" xfId="0" applyNumberFormat="1" applyFont="1" applyBorder="1">
      <alignment vertical="center"/>
    </xf>
    <xf numFmtId="2" fontId="36" fillId="3" borderId="0" xfId="0" applyNumberFormat="1" applyFont="1" applyFill="1">
      <alignment vertical="center"/>
    </xf>
    <xf numFmtId="2" fontId="12" fillId="0" borderId="0" xfId="0" applyNumberFormat="1" applyFont="1" applyAlignment="1">
      <alignment horizontal="center"/>
    </xf>
    <xf numFmtId="2" fontId="14" fillId="0" borderId="0" xfId="0" applyNumberFormat="1" applyFont="1" applyAlignment="1"/>
    <xf numFmtId="2" fontId="15" fillId="0" borderId="0" xfId="0" applyNumberFormat="1" applyFont="1" applyAlignment="1"/>
    <xf numFmtId="2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/>
    <xf numFmtId="2" fontId="15" fillId="0" borderId="0" xfId="0" applyNumberFormat="1" applyFont="1" applyAlignment="1">
      <alignment horizontal="right" vertical="center"/>
    </xf>
    <xf numFmtId="2" fontId="9" fillId="0" borderId="0" xfId="1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12" fillId="0" borderId="1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36" fillId="3" borderId="0" xfId="0" applyNumberFormat="1" applyFont="1" applyFill="1" applyAlignment="1">
      <alignment horizontal="right" vertical="center"/>
    </xf>
    <xf numFmtId="2" fontId="17" fillId="0" borderId="0" xfId="0" applyNumberFormat="1" applyFont="1" applyAlignment="1">
      <alignment horizontal="right" vertical="center"/>
    </xf>
    <xf numFmtId="2" fontId="38" fillId="3" borderId="0" xfId="0" applyNumberFormat="1" applyFont="1" applyFill="1" applyAlignment="1">
      <alignment horizontal="right" vertical="center"/>
    </xf>
    <xf numFmtId="0" fontId="15" fillId="0" borderId="0" xfId="0" applyNumberFormat="1" applyFont="1" applyAlignment="1">
      <alignment horizontal="right" vertical="center"/>
    </xf>
  </cellXfs>
  <cellStyles count="3">
    <cellStyle name="Normal" xfId="0" builtinId="0"/>
    <cellStyle name="Normal 2" xfId="1" xr:uid="{DB4FD1E5-1D36-3149-9891-2245CBD84AD7}"/>
    <cellStyle name="Normal 3" xfId="2" xr:uid="{64631451-75F0-784A-9215-64DE2C9FFC23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[1]data!$CO$1</c:f>
              <c:strCache>
                <c:ptCount val="1"/>
                <c:pt idx="0">
                  <c:v>IIIa/Iia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[1]data!$F$2:$F$310</c:f>
              <c:numCache>
                <c:formatCode>General</c:formatCode>
                <c:ptCount val="309"/>
                <c:pt idx="0">
                  <c:v>2.1598227897867198E-2</c:v>
                </c:pt>
                <c:pt idx="1">
                  <c:v>3.8156337639881903E-2</c:v>
                </c:pt>
                <c:pt idx="2">
                  <c:v>7.7932718913494195E-2</c:v>
                </c:pt>
                <c:pt idx="3">
                  <c:v>0.118008829840484</c:v>
                </c:pt>
                <c:pt idx="4">
                  <c:v>0.272102005310492</c:v>
                </c:pt>
                <c:pt idx="5">
                  <c:v>0.38536386253260302</c:v>
                </c:pt>
                <c:pt idx="6">
                  <c:v>0.43752629423665901</c:v>
                </c:pt>
                <c:pt idx="7">
                  <c:v>0.68888036565538302</c:v>
                </c:pt>
                <c:pt idx="8">
                  <c:v>0.87121539597517195</c:v>
                </c:pt>
                <c:pt idx="9">
                  <c:v>0.95416155712678197</c:v>
                </c:pt>
                <c:pt idx="10">
                  <c:v>0.98140494380886001</c:v>
                </c:pt>
                <c:pt idx="11">
                  <c:v>0.95896144831325902</c:v>
                </c:pt>
                <c:pt idx="12">
                  <c:v>0.92151267044579799</c:v>
                </c:pt>
                <c:pt idx="13">
                  <c:v>0.93326413045103396</c:v>
                </c:pt>
                <c:pt idx="14">
                  <c:v>1.0567539039106799</c:v>
                </c:pt>
                <c:pt idx="15">
                  <c:v>1.20023327100064</c:v>
                </c:pt>
                <c:pt idx="16">
                  <c:v>1.3068350351550799</c:v>
                </c:pt>
                <c:pt idx="17">
                  <c:v>1.4194594363569299</c:v>
                </c:pt>
                <c:pt idx="18">
                  <c:v>1.5614487523807801</c:v>
                </c:pt>
                <c:pt idx="19">
                  <c:v>1.6863034255638001</c:v>
                </c:pt>
                <c:pt idx="20">
                  <c:v>1.7757281303291399</c:v>
                </c:pt>
                <c:pt idx="21">
                  <c:v>1.8350585487437301</c:v>
                </c:pt>
                <c:pt idx="22">
                  <c:v>1.89677594805608</c:v>
                </c:pt>
                <c:pt idx="23">
                  <c:v>1.9362210343644699</c:v>
                </c:pt>
                <c:pt idx="24">
                  <c:v>1.95950249046833</c:v>
                </c:pt>
                <c:pt idx="25">
                  <c:v>1.98561946297051</c:v>
                </c:pt>
                <c:pt idx="26">
                  <c:v>2.0305013188347099</c:v>
                </c:pt>
                <c:pt idx="27">
                  <c:v>2.0914127768141699</c:v>
                </c:pt>
                <c:pt idx="28">
                  <c:v>2.1478198093938601</c:v>
                </c:pt>
                <c:pt idx="29">
                  <c:v>2.2227057726860702</c:v>
                </c:pt>
                <c:pt idx="30">
                  <c:v>2.2990951568128302</c:v>
                </c:pt>
                <c:pt idx="31">
                  <c:v>2.3601473125838801</c:v>
                </c:pt>
                <c:pt idx="32">
                  <c:v>2.4302088400258901</c:v>
                </c:pt>
                <c:pt idx="33">
                  <c:v>2.50495487998925</c:v>
                </c:pt>
                <c:pt idx="34">
                  <c:v>2.56964609736412</c:v>
                </c:pt>
                <c:pt idx="35">
                  <c:v>2.6352062406168799</c:v>
                </c:pt>
                <c:pt idx="36">
                  <c:v>2.6752381557307099</c:v>
                </c:pt>
                <c:pt idx="37">
                  <c:v>2.70778037158798</c:v>
                </c:pt>
                <c:pt idx="38">
                  <c:v>2.74841114025004</c:v>
                </c:pt>
                <c:pt idx="39">
                  <c:v>2.77846421747169</c:v>
                </c:pt>
                <c:pt idx="40">
                  <c:v>2.8089062352113898</c:v>
                </c:pt>
                <c:pt idx="41">
                  <c:v>2.8438510875475802</c:v>
                </c:pt>
                <c:pt idx="42">
                  <c:v>2.85953543360701</c:v>
                </c:pt>
                <c:pt idx="43">
                  <c:v>2.8902414767815499</c:v>
                </c:pt>
                <c:pt idx="44">
                  <c:v>2.9153190789007302</c:v>
                </c:pt>
                <c:pt idx="45">
                  <c:v>2.9545539914366401</c:v>
                </c:pt>
                <c:pt idx="46">
                  <c:v>2.9749118197973701</c:v>
                </c:pt>
                <c:pt idx="47">
                  <c:v>3.0045812771059199</c:v>
                </c:pt>
                <c:pt idx="48">
                  <c:v>3.02642112344282</c:v>
                </c:pt>
                <c:pt idx="49">
                  <c:v>3.0385179585967599</c:v>
                </c:pt>
                <c:pt idx="50">
                  <c:v>3.0442206856919398</c:v>
                </c:pt>
                <c:pt idx="51">
                  <c:v>3.0558782063608199</c:v>
                </c:pt>
                <c:pt idx="52">
                  <c:v>3.0632552284973</c:v>
                </c:pt>
                <c:pt idx="53">
                  <c:v>3.0837973630848898</c:v>
                </c:pt>
                <c:pt idx="54">
                  <c:v>3.0929718097601899</c:v>
                </c:pt>
                <c:pt idx="55">
                  <c:v>3.1072853572741002</c:v>
                </c:pt>
                <c:pt idx="56">
                  <c:v>3.1235984106374799</c:v>
                </c:pt>
                <c:pt idx="57">
                  <c:v>3.1443606097511698</c:v>
                </c:pt>
                <c:pt idx="58">
                  <c:v>3.16036592332732</c:v>
                </c:pt>
                <c:pt idx="59">
                  <c:v>3.1755861192133801</c:v>
                </c:pt>
                <c:pt idx="60">
                  <c:v>3.2012519230943801</c:v>
                </c:pt>
                <c:pt idx="61">
                  <c:v>3.2180124161134902</c:v>
                </c:pt>
                <c:pt idx="62">
                  <c:v>3.2353079709563599</c:v>
                </c:pt>
                <c:pt idx="63">
                  <c:v>3.2540621823683198</c:v>
                </c:pt>
                <c:pt idx="64">
                  <c:v>3.2969605349567899</c:v>
                </c:pt>
                <c:pt idx="65">
                  <c:v>3.3452862360459501</c:v>
                </c:pt>
                <c:pt idx="66">
                  <c:v>3.4147389371338401</c:v>
                </c:pt>
                <c:pt idx="67">
                  <c:v>3.4676947274138499</c:v>
                </c:pt>
                <c:pt idx="68">
                  <c:v>3.52772689370269</c:v>
                </c:pt>
                <c:pt idx="69">
                  <c:v>3.61311921123214</c:v>
                </c:pt>
                <c:pt idx="70">
                  <c:v>3.67775788267438</c:v>
                </c:pt>
                <c:pt idx="71">
                  <c:v>3.7733406039515298</c:v>
                </c:pt>
                <c:pt idx="72">
                  <c:v>3.8210380243642601</c:v>
                </c:pt>
                <c:pt idx="73">
                  <c:v>3.8401106789736699</c:v>
                </c:pt>
                <c:pt idx="74">
                  <c:v>3.9105467865663499</c:v>
                </c:pt>
                <c:pt idx="75">
                  <c:v>3.9665325868758501</c:v>
                </c:pt>
                <c:pt idx="76">
                  <c:v>4.0473614956181398</c:v>
                </c:pt>
                <c:pt idx="77">
                  <c:v>4.12176051819233</c:v>
                </c:pt>
                <c:pt idx="78">
                  <c:v>4.1970486443125097</c:v>
                </c:pt>
                <c:pt idx="79">
                  <c:v>4.2654361026823002</c:v>
                </c:pt>
                <c:pt idx="80">
                  <c:v>4.28990097201706</c:v>
                </c:pt>
                <c:pt idx="81">
                  <c:v>4.3343364242571196</c:v>
                </c:pt>
                <c:pt idx="82">
                  <c:v>4.3400603162279401</c:v>
                </c:pt>
                <c:pt idx="83">
                  <c:v>4.4074088260187896</c:v>
                </c:pt>
                <c:pt idx="84">
                  <c:v>4.45998394316966</c:v>
                </c:pt>
                <c:pt idx="85">
                  <c:v>4.4978649938442299</c:v>
                </c:pt>
                <c:pt idx="86">
                  <c:v>4.5233596660567903</c:v>
                </c:pt>
                <c:pt idx="87">
                  <c:v>4.5871463640719998</c:v>
                </c:pt>
                <c:pt idx="88">
                  <c:v>4.6472247022675104</c:v>
                </c:pt>
                <c:pt idx="89">
                  <c:v>4.7504554161768002</c:v>
                </c:pt>
                <c:pt idx="90">
                  <c:v>4.7706183199055099</c:v>
                </c:pt>
                <c:pt idx="91">
                  <c:v>4.7958057481856802</c:v>
                </c:pt>
                <c:pt idx="92">
                  <c:v>4.8287216889180096</c:v>
                </c:pt>
                <c:pt idx="93">
                  <c:v>4.85995674652776</c:v>
                </c:pt>
                <c:pt idx="94">
                  <c:v>4.9184818434953197</c:v>
                </c:pt>
                <c:pt idx="95">
                  <c:v>4.9251532982856698</c:v>
                </c:pt>
                <c:pt idx="96">
                  <c:v>4.9450072631855004</c:v>
                </c:pt>
                <c:pt idx="97">
                  <c:v>4.9727861664948501</c:v>
                </c:pt>
                <c:pt idx="98">
                  <c:v>5.0206523842658202</c:v>
                </c:pt>
                <c:pt idx="99">
                  <c:v>5.0806333426666201</c:v>
                </c:pt>
                <c:pt idx="100">
                  <c:v>5.2108901701222301</c:v>
                </c:pt>
                <c:pt idx="101">
                  <c:v>5.3182574478152</c:v>
                </c:pt>
                <c:pt idx="102">
                  <c:v>5.4124475374496397</c:v>
                </c:pt>
                <c:pt idx="103">
                  <c:v>5.4975251227057802</c:v>
                </c:pt>
                <c:pt idx="104">
                  <c:v>5.5874348780410097</c:v>
                </c:pt>
                <c:pt idx="105">
                  <c:v>5.6881981132311399</c:v>
                </c:pt>
                <c:pt idx="106">
                  <c:v>5.7906117776706303</c:v>
                </c:pt>
                <c:pt idx="107">
                  <c:v>5.9083210911030202</c:v>
                </c:pt>
                <c:pt idx="108">
                  <c:v>6.0446397559925202</c:v>
                </c:pt>
                <c:pt idx="109">
                  <c:v>6.1843016226958198</c:v>
                </c:pt>
                <c:pt idx="110">
                  <c:v>6.2001449411060197</c:v>
                </c:pt>
                <c:pt idx="111">
                  <c:v>6.3436181799897202</c:v>
                </c:pt>
                <c:pt idx="112">
                  <c:v>6.4813866937736</c:v>
                </c:pt>
                <c:pt idx="113">
                  <c:v>6.6323985585439402</c:v>
                </c:pt>
                <c:pt idx="114">
                  <c:v>6.7308612011699402</c:v>
                </c:pt>
                <c:pt idx="115">
                  <c:v>6.8003613389290098</c:v>
                </c:pt>
                <c:pt idx="116">
                  <c:v>6.8840016095067504</c:v>
                </c:pt>
                <c:pt idx="117">
                  <c:v>6.91090064371057</c:v>
                </c:pt>
                <c:pt idx="118">
                  <c:v>6.98729095282338</c:v>
                </c:pt>
                <c:pt idx="119">
                  <c:v>7.0551756333897098</c:v>
                </c:pt>
                <c:pt idx="120">
                  <c:v>7.1204534084893201</c:v>
                </c:pt>
                <c:pt idx="121">
                  <c:v>7.17148599520202</c:v>
                </c:pt>
                <c:pt idx="122">
                  <c:v>7.2140487103437501</c:v>
                </c:pt>
                <c:pt idx="123">
                  <c:v>7.2706987280720501</c:v>
                </c:pt>
                <c:pt idx="124">
                  <c:v>7.3000992364544297</c:v>
                </c:pt>
                <c:pt idx="125">
                  <c:v>7.3493256194284999</c:v>
                </c:pt>
                <c:pt idx="126">
                  <c:v>7.4154310493820796</c:v>
                </c:pt>
                <c:pt idx="127">
                  <c:v>7.5994409245630301</c:v>
                </c:pt>
                <c:pt idx="128">
                  <c:v>7.6846104870785901</c:v>
                </c:pt>
                <c:pt idx="129">
                  <c:v>7.7748354681011298</c:v>
                </c:pt>
                <c:pt idx="130">
                  <c:v>7.8819129659990104</c:v>
                </c:pt>
                <c:pt idx="131">
                  <c:v>7.9717731869144801</c:v>
                </c:pt>
                <c:pt idx="132">
                  <c:v>8.2278587126759497</c:v>
                </c:pt>
                <c:pt idx="133">
                  <c:v>8.2631776120150793</c:v>
                </c:pt>
                <c:pt idx="134">
                  <c:v>8.3616072490553801</c:v>
                </c:pt>
                <c:pt idx="135">
                  <c:v>8.4491229068332796</c:v>
                </c:pt>
                <c:pt idx="136">
                  <c:v>8.8405340046143994</c:v>
                </c:pt>
                <c:pt idx="137">
                  <c:v>8.9449481673270199</c:v>
                </c:pt>
                <c:pt idx="138">
                  <c:v>9.0412209178170002</c:v>
                </c:pt>
                <c:pt idx="139">
                  <c:v>9.1367560542699096</c:v>
                </c:pt>
                <c:pt idx="140">
                  <c:v>9.2259644847545896</c:v>
                </c:pt>
                <c:pt idx="141">
                  <c:v>9.4327624932734899</c:v>
                </c:pt>
                <c:pt idx="142">
                  <c:v>9.5113400671726005</c:v>
                </c:pt>
                <c:pt idx="143">
                  <c:v>9.5800991760456995</c:v>
                </c:pt>
                <c:pt idx="144">
                  <c:v>9.6447536928817605</c:v>
                </c:pt>
                <c:pt idx="145">
                  <c:v>9.7009763313782003</c:v>
                </c:pt>
                <c:pt idx="146">
                  <c:v>9.8252906689775603</c:v>
                </c:pt>
                <c:pt idx="147">
                  <c:v>9.87080547500622</c:v>
                </c:pt>
                <c:pt idx="148">
                  <c:v>9.9118682413157106</c:v>
                </c:pt>
                <c:pt idx="149">
                  <c:v>9.9514002563285207</c:v>
                </c:pt>
                <c:pt idx="150">
                  <c:v>9.9883900008151407</c:v>
                </c:pt>
                <c:pt idx="151">
                  <c:v>10.012901164875</c:v>
                </c:pt>
                <c:pt idx="152">
                  <c:v>10.069500867446299</c:v>
                </c:pt>
                <c:pt idx="153">
                  <c:v>10.0701514068991</c:v>
                </c:pt>
                <c:pt idx="154">
                  <c:v>10.1026589855196</c:v>
                </c:pt>
                <c:pt idx="155">
                  <c:v>10.1327688768072</c:v>
                </c:pt>
                <c:pt idx="156">
                  <c:v>10.165151302004</c:v>
                </c:pt>
                <c:pt idx="157">
                  <c:v>10.1963191069124</c:v>
                </c:pt>
                <c:pt idx="158">
                  <c:v>10.2271375365019</c:v>
                </c:pt>
                <c:pt idx="159">
                  <c:v>10.274678167135299</c:v>
                </c:pt>
                <c:pt idx="160">
                  <c:v>10.3081805518844</c:v>
                </c:pt>
                <c:pt idx="161">
                  <c:v>10.345601263597599</c:v>
                </c:pt>
                <c:pt idx="162">
                  <c:v>10.390395123279299</c:v>
                </c:pt>
                <c:pt idx="163">
                  <c:v>10.4257409700233</c:v>
                </c:pt>
                <c:pt idx="164">
                  <c:v>10.4536391939999</c:v>
                </c:pt>
                <c:pt idx="165">
                  <c:v>10.5370226952578</c:v>
                </c:pt>
                <c:pt idx="166">
                  <c:v>10.5908254697262</c:v>
                </c:pt>
                <c:pt idx="167">
                  <c:v>10.636600482393099</c:v>
                </c:pt>
                <c:pt idx="168">
                  <c:v>10.698977973608899</c:v>
                </c:pt>
                <c:pt idx="169">
                  <c:v>10.7509552887261</c:v>
                </c:pt>
                <c:pt idx="170">
                  <c:v>10.752373138999401</c:v>
                </c:pt>
                <c:pt idx="171">
                  <c:v>10.803273002463399</c:v>
                </c:pt>
                <c:pt idx="172">
                  <c:v>10.869565172805</c:v>
                </c:pt>
                <c:pt idx="173">
                  <c:v>10.949301198754</c:v>
                </c:pt>
                <c:pt idx="174">
                  <c:v>10.9761108826044</c:v>
                </c:pt>
                <c:pt idx="175">
                  <c:v>11.0386416819158</c:v>
                </c:pt>
                <c:pt idx="176">
                  <c:v>11.1423300883535</c:v>
                </c:pt>
                <c:pt idx="177">
                  <c:v>11.1545062709245</c:v>
                </c:pt>
                <c:pt idx="178">
                  <c:v>11.1992242298909</c:v>
                </c:pt>
                <c:pt idx="179">
                  <c:v>11.268607088317999</c:v>
                </c:pt>
                <c:pt idx="180">
                  <c:v>11.2831970979204</c:v>
                </c:pt>
                <c:pt idx="181">
                  <c:v>11.4078721392221</c:v>
                </c:pt>
                <c:pt idx="182">
                  <c:v>11.409182445669</c:v>
                </c:pt>
                <c:pt idx="183">
                  <c:v>11.491543738769</c:v>
                </c:pt>
                <c:pt idx="184">
                  <c:v>11.5441947010757</c:v>
                </c:pt>
                <c:pt idx="185">
                  <c:v>11.6182188215476</c:v>
                </c:pt>
                <c:pt idx="186">
                  <c:v>11.699517408404301</c:v>
                </c:pt>
                <c:pt idx="187">
                  <c:v>11.7428565210187</c:v>
                </c:pt>
                <c:pt idx="188">
                  <c:v>11.8067788752835</c:v>
                </c:pt>
                <c:pt idx="189">
                  <c:v>11.859969596453601</c:v>
                </c:pt>
                <c:pt idx="190">
                  <c:v>11.914184405269401</c:v>
                </c:pt>
                <c:pt idx="191">
                  <c:v>12.0300089929178</c:v>
                </c:pt>
                <c:pt idx="192">
                  <c:v>12.0966727486199</c:v>
                </c:pt>
                <c:pt idx="193">
                  <c:v>12.1679601210603</c:v>
                </c:pt>
                <c:pt idx="194">
                  <c:v>12.2201624670769</c:v>
                </c:pt>
                <c:pt idx="195">
                  <c:v>12.2866859964118</c:v>
                </c:pt>
                <c:pt idx="196">
                  <c:v>12.355596474779301</c:v>
                </c:pt>
                <c:pt idx="197">
                  <c:v>12.421384369071401</c:v>
                </c:pt>
                <c:pt idx="198">
                  <c:v>12.5367542184439</c:v>
                </c:pt>
                <c:pt idx="199">
                  <c:v>12.6668028547166</c:v>
                </c:pt>
                <c:pt idx="200">
                  <c:v>12.8084339003181</c:v>
                </c:pt>
                <c:pt idx="201">
                  <c:v>12.974745609346099</c:v>
                </c:pt>
                <c:pt idx="202">
                  <c:v>13.1288117473364</c:v>
                </c:pt>
                <c:pt idx="203">
                  <c:v>13.2895531413947</c:v>
                </c:pt>
                <c:pt idx="204">
                  <c:v>13.362368262415499</c:v>
                </c:pt>
                <c:pt idx="205">
                  <c:v>13.496843513841601</c:v>
                </c:pt>
                <c:pt idx="206">
                  <c:v>13.619722114471299</c:v>
                </c:pt>
                <c:pt idx="207">
                  <c:v>13.9078055410285</c:v>
                </c:pt>
                <c:pt idx="208">
                  <c:v>13.9587801816023</c:v>
                </c:pt>
                <c:pt idx="209">
                  <c:v>14.0679057823197</c:v>
                </c:pt>
                <c:pt idx="210">
                  <c:v>14.2402855410605</c:v>
                </c:pt>
                <c:pt idx="211">
                  <c:v>14.3979968800897</c:v>
                </c:pt>
                <c:pt idx="212">
                  <c:v>14.4672752096157</c:v>
                </c:pt>
                <c:pt idx="213">
                  <c:v>14.7195363005796</c:v>
                </c:pt>
                <c:pt idx="214">
                  <c:v>14.896485741691301</c:v>
                </c:pt>
                <c:pt idx="215">
                  <c:v>15.095708298315699</c:v>
                </c:pt>
                <c:pt idx="216">
                  <c:v>15.208124945980501</c:v>
                </c:pt>
                <c:pt idx="217">
                  <c:v>15.318720493191</c:v>
                </c:pt>
                <c:pt idx="218">
                  <c:v>15.4521081515517</c:v>
                </c:pt>
                <c:pt idx="219">
                  <c:v>15.541975622126801</c:v>
                </c:pt>
                <c:pt idx="220">
                  <c:v>15.587693874369499</c:v>
                </c:pt>
                <c:pt idx="221">
                  <c:v>15.783588406374101</c:v>
                </c:pt>
                <c:pt idx="222">
                  <c:v>15.8501732632445</c:v>
                </c:pt>
                <c:pt idx="223">
                  <c:v>15.948407707335001</c:v>
                </c:pt>
                <c:pt idx="224">
                  <c:v>16.035939127944498</c:v>
                </c:pt>
                <c:pt idx="225">
                  <c:v>16.076203528408499</c:v>
                </c:pt>
                <c:pt idx="226">
                  <c:v>16.1650672266118</c:v>
                </c:pt>
                <c:pt idx="227">
                  <c:v>16.2015648546117</c:v>
                </c:pt>
                <c:pt idx="228">
                  <c:v>16.2266405837367</c:v>
                </c:pt>
                <c:pt idx="229">
                  <c:v>16.2901561945597</c:v>
                </c:pt>
                <c:pt idx="230">
                  <c:v>16.341985984653999</c:v>
                </c:pt>
                <c:pt idx="231">
                  <c:v>16.393086851081101</c:v>
                </c:pt>
                <c:pt idx="232">
                  <c:v>16.455350632301599</c:v>
                </c:pt>
                <c:pt idx="233">
                  <c:v>16.503876705096399</c:v>
                </c:pt>
                <c:pt idx="234">
                  <c:v>16.539756366402202</c:v>
                </c:pt>
                <c:pt idx="235">
                  <c:v>16.603289950524498</c:v>
                </c:pt>
                <c:pt idx="236">
                  <c:v>16.685041989281199</c:v>
                </c:pt>
                <c:pt idx="237">
                  <c:v>16.766494884163802</c:v>
                </c:pt>
                <c:pt idx="238">
                  <c:v>16.853763228402102</c:v>
                </c:pt>
                <c:pt idx="239">
                  <c:v>16.935354938968398</c:v>
                </c:pt>
                <c:pt idx="240">
                  <c:v>17.0330885462281</c:v>
                </c:pt>
                <c:pt idx="241">
                  <c:v>17.104178807193499</c:v>
                </c:pt>
                <c:pt idx="242">
                  <c:v>17.147664071119301</c:v>
                </c:pt>
                <c:pt idx="243">
                  <c:v>17.258652022397801</c:v>
                </c:pt>
                <c:pt idx="244">
                  <c:v>17.268579009927301</c:v>
                </c:pt>
                <c:pt idx="245">
                  <c:v>17.349167142974601</c:v>
                </c:pt>
                <c:pt idx="246">
                  <c:v>17.427570319578098</c:v>
                </c:pt>
                <c:pt idx="247">
                  <c:v>17.502111556609599</c:v>
                </c:pt>
                <c:pt idx="248">
                  <c:v>17.577404969590699</c:v>
                </c:pt>
                <c:pt idx="249">
                  <c:v>17.721000864906902</c:v>
                </c:pt>
                <c:pt idx="250">
                  <c:v>17.7531656510122</c:v>
                </c:pt>
                <c:pt idx="251">
                  <c:v>17.836917015574599</c:v>
                </c:pt>
                <c:pt idx="252">
                  <c:v>17.942475317564401</c:v>
                </c:pt>
                <c:pt idx="253">
                  <c:v>18.042511832964902</c:v>
                </c:pt>
                <c:pt idx="254">
                  <c:v>18.139706093949702</c:v>
                </c:pt>
                <c:pt idx="255">
                  <c:v>18.224648265088099</c:v>
                </c:pt>
                <c:pt idx="256">
                  <c:v>18.2933405474278</c:v>
                </c:pt>
                <c:pt idx="257">
                  <c:v>18.3651162180584</c:v>
                </c:pt>
                <c:pt idx="258">
                  <c:v>18.431152825022799</c:v>
                </c:pt>
                <c:pt idx="259">
                  <c:v>18.4347319161947</c:v>
                </c:pt>
                <c:pt idx="260">
                  <c:v>18.505067581592598</c:v>
                </c:pt>
                <c:pt idx="261">
                  <c:v>18.525410294553701</c:v>
                </c:pt>
                <c:pt idx="262">
                  <c:v>18.574884107588399</c:v>
                </c:pt>
                <c:pt idx="263">
                  <c:v>18.630991439551199</c:v>
                </c:pt>
                <c:pt idx="264">
                  <c:v>18.706294339936701</c:v>
                </c:pt>
                <c:pt idx="265">
                  <c:v>18.755803717770402</c:v>
                </c:pt>
                <c:pt idx="266">
                  <c:v>18.8036986021432</c:v>
                </c:pt>
                <c:pt idx="267">
                  <c:v>18.885956846657098</c:v>
                </c:pt>
                <c:pt idx="268">
                  <c:v>18.9716035015316</c:v>
                </c:pt>
                <c:pt idx="269">
                  <c:v>19.060456057403599</c:v>
                </c:pt>
                <c:pt idx="270">
                  <c:v>19.150810279055801</c:v>
                </c:pt>
                <c:pt idx="271">
                  <c:v>19.253266499843399</c:v>
                </c:pt>
                <c:pt idx="272">
                  <c:v>19.368111183033299</c:v>
                </c:pt>
                <c:pt idx="273">
                  <c:v>19.473364102447</c:v>
                </c:pt>
                <c:pt idx="274">
                  <c:v>19.606686489154299</c:v>
                </c:pt>
                <c:pt idx="275">
                  <c:v>19.722247448360498</c:v>
                </c:pt>
                <c:pt idx="276">
                  <c:v>19.810748376423199</c:v>
                </c:pt>
                <c:pt idx="277">
                  <c:v>19.9310901969593</c:v>
                </c:pt>
                <c:pt idx="278">
                  <c:v>20.0532824521488</c:v>
                </c:pt>
                <c:pt idx="279">
                  <c:v>20.103444517857799</c:v>
                </c:pt>
                <c:pt idx="280">
                  <c:v>20.2728906592119</c:v>
                </c:pt>
                <c:pt idx="281">
                  <c:v>20.380658118030301</c:v>
                </c:pt>
                <c:pt idx="282">
                  <c:v>20.519578938308001</c:v>
                </c:pt>
                <c:pt idx="283">
                  <c:v>20.666311354250901</c:v>
                </c:pt>
                <c:pt idx="284">
                  <c:v>20.8354289582023</c:v>
                </c:pt>
                <c:pt idx="285">
                  <c:v>20.937493322868399</c:v>
                </c:pt>
                <c:pt idx="286">
                  <c:v>21.024994003095198</c:v>
                </c:pt>
                <c:pt idx="287">
                  <c:v>21.1544952120944</c:v>
                </c:pt>
                <c:pt idx="288">
                  <c:v>21.279171090612099</c:v>
                </c:pt>
                <c:pt idx="289">
                  <c:v>21.389711873701799</c:v>
                </c:pt>
                <c:pt idx="290">
                  <c:v>21.497762231762799</c:v>
                </c:pt>
                <c:pt idx="291">
                  <c:v>21.597963704335999</c:v>
                </c:pt>
                <c:pt idx="292">
                  <c:v>21.673559377471101</c:v>
                </c:pt>
                <c:pt idx="293">
                  <c:v>21.7121631196779</c:v>
                </c:pt>
                <c:pt idx="294">
                  <c:v>21.7628881475406</c:v>
                </c:pt>
                <c:pt idx="295">
                  <c:v>21.820312321400301</c:v>
                </c:pt>
                <c:pt idx="296">
                  <c:v>21.869454095653701</c:v>
                </c:pt>
                <c:pt idx="297">
                  <c:v>21.8797811895693</c:v>
                </c:pt>
                <c:pt idx="298">
                  <c:v>21.922127180984901</c:v>
                </c:pt>
                <c:pt idx="299">
                  <c:v>21.9560601149646</c:v>
                </c:pt>
                <c:pt idx="300">
                  <c:v>21.990656552049401</c:v>
                </c:pt>
                <c:pt idx="301">
                  <c:v>22.024999370621199</c:v>
                </c:pt>
                <c:pt idx="302">
                  <c:v>22.1723685824558</c:v>
                </c:pt>
                <c:pt idx="303">
                  <c:v>22.246940417363099</c:v>
                </c:pt>
                <c:pt idx="304">
                  <c:v>22.2993754666469</c:v>
                </c:pt>
                <c:pt idx="305">
                  <c:v>22.341026954571699</c:v>
                </c:pt>
                <c:pt idx="306">
                  <c:v>22.380127393488401</c:v>
                </c:pt>
                <c:pt idx="307">
                  <c:v>22.404270120722199</c:v>
                </c:pt>
                <c:pt idx="308">
                  <c:v>22.422368210627599</c:v>
                </c:pt>
              </c:numCache>
            </c:numRef>
          </c:xVal>
          <c:yVal>
            <c:numRef>
              <c:f>[1]data!$CO$2:$CO$310</c:f>
              <c:numCache>
                <c:formatCode>General</c:formatCode>
                <c:ptCount val="309"/>
                <c:pt idx="0">
                  <c:v>0.35222160019210019</c:v>
                </c:pt>
                <c:pt idx="1">
                  <c:v>0.40163747648617837</c:v>
                </c:pt>
                <c:pt idx="2">
                  <c:v>0.18892667518663445</c:v>
                </c:pt>
                <c:pt idx="3">
                  <c:v>0.20118517625752963</c:v>
                </c:pt>
                <c:pt idx="4">
                  <c:v>0.36606466455157743</c:v>
                </c:pt>
                <c:pt idx="5">
                  <c:v>0.30544825349378618</c:v>
                </c:pt>
                <c:pt idx="6">
                  <c:v>0.28136004034144269</c:v>
                </c:pt>
                <c:pt idx="7">
                  <c:v>0.19825026028385578</c:v>
                </c:pt>
                <c:pt idx="8">
                  <c:v>0.31133315274968842</c:v>
                </c:pt>
                <c:pt idx="9">
                  <c:v>0.28547002706122232</c:v>
                </c:pt>
                <c:pt idx="10">
                  <c:v>0.31499997352848319</c:v>
                </c:pt>
                <c:pt idx="11">
                  <c:v>0.34511954865994932</c:v>
                </c:pt>
                <c:pt idx="12">
                  <c:v>0.31594077326190873</c:v>
                </c:pt>
                <c:pt idx="13">
                  <c:v>0.39550529858708927</c:v>
                </c:pt>
                <c:pt idx="14">
                  <c:v>0.3468379179476786</c:v>
                </c:pt>
                <c:pt idx="15">
                  <c:v>0.76197590343065136</c:v>
                </c:pt>
                <c:pt idx="16">
                  <c:v>0.36872078175251405</c:v>
                </c:pt>
                <c:pt idx="17">
                  <c:v>0.2290368350214225</c:v>
                </c:pt>
                <c:pt idx="18">
                  <c:v>0.23779379076901316</c:v>
                </c:pt>
                <c:pt idx="19">
                  <c:v>0.44602872092526524</c:v>
                </c:pt>
                <c:pt idx="20">
                  <c:v>0.27788188674051262</c:v>
                </c:pt>
                <c:pt idx="21">
                  <c:v>0.38149731983710761</c:v>
                </c:pt>
                <c:pt idx="22">
                  <c:v>0.30584938559589808</c:v>
                </c:pt>
                <c:pt idx="23">
                  <c:v>0.1238057433496593</c:v>
                </c:pt>
                <c:pt idx="24">
                  <c:v>0.2546875051101179</c:v>
                </c:pt>
                <c:pt idx="25">
                  <c:v>0.296693728504556</c:v>
                </c:pt>
                <c:pt idx="26">
                  <c:v>0.19629564406587707</c:v>
                </c:pt>
                <c:pt idx="27">
                  <c:v>0.22420667298551394</c:v>
                </c:pt>
                <c:pt idx="28">
                  <c:v>0.39272144904540401</c:v>
                </c:pt>
                <c:pt idx="29">
                  <c:v>0.24166725989981228</c:v>
                </c:pt>
                <c:pt idx="30">
                  <c:v>0.2173613004074734</c:v>
                </c:pt>
                <c:pt idx="31">
                  <c:v>0.2275789098621348</c:v>
                </c:pt>
                <c:pt idx="32">
                  <c:v>0.24830719955132685</c:v>
                </c:pt>
                <c:pt idx="33">
                  <c:v>0.22376812530683801</c:v>
                </c:pt>
                <c:pt idx="34">
                  <c:v>0.24506613534005595</c:v>
                </c:pt>
                <c:pt idx="35">
                  <c:v>0.14843714283989135</c:v>
                </c:pt>
                <c:pt idx="36">
                  <c:v>1.5186173895940489</c:v>
                </c:pt>
                <c:pt idx="37">
                  <c:v>0.19655530037397637</c:v>
                </c:pt>
                <c:pt idx="38">
                  <c:v>1.951756803240142</c:v>
                </c:pt>
                <c:pt idx="39">
                  <c:v>0.13188870722389714</c:v>
                </c:pt>
                <c:pt idx="40">
                  <c:v>0.328383799108522</c:v>
                </c:pt>
                <c:pt idx="41">
                  <c:v>2.7749890194521156</c:v>
                </c:pt>
                <c:pt idx="42">
                  <c:v>1.3264354929729532</c:v>
                </c:pt>
                <c:pt idx="43">
                  <c:v>0.30198743698521452</c:v>
                </c:pt>
                <c:pt idx="44">
                  <c:v>6.2743392625293417</c:v>
                </c:pt>
                <c:pt idx="45">
                  <c:v>1.7419019622599627</c:v>
                </c:pt>
                <c:pt idx="46">
                  <c:v>0.29227440164429824</c:v>
                </c:pt>
                <c:pt idx="47">
                  <c:v>0.24811403672402554</c:v>
                </c:pt>
                <c:pt idx="48">
                  <c:v>2.5925295381201896</c:v>
                </c:pt>
                <c:pt idx="49">
                  <c:v>0.33386544866827811</c:v>
                </c:pt>
                <c:pt idx="50">
                  <c:v>0.23664638015398842</c:v>
                </c:pt>
                <c:pt idx="51">
                  <c:v>5.7538596913386018</c:v>
                </c:pt>
                <c:pt idx="52">
                  <c:v>0.20607306305521325</c:v>
                </c:pt>
                <c:pt idx="53">
                  <c:v>0.21112494569052953</c:v>
                </c:pt>
                <c:pt idx="54">
                  <c:v>1.9869494965418038</c:v>
                </c:pt>
                <c:pt idx="55">
                  <c:v>0.27260393062095895</c:v>
                </c:pt>
                <c:pt idx="56">
                  <c:v>7.5094451358140235</c:v>
                </c:pt>
                <c:pt idx="57">
                  <c:v>0.23092342548510661</c:v>
                </c:pt>
                <c:pt idx="58">
                  <c:v>1.7312764038172168</c:v>
                </c:pt>
                <c:pt idx="59">
                  <c:v>0.23981972635515725</c:v>
                </c:pt>
                <c:pt idx="60">
                  <c:v>0.16443439960660458</c:v>
                </c:pt>
                <c:pt idx="61">
                  <c:v>2.6048013050455205</c:v>
                </c:pt>
                <c:pt idx="62">
                  <c:v>0.30225273572896405</c:v>
                </c:pt>
                <c:pt idx="63">
                  <c:v>0.19587294023188681</c:v>
                </c:pt>
                <c:pt idx="64">
                  <c:v>4.90523495076713</c:v>
                </c:pt>
                <c:pt idx="65">
                  <c:v>2.0952177531141816</c:v>
                </c:pt>
                <c:pt idx="66">
                  <c:v>1.4935072205361748</c:v>
                </c:pt>
                <c:pt idx="67">
                  <c:v>2.2526268711944506</c:v>
                </c:pt>
                <c:pt idx="68">
                  <c:v>3.3026268734354174</c:v>
                </c:pt>
                <c:pt idx="69">
                  <c:v>5.2249272120673611</c:v>
                </c:pt>
                <c:pt idx="70">
                  <c:v>3.171871193800639</c:v>
                </c:pt>
                <c:pt idx="71">
                  <c:v>2.3054258920359185</c:v>
                </c:pt>
                <c:pt idx="72">
                  <c:v>1.6875849244579835</c:v>
                </c:pt>
                <c:pt idx="73">
                  <c:v>2.566587586381162</c:v>
                </c:pt>
                <c:pt idx="74">
                  <c:v>2.5715045167086159</c:v>
                </c:pt>
                <c:pt idx="75">
                  <c:v>2.5817760971404913</c:v>
                </c:pt>
                <c:pt idx="76">
                  <c:v>1.6115158297534384</c:v>
                </c:pt>
                <c:pt idx="77">
                  <c:v>2.3146728547670268</c:v>
                </c:pt>
                <c:pt idx="78">
                  <c:v>4.7446309197397962</c:v>
                </c:pt>
                <c:pt idx="79">
                  <c:v>3.6810355086460214</c:v>
                </c:pt>
                <c:pt idx="80">
                  <c:v>3.1578569242199706</c:v>
                </c:pt>
                <c:pt idx="81">
                  <c:v>2.5280509660278887</c:v>
                </c:pt>
                <c:pt idx="82">
                  <c:v>3.2639159592508635</c:v>
                </c:pt>
                <c:pt idx="83">
                  <c:v>5.1683261814915733</c:v>
                </c:pt>
                <c:pt idx="84">
                  <c:v>6.0311414938467802</c:v>
                </c:pt>
                <c:pt idx="85">
                  <c:v>1.2586763101106644</c:v>
                </c:pt>
                <c:pt idx="86">
                  <c:v>3.1761375664349285</c:v>
                </c:pt>
                <c:pt idx="87">
                  <c:v>4.5462217258225408</c:v>
                </c:pt>
                <c:pt idx="88">
                  <c:v>2.8183285189251026</c:v>
                </c:pt>
                <c:pt idx="89">
                  <c:v>5.8146823053187191</c:v>
                </c:pt>
                <c:pt idx="90">
                  <c:v>4.7441096350528209</c:v>
                </c:pt>
                <c:pt idx="91">
                  <c:v>3.2978419677299806</c:v>
                </c:pt>
                <c:pt idx="92">
                  <c:v>1.7160612046364623</c:v>
                </c:pt>
                <c:pt idx="93">
                  <c:v>1.7941381411649153</c:v>
                </c:pt>
                <c:pt idx="94">
                  <c:v>2.2004541089288399</c:v>
                </c:pt>
                <c:pt idx="95">
                  <c:v>3.0920703216063083</c:v>
                </c:pt>
                <c:pt idx="96">
                  <c:v>2.2016262112833918</c:v>
                </c:pt>
                <c:pt idx="97">
                  <c:v>2.8491747311137923</c:v>
                </c:pt>
                <c:pt idx="98">
                  <c:v>2.7623071536093771</c:v>
                </c:pt>
                <c:pt idx="99">
                  <c:v>1.6934991834891073</c:v>
                </c:pt>
                <c:pt idx="100">
                  <c:v>2.1901640863484535</c:v>
                </c:pt>
                <c:pt idx="101">
                  <c:v>1.8601468438851481</c:v>
                </c:pt>
                <c:pt idx="102">
                  <c:v>2.0617042811830379</c:v>
                </c:pt>
                <c:pt idx="103">
                  <c:v>1.9254874546355285</c:v>
                </c:pt>
                <c:pt idx="104">
                  <c:v>1.5516157164083759</c:v>
                </c:pt>
                <c:pt idx="105">
                  <c:v>2.6549487007815999</c:v>
                </c:pt>
                <c:pt idx="106">
                  <c:v>2.0478753526196396</c:v>
                </c:pt>
                <c:pt idx="107">
                  <c:v>1.7879472374951617</c:v>
                </c:pt>
                <c:pt idx="108">
                  <c:v>3.2105112765031789</c:v>
                </c:pt>
                <c:pt idx="109">
                  <c:v>2.1974029727823061</c:v>
                </c:pt>
                <c:pt idx="110">
                  <c:v>2.302852997258499</c:v>
                </c:pt>
                <c:pt idx="111">
                  <c:v>3.5591663487811855</c:v>
                </c:pt>
                <c:pt idx="112">
                  <c:v>4.4214714448300816</c:v>
                </c:pt>
                <c:pt idx="113">
                  <c:v>4.1984231990705725</c:v>
                </c:pt>
                <c:pt idx="114">
                  <c:v>2.7330528210705198</c:v>
                </c:pt>
                <c:pt idx="115">
                  <c:v>1.7653187715226937</c:v>
                </c:pt>
                <c:pt idx="116">
                  <c:v>2.270682213790713</c:v>
                </c:pt>
                <c:pt idx="117">
                  <c:v>4.4964861577277961</c:v>
                </c:pt>
                <c:pt idx="118">
                  <c:v>4.1615780573255927</c:v>
                </c:pt>
                <c:pt idx="119">
                  <c:v>3.6377112727951992</c:v>
                </c:pt>
                <c:pt idx="120">
                  <c:v>2.433573832212224</c:v>
                </c:pt>
                <c:pt idx="121">
                  <c:v>4.6757293094358001</c:v>
                </c:pt>
                <c:pt idx="122">
                  <c:v>4.1189813454979012</c:v>
                </c:pt>
                <c:pt idx="123">
                  <c:v>5.9419262497655874</c:v>
                </c:pt>
                <c:pt idx="124">
                  <c:v>8.5439470599529539</c:v>
                </c:pt>
                <c:pt idx="125">
                  <c:v>5.9032813513400306</c:v>
                </c:pt>
                <c:pt idx="126">
                  <c:v>9.3328712848413442</c:v>
                </c:pt>
                <c:pt idx="127">
                  <c:v>3.6749739874193379</c:v>
                </c:pt>
                <c:pt idx="128">
                  <c:v>2.2050031226975597</c:v>
                </c:pt>
                <c:pt idx="129">
                  <c:v>2.1780516538287267</c:v>
                </c:pt>
                <c:pt idx="130">
                  <c:v>6.1424968065815699</c:v>
                </c:pt>
                <c:pt idx="131">
                  <c:v>2.5144837500728516</c:v>
                </c:pt>
                <c:pt idx="132">
                  <c:v>3.1083409136526892</c:v>
                </c:pt>
                <c:pt idx="133">
                  <c:v>2.9117067680451232</c:v>
                </c:pt>
                <c:pt idx="134">
                  <c:v>3.2343155030465232</c:v>
                </c:pt>
                <c:pt idx="135">
                  <c:v>2.4284572279028112</c:v>
                </c:pt>
                <c:pt idx="136">
                  <c:v>0.49536642413414533</c:v>
                </c:pt>
                <c:pt idx="137">
                  <c:v>2.1520513185616683</c:v>
                </c:pt>
                <c:pt idx="138">
                  <c:v>2.9659127789537938</c:v>
                </c:pt>
                <c:pt idx="139">
                  <c:v>2.572304659370809</c:v>
                </c:pt>
                <c:pt idx="140">
                  <c:v>4.2699112361983111</c:v>
                </c:pt>
                <c:pt idx="141">
                  <c:v>3.1523436181744309</c:v>
                </c:pt>
                <c:pt idx="142">
                  <c:v>3.7988308970863667</c:v>
                </c:pt>
                <c:pt idx="143">
                  <c:v>2.1497305260802269</c:v>
                </c:pt>
                <c:pt idx="144">
                  <c:v>2.5230174402421839</c:v>
                </c:pt>
                <c:pt idx="145">
                  <c:v>2.2087847153831004</c:v>
                </c:pt>
                <c:pt idx="146">
                  <c:v>1.9093247690590234</c:v>
                </c:pt>
                <c:pt idx="147">
                  <c:v>2.611441952154959</c:v>
                </c:pt>
                <c:pt idx="148">
                  <c:v>2.6291536207717257</c:v>
                </c:pt>
                <c:pt idx="149">
                  <c:v>3.4805798423040417</c:v>
                </c:pt>
                <c:pt idx="150">
                  <c:v>4.6599981433345707</c:v>
                </c:pt>
                <c:pt idx="151">
                  <c:v>3.4637151807416844</c:v>
                </c:pt>
                <c:pt idx="152">
                  <c:v>0.44391814500837018</c:v>
                </c:pt>
                <c:pt idx="153">
                  <c:v>2.3285845084701786</c:v>
                </c:pt>
                <c:pt idx="154">
                  <c:v>2.1239612841855537</c:v>
                </c:pt>
                <c:pt idx="155">
                  <c:v>3.0526584267881995</c:v>
                </c:pt>
                <c:pt idx="156">
                  <c:v>2.6619301701212912</c:v>
                </c:pt>
                <c:pt idx="157">
                  <c:v>7.2855859868642519</c:v>
                </c:pt>
                <c:pt idx="158">
                  <c:v>2.5509066194762897</c:v>
                </c:pt>
                <c:pt idx="159">
                  <c:v>2.64329865435093</c:v>
                </c:pt>
                <c:pt idx="160">
                  <c:v>6.0413825096867848</c:v>
                </c:pt>
                <c:pt idx="161">
                  <c:v>2.4368497872736872</c:v>
                </c:pt>
                <c:pt idx="162">
                  <c:v>5.4185085796448442</c:v>
                </c:pt>
                <c:pt idx="163">
                  <c:v>3.5531034951823042</c:v>
                </c:pt>
                <c:pt idx="164">
                  <c:v>2.9803278445956445</c:v>
                </c:pt>
                <c:pt idx="165">
                  <c:v>2.2702656155560903</c:v>
                </c:pt>
                <c:pt idx="166">
                  <c:v>2.2666913914823232</c:v>
                </c:pt>
                <c:pt idx="167">
                  <c:v>5.0665736463810669</c:v>
                </c:pt>
                <c:pt idx="168">
                  <c:v>3.8891204367431969</c:v>
                </c:pt>
                <c:pt idx="169">
                  <c:v>2.0981890770038536</c:v>
                </c:pt>
                <c:pt idx="170">
                  <c:v>1.7143769121505024</c:v>
                </c:pt>
                <c:pt idx="171">
                  <c:v>3.2478701493613946</c:v>
                </c:pt>
                <c:pt idx="172">
                  <c:v>1.8738009826819992</c:v>
                </c:pt>
                <c:pt idx="173">
                  <c:v>4.1175976842357045</c:v>
                </c:pt>
                <c:pt idx="174">
                  <c:v>2.5212953743783291</c:v>
                </c:pt>
                <c:pt idx="175">
                  <c:v>2.6282496960632313</c:v>
                </c:pt>
                <c:pt idx="176">
                  <c:v>2.6695440088671401</c:v>
                </c:pt>
                <c:pt idx="177">
                  <c:v>4.2992360451918703</c:v>
                </c:pt>
                <c:pt idx="178">
                  <c:v>5.9908464267362715</c:v>
                </c:pt>
                <c:pt idx="179">
                  <c:v>3.4986445709806611</c:v>
                </c:pt>
                <c:pt idx="180">
                  <c:v>3.7408410518599471</c:v>
                </c:pt>
                <c:pt idx="181">
                  <c:v>2.8566740704273785</c:v>
                </c:pt>
                <c:pt idx="182">
                  <c:v>3.591759284358905</c:v>
                </c:pt>
                <c:pt idx="183">
                  <c:v>3.0026896945903516</c:v>
                </c:pt>
                <c:pt idx="184">
                  <c:v>3.0271554986451439</c:v>
                </c:pt>
                <c:pt idx="185">
                  <c:v>2.6949072376862446</c:v>
                </c:pt>
                <c:pt idx="186">
                  <c:v>3.7532560490082076</c:v>
                </c:pt>
                <c:pt idx="187">
                  <c:v>2.5339300502415578</c:v>
                </c:pt>
                <c:pt idx="188">
                  <c:v>3.6389878212206304</c:v>
                </c:pt>
                <c:pt idx="189">
                  <c:v>3.1722298942872778</c:v>
                </c:pt>
                <c:pt idx="190">
                  <c:v>2.7451941362385632</c:v>
                </c:pt>
                <c:pt idx="191">
                  <c:v>3.4101250579466806</c:v>
                </c:pt>
                <c:pt idx="192">
                  <c:v>4.685237623497172</c:v>
                </c:pt>
                <c:pt idx="193">
                  <c:v>4.540574293364001</c:v>
                </c:pt>
                <c:pt idx="194">
                  <c:v>2.8569327975120129</c:v>
                </c:pt>
                <c:pt idx="195">
                  <c:v>2.5533536585365852</c:v>
                </c:pt>
                <c:pt idx="196">
                  <c:v>3.0195757219562376</c:v>
                </c:pt>
                <c:pt idx="197">
                  <c:v>2.3981469860424514</c:v>
                </c:pt>
                <c:pt idx="198">
                  <c:v>1.4132678180177858</c:v>
                </c:pt>
                <c:pt idx="199">
                  <c:v>3.7712675635436907</c:v>
                </c:pt>
                <c:pt idx="200">
                  <c:v>3.240783201025879</c:v>
                </c:pt>
                <c:pt idx="201">
                  <c:v>3.4355815243351779</c:v>
                </c:pt>
                <c:pt idx="202">
                  <c:v>2.1327947245257453</c:v>
                </c:pt>
                <c:pt idx="203">
                  <c:v>3.4994506302006423</c:v>
                </c:pt>
                <c:pt idx="204">
                  <c:v>2.5122365276174121</c:v>
                </c:pt>
                <c:pt idx="205">
                  <c:v>2.7553114325596018</c:v>
                </c:pt>
                <c:pt idx="206">
                  <c:v>5.1774570285850299</c:v>
                </c:pt>
                <c:pt idx="207">
                  <c:v>4.4970566628668385</c:v>
                </c:pt>
                <c:pt idx="208">
                  <c:v>6.3337452834241894</c:v>
                </c:pt>
                <c:pt idx="209">
                  <c:v>5.6597149006607257</c:v>
                </c:pt>
                <c:pt idx="210">
                  <c:v>8.3498026147717166</c:v>
                </c:pt>
                <c:pt idx="211">
                  <c:v>2.161201420303684</c:v>
                </c:pt>
                <c:pt idx="212">
                  <c:v>4.0309288033639685</c:v>
                </c:pt>
                <c:pt idx="213">
                  <c:v>2.5283796262573812</c:v>
                </c:pt>
                <c:pt idx="214">
                  <c:v>2.6696380063700991</c:v>
                </c:pt>
                <c:pt idx="215">
                  <c:v>4.2626664736537352</c:v>
                </c:pt>
                <c:pt idx="216">
                  <c:v>1.2641530224509017</c:v>
                </c:pt>
                <c:pt idx="217">
                  <c:v>0.90147396068291952</c:v>
                </c:pt>
                <c:pt idx="218">
                  <c:v>1.1497066420348609</c:v>
                </c:pt>
                <c:pt idx="219">
                  <c:v>0.71151651346114719</c:v>
                </c:pt>
                <c:pt idx="220">
                  <c:v>1.1237973059653623</c:v>
                </c:pt>
                <c:pt idx="221">
                  <c:v>2.7312819618359629</c:v>
                </c:pt>
                <c:pt idx="222">
                  <c:v>0.40829769270329613</c:v>
                </c:pt>
                <c:pt idx="223">
                  <c:v>0.62447443502071498</c:v>
                </c:pt>
                <c:pt idx="224">
                  <c:v>0.90250901809081086</c:v>
                </c:pt>
                <c:pt idx="225">
                  <c:v>0.9551722742903378</c:v>
                </c:pt>
                <c:pt idx="226">
                  <c:v>4.2207945444747939</c:v>
                </c:pt>
                <c:pt idx="227">
                  <c:v>0.49732154015937724</c:v>
                </c:pt>
                <c:pt idx="228">
                  <c:v>0.98389530877557174</c:v>
                </c:pt>
                <c:pt idx="229">
                  <c:v>0.57613032065609149</c:v>
                </c:pt>
                <c:pt idx="230">
                  <c:v>0.62863535484244082</c:v>
                </c:pt>
                <c:pt idx="231">
                  <c:v>0.71042233887811423</c:v>
                </c:pt>
                <c:pt idx="232">
                  <c:v>3.2693849285972965</c:v>
                </c:pt>
                <c:pt idx="233">
                  <c:v>0.90864782468482119</c:v>
                </c:pt>
                <c:pt idx="234">
                  <c:v>1.9321636324314733</c:v>
                </c:pt>
                <c:pt idx="235">
                  <c:v>1.358029861292616</c:v>
                </c:pt>
                <c:pt idx="236">
                  <c:v>0.64332189736100009</c:v>
                </c:pt>
                <c:pt idx="237">
                  <c:v>0.64304201082071211</c:v>
                </c:pt>
                <c:pt idx="238">
                  <c:v>0.50051515644487821</c:v>
                </c:pt>
                <c:pt idx="239">
                  <c:v>1.2982959607611437</c:v>
                </c:pt>
                <c:pt idx="240">
                  <c:v>0.98215567867629727</c:v>
                </c:pt>
                <c:pt idx="241">
                  <c:v>0.85482154725617243</c:v>
                </c:pt>
                <c:pt idx="242">
                  <c:v>1.6576027792988981</c:v>
                </c:pt>
                <c:pt idx="243">
                  <c:v>1.7560449961178455</c:v>
                </c:pt>
                <c:pt idx="244">
                  <c:v>0.94309778796835431</c:v>
                </c:pt>
                <c:pt idx="245">
                  <c:v>1.0098853985563312</c:v>
                </c:pt>
                <c:pt idx="246">
                  <c:v>0.81404174573055033</c:v>
                </c:pt>
                <c:pt idx="247">
                  <c:v>0.67125478932970462</c:v>
                </c:pt>
                <c:pt idx="248">
                  <c:v>0.56775365461150784</c:v>
                </c:pt>
                <c:pt idx="249">
                  <c:v>1.1462704323369024</c:v>
                </c:pt>
                <c:pt idx="250">
                  <c:v>0.71512486700513922</c:v>
                </c:pt>
                <c:pt idx="251">
                  <c:v>0.71450439443958258</c:v>
                </c:pt>
                <c:pt idx="252">
                  <c:v>0.65948707371758597</c:v>
                </c:pt>
                <c:pt idx="253">
                  <c:v>0.48076543738527039</c:v>
                </c:pt>
                <c:pt idx="254">
                  <c:v>0.73938024152097992</c:v>
                </c:pt>
                <c:pt idx="255">
                  <c:v>0.79047345990679507</c:v>
                </c:pt>
                <c:pt idx="256">
                  <c:v>1.0750788539070972</c:v>
                </c:pt>
                <c:pt idx="257">
                  <c:v>1.8533151011368088</c:v>
                </c:pt>
                <c:pt idx="258">
                  <c:v>1.0155601659751037</c:v>
                </c:pt>
                <c:pt idx="259">
                  <c:v>0.90431752222149575</c:v>
                </c:pt>
                <c:pt idx="260">
                  <c:v>0.69800318648770032</c:v>
                </c:pt>
                <c:pt idx="261">
                  <c:v>1.1065411334025135</c:v>
                </c:pt>
                <c:pt idx="262">
                  <c:v>1.0703002763301397</c:v>
                </c:pt>
                <c:pt idx="263">
                  <c:v>1.2507031474217929</c:v>
                </c:pt>
                <c:pt idx="264">
                  <c:v>0.65159153717468421</c:v>
                </c:pt>
                <c:pt idx="265">
                  <c:v>0.74179690832999445</c:v>
                </c:pt>
                <c:pt idx="266">
                  <c:v>0.71054280506688894</c:v>
                </c:pt>
                <c:pt idx="267">
                  <c:v>0.75867263992959211</c:v>
                </c:pt>
                <c:pt idx="268">
                  <c:v>0.73752257987457459</c:v>
                </c:pt>
                <c:pt idx="269">
                  <c:v>0.875893632784148</c:v>
                </c:pt>
                <c:pt idx="270">
                  <c:v>0.51891638451279942</c:v>
                </c:pt>
                <c:pt idx="271">
                  <c:v>0.49405203074448356</c:v>
                </c:pt>
                <c:pt idx="272">
                  <c:v>0.63388910138638943</c:v>
                </c:pt>
                <c:pt idx="273">
                  <c:v>0.621875120744948</c:v>
                </c:pt>
                <c:pt idx="274">
                  <c:v>0.77219626168224298</c:v>
                </c:pt>
                <c:pt idx="275">
                  <c:v>0.65313143576313848</c:v>
                </c:pt>
                <c:pt idx="276">
                  <c:v>0.69162863952226639</c:v>
                </c:pt>
                <c:pt idx="277">
                  <c:v>0.51074958496975098</c:v>
                </c:pt>
                <c:pt idx="278">
                  <c:v>0.6031280973827875</c:v>
                </c:pt>
                <c:pt idx="279">
                  <c:v>0.72830074457518612</c:v>
                </c:pt>
                <c:pt idx="280">
                  <c:v>1.0863118613949356</c:v>
                </c:pt>
                <c:pt idx="281">
                  <c:v>0.81072148801743449</c:v>
                </c:pt>
                <c:pt idx="282">
                  <c:v>1.1456240583312254</c:v>
                </c:pt>
                <c:pt idx="283">
                  <c:v>0.99259967679398065</c:v>
                </c:pt>
                <c:pt idx="284">
                  <c:v>0.68603642671292286</c:v>
                </c:pt>
                <c:pt idx="285">
                  <c:v>0.44206521684909938</c:v>
                </c:pt>
                <c:pt idx="286">
                  <c:v>0.42370799222283428</c:v>
                </c:pt>
                <c:pt idx="287">
                  <c:v>0.88634890726196558</c:v>
                </c:pt>
                <c:pt idx="288">
                  <c:v>0.51011490443247953</c:v>
                </c:pt>
                <c:pt idx="289">
                  <c:v>0.79933940164561545</c:v>
                </c:pt>
                <c:pt idx="290">
                  <c:v>1.161640376239798</c:v>
                </c:pt>
                <c:pt idx="291">
                  <c:v>0.8760766955364353</c:v>
                </c:pt>
                <c:pt idx="292">
                  <c:v>0.77186581469648563</c:v>
                </c:pt>
                <c:pt idx="293">
                  <c:v>0.96603661022208998</c:v>
                </c:pt>
                <c:pt idx="294">
                  <c:v>0.43704044577385182</c:v>
                </c:pt>
                <c:pt idx="295">
                  <c:v>0.56215617884457525</c:v>
                </c:pt>
                <c:pt idx="296">
                  <c:v>0.51207462012938165</c:v>
                </c:pt>
                <c:pt idx="297">
                  <c:v>0.90247784254700802</c:v>
                </c:pt>
                <c:pt idx="298">
                  <c:v>0.83816451304643524</c:v>
                </c:pt>
                <c:pt idx="299">
                  <c:v>0.56711722432627998</c:v>
                </c:pt>
                <c:pt idx="300">
                  <c:v>0.61201885926108435</c:v>
                </c:pt>
                <c:pt idx="301">
                  <c:v>0.71090971879124165</c:v>
                </c:pt>
                <c:pt idx="302">
                  <c:v>0.90303683183228334</c:v>
                </c:pt>
                <c:pt idx="303">
                  <c:v>0.78178675876921577</c:v>
                </c:pt>
                <c:pt idx="304">
                  <c:v>1.2948680780114534</c:v>
                </c:pt>
                <c:pt idx="305">
                  <c:v>1.3546270928490209</c:v>
                </c:pt>
                <c:pt idx="306">
                  <c:v>0.97854971845550831</c:v>
                </c:pt>
                <c:pt idx="307">
                  <c:v>0.84462658164539295</c:v>
                </c:pt>
                <c:pt idx="308">
                  <c:v>0.93814997240745801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0-8044-8A7B-44BE8560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11552"/>
        <c:axId val="546789664"/>
      </c:scatterChart>
      <c:valAx>
        <c:axId val="5687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6789664"/>
        <c:crosses val="autoZero"/>
        <c:crossBetween val="midCat"/>
      </c:valAx>
      <c:valAx>
        <c:axId val="54678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87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664935</xdr:colOff>
      <xdr:row>65</xdr:row>
      <xdr:rowOff>0</xdr:rowOff>
    </xdr:from>
    <xdr:to>
      <xdr:col>70</xdr:col>
      <xdr:colOff>426356</xdr:colOff>
      <xdr:row>123</xdr:row>
      <xdr:rowOff>163285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2A178C6-88A9-144F-A603-89CD5F30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isservices-my.sharepoint.com/personal/s_hou_uu_nl/Documents/1168%20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ata"/>
      <sheetName val="SSToutlierremove"/>
      <sheetName val="pliocene"/>
      <sheetName val="Sheet1"/>
      <sheetName val="figures"/>
      <sheetName val="caco3"/>
      <sheetName val="alkenone"/>
      <sheetName val="absolute"/>
      <sheetName val="bayspar-compile"/>
      <sheetName val="paleolatitude"/>
      <sheetName val="outliers SORT"/>
      <sheetName val="U1356"/>
      <sheetName val="1171 clumped"/>
      <sheetName val="1171tex"/>
      <sheetName val="site806 zhang 2014"/>
    </sheetNames>
    <sheetDataSet>
      <sheetData sheetId="0"/>
      <sheetData sheetId="1">
        <row r="1">
          <cell r="CO1" t="str">
            <v>IIIa/Iia</v>
          </cell>
        </row>
        <row r="2">
          <cell r="F2">
            <v>2.1598227897867198E-2</v>
          </cell>
          <cell r="CO2">
            <v>0.35222160019210019</v>
          </cell>
        </row>
        <row r="3">
          <cell r="F3">
            <v>3.8156337639881903E-2</v>
          </cell>
          <cell r="CO3">
            <v>0.40163747648617837</v>
          </cell>
        </row>
        <row r="4">
          <cell r="F4">
            <v>7.7932718913494195E-2</v>
          </cell>
          <cell r="CO4">
            <v>0.18892667518663445</v>
          </cell>
        </row>
        <row r="5">
          <cell r="F5">
            <v>0.118008829840484</v>
          </cell>
          <cell r="CO5">
            <v>0.20118517625752963</v>
          </cell>
        </row>
        <row r="6">
          <cell r="F6">
            <v>0.272102005310492</v>
          </cell>
          <cell r="CO6">
            <v>0.36606466455157743</v>
          </cell>
        </row>
        <row r="7">
          <cell r="F7">
            <v>0.38536386253260302</v>
          </cell>
          <cell r="CO7">
            <v>0.30544825349378618</v>
          </cell>
        </row>
        <row r="8">
          <cell r="F8">
            <v>0.43752629423665901</v>
          </cell>
          <cell r="CO8">
            <v>0.28136004034144269</v>
          </cell>
        </row>
        <row r="9">
          <cell r="F9">
            <v>0.68888036565538302</v>
          </cell>
          <cell r="CO9">
            <v>0.19825026028385578</v>
          </cell>
        </row>
        <row r="10">
          <cell r="F10">
            <v>0.87121539597517195</v>
          </cell>
          <cell r="CO10">
            <v>0.31133315274968842</v>
          </cell>
        </row>
        <row r="11">
          <cell r="F11">
            <v>0.95416155712678197</v>
          </cell>
          <cell r="CO11">
            <v>0.28547002706122232</v>
          </cell>
        </row>
        <row r="12">
          <cell r="F12">
            <v>0.98140494380886001</v>
          </cell>
          <cell r="CO12">
            <v>0.31499997352848319</v>
          </cell>
        </row>
        <row r="13">
          <cell r="F13">
            <v>0.95896144831325902</v>
          </cell>
          <cell r="CO13">
            <v>0.34511954865994932</v>
          </cell>
        </row>
        <row r="14">
          <cell r="F14">
            <v>0.92151267044579799</v>
          </cell>
          <cell r="CO14">
            <v>0.31594077326190873</v>
          </cell>
        </row>
        <row r="15">
          <cell r="F15">
            <v>0.93326413045103396</v>
          </cell>
          <cell r="CO15">
            <v>0.39550529858708927</v>
          </cell>
        </row>
        <row r="16">
          <cell r="F16">
            <v>1.0567539039106799</v>
          </cell>
          <cell r="CO16">
            <v>0.3468379179476786</v>
          </cell>
        </row>
        <row r="17">
          <cell r="F17">
            <v>1.20023327100064</v>
          </cell>
          <cell r="CO17">
            <v>0.76197590343065136</v>
          </cell>
        </row>
        <row r="18">
          <cell r="F18">
            <v>1.3068350351550799</v>
          </cell>
          <cell r="CO18">
            <v>0.36872078175251405</v>
          </cell>
        </row>
        <row r="19">
          <cell r="F19">
            <v>1.4194594363569299</v>
          </cell>
          <cell r="CO19">
            <v>0.2290368350214225</v>
          </cell>
        </row>
        <row r="20">
          <cell r="F20">
            <v>1.5614487523807801</v>
          </cell>
          <cell r="CO20">
            <v>0.23779379076901316</v>
          </cell>
        </row>
        <row r="21">
          <cell r="F21">
            <v>1.6863034255638001</v>
          </cell>
          <cell r="CO21">
            <v>0.44602872092526524</v>
          </cell>
        </row>
        <row r="22">
          <cell r="F22">
            <v>1.7757281303291399</v>
          </cell>
          <cell r="CO22">
            <v>0.27788188674051262</v>
          </cell>
        </row>
        <row r="23">
          <cell r="F23">
            <v>1.8350585487437301</v>
          </cell>
          <cell r="CO23">
            <v>0.38149731983710761</v>
          </cell>
        </row>
        <row r="24">
          <cell r="F24">
            <v>1.89677594805608</v>
          </cell>
          <cell r="CO24">
            <v>0.30584938559589808</v>
          </cell>
        </row>
        <row r="25">
          <cell r="F25">
            <v>1.9362210343644699</v>
          </cell>
          <cell r="CO25">
            <v>0.1238057433496593</v>
          </cell>
        </row>
        <row r="26">
          <cell r="F26">
            <v>1.95950249046833</v>
          </cell>
          <cell r="CO26">
            <v>0.2546875051101179</v>
          </cell>
        </row>
        <row r="27">
          <cell r="F27">
            <v>1.98561946297051</v>
          </cell>
          <cell r="CO27">
            <v>0.296693728504556</v>
          </cell>
        </row>
        <row r="28">
          <cell r="F28">
            <v>2.0305013188347099</v>
          </cell>
          <cell r="CO28">
            <v>0.19629564406587707</v>
          </cell>
        </row>
        <row r="29">
          <cell r="F29">
            <v>2.0914127768141699</v>
          </cell>
          <cell r="CO29">
            <v>0.22420667298551394</v>
          </cell>
        </row>
        <row r="30">
          <cell r="F30">
            <v>2.1478198093938601</v>
          </cell>
          <cell r="CO30">
            <v>0.39272144904540401</v>
          </cell>
        </row>
        <row r="31">
          <cell r="F31">
            <v>2.2227057726860702</v>
          </cell>
          <cell r="CO31">
            <v>0.24166725989981228</v>
          </cell>
        </row>
        <row r="32">
          <cell r="F32">
            <v>2.2990951568128302</v>
          </cell>
          <cell r="CO32">
            <v>0.2173613004074734</v>
          </cell>
        </row>
        <row r="33">
          <cell r="F33">
            <v>2.3601473125838801</v>
          </cell>
          <cell r="CO33">
            <v>0.2275789098621348</v>
          </cell>
        </row>
        <row r="34">
          <cell r="F34">
            <v>2.4302088400258901</v>
          </cell>
          <cell r="CO34">
            <v>0.24830719955132685</v>
          </cell>
        </row>
        <row r="35">
          <cell r="F35">
            <v>2.50495487998925</v>
          </cell>
          <cell r="CO35">
            <v>0.22376812530683801</v>
          </cell>
        </row>
        <row r="36">
          <cell r="F36">
            <v>2.56964609736412</v>
          </cell>
          <cell r="CO36">
            <v>0.24506613534005595</v>
          </cell>
        </row>
        <row r="37">
          <cell r="F37">
            <v>2.6352062406168799</v>
          </cell>
          <cell r="CO37">
            <v>0.14843714283989135</v>
          </cell>
        </row>
        <row r="38">
          <cell r="F38">
            <v>2.6752381557307099</v>
          </cell>
          <cell r="CO38">
            <v>1.5186173895940489</v>
          </cell>
        </row>
        <row r="39">
          <cell r="F39">
            <v>2.70778037158798</v>
          </cell>
          <cell r="CO39">
            <v>0.19655530037397637</v>
          </cell>
        </row>
        <row r="40">
          <cell r="F40">
            <v>2.74841114025004</v>
          </cell>
          <cell r="CO40">
            <v>1.951756803240142</v>
          </cell>
        </row>
        <row r="41">
          <cell r="F41">
            <v>2.77846421747169</v>
          </cell>
          <cell r="CO41">
            <v>0.13188870722389714</v>
          </cell>
        </row>
        <row r="42">
          <cell r="F42">
            <v>2.8089062352113898</v>
          </cell>
          <cell r="CO42">
            <v>0.328383799108522</v>
          </cell>
        </row>
        <row r="43">
          <cell r="F43">
            <v>2.8438510875475802</v>
          </cell>
          <cell r="CO43">
            <v>2.7749890194521156</v>
          </cell>
        </row>
        <row r="44">
          <cell r="F44">
            <v>2.85953543360701</v>
          </cell>
          <cell r="CO44">
            <v>1.3264354929729532</v>
          </cell>
        </row>
        <row r="45">
          <cell r="F45">
            <v>2.8902414767815499</v>
          </cell>
          <cell r="CO45">
            <v>0.30198743698521452</v>
          </cell>
        </row>
        <row r="46">
          <cell r="F46">
            <v>2.9153190789007302</v>
          </cell>
          <cell r="CO46">
            <v>6.2743392625293417</v>
          </cell>
        </row>
        <row r="47">
          <cell r="F47">
            <v>2.9545539914366401</v>
          </cell>
          <cell r="CO47">
            <v>1.7419019622599627</v>
          </cell>
        </row>
        <row r="48">
          <cell r="F48">
            <v>2.9749118197973701</v>
          </cell>
          <cell r="CO48">
            <v>0.29227440164429824</v>
          </cell>
        </row>
        <row r="49">
          <cell r="F49">
            <v>3.0045812771059199</v>
          </cell>
          <cell r="CO49">
            <v>0.24811403672402554</v>
          </cell>
        </row>
        <row r="50">
          <cell r="F50">
            <v>3.02642112344282</v>
          </cell>
          <cell r="CO50">
            <v>2.5925295381201896</v>
          </cell>
        </row>
        <row r="51">
          <cell r="F51">
            <v>3.0385179585967599</v>
          </cell>
          <cell r="CO51">
            <v>0.33386544866827811</v>
          </cell>
        </row>
        <row r="52">
          <cell r="F52">
            <v>3.0442206856919398</v>
          </cell>
          <cell r="CO52">
            <v>0.23664638015398842</v>
          </cell>
        </row>
        <row r="53">
          <cell r="F53">
            <v>3.0558782063608199</v>
          </cell>
          <cell r="CO53">
            <v>5.7538596913386018</v>
          </cell>
        </row>
        <row r="54">
          <cell r="F54">
            <v>3.0632552284973</v>
          </cell>
          <cell r="CO54">
            <v>0.20607306305521325</v>
          </cell>
        </row>
        <row r="55">
          <cell r="F55">
            <v>3.0837973630848898</v>
          </cell>
          <cell r="CO55">
            <v>0.21112494569052953</v>
          </cell>
        </row>
        <row r="56">
          <cell r="F56">
            <v>3.0929718097601899</v>
          </cell>
          <cell r="CO56">
            <v>1.9869494965418038</v>
          </cell>
        </row>
        <row r="57">
          <cell r="F57">
            <v>3.1072853572741002</v>
          </cell>
          <cell r="CO57">
            <v>0.27260393062095895</v>
          </cell>
        </row>
        <row r="58">
          <cell r="F58">
            <v>3.1235984106374799</v>
          </cell>
          <cell r="CO58">
            <v>7.5094451358140235</v>
          </cell>
        </row>
        <row r="59">
          <cell r="F59">
            <v>3.1443606097511698</v>
          </cell>
          <cell r="CO59">
            <v>0.23092342548510661</v>
          </cell>
        </row>
        <row r="60">
          <cell r="F60">
            <v>3.16036592332732</v>
          </cell>
          <cell r="CO60">
            <v>1.7312764038172168</v>
          </cell>
        </row>
        <row r="61">
          <cell r="F61">
            <v>3.1755861192133801</v>
          </cell>
          <cell r="CO61">
            <v>0.23981972635515725</v>
          </cell>
        </row>
        <row r="62">
          <cell r="F62">
            <v>3.2012519230943801</v>
          </cell>
          <cell r="CO62">
            <v>0.16443439960660458</v>
          </cell>
        </row>
        <row r="63">
          <cell r="F63">
            <v>3.2180124161134902</v>
          </cell>
          <cell r="CO63">
            <v>2.6048013050455205</v>
          </cell>
        </row>
        <row r="64">
          <cell r="F64">
            <v>3.2353079709563599</v>
          </cell>
          <cell r="CO64">
            <v>0.30225273572896405</v>
          </cell>
        </row>
        <row r="65">
          <cell r="F65">
            <v>3.2540621823683198</v>
          </cell>
          <cell r="CO65">
            <v>0.19587294023188681</v>
          </cell>
        </row>
        <row r="66">
          <cell r="F66">
            <v>3.2969605349567899</v>
          </cell>
          <cell r="CO66">
            <v>4.90523495076713</v>
          </cell>
        </row>
        <row r="67">
          <cell r="F67">
            <v>3.3452862360459501</v>
          </cell>
          <cell r="CO67">
            <v>2.0952177531141816</v>
          </cell>
        </row>
        <row r="68">
          <cell r="F68">
            <v>3.4147389371338401</v>
          </cell>
          <cell r="CO68">
            <v>1.4935072205361748</v>
          </cell>
        </row>
        <row r="69">
          <cell r="F69">
            <v>3.4676947274138499</v>
          </cell>
          <cell r="CO69">
            <v>2.2526268711944506</v>
          </cell>
        </row>
        <row r="70">
          <cell r="F70">
            <v>3.52772689370269</v>
          </cell>
          <cell r="CO70">
            <v>3.3026268734354174</v>
          </cell>
        </row>
        <row r="71">
          <cell r="F71">
            <v>3.61311921123214</v>
          </cell>
          <cell r="CO71">
            <v>5.2249272120673611</v>
          </cell>
        </row>
        <row r="72">
          <cell r="F72">
            <v>3.67775788267438</v>
          </cell>
          <cell r="CO72">
            <v>3.171871193800639</v>
          </cell>
        </row>
        <row r="73">
          <cell r="F73">
            <v>3.7733406039515298</v>
          </cell>
          <cell r="CO73">
            <v>2.3054258920359185</v>
          </cell>
        </row>
        <row r="74">
          <cell r="F74">
            <v>3.8210380243642601</v>
          </cell>
          <cell r="CO74">
            <v>1.6875849244579835</v>
          </cell>
        </row>
        <row r="75">
          <cell r="F75">
            <v>3.8401106789736699</v>
          </cell>
          <cell r="CO75">
            <v>2.566587586381162</v>
          </cell>
        </row>
        <row r="76">
          <cell r="F76">
            <v>3.9105467865663499</v>
          </cell>
          <cell r="CO76">
            <v>2.5715045167086159</v>
          </cell>
        </row>
        <row r="77">
          <cell r="F77">
            <v>3.9665325868758501</v>
          </cell>
          <cell r="CO77">
            <v>2.5817760971404913</v>
          </cell>
        </row>
        <row r="78">
          <cell r="F78">
            <v>4.0473614956181398</v>
          </cell>
          <cell r="CO78">
            <v>1.6115158297534384</v>
          </cell>
        </row>
        <row r="79">
          <cell r="F79">
            <v>4.12176051819233</v>
          </cell>
          <cell r="CO79">
            <v>2.3146728547670268</v>
          </cell>
        </row>
        <row r="80">
          <cell r="F80">
            <v>4.1970486443125097</v>
          </cell>
          <cell r="CO80">
            <v>4.7446309197397962</v>
          </cell>
        </row>
        <row r="81">
          <cell r="F81">
            <v>4.2654361026823002</v>
          </cell>
          <cell r="CO81">
            <v>3.6810355086460214</v>
          </cell>
        </row>
        <row r="82">
          <cell r="F82">
            <v>4.28990097201706</v>
          </cell>
          <cell r="CO82">
            <v>3.1578569242199706</v>
          </cell>
        </row>
        <row r="83">
          <cell r="F83">
            <v>4.3343364242571196</v>
          </cell>
          <cell r="CO83">
            <v>2.5280509660278887</v>
          </cell>
        </row>
        <row r="84">
          <cell r="F84">
            <v>4.3400603162279401</v>
          </cell>
          <cell r="CO84">
            <v>3.2639159592508635</v>
          </cell>
        </row>
        <row r="85">
          <cell r="F85">
            <v>4.4074088260187896</v>
          </cell>
          <cell r="CO85">
            <v>5.1683261814915733</v>
          </cell>
        </row>
        <row r="86">
          <cell r="F86">
            <v>4.45998394316966</v>
          </cell>
          <cell r="CO86">
            <v>6.0311414938467802</v>
          </cell>
        </row>
        <row r="87">
          <cell r="F87">
            <v>4.4978649938442299</v>
          </cell>
          <cell r="CO87">
            <v>1.2586763101106644</v>
          </cell>
        </row>
        <row r="88">
          <cell r="F88">
            <v>4.5233596660567903</v>
          </cell>
          <cell r="CO88">
            <v>3.1761375664349285</v>
          </cell>
        </row>
        <row r="89">
          <cell r="F89">
            <v>4.5871463640719998</v>
          </cell>
          <cell r="CO89">
            <v>4.5462217258225408</v>
          </cell>
        </row>
        <row r="90">
          <cell r="F90">
            <v>4.6472247022675104</v>
          </cell>
          <cell r="CO90">
            <v>2.8183285189251026</v>
          </cell>
        </row>
        <row r="91">
          <cell r="F91">
            <v>4.7504554161768002</v>
          </cell>
          <cell r="CO91">
            <v>5.8146823053187191</v>
          </cell>
        </row>
        <row r="92">
          <cell r="F92">
            <v>4.7706183199055099</v>
          </cell>
          <cell r="CO92">
            <v>4.7441096350528209</v>
          </cell>
        </row>
        <row r="93">
          <cell r="F93">
            <v>4.7958057481856802</v>
          </cell>
          <cell r="CO93">
            <v>3.2978419677299806</v>
          </cell>
        </row>
        <row r="94">
          <cell r="F94">
            <v>4.8287216889180096</v>
          </cell>
          <cell r="CO94">
            <v>1.7160612046364623</v>
          </cell>
        </row>
        <row r="95">
          <cell r="F95">
            <v>4.85995674652776</v>
          </cell>
          <cell r="CO95">
            <v>1.7941381411649153</v>
          </cell>
        </row>
        <row r="96">
          <cell r="F96">
            <v>4.9184818434953197</v>
          </cell>
          <cell r="CO96">
            <v>2.2004541089288399</v>
          </cell>
        </row>
        <row r="97">
          <cell r="F97">
            <v>4.9251532982856698</v>
          </cell>
          <cell r="CO97">
            <v>3.0920703216063083</v>
          </cell>
        </row>
        <row r="98">
          <cell r="F98">
            <v>4.9450072631855004</v>
          </cell>
          <cell r="CO98">
            <v>2.2016262112833918</v>
          </cell>
        </row>
        <row r="99">
          <cell r="F99">
            <v>4.9727861664948501</v>
          </cell>
          <cell r="CO99">
            <v>2.8491747311137923</v>
          </cell>
        </row>
        <row r="100">
          <cell r="F100">
            <v>5.0206523842658202</v>
          </cell>
          <cell r="CO100">
            <v>2.7623071536093771</v>
          </cell>
        </row>
        <row r="101">
          <cell r="F101">
            <v>5.0806333426666201</v>
          </cell>
          <cell r="CO101">
            <v>1.6934991834891073</v>
          </cell>
        </row>
        <row r="102">
          <cell r="F102">
            <v>5.2108901701222301</v>
          </cell>
          <cell r="CO102">
            <v>2.1901640863484535</v>
          </cell>
        </row>
        <row r="103">
          <cell r="F103">
            <v>5.3182574478152</v>
          </cell>
          <cell r="CO103">
            <v>1.8601468438851481</v>
          </cell>
        </row>
        <row r="104">
          <cell r="F104">
            <v>5.4124475374496397</v>
          </cell>
          <cell r="CO104">
            <v>2.0617042811830379</v>
          </cell>
        </row>
        <row r="105">
          <cell r="F105">
            <v>5.4975251227057802</v>
          </cell>
          <cell r="CO105">
            <v>1.9254874546355285</v>
          </cell>
        </row>
        <row r="106">
          <cell r="F106">
            <v>5.5874348780410097</v>
          </cell>
          <cell r="CO106">
            <v>1.5516157164083759</v>
          </cell>
        </row>
        <row r="107">
          <cell r="F107">
            <v>5.6881981132311399</v>
          </cell>
          <cell r="CO107">
            <v>2.6549487007815999</v>
          </cell>
        </row>
        <row r="108">
          <cell r="F108">
            <v>5.7906117776706303</v>
          </cell>
          <cell r="CO108">
            <v>2.0478753526196396</v>
          </cell>
        </row>
        <row r="109">
          <cell r="F109">
            <v>5.9083210911030202</v>
          </cell>
          <cell r="CO109">
            <v>1.7879472374951617</v>
          </cell>
        </row>
        <row r="110">
          <cell r="F110">
            <v>6.0446397559925202</v>
          </cell>
          <cell r="CO110">
            <v>3.2105112765031789</v>
          </cell>
        </row>
        <row r="111">
          <cell r="F111">
            <v>6.1843016226958198</v>
          </cell>
          <cell r="CO111">
            <v>2.1974029727823061</v>
          </cell>
        </row>
        <row r="112">
          <cell r="F112">
            <v>6.2001449411060197</v>
          </cell>
          <cell r="CO112">
            <v>2.302852997258499</v>
          </cell>
        </row>
        <row r="113">
          <cell r="F113">
            <v>6.3436181799897202</v>
          </cell>
          <cell r="CO113">
            <v>3.5591663487811855</v>
          </cell>
        </row>
        <row r="114">
          <cell r="F114">
            <v>6.4813866937736</v>
          </cell>
          <cell r="CO114">
            <v>4.4214714448300816</v>
          </cell>
        </row>
        <row r="115">
          <cell r="F115">
            <v>6.6323985585439402</v>
          </cell>
          <cell r="CO115">
            <v>4.1984231990705725</v>
          </cell>
        </row>
        <row r="116">
          <cell r="F116">
            <v>6.7308612011699402</v>
          </cell>
          <cell r="CO116">
            <v>2.7330528210705198</v>
          </cell>
        </row>
        <row r="117">
          <cell r="F117">
            <v>6.8003613389290098</v>
          </cell>
          <cell r="CO117">
            <v>1.7653187715226937</v>
          </cell>
        </row>
        <row r="118">
          <cell r="F118">
            <v>6.8840016095067504</v>
          </cell>
          <cell r="CO118">
            <v>2.270682213790713</v>
          </cell>
        </row>
        <row r="119">
          <cell r="F119">
            <v>6.91090064371057</v>
          </cell>
          <cell r="CO119">
            <v>4.4964861577277961</v>
          </cell>
        </row>
        <row r="120">
          <cell r="F120">
            <v>6.98729095282338</v>
          </cell>
          <cell r="CO120">
            <v>4.1615780573255927</v>
          </cell>
        </row>
        <row r="121">
          <cell r="F121">
            <v>7.0551756333897098</v>
          </cell>
          <cell r="CO121">
            <v>3.6377112727951992</v>
          </cell>
        </row>
        <row r="122">
          <cell r="F122">
            <v>7.1204534084893201</v>
          </cell>
          <cell r="CO122">
            <v>2.433573832212224</v>
          </cell>
        </row>
        <row r="123">
          <cell r="F123">
            <v>7.17148599520202</v>
          </cell>
          <cell r="CO123">
            <v>4.6757293094358001</v>
          </cell>
        </row>
        <row r="124">
          <cell r="F124">
            <v>7.2140487103437501</v>
          </cell>
          <cell r="CO124">
            <v>4.1189813454979012</v>
          </cell>
        </row>
        <row r="125">
          <cell r="F125">
            <v>7.2706987280720501</v>
          </cell>
          <cell r="CO125">
            <v>5.9419262497655874</v>
          </cell>
        </row>
        <row r="126">
          <cell r="F126">
            <v>7.3000992364544297</v>
          </cell>
          <cell r="CO126">
            <v>8.5439470599529539</v>
          </cell>
        </row>
        <row r="127">
          <cell r="F127">
            <v>7.3493256194284999</v>
          </cell>
          <cell r="CO127">
            <v>5.9032813513400306</v>
          </cell>
        </row>
        <row r="128">
          <cell r="F128">
            <v>7.4154310493820796</v>
          </cell>
          <cell r="CO128">
            <v>9.3328712848413442</v>
          </cell>
        </row>
        <row r="129">
          <cell r="F129">
            <v>7.5994409245630301</v>
          </cell>
          <cell r="CO129">
            <v>3.6749739874193379</v>
          </cell>
        </row>
        <row r="130">
          <cell r="F130">
            <v>7.6846104870785901</v>
          </cell>
          <cell r="CO130">
            <v>2.2050031226975597</v>
          </cell>
        </row>
        <row r="131">
          <cell r="F131">
            <v>7.7748354681011298</v>
          </cell>
          <cell r="CO131">
            <v>2.1780516538287267</v>
          </cell>
        </row>
        <row r="132">
          <cell r="F132">
            <v>7.8819129659990104</v>
          </cell>
          <cell r="CO132">
            <v>6.1424968065815699</v>
          </cell>
        </row>
        <row r="133">
          <cell r="F133">
            <v>7.9717731869144801</v>
          </cell>
          <cell r="CO133">
            <v>2.5144837500728516</v>
          </cell>
        </row>
        <row r="134">
          <cell r="F134">
            <v>8.2278587126759497</v>
          </cell>
          <cell r="CO134">
            <v>3.1083409136526892</v>
          </cell>
        </row>
        <row r="135">
          <cell r="F135">
            <v>8.2631776120150793</v>
          </cell>
          <cell r="CO135">
            <v>2.9117067680451232</v>
          </cell>
        </row>
        <row r="136">
          <cell r="F136">
            <v>8.3616072490553801</v>
          </cell>
          <cell r="CO136">
            <v>3.2343155030465232</v>
          </cell>
        </row>
        <row r="137">
          <cell r="F137">
            <v>8.4491229068332796</v>
          </cell>
          <cell r="CO137">
            <v>2.4284572279028112</v>
          </cell>
        </row>
        <row r="138">
          <cell r="F138">
            <v>8.8405340046143994</v>
          </cell>
          <cell r="CO138">
            <v>0.49536642413414533</v>
          </cell>
        </row>
        <row r="139">
          <cell r="F139">
            <v>8.9449481673270199</v>
          </cell>
          <cell r="CO139">
            <v>2.1520513185616683</v>
          </cell>
        </row>
        <row r="140">
          <cell r="F140">
            <v>9.0412209178170002</v>
          </cell>
          <cell r="CO140">
            <v>2.9659127789537938</v>
          </cell>
        </row>
        <row r="141">
          <cell r="F141">
            <v>9.1367560542699096</v>
          </cell>
          <cell r="CO141">
            <v>2.572304659370809</v>
          </cell>
        </row>
        <row r="142">
          <cell r="F142">
            <v>9.2259644847545896</v>
          </cell>
          <cell r="CO142">
            <v>4.2699112361983111</v>
          </cell>
        </row>
        <row r="143">
          <cell r="F143">
            <v>9.4327624932734899</v>
          </cell>
          <cell r="CO143">
            <v>3.1523436181744309</v>
          </cell>
        </row>
        <row r="144">
          <cell r="F144">
            <v>9.5113400671726005</v>
          </cell>
          <cell r="CO144">
            <v>3.7988308970863667</v>
          </cell>
        </row>
        <row r="145">
          <cell r="F145">
            <v>9.5800991760456995</v>
          </cell>
          <cell r="CO145">
            <v>2.1497305260802269</v>
          </cell>
        </row>
        <row r="146">
          <cell r="F146">
            <v>9.6447536928817605</v>
          </cell>
          <cell r="CO146">
            <v>2.5230174402421839</v>
          </cell>
        </row>
        <row r="147">
          <cell r="F147">
            <v>9.7009763313782003</v>
          </cell>
          <cell r="CO147">
            <v>2.2087847153831004</v>
          </cell>
        </row>
        <row r="148">
          <cell r="F148">
            <v>9.8252906689775603</v>
          </cell>
          <cell r="CO148">
            <v>1.9093247690590234</v>
          </cell>
        </row>
        <row r="149">
          <cell r="F149">
            <v>9.87080547500622</v>
          </cell>
          <cell r="CO149">
            <v>2.611441952154959</v>
          </cell>
        </row>
        <row r="150">
          <cell r="F150">
            <v>9.9118682413157106</v>
          </cell>
          <cell r="CO150">
            <v>2.6291536207717257</v>
          </cell>
        </row>
        <row r="151">
          <cell r="F151">
            <v>9.9514002563285207</v>
          </cell>
          <cell r="CO151">
            <v>3.4805798423040417</v>
          </cell>
        </row>
        <row r="152">
          <cell r="F152">
            <v>9.9883900008151407</v>
          </cell>
          <cell r="CO152">
            <v>4.6599981433345707</v>
          </cell>
        </row>
        <row r="153">
          <cell r="F153">
            <v>10.012901164875</v>
          </cell>
          <cell r="CO153">
            <v>3.4637151807416844</v>
          </cell>
        </row>
        <row r="154">
          <cell r="F154">
            <v>10.069500867446299</v>
          </cell>
          <cell r="CO154">
            <v>0.44391814500837018</v>
          </cell>
        </row>
        <row r="155">
          <cell r="F155">
            <v>10.0701514068991</v>
          </cell>
          <cell r="CO155">
            <v>2.3285845084701786</v>
          </cell>
        </row>
        <row r="156">
          <cell r="F156">
            <v>10.1026589855196</v>
          </cell>
          <cell r="CO156">
            <v>2.1239612841855537</v>
          </cell>
        </row>
        <row r="157">
          <cell r="F157">
            <v>10.1327688768072</v>
          </cell>
          <cell r="CO157">
            <v>3.0526584267881995</v>
          </cell>
        </row>
        <row r="158">
          <cell r="F158">
            <v>10.165151302004</v>
          </cell>
          <cell r="CO158">
            <v>2.6619301701212912</v>
          </cell>
        </row>
        <row r="159">
          <cell r="F159">
            <v>10.1963191069124</v>
          </cell>
          <cell r="CO159">
            <v>7.2855859868642519</v>
          </cell>
        </row>
        <row r="160">
          <cell r="F160">
            <v>10.2271375365019</v>
          </cell>
          <cell r="CO160">
            <v>2.5509066194762897</v>
          </cell>
        </row>
        <row r="161">
          <cell r="F161">
            <v>10.274678167135299</v>
          </cell>
          <cell r="CO161">
            <v>2.64329865435093</v>
          </cell>
        </row>
        <row r="162">
          <cell r="F162">
            <v>10.3081805518844</v>
          </cell>
          <cell r="CO162">
            <v>6.0413825096867848</v>
          </cell>
        </row>
        <row r="163">
          <cell r="F163">
            <v>10.345601263597599</v>
          </cell>
          <cell r="CO163">
            <v>2.4368497872736872</v>
          </cell>
        </row>
        <row r="164">
          <cell r="F164">
            <v>10.390395123279299</v>
          </cell>
          <cell r="CO164">
            <v>5.4185085796448442</v>
          </cell>
        </row>
        <row r="165">
          <cell r="F165">
            <v>10.4257409700233</v>
          </cell>
          <cell r="CO165">
            <v>3.5531034951823042</v>
          </cell>
        </row>
        <row r="166">
          <cell r="F166">
            <v>10.4536391939999</v>
          </cell>
          <cell r="CO166">
            <v>2.9803278445956445</v>
          </cell>
        </row>
        <row r="167">
          <cell r="F167">
            <v>10.5370226952578</v>
          </cell>
          <cell r="CO167">
            <v>2.2702656155560903</v>
          </cell>
        </row>
        <row r="168">
          <cell r="F168">
            <v>10.5908254697262</v>
          </cell>
          <cell r="CO168">
            <v>2.2666913914823232</v>
          </cell>
        </row>
        <row r="169">
          <cell r="F169">
            <v>10.636600482393099</v>
          </cell>
          <cell r="CO169">
            <v>5.0665736463810669</v>
          </cell>
        </row>
        <row r="170">
          <cell r="F170">
            <v>10.698977973608899</v>
          </cell>
          <cell r="CO170">
            <v>3.8891204367431969</v>
          </cell>
        </row>
        <row r="171">
          <cell r="F171">
            <v>10.7509552887261</v>
          </cell>
          <cell r="CO171">
            <v>2.0981890770038536</v>
          </cell>
        </row>
        <row r="172">
          <cell r="F172">
            <v>10.752373138999401</v>
          </cell>
          <cell r="CO172">
            <v>1.7143769121505024</v>
          </cell>
        </row>
        <row r="173">
          <cell r="F173">
            <v>10.803273002463399</v>
          </cell>
          <cell r="CO173">
            <v>3.2478701493613946</v>
          </cell>
        </row>
        <row r="174">
          <cell r="F174">
            <v>10.869565172805</v>
          </cell>
          <cell r="CO174">
            <v>1.8738009826819992</v>
          </cell>
        </row>
        <row r="175">
          <cell r="F175">
            <v>10.949301198754</v>
          </cell>
          <cell r="CO175">
            <v>4.1175976842357045</v>
          </cell>
        </row>
        <row r="176">
          <cell r="F176">
            <v>10.9761108826044</v>
          </cell>
          <cell r="CO176">
            <v>2.5212953743783291</v>
          </cell>
        </row>
        <row r="177">
          <cell r="F177">
            <v>11.0386416819158</v>
          </cell>
          <cell r="CO177">
            <v>2.6282496960632313</v>
          </cell>
        </row>
        <row r="178">
          <cell r="F178">
            <v>11.1423300883535</v>
          </cell>
          <cell r="CO178">
            <v>2.6695440088671401</v>
          </cell>
        </row>
        <row r="179">
          <cell r="F179">
            <v>11.1545062709245</v>
          </cell>
          <cell r="CO179">
            <v>4.2992360451918703</v>
          </cell>
        </row>
        <row r="180">
          <cell r="F180">
            <v>11.1992242298909</v>
          </cell>
          <cell r="CO180">
            <v>5.9908464267362715</v>
          </cell>
        </row>
        <row r="181">
          <cell r="F181">
            <v>11.268607088317999</v>
          </cell>
          <cell r="CO181">
            <v>3.4986445709806611</v>
          </cell>
        </row>
        <row r="182">
          <cell r="F182">
            <v>11.2831970979204</v>
          </cell>
          <cell r="CO182">
            <v>3.7408410518599471</v>
          </cell>
        </row>
        <row r="183">
          <cell r="F183">
            <v>11.4078721392221</v>
          </cell>
          <cell r="CO183">
            <v>2.8566740704273785</v>
          </cell>
        </row>
        <row r="184">
          <cell r="F184">
            <v>11.409182445669</v>
          </cell>
          <cell r="CO184">
            <v>3.591759284358905</v>
          </cell>
        </row>
        <row r="185">
          <cell r="F185">
            <v>11.491543738769</v>
          </cell>
          <cell r="CO185">
            <v>3.0026896945903516</v>
          </cell>
        </row>
        <row r="186">
          <cell r="F186">
            <v>11.5441947010757</v>
          </cell>
          <cell r="CO186">
            <v>3.0271554986451439</v>
          </cell>
        </row>
        <row r="187">
          <cell r="F187">
            <v>11.6182188215476</v>
          </cell>
          <cell r="CO187">
            <v>2.6949072376862446</v>
          </cell>
        </row>
        <row r="188">
          <cell r="F188">
            <v>11.699517408404301</v>
          </cell>
          <cell r="CO188">
            <v>3.7532560490082076</v>
          </cell>
        </row>
        <row r="189">
          <cell r="F189">
            <v>11.7428565210187</v>
          </cell>
          <cell r="CO189">
            <v>2.5339300502415578</v>
          </cell>
        </row>
        <row r="190">
          <cell r="F190">
            <v>11.8067788752835</v>
          </cell>
          <cell r="CO190">
            <v>3.6389878212206304</v>
          </cell>
        </row>
        <row r="191">
          <cell r="F191">
            <v>11.859969596453601</v>
          </cell>
          <cell r="CO191">
            <v>3.1722298942872778</v>
          </cell>
        </row>
        <row r="192">
          <cell r="F192">
            <v>11.914184405269401</v>
          </cell>
          <cell r="CO192">
            <v>2.7451941362385632</v>
          </cell>
        </row>
        <row r="193">
          <cell r="F193">
            <v>12.0300089929178</v>
          </cell>
          <cell r="CO193">
            <v>3.4101250579466806</v>
          </cell>
        </row>
        <row r="194">
          <cell r="F194">
            <v>12.0966727486199</v>
          </cell>
          <cell r="CO194">
            <v>4.685237623497172</v>
          </cell>
        </row>
        <row r="195">
          <cell r="F195">
            <v>12.1679601210603</v>
          </cell>
          <cell r="CO195">
            <v>4.540574293364001</v>
          </cell>
        </row>
        <row r="196">
          <cell r="F196">
            <v>12.2201624670769</v>
          </cell>
          <cell r="CO196">
            <v>2.8569327975120129</v>
          </cell>
        </row>
        <row r="197">
          <cell r="F197">
            <v>12.2866859964118</v>
          </cell>
          <cell r="CO197">
            <v>2.5533536585365852</v>
          </cell>
        </row>
        <row r="198">
          <cell r="F198">
            <v>12.355596474779301</v>
          </cell>
          <cell r="CO198">
            <v>3.0195757219562376</v>
          </cell>
        </row>
        <row r="199">
          <cell r="F199">
            <v>12.421384369071401</v>
          </cell>
          <cell r="CO199">
            <v>2.3981469860424514</v>
          </cell>
        </row>
        <row r="200">
          <cell r="F200">
            <v>12.5367542184439</v>
          </cell>
          <cell r="CO200">
            <v>1.4132678180177858</v>
          </cell>
        </row>
        <row r="201">
          <cell r="F201">
            <v>12.6668028547166</v>
          </cell>
          <cell r="CO201">
            <v>3.7712675635436907</v>
          </cell>
        </row>
        <row r="202">
          <cell r="F202">
            <v>12.8084339003181</v>
          </cell>
          <cell r="CO202">
            <v>3.240783201025879</v>
          </cell>
        </row>
        <row r="203">
          <cell r="F203">
            <v>12.974745609346099</v>
          </cell>
          <cell r="CO203">
            <v>3.4355815243351779</v>
          </cell>
        </row>
        <row r="204">
          <cell r="F204">
            <v>13.1288117473364</v>
          </cell>
          <cell r="CO204">
            <v>2.1327947245257453</v>
          </cell>
        </row>
        <row r="205">
          <cell r="F205">
            <v>13.2895531413947</v>
          </cell>
          <cell r="CO205">
            <v>3.4994506302006423</v>
          </cell>
        </row>
        <row r="206">
          <cell r="F206">
            <v>13.362368262415499</v>
          </cell>
          <cell r="CO206">
            <v>2.5122365276174121</v>
          </cell>
        </row>
        <row r="207">
          <cell r="F207">
            <v>13.496843513841601</v>
          </cell>
          <cell r="CO207">
            <v>2.7553114325596018</v>
          </cell>
        </row>
        <row r="208">
          <cell r="F208">
            <v>13.619722114471299</v>
          </cell>
          <cell r="CO208">
            <v>5.1774570285850299</v>
          </cell>
        </row>
        <row r="209">
          <cell r="F209">
            <v>13.9078055410285</v>
          </cell>
          <cell r="CO209">
            <v>4.4970566628668385</v>
          </cell>
        </row>
        <row r="210">
          <cell r="F210">
            <v>13.9587801816023</v>
          </cell>
          <cell r="CO210">
            <v>6.3337452834241894</v>
          </cell>
        </row>
        <row r="211">
          <cell r="F211">
            <v>14.0679057823197</v>
          </cell>
          <cell r="CO211">
            <v>5.6597149006607257</v>
          </cell>
        </row>
        <row r="212">
          <cell r="F212">
            <v>14.2402855410605</v>
          </cell>
          <cell r="CO212">
            <v>8.3498026147717166</v>
          </cell>
        </row>
        <row r="213">
          <cell r="F213">
            <v>14.3979968800897</v>
          </cell>
          <cell r="CO213">
            <v>2.161201420303684</v>
          </cell>
        </row>
        <row r="214">
          <cell r="F214">
            <v>14.4672752096157</v>
          </cell>
          <cell r="CO214">
            <v>4.0309288033639685</v>
          </cell>
        </row>
        <row r="215">
          <cell r="F215">
            <v>14.7195363005796</v>
          </cell>
          <cell r="CO215">
            <v>2.5283796262573812</v>
          </cell>
        </row>
        <row r="216">
          <cell r="F216">
            <v>14.896485741691301</v>
          </cell>
          <cell r="CO216">
            <v>2.6696380063700991</v>
          </cell>
        </row>
        <row r="217">
          <cell r="F217">
            <v>15.095708298315699</v>
          </cell>
          <cell r="CO217">
            <v>4.2626664736537352</v>
          </cell>
        </row>
        <row r="218">
          <cell r="F218">
            <v>15.208124945980501</v>
          </cell>
          <cell r="CO218">
            <v>1.2641530224509017</v>
          </cell>
        </row>
        <row r="219">
          <cell r="F219">
            <v>15.318720493191</v>
          </cell>
          <cell r="CO219">
            <v>0.90147396068291952</v>
          </cell>
        </row>
        <row r="220">
          <cell r="F220">
            <v>15.4521081515517</v>
          </cell>
          <cell r="CO220">
            <v>1.1497066420348609</v>
          </cell>
        </row>
        <row r="221">
          <cell r="F221">
            <v>15.541975622126801</v>
          </cell>
          <cell r="CO221">
            <v>0.71151651346114719</v>
          </cell>
        </row>
        <row r="222">
          <cell r="F222">
            <v>15.587693874369499</v>
          </cell>
          <cell r="CO222">
            <v>1.1237973059653623</v>
          </cell>
        </row>
        <row r="223">
          <cell r="F223">
            <v>15.783588406374101</v>
          </cell>
          <cell r="CO223">
            <v>2.7312819618359629</v>
          </cell>
        </row>
        <row r="224">
          <cell r="F224">
            <v>15.8501732632445</v>
          </cell>
          <cell r="CO224">
            <v>0.40829769270329613</v>
          </cell>
        </row>
        <row r="225">
          <cell r="F225">
            <v>15.948407707335001</v>
          </cell>
          <cell r="CO225">
            <v>0.62447443502071498</v>
          </cell>
        </row>
        <row r="226">
          <cell r="F226">
            <v>16.035939127944498</v>
          </cell>
          <cell r="CO226">
            <v>0.90250901809081086</v>
          </cell>
        </row>
        <row r="227">
          <cell r="F227">
            <v>16.076203528408499</v>
          </cell>
          <cell r="CO227">
            <v>0.9551722742903378</v>
          </cell>
        </row>
        <row r="228">
          <cell r="F228">
            <v>16.1650672266118</v>
          </cell>
          <cell r="CO228">
            <v>4.2207945444747939</v>
          </cell>
        </row>
        <row r="229">
          <cell r="F229">
            <v>16.2015648546117</v>
          </cell>
          <cell r="CO229">
            <v>0.49732154015937724</v>
          </cell>
        </row>
        <row r="230">
          <cell r="F230">
            <v>16.2266405837367</v>
          </cell>
          <cell r="CO230">
            <v>0.98389530877557174</v>
          </cell>
        </row>
        <row r="231">
          <cell r="F231">
            <v>16.2901561945597</v>
          </cell>
          <cell r="CO231">
            <v>0.57613032065609149</v>
          </cell>
        </row>
        <row r="232">
          <cell r="F232">
            <v>16.341985984653999</v>
          </cell>
          <cell r="CO232">
            <v>0.62863535484244082</v>
          </cell>
        </row>
        <row r="233">
          <cell r="F233">
            <v>16.393086851081101</v>
          </cell>
          <cell r="CO233">
            <v>0.71042233887811423</v>
          </cell>
        </row>
        <row r="234">
          <cell r="F234">
            <v>16.455350632301599</v>
          </cell>
          <cell r="CO234">
            <v>3.2693849285972965</v>
          </cell>
        </row>
        <row r="235">
          <cell r="F235">
            <v>16.503876705096399</v>
          </cell>
          <cell r="CO235">
            <v>0.90864782468482119</v>
          </cell>
        </row>
        <row r="236">
          <cell r="F236">
            <v>16.539756366402202</v>
          </cell>
          <cell r="CO236">
            <v>1.9321636324314733</v>
          </cell>
        </row>
        <row r="237">
          <cell r="F237">
            <v>16.603289950524498</v>
          </cell>
          <cell r="CO237">
            <v>1.358029861292616</v>
          </cell>
        </row>
        <row r="238">
          <cell r="F238">
            <v>16.685041989281199</v>
          </cell>
          <cell r="CO238">
            <v>0.64332189736100009</v>
          </cell>
        </row>
        <row r="239">
          <cell r="F239">
            <v>16.766494884163802</v>
          </cell>
          <cell r="CO239">
            <v>0.64304201082071211</v>
          </cell>
        </row>
        <row r="240">
          <cell r="F240">
            <v>16.853763228402102</v>
          </cell>
          <cell r="CO240">
            <v>0.50051515644487821</v>
          </cell>
        </row>
        <row r="241">
          <cell r="F241">
            <v>16.935354938968398</v>
          </cell>
          <cell r="CO241">
            <v>1.2982959607611437</v>
          </cell>
        </row>
        <row r="242">
          <cell r="F242">
            <v>17.0330885462281</v>
          </cell>
          <cell r="CO242">
            <v>0.98215567867629727</v>
          </cell>
        </row>
        <row r="243">
          <cell r="F243">
            <v>17.104178807193499</v>
          </cell>
          <cell r="CO243">
            <v>0.85482154725617243</v>
          </cell>
        </row>
        <row r="244">
          <cell r="F244">
            <v>17.147664071119301</v>
          </cell>
          <cell r="CO244">
            <v>1.6576027792988981</v>
          </cell>
        </row>
        <row r="245">
          <cell r="F245">
            <v>17.258652022397801</v>
          </cell>
          <cell r="CO245">
            <v>1.7560449961178455</v>
          </cell>
        </row>
        <row r="246">
          <cell r="F246">
            <v>17.268579009927301</v>
          </cell>
          <cell r="CO246">
            <v>0.94309778796835431</v>
          </cell>
        </row>
        <row r="247">
          <cell r="F247">
            <v>17.349167142974601</v>
          </cell>
          <cell r="CO247">
            <v>1.0098853985563312</v>
          </cell>
        </row>
        <row r="248">
          <cell r="F248">
            <v>17.427570319578098</v>
          </cell>
          <cell r="CO248">
            <v>0.81404174573055033</v>
          </cell>
        </row>
        <row r="249">
          <cell r="F249">
            <v>17.502111556609599</v>
          </cell>
          <cell r="CO249">
            <v>0.67125478932970462</v>
          </cell>
        </row>
        <row r="250">
          <cell r="F250">
            <v>17.577404969590699</v>
          </cell>
          <cell r="CO250">
            <v>0.56775365461150784</v>
          </cell>
        </row>
        <row r="251">
          <cell r="F251">
            <v>17.721000864906902</v>
          </cell>
          <cell r="CO251">
            <v>1.1462704323369024</v>
          </cell>
        </row>
        <row r="252">
          <cell r="F252">
            <v>17.7531656510122</v>
          </cell>
          <cell r="CO252">
            <v>0.71512486700513922</v>
          </cell>
        </row>
        <row r="253">
          <cell r="F253">
            <v>17.836917015574599</v>
          </cell>
          <cell r="CO253">
            <v>0.71450439443958258</v>
          </cell>
        </row>
        <row r="254">
          <cell r="F254">
            <v>17.942475317564401</v>
          </cell>
          <cell r="CO254">
            <v>0.65948707371758597</v>
          </cell>
        </row>
        <row r="255">
          <cell r="F255">
            <v>18.042511832964902</v>
          </cell>
          <cell r="CO255">
            <v>0.48076543738527039</v>
          </cell>
        </row>
        <row r="256">
          <cell r="F256">
            <v>18.139706093949702</v>
          </cell>
          <cell r="CO256">
            <v>0.73938024152097992</v>
          </cell>
        </row>
        <row r="257">
          <cell r="F257">
            <v>18.224648265088099</v>
          </cell>
          <cell r="CO257">
            <v>0.79047345990679507</v>
          </cell>
        </row>
        <row r="258">
          <cell r="F258">
            <v>18.2933405474278</v>
          </cell>
          <cell r="CO258">
            <v>1.0750788539070972</v>
          </cell>
        </row>
        <row r="259">
          <cell r="F259">
            <v>18.3651162180584</v>
          </cell>
          <cell r="CO259">
            <v>1.8533151011368088</v>
          </cell>
        </row>
        <row r="260">
          <cell r="F260">
            <v>18.431152825022799</v>
          </cell>
          <cell r="CO260">
            <v>1.0155601659751037</v>
          </cell>
        </row>
        <row r="261">
          <cell r="F261">
            <v>18.4347319161947</v>
          </cell>
          <cell r="CO261">
            <v>0.90431752222149575</v>
          </cell>
        </row>
        <row r="262">
          <cell r="F262">
            <v>18.505067581592598</v>
          </cell>
          <cell r="CO262">
            <v>0.69800318648770032</v>
          </cell>
        </row>
        <row r="263">
          <cell r="F263">
            <v>18.525410294553701</v>
          </cell>
          <cell r="CO263">
            <v>1.1065411334025135</v>
          </cell>
        </row>
        <row r="264">
          <cell r="F264">
            <v>18.574884107588399</v>
          </cell>
          <cell r="CO264">
            <v>1.0703002763301397</v>
          </cell>
        </row>
        <row r="265">
          <cell r="F265">
            <v>18.630991439551199</v>
          </cell>
          <cell r="CO265">
            <v>1.2507031474217929</v>
          </cell>
        </row>
        <row r="266">
          <cell r="F266">
            <v>18.706294339936701</v>
          </cell>
          <cell r="CO266">
            <v>0.65159153717468421</v>
          </cell>
        </row>
        <row r="267">
          <cell r="F267">
            <v>18.755803717770402</v>
          </cell>
          <cell r="CO267">
            <v>0.74179690832999445</v>
          </cell>
        </row>
        <row r="268">
          <cell r="F268">
            <v>18.8036986021432</v>
          </cell>
          <cell r="CO268">
            <v>0.71054280506688894</v>
          </cell>
        </row>
        <row r="269">
          <cell r="F269">
            <v>18.885956846657098</v>
          </cell>
          <cell r="CO269">
            <v>0.75867263992959211</v>
          </cell>
        </row>
        <row r="270">
          <cell r="F270">
            <v>18.9716035015316</v>
          </cell>
          <cell r="CO270">
            <v>0.73752257987457459</v>
          </cell>
        </row>
        <row r="271">
          <cell r="F271">
            <v>19.060456057403599</v>
          </cell>
          <cell r="CO271">
            <v>0.875893632784148</v>
          </cell>
        </row>
        <row r="272">
          <cell r="F272">
            <v>19.150810279055801</v>
          </cell>
          <cell r="CO272">
            <v>0.51891638451279942</v>
          </cell>
        </row>
        <row r="273">
          <cell r="F273">
            <v>19.253266499843399</v>
          </cell>
          <cell r="CO273">
            <v>0.49405203074448356</v>
          </cell>
        </row>
        <row r="274">
          <cell r="F274">
            <v>19.368111183033299</v>
          </cell>
          <cell r="CO274">
            <v>0.63388910138638943</v>
          </cell>
        </row>
        <row r="275">
          <cell r="F275">
            <v>19.473364102447</v>
          </cell>
          <cell r="CO275">
            <v>0.621875120744948</v>
          </cell>
        </row>
        <row r="276">
          <cell r="F276">
            <v>19.606686489154299</v>
          </cell>
          <cell r="CO276">
            <v>0.77219626168224298</v>
          </cell>
        </row>
        <row r="277">
          <cell r="F277">
            <v>19.722247448360498</v>
          </cell>
          <cell r="CO277">
            <v>0.65313143576313848</v>
          </cell>
        </row>
        <row r="278">
          <cell r="F278">
            <v>19.810748376423199</v>
          </cell>
          <cell r="CO278">
            <v>0.69162863952226639</v>
          </cell>
        </row>
        <row r="279">
          <cell r="F279">
            <v>19.9310901969593</v>
          </cell>
          <cell r="CO279">
            <v>0.51074958496975098</v>
          </cell>
        </row>
        <row r="280">
          <cell r="F280">
            <v>20.0532824521488</v>
          </cell>
          <cell r="CO280">
            <v>0.6031280973827875</v>
          </cell>
        </row>
        <row r="281">
          <cell r="F281">
            <v>20.103444517857799</v>
          </cell>
          <cell r="CO281">
            <v>0.72830074457518612</v>
          </cell>
        </row>
        <row r="282">
          <cell r="F282">
            <v>20.2728906592119</v>
          </cell>
          <cell r="CO282">
            <v>1.0863118613949356</v>
          </cell>
        </row>
        <row r="283">
          <cell r="F283">
            <v>20.380658118030301</v>
          </cell>
          <cell r="CO283">
            <v>0.81072148801743449</v>
          </cell>
        </row>
        <row r="284">
          <cell r="F284">
            <v>20.519578938308001</v>
          </cell>
          <cell r="CO284">
            <v>1.1456240583312254</v>
          </cell>
        </row>
        <row r="285">
          <cell r="F285">
            <v>20.666311354250901</v>
          </cell>
          <cell r="CO285">
            <v>0.99259967679398065</v>
          </cell>
        </row>
        <row r="286">
          <cell r="F286">
            <v>20.8354289582023</v>
          </cell>
          <cell r="CO286">
            <v>0.68603642671292286</v>
          </cell>
        </row>
        <row r="287">
          <cell r="F287">
            <v>20.937493322868399</v>
          </cell>
          <cell r="CO287">
            <v>0.44206521684909938</v>
          </cell>
        </row>
        <row r="288">
          <cell r="F288">
            <v>21.024994003095198</v>
          </cell>
          <cell r="CO288">
            <v>0.42370799222283428</v>
          </cell>
        </row>
        <row r="289">
          <cell r="F289">
            <v>21.1544952120944</v>
          </cell>
          <cell r="CO289">
            <v>0.88634890726196558</v>
          </cell>
        </row>
        <row r="290">
          <cell r="F290">
            <v>21.279171090612099</v>
          </cell>
          <cell r="CO290">
            <v>0.51011490443247953</v>
          </cell>
        </row>
        <row r="291">
          <cell r="F291">
            <v>21.389711873701799</v>
          </cell>
          <cell r="CO291">
            <v>0.79933940164561545</v>
          </cell>
        </row>
        <row r="292">
          <cell r="F292">
            <v>21.497762231762799</v>
          </cell>
          <cell r="CO292">
            <v>1.161640376239798</v>
          </cell>
        </row>
        <row r="293">
          <cell r="F293">
            <v>21.597963704335999</v>
          </cell>
          <cell r="CO293">
            <v>0.8760766955364353</v>
          </cell>
        </row>
        <row r="294">
          <cell r="F294">
            <v>21.673559377471101</v>
          </cell>
          <cell r="CO294">
            <v>0.77186581469648563</v>
          </cell>
        </row>
        <row r="295">
          <cell r="F295">
            <v>21.7121631196779</v>
          </cell>
          <cell r="CO295">
            <v>0.96603661022208998</v>
          </cell>
        </row>
        <row r="296">
          <cell r="F296">
            <v>21.7628881475406</v>
          </cell>
          <cell r="CO296">
            <v>0.43704044577385182</v>
          </cell>
        </row>
        <row r="297">
          <cell r="F297">
            <v>21.820312321400301</v>
          </cell>
          <cell r="CO297">
            <v>0.56215617884457525</v>
          </cell>
        </row>
        <row r="298">
          <cell r="F298">
            <v>21.869454095653701</v>
          </cell>
          <cell r="CO298">
            <v>0.51207462012938165</v>
          </cell>
        </row>
        <row r="299">
          <cell r="F299">
            <v>21.8797811895693</v>
          </cell>
          <cell r="CO299">
            <v>0.90247784254700802</v>
          </cell>
        </row>
        <row r="300">
          <cell r="F300">
            <v>21.922127180984901</v>
          </cell>
          <cell r="CO300">
            <v>0.83816451304643524</v>
          </cell>
        </row>
        <row r="301">
          <cell r="F301">
            <v>21.9560601149646</v>
          </cell>
          <cell r="CO301">
            <v>0.56711722432627998</v>
          </cell>
        </row>
        <row r="302">
          <cell r="F302">
            <v>21.990656552049401</v>
          </cell>
          <cell r="CO302">
            <v>0.61201885926108435</v>
          </cell>
        </row>
        <row r="303">
          <cell r="F303">
            <v>22.024999370621199</v>
          </cell>
          <cell r="CO303">
            <v>0.71090971879124165</v>
          </cell>
        </row>
        <row r="304">
          <cell r="F304">
            <v>22.1723685824558</v>
          </cell>
          <cell r="CO304">
            <v>0.90303683183228334</v>
          </cell>
        </row>
        <row r="305">
          <cell r="F305">
            <v>22.246940417363099</v>
          </cell>
          <cell r="CO305">
            <v>0.78178675876921577</v>
          </cell>
        </row>
        <row r="306">
          <cell r="F306">
            <v>22.2993754666469</v>
          </cell>
          <cell r="CO306">
            <v>1.2948680780114534</v>
          </cell>
        </row>
        <row r="307">
          <cell r="F307">
            <v>22.341026954571699</v>
          </cell>
          <cell r="CO307">
            <v>1.3546270928490209</v>
          </cell>
        </row>
        <row r="308">
          <cell r="F308">
            <v>22.380127393488401</v>
          </cell>
          <cell r="CO308">
            <v>0.97854971845550831</v>
          </cell>
        </row>
        <row r="309">
          <cell r="F309">
            <v>22.404270120722199</v>
          </cell>
          <cell r="CO309">
            <v>0.84462658164539295</v>
          </cell>
        </row>
        <row r="310">
          <cell r="F310">
            <v>22.422368210627599</v>
          </cell>
          <cell r="CO310">
            <v>0.93814997240745801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0E34-2D6B-E34B-8A5F-371EF20A496A}">
  <dimension ref="A1:AC1084"/>
  <sheetViews>
    <sheetView tabSelected="1" workbookViewId="0">
      <selection activeCell="B447" sqref="B447"/>
    </sheetView>
  </sheetViews>
  <sheetFormatPr baseColWidth="10" defaultRowHeight="16"/>
  <cols>
    <col min="1" max="2" width="18.6640625" style="100" customWidth="1"/>
    <col min="3" max="4" width="18.6640625" style="95" customWidth="1"/>
    <col min="5" max="5" width="10" style="148" customWidth="1"/>
    <col min="6" max="6" width="12" style="148" customWidth="1"/>
    <col min="7" max="7" width="18.6640625" style="122" customWidth="1"/>
    <col min="8" max="8" width="10.83203125" style="49"/>
    <col min="9" max="9" width="11" style="49" bestFit="1" customWidth="1"/>
    <col min="10" max="11" width="10.83203125" style="49"/>
    <col min="12" max="14" width="10.83203125" style="131"/>
    <col min="15" max="15" width="11.6640625" style="49" customWidth="1"/>
    <col min="16" max="18" width="11" style="49" bestFit="1" customWidth="1"/>
    <col min="19" max="19" width="11.33203125" style="49" bestFit="1" customWidth="1"/>
    <col min="20" max="20" width="12.1640625" style="49" bestFit="1" customWidth="1"/>
    <col min="21" max="22" width="11" style="94" customWidth="1"/>
    <col min="23" max="23" width="12.6640625" style="132" bestFit="1" customWidth="1"/>
    <col min="24" max="24" width="10.83203125" style="92"/>
    <col min="25" max="26" width="11" style="49" bestFit="1" customWidth="1"/>
    <col min="27" max="27" width="10.83203125" style="92"/>
    <col min="28" max="28" width="11.33203125" style="49" bestFit="1" customWidth="1"/>
    <col min="29" max="29" width="11" style="49" bestFit="1" customWidth="1"/>
    <col min="30" max="16384" width="10.83203125" style="92"/>
  </cols>
  <sheetData>
    <row r="1" spans="1:29">
      <c r="A1" s="50" t="s">
        <v>0</v>
      </c>
      <c r="B1" s="50" t="s">
        <v>658</v>
      </c>
      <c r="C1" s="91" t="s">
        <v>16</v>
      </c>
      <c r="D1" s="91" t="s">
        <v>17</v>
      </c>
      <c r="E1" s="141" t="s">
        <v>14</v>
      </c>
      <c r="F1" s="145" t="s">
        <v>15</v>
      </c>
      <c r="G1" s="109" t="s">
        <v>654</v>
      </c>
      <c r="H1" s="48" t="s">
        <v>18</v>
      </c>
      <c r="I1" t="s">
        <v>22</v>
      </c>
      <c r="J1" t="s">
        <v>23</v>
      </c>
      <c r="K1" t="s">
        <v>24</v>
      </c>
      <c r="L1" s="1" t="s">
        <v>655</v>
      </c>
      <c r="M1" s="1" t="s">
        <v>656</v>
      </c>
      <c r="N1" s="1" t="s">
        <v>657</v>
      </c>
      <c r="O1" s="50">
        <v>1302</v>
      </c>
      <c r="P1" s="50">
        <v>1300</v>
      </c>
      <c r="Q1" s="50">
        <v>1298</v>
      </c>
      <c r="R1" s="50">
        <v>1296</v>
      </c>
      <c r="S1" s="50">
        <v>1292</v>
      </c>
      <c r="T1" s="50" t="s">
        <v>19</v>
      </c>
      <c r="U1" s="93" t="s">
        <v>21</v>
      </c>
      <c r="V1" s="93" t="s">
        <v>20</v>
      </c>
      <c r="W1" s="149">
        <v>1022</v>
      </c>
      <c r="Y1" s="48"/>
      <c r="Z1" s="48"/>
      <c r="AB1" s="48"/>
      <c r="AC1" s="48"/>
    </row>
    <row r="2" spans="1:29">
      <c r="A2" s="96" t="s">
        <v>629</v>
      </c>
      <c r="B2" s="96" t="s">
        <v>659</v>
      </c>
      <c r="C2" s="2">
        <v>1168</v>
      </c>
      <c r="D2" s="2" t="s">
        <v>18</v>
      </c>
      <c r="E2" s="151">
        <v>0.09</v>
      </c>
      <c r="F2" s="133">
        <v>1.7843068825206101E-2</v>
      </c>
      <c r="G2" s="98" t="s">
        <v>44</v>
      </c>
      <c r="H2" s="132">
        <v>0.49938559461788823</v>
      </c>
      <c r="I2" s="132">
        <v>8.1665273473926892</v>
      </c>
      <c r="J2" s="132">
        <v>15.512134462159899</v>
      </c>
      <c r="K2" s="132">
        <v>22.7206653418611</v>
      </c>
      <c r="L2" s="132">
        <v>5.7144612923126301</v>
      </c>
      <c r="M2" s="133">
        <v>12.286236525783901</v>
      </c>
      <c r="N2" s="133">
        <v>20.036579033268701</v>
      </c>
      <c r="O2" s="51">
        <v>9754640</v>
      </c>
      <c r="P2" s="51">
        <v>1527699.8</v>
      </c>
      <c r="Q2" s="51">
        <v>1052232.5</v>
      </c>
      <c r="R2" s="51">
        <v>150941.6</v>
      </c>
      <c r="S2" s="51">
        <v>11871099</v>
      </c>
      <c r="T2" s="51">
        <v>320775.8</v>
      </c>
      <c r="U2" s="136">
        <v>203411.90000000002</v>
      </c>
      <c r="V2" s="136">
        <v>40963.599999999999</v>
      </c>
      <c r="W2" s="136">
        <v>80540.800000000003</v>
      </c>
      <c r="Y2" s="51"/>
      <c r="Z2" s="51"/>
      <c r="AB2" s="51"/>
      <c r="AC2" s="51"/>
    </row>
    <row r="3" spans="1:29">
      <c r="A3" s="96" t="s">
        <v>629</v>
      </c>
      <c r="B3" s="96" t="s">
        <v>659</v>
      </c>
      <c r="C3" s="2">
        <v>1168</v>
      </c>
      <c r="D3" s="2" t="s">
        <v>18</v>
      </c>
      <c r="E3" s="151">
        <v>0.23</v>
      </c>
      <c r="F3" s="133">
        <v>2.1598227897867198E-2</v>
      </c>
      <c r="G3" s="98" t="s">
        <v>45</v>
      </c>
      <c r="H3" s="132">
        <v>0.50856041734462365</v>
      </c>
      <c r="I3" s="132">
        <v>9.0431283103306797</v>
      </c>
      <c r="J3" s="132">
        <v>16.292491048939599</v>
      </c>
      <c r="K3" s="132">
        <v>23.5966429456371</v>
      </c>
      <c r="L3" s="132">
        <v>6.4546496062437297</v>
      </c>
      <c r="M3" s="133">
        <v>13.019299626001899</v>
      </c>
      <c r="N3" s="133">
        <v>20.939698855933901</v>
      </c>
      <c r="O3" s="51">
        <v>18720622</v>
      </c>
      <c r="P3" s="51">
        <v>3275414.3</v>
      </c>
      <c r="Q3" s="51">
        <v>2263849</v>
      </c>
      <c r="R3" s="51">
        <v>327168.40000000002</v>
      </c>
      <c r="S3" s="51">
        <v>24147432</v>
      </c>
      <c r="T3" s="51">
        <v>798506.2</v>
      </c>
      <c r="U3" s="136">
        <v>494723</v>
      </c>
      <c r="V3" s="136">
        <v>100903.90000000001</v>
      </c>
      <c r="W3" s="136">
        <v>207765</v>
      </c>
      <c r="Y3" s="51"/>
      <c r="Z3" s="51"/>
      <c r="AB3" s="51"/>
      <c r="AC3" s="51"/>
    </row>
    <row r="4" spans="1:29">
      <c r="A4" s="96" t="s">
        <v>629</v>
      </c>
      <c r="B4" s="96" t="s">
        <v>659</v>
      </c>
      <c r="C4" s="2">
        <v>1168</v>
      </c>
      <c r="D4" s="2" t="s">
        <v>18</v>
      </c>
      <c r="E4" s="151">
        <v>0.38500000000000001</v>
      </c>
      <c r="F4" s="133">
        <v>2.6893022881796801E-2</v>
      </c>
      <c r="G4" s="98" t="s">
        <v>46</v>
      </c>
      <c r="H4" s="132">
        <v>0.44224997003717553</v>
      </c>
      <c r="I4" s="132">
        <v>3.25647765151228</v>
      </c>
      <c r="J4" s="132">
        <v>11.258543747717599</v>
      </c>
      <c r="K4" s="132">
        <v>18.064348084448799</v>
      </c>
      <c r="L4" s="132">
        <v>1.2475099595817001</v>
      </c>
      <c r="M4" s="133">
        <v>7.9298335975497496</v>
      </c>
      <c r="N4" s="133">
        <v>15.025918144539199</v>
      </c>
      <c r="O4" s="51">
        <v>57966392</v>
      </c>
      <c r="P4" s="51">
        <v>8246327.5</v>
      </c>
      <c r="Q4" s="51">
        <v>4733409</v>
      </c>
      <c r="R4" s="51">
        <v>649191.6</v>
      </c>
      <c r="S4" s="51">
        <v>65154572</v>
      </c>
      <c r="T4" s="51">
        <v>1156059.8999999999</v>
      </c>
      <c r="U4" s="136">
        <v>705855.10000000009</v>
      </c>
      <c r="V4" s="136">
        <v>244361.3</v>
      </c>
      <c r="W4" s="136">
        <v>418753.2</v>
      </c>
      <c r="Y4" s="51"/>
      <c r="Z4" s="51"/>
      <c r="AB4" s="51"/>
      <c r="AC4" s="51"/>
    </row>
    <row r="5" spans="1:29">
      <c r="A5" s="96" t="s">
        <v>629</v>
      </c>
      <c r="B5" s="96" t="s">
        <v>659</v>
      </c>
      <c r="C5" s="2">
        <v>1168</v>
      </c>
      <c r="D5" s="2" t="s">
        <v>18</v>
      </c>
      <c r="E5" s="151">
        <v>0.64</v>
      </c>
      <c r="F5" s="133">
        <v>3.8156337639881903E-2</v>
      </c>
      <c r="G5" s="110" t="s">
        <v>47</v>
      </c>
      <c r="H5" s="132">
        <v>0.38021410736918831</v>
      </c>
      <c r="I5" s="132">
        <v>-2.4894302183494901</v>
      </c>
      <c r="J5" s="132">
        <v>6.5508325905544504</v>
      </c>
      <c r="K5" s="132">
        <v>13.7520783434015</v>
      </c>
      <c r="L5" s="132">
        <v>-3.87053981624994</v>
      </c>
      <c r="M5" s="133">
        <v>3.2360847963933299</v>
      </c>
      <c r="N5" s="133">
        <v>9.92136057908521</v>
      </c>
      <c r="O5" s="51">
        <v>54061300</v>
      </c>
      <c r="P5" s="51">
        <v>6266540.5</v>
      </c>
      <c r="Q5" s="51">
        <v>2699984.5</v>
      </c>
      <c r="R5" s="51">
        <v>438917.1</v>
      </c>
      <c r="S5" s="51">
        <v>65941932</v>
      </c>
      <c r="T5" s="51">
        <v>705372.9</v>
      </c>
      <c r="U5" s="136">
        <v>265679</v>
      </c>
      <c r="V5" s="136">
        <v>156230.79999999999</v>
      </c>
      <c r="W5" s="136">
        <v>307584</v>
      </c>
      <c r="Y5" s="51"/>
      <c r="Z5" s="51"/>
      <c r="AB5" s="51"/>
      <c r="AC5" s="51"/>
    </row>
    <row r="6" spans="1:29">
      <c r="A6" s="96" t="s">
        <v>629</v>
      </c>
      <c r="B6" s="96" t="s">
        <v>659</v>
      </c>
      <c r="C6" s="2">
        <v>1168</v>
      </c>
      <c r="D6" s="2" t="s">
        <v>18</v>
      </c>
      <c r="E6" s="151">
        <v>0.88500000000000001</v>
      </c>
      <c r="F6" s="133">
        <v>5.2766892572282002E-2</v>
      </c>
      <c r="G6" s="110" t="s">
        <v>48</v>
      </c>
      <c r="H6" s="132">
        <v>0.48947364856431586</v>
      </c>
      <c r="I6" s="132">
        <v>7.3074010783013899</v>
      </c>
      <c r="J6" s="132">
        <v>14.782308341963301</v>
      </c>
      <c r="K6" s="132">
        <v>21.8380524904845</v>
      </c>
      <c r="L6" s="132">
        <v>4.9373936903965596</v>
      </c>
      <c r="M6" s="133">
        <v>11.510334813149999</v>
      </c>
      <c r="N6" s="133">
        <v>19.109666764146802</v>
      </c>
      <c r="O6" s="51">
        <v>9124671</v>
      </c>
      <c r="P6" s="51">
        <v>1371900.4</v>
      </c>
      <c r="Q6" s="51">
        <v>843027.2</v>
      </c>
      <c r="R6" s="51">
        <v>151722.9</v>
      </c>
      <c r="S6" s="51">
        <v>11740194</v>
      </c>
      <c r="T6" s="51">
        <v>320576.90000000002</v>
      </c>
      <c r="U6" s="136">
        <v>120320.20000000001</v>
      </c>
      <c r="V6" s="136">
        <v>41940.699999999997</v>
      </c>
      <c r="W6" s="136">
        <v>76593.2</v>
      </c>
      <c r="Y6" s="51"/>
      <c r="Z6" s="51"/>
      <c r="AB6" s="51"/>
      <c r="AC6" s="51"/>
    </row>
    <row r="7" spans="1:29">
      <c r="A7" s="96" t="s">
        <v>629</v>
      </c>
      <c r="B7" s="96" t="s">
        <v>659</v>
      </c>
      <c r="C7" s="2">
        <v>1168</v>
      </c>
      <c r="D7" s="2" t="s">
        <v>18</v>
      </c>
      <c r="E7" s="151">
        <v>1.18</v>
      </c>
      <c r="F7" s="133">
        <v>7.7932718913494195E-2</v>
      </c>
      <c r="G7" s="98" t="s">
        <v>49</v>
      </c>
      <c r="H7" s="132">
        <v>0.40886243747970219</v>
      </c>
      <c r="I7" s="132">
        <v>0.356990592317038</v>
      </c>
      <c r="J7" s="132">
        <v>8.7463422990973694</v>
      </c>
      <c r="K7" s="132">
        <v>15.718745872346201</v>
      </c>
      <c r="L7" s="132">
        <v>-1.38349210110961</v>
      </c>
      <c r="M7" s="133">
        <v>5.4384011382566202</v>
      </c>
      <c r="N7" s="133">
        <v>12.2263012709228</v>
      </c>
      <c r="O7" s="51">
        <v>17108624</v>
      </c>
      <c r="P7" s="51">
        <v>1776879</v>
      </c>
      <c r="Q7" s="51">
        <v>779284</v>
      </c>
      <c r="R7" s="51">
        <v>132210.4</v>
      </c>
      <c r="S7" s="51">
        <v>18925414</v>
      </c>
      <c r="T7" s="51">
        <v>317490.40000000002</v>
      </c>
      <c r="U7" s="136">
        <v>116912.6</v>
      </c>
      <c r="V7" s="136">
        <v>73118.5</v>
      </c>
      <c r="W7" s="136">
        <v>134418</v>
      </c>
      <c r="Y7" s="51"/>
      <c r="Z7" s="51"/>
      <c r="AB7" s="51"/>
      <c r="AC7" s="51"/>
    </row>
    <row r="8" spans="1:29">
      <c r="A8" s="96" t="s">
        <v>629</v>
      </c>
      <c r="B8" s="96" t="s">
        <v>659</v>
      </c>
      <c r="C8" s="2">
        <v>1168</v>
      </c>
      <c r="D8" s="2" t="s">
        <v>18</v>
      </c>
      <c r="E8" s="151">
        <v>1.2849999999999999</v>
      </c>
      <c r="F8" s="133">
        <v>8.6672561143662494E-2</v>
      </c>
      <c r="G8" s="98" t="s">
        <v>50</v>
      </c>
      <c r="H8" s="132">
        <v>0.54535417949017129</v>
      </c>
      <c r="I8" s="132">
        <v>11.8651987869097</v>
      </c>
      <c r="J8" s="132">
        <v>18.908369788705102</v>
      </c>
      <c r="K8" s="132">
        <v>27.030962273510099</v>
      </c>
      <c r="L8" s="132">
        <v>9.0650033158672692</v>
      </c>
      <c r="M8" s="133">
        <v>15.712164999963999</v>
      </c>
      <c r="N8" s="133">
        <v>24.232846611897699</v>
      </c>
      <c r="O8" s="51">
        <v>12681933</v>
      </c>
      <c r="P8" s="51">
        <v>1901890.9</v>
      </c>
      <c r="Q8" s="51">
        <v>1460894.9</v>
      </c>
      <c r="R8" s="51">
        <v>221194.9</v>
      </c>
      <c r="S8" s="51">
        <v>18158274</v>
      </c>
      <c r="T8" s="51">
        <v>599255.6</v>
      </c>
      <c r="U8" s="136">
        <v>714723</v>
      </c>
      <c r="V8" s="136">
        <v>126547.29999999999</v>
      </c>
      <c r="W8" s="136">
        <v>117549.3</v>
      </c>
      <c r="Y8" s="51"/>
      <c r="Z8" s="51"/>
      <c r="AB8" s="51"/>
      <c r="AC8" s="51"/>
    </row>
    <row r="9" spans="1:29">
      <c r="A9" s="96" t="s">
        <v>629</v>
      </c>
      <c r="B9" s="96" t="s">
        <v>659</v>
      </c>
      <c r="C9" s="2">
        <v>1168</v>
      </c>
      <c r="D9" s="2" t="s">
        <v>18</v>
      </c>
      <c r="E9" s="151">
        <v>1.58</v>
      </c>
      <c r="F9" s="133">
        <v>0.118008829840484</v>
      </c>
      <c r="G9" s="110" t="s">
        <v>51</v>
      </c>
      <c r="H9" s="132">
        <v>0.3835863947412293</v>
      </c>
      <c r="I9" s="132">
        <v>-2.11404809977298</v>
      </c>
      <c r="J9" s="132">
        <v>6.8387110716800104</v>
      </c>
      <c r="K9" s="132">
        <v>14.035063435655999</v>
      </c>
      <c r="L9" s="132">
        <v>-3.5252651122370402</v>
      </c>
      <c r="M9" s="133">
        <v>3.5374027203137399</v>
      </c>
      <c r="N9" s="133">
        <v>10.264493636735301</v>
      </c>
      <c r="O9" s="51">
        <v>29072988</v>
      </c>
      <c r="P9" s="51">
        <v>3131372.3</v>
      </c>
      <c r="Q9" s="51">
        <v>1294896.6000000001</v>
      </c>
      <c r="R9" s="51">
        <v>249004.1</v>
      </c>
      <c r="S9" s="51">
        <v>32007668</v>
      </c>
      <c r="T9" s="51">
        <v>404712.7</v>
      </c>
      <c r="U9" s="136">
        <v>222903</v>
      </c>
      <c r="V9" s="136">
        <v>103569.2</v>
      </c>
      <c r="W9" s="136">
        <v>231711</v>
      </c>
      <c r="Y9" s="51"/>
      <c r="Z9" s="51"/>
      <c r="AB9" s="51"/>
      <c r="AC9" s="51"/>
    </row>
    <row r="10" spans="1:29">
      <c r="A10" s="96" t="s">
        <v>629</v>
      </c>
      <c r="B10" s="96" t="s">
        <v>659</v>
      </c>
      <c r="C10" s="2">
        <v>1168</v>
      </c>
      <c r="D10" s="2" t="s">
        <v>18</v>
      </c>
      <c r="E10" s="151">
        <v>1.83</v>
      </c>
      <c r="F10" s="133">
        <v>0.17575829620708899</v>
      </c>
      <c r="G10" s="110" t="s">
        <v>52</v>
      </c>
      <c r="H10" s="132">
        <v>0.51281869731783125</v>
      </c>
      <c r="I10" s="132">
        <v>9.2523852252357894</v>
      </c>
      <c r="J10" s="132">
        <v>16.523712718512702</v>
      </c>
      <c r="K10" s="132">
        <v>23.949513383024701</v>
      </c>
      <c r="L10" s="132">
        <v>6.7673681024343804</v>
      </c>
      <c r="M10" s="133">
        <v>13.3349966821308</v>
      </c>
      <c r="N10" s="133">
        <v>21.317504816518099</v>
      </c>
      <c r="O10" s="51">
        <v>72048200</v>
      </c>
      <c r="P10" s="51">
        <v>12354885</v>
      </c>
      <c r="Q10" s="51">
        <v>8478042</v>
      </c>
      <c r="R10" s="51">
        <v>1408230.8</v>
      </c>
      <c r="S10" s="51">
        <v>99403272</v>
      </c>
      <c r="T10" s="51">
        <v>3118774.8</v>
      </c>
      <c r="U10" s="136">
        <v>580771.1</v>
      </c>
      <c r="V10" s="136">
        <v>407239.4</v>
      </c>
      <c r="W10" s="136">
        <v>727119.7</v>
      </c>
      <c r="Y10" s="51"/>
      <c r="Z10" s="51"/>
      <c r="AB10" s="51"/>
      <c r="AC10" s="51"/>
    </row>
    <row r="11" spans="1:29">
      <c r="A11" s="96" t="s">
        <v>629</v>
      </c>
      <c r="B11" s="96" t="s">
        <v>659</v>
      </c>
      <c r="C11" s="2">
        <v>1168</v>
      </c>
      <c r="D11" s="2" t="s">
        <v>18</v>
      </c>
      <c r="E11" s="151">
        <v>2.13</v>
      </c>
      <c r="F11" s="133">
        <v>0.272102005310492</v>
      </c>
      <c r="G11" s="98" t="s">
        <v>53</v>
      </c>
      <c r="H11" s="132">
        <v>0.39407978908300967</v>
      </c>
      <c r="I11" s="132">
        <v>-1.14779960967223</v>
      </c>
      <c r="J11" s="132">
        <v>7.5930257981466598</v>
      </c>
      <c r="K11" s="132">
        <v>14.678097709580999</v>
      </c>
      <c r="L11" s="132">
        <v>-2.6707018064116101</v>
      </c>
      <c r="M11" s="133">
        <v>4.3154386829622702</v>
      </c>
      <c r="N11" s="133">
        <v>11.054506173304301</v>
      </c>
      <c r="O11" s="51">
        <v>61795860</v>
      </c>
      <c r="P11" s="51">
        <v>6161422</v>
      </c>
      <c r="Q11" s="51">
        <v>2534755.7999999998</v>
      </c>
      <c r="R11" s="51">
        <v>483921.2</v>
      </c>
      <c r="S11" s="51">
        <v>68312168</v>
      </c>
      <c r="T11" s="51">
        <v>988602.9</v>
      </c>
      <c r="U11" s="136">
        <v>478605</v>
      </c>
      <c r="V11" s="136">
        <v>264749</v>
      </c>
      <c r="W11" s="136">
        <v>510583</v>
      </c>
      <c r="Y11" s="51"/>
      <c r="Z11" s="51"/>
      <c r="AB11" s="51"/>
      <c r="AC11" s="51"/>
    </row>
    <row r="12" spans="1:29">
      <c r="A12" s="96" t="s">
        <v>629</v>
      </c>
      <c r="B12" s="96" t="s">
        <v>659</v>
      </c>
      <c r="C12" s="2">
        <v>1168</v>
      </c>
      <c r="D12" s="2" t="s">
        <v>18</v>
      </c>
      <c r="E12" s="151">
        <v>2.38</v>
      </c>
      <c r="F12" s="133">
        <v>0.340724849292946</v>
      </c>
      <c r="G12" s="98" t="s">
        <v>54</v>
      </c>
      <c r="H12" s="132">
        <v>0.37269346783863733</v>
      </c>
      <c r="I12" s="132">
        <v>-3.13450817968282</v>
      </c>
      <c r="J12" s="132">
        <v>5.99135100197645</v>
      </c>
      <c r="K12" s="132">
        <v>13.2660256400673</v>
      </c>
      <c r="L12" s="132">
        <v>-4.4931891637391503</v>
      </c>
      <c r="M12" s="133">
        <v>2.7212760195255399</v>
      </c>
      <c r="N12" s="133">
        <v>9.3975540667176407</v>
      </c>
      <c r="O12" s="51">
        <v>16368045</v>
      </c>
      <c r="P12" s="51">
        <v>1581316</v>
      </c>
      <c r="Q12" s="51">
        <v>608350.80000000005</v>
      </c>
      <c r="R12" s="51">
        <v>112216.8</v>
      </c>
      <c r="S12" s="51">
        <v>17133016</v>
      </c>
      <c r="T12" s="51">
        <v>218919.1</v>
      </c>
      <c r="U12" s="136">
        <v>209404.6</v>
      </c>
      <c r="V12" s="136">
        <v>64452.3</v>
      </c>
      <c r="W12" s="136">
        <v>142603.1</v>
      </c>
      <c r="Y12" s="51"/>
      <c r="Z12" s="51"/>
      <c r="AB12" s="51"/>
      <c r="AC12" s="51"/>
    </row>
    <row r="13" spans="1:29">
      <c r="A13" s="96" t="s">
        <v>629</v>
      </c>
      <c r="B13" s="96" t="s">
        <v>659</v>
      </c>
      <c r="C13" s="2">
        <v>1168</v>
      </c>
      <c r="D13" s="2" t="s">
        <v>18</v>
      </c>
      <c r="E13" s="151">
        <v>2.62</v>
      </c>
      <c r="F13" s="133">
        <v>0.38552383762508202</v>
      </c>
      <c r="G13" s="110" t="s">
        <v>55</v>
      </c>
      <c r="H13" s="132">
        <v>0.53124472301359327</v>
      </c>
      <c r="I13" s="132">
        <v>10.7129158082075</v>
      </c>
      <c r="J13" s="132">
        <v>17.877910611954398</v>
      </c>
      <c r="K13" s="132">
        <v>25.563815636365899</v>
      </c>
      <c r="L13" s="132">
        <v>8.0531180391949899</v>
      </c>
      <c r="M13" s="133">
        <v>14.6706667145975</v>
      </c>
      <c r="N13" s="133">
        <v>23.027598392119199</v>
      </c>
      <c r="O13" s="51">
        <v>60107676</v>
      </c>
      <c r="P13" s="51">
        <v>10709580</v>
      </c>
      <c r="Q13" s="51">
        <v>7749644</v>
      </c>
      <c r="R13" s="51">
        <v>1313844.3</v>
      </c>
      <c r="S13" s="51">
        <v>89418488</v>
      </c>
      <c r="T13" s="51">
        <v>3073778.5</v>
      </c>
      <c r="U13" s="136">
        <v>3557060</v>
      </c>
      <c r="V13" s="136">
        <v>519582</v>
      </c>
      <c r="W13" s="136">
        <v>821459</v>
      </c>
      <c r="Y13" s="51"/>
      <c r="Z13" s="51"/>
      <c r="AB13" s="51"/>
      <c r="AC13" s="51"/>
    </row>
    <row r="14" spans="1:29">
      <c r="A14" s="96" t="s">
        <v>629</v>
      </c>
      <c r="B14" s="96" t="s">
        <v>659</v>
      </c>
      <c r="C14" s="2">
        <v>1168</v>
      </c>
      <c r="D14" s="2" t="s">
        <v>18</v>
      </c>
      <c r="E14" s="151">
        <v>2.92</v>
      </c>
      <c r="F14" s="133">
        <v>0.40104297035573</v>
      </c>
      <c r="G14" s="110" t="s">
        <v>56</v>
      </c>
      <c r="H14" s="132">
        <v>0.42093679213560348</v>
      </c>
      <c r="I14" s="132">
        <v>1.38489766516862</v>
      </c>
      <c r="J14" s="132">
        <v>9.6478907068376802</v>
      </c>
      <c r="K14" s="132">
        <v>16.540098837992101</v>
      </c>
      <c r="L14" s="132">
        <v>-0.40757939725692299</v>
      </c>
      <c r="M14" s="133">
        <v>6.3472138139173699</v>
      </c>
      <c r="N14" s="133">
        <v>13.2636397317928</v>
      </c>
      <c r="O14" s="51">
        <v>40584820</v>
      </c>
      <c r="P14" s="51">
        <v>5726911.5</v>
      </c>
      <c r="Q14" s="51">
        <v>2857527.8</v>
      </c>
      <c r="R14" s="51">
        <v>467610.4</v>
      </c>
      <c r="S14" s="51">
        <v>48286604</v>
      </c>
      <c r="T14" s="51">
        <v>837909.5</v>
      </c>
      <c r="U14" s="136">
        <v>264714.59999999998</v>
      </c>
      <c r="V14" s="136">
        <v>326410.5</v>
      </c>
      <c r="W14" s="136">
        <v>229949.9</v>
      </c>
      <c r="Y14" s="51"/>
      <c r="Z14" s="51"/>
      <c r="AB14" s="51"/>
      <c r="AC14" s="51"/>
    </row>
    <row r="15" spans="1:29">
      <c r="A15" s="96" t="s">
        <v>629</v>
      </c>
      <c r="B15" s="96" t="s">
        <v>659</v>
      </c>
      <c r="C15" s="2">
        <v>1168</v>
      </c>
      <c r="D15" s="2" t="s">
        <v>18</v>
      </c>
      <c r="E15" s="151">
        <v>3.23</v>
      </c>
      <c r="F15" s="133">
        <v>0.42429972167756602</v>
      </c>
      <c r="G15" s="110" t="s">
        <v>57</v>
      </c>
      <c r="H15" s="132">
        <v>0.4674396387101703</v>
      </c>
      <c r="I15" s="132">
        <v>5.4166217435128399</v>
      </c>
      <c r="J15" s="132">
        <v>13.110146298103</v>
      </c>
      <c r="K15" s="132">
        <v>19.9970431319623</v>
      </c>
      <c r="L15" s="132">
        <v>3.2569869201145298</v>
      </c>
      <c r="M15" s="133">
        <v>9.8496204405998693</v>
      </c>
      <c r="N15" s="133">
        <v>17.116022617197299</v>
      </c>
      <c r="O15" s="51">
        <v>33843540</v>
      </c>
      <c r="P15" s="51">
        <v>5085931</v>
      </c>
      <c r="Q15" s="51">
        <v>3003388.3</v>
      </c>
      <c r="R15" s="51">
        <v>503374.3</v>
      </c>
      <c r="S15" s="51">
        <v>43820912</v>
      </c>
      <c r="T15" s="51">
        <v>957268</v>
      </c>
      <c r="U15" s="136">
        <v>270615.5</v>
      </c>
      <c r="V15" s="136">
        <v>160833</v>
      </c>
      <c r="W15" s="136">
        <v>291916</v>
      </c>
      <c r="Y15" s="51"/>
      <c r="Z15" s="51"/>
      <c r="AB15" s="51"/>
      <c r="AC15" s="51"/>
    </row>
    <row r="16" spans="1:29">
      <c r="A16" s="96" t="s">
        <v>629</v>
      </c>
      <c r="B16" s="96" t="s">
        <v>659</v>
      </c>
      <c r="C16" s="2">
        <v>1168</v>
      </c>
      <c r="D16" s="2" t="s">
        <v>18</v>
      </c>
      <c r="E16" s="151">
        <v>3.48</v>
      </c>
      <c r="F16" s="133">
        <v>0.465205102679289</v>
      </c>
      <c r="G16" s="110" t="s">
        <v>58</v>
      </c>
      <c r="H16" s="132">
        <v>0.44562332206819644</v>
      </c>
      <c r="I16" s="132">
        <v>3.6445996636843301</v>
      </c>
      <c r="J16" s="132">
        <v>11.522572803498401</v>
      </c>
      <c r="K16" s="132">
        <v>18.375540739233902</v>
      </c>
      <c r="L16" s="132">
        <v>1.64098535907039</v>
      </c>
      <c r="M16" s="133">
        <v>8.2571457676304796</v>
      </c>
      <c r="N16" s="133">
        <v>15.3884047556169</v>
      </c>
      <c r="O16" s="51">
        <v>27292268</v>
      </c>
      <c r="P16" s="51">
        <v>3802966.3</v>
      </c>
      <c r="Q16" s="51">
        <v>2128260.5</v>
      </c>
      <c r="R16" s="51">
        <v>283053.59999999998</v>
      </c>
      <c r="S16" s="51">
        <v>32119064</v>
      </c>
      <c r="T16" s="51">
        <v>645615.5</v>
      </c>
      <c r="U16" s="136">
        <v>305701.59999999998</v>
      </c>
      <c r="V16" s="136">
        <v>126541</v>
      </c>
      <c r="W16" s="136">
        <v>228969.9</v>
      </c>
      <c r="Y16" s="51"/>
      <c r="Z16" s="51"/>
      <c r="AB16" s="51"/>
      <c r="AC16" s="51"/>
    </row>
    <row r="17" spans="1:29">
      <c r="A17" s="96" t="s">
        <v>629</v>
      </c>
      <c r="B17" s="96" t="s">
        <v>659</v>
      </c>
      <c r="C17" s="2">
        <v>1168</v>
      </c>
      <c r="D17" s="2" t="s">
        <v>18</v>
      </c>
      <c r="E17" s="152">
        <v>3.7749999999999999</v>
      </c>
      <c r="F17" s="133">
        <v>0.50730476799402602</v>
      </c>
      <c r="G17" s="110" t="s">
        <v>59</v>
      </c>
      <c r="H17" s="132">
        <v>0.44226586533257511</v>
      </c>
      <c r="I17" s="132">
        <v>3.1885173578019299</v>
      </c>
      <c r="J17" s="132">
        <v>11.259322533970799</v>
      </c>
      <c r="K17" s="132">
        <v>18.077853736777499</v>
      </c>
      <c r="L17" s="132">
        <v>1.2482298394404701</v>
      </c>
      <c r="M17" s="133">
        <v>7.97346653048203</v>
      </c>
      <c r="N17" s="133">
        <v>14.9460030563092</v>
      </c>
      <c r="O17" s="51">
        <v>9436323</v>
      </c>
      <c r="P17" s="51">
        <v>1289172</v>
      </c>
      <c r="Q17" s="51">
        <v>696618.3</v>
      </c>
      <c r="R17" s="51">
        <v>110350.3</v>
      </c>
      <c r="S17" s="51">
        <v>10985130</v>
      </c>
      <c r="T17" s="51">
        <v>215304.8</v>
      </c>
      <c r="U17" s="136">
        <v>124566</v>
      </c>
      <c r="V17" s="136">
        <v>46136.800000000003</v>
      </c>
      <c r="W17" s="136">
        <v>98918</v>
      </c>
      <c r="Y17" s="51"/>
      <c r="Z17" s="51"/>
      <c r="AB17" s="51"/>
      <c r="AC17" s="51"/>
    </row>
    <row r="18" spans="1:29">
      <c r="A18" s="96" t="s">
        <v>629</v>
      </c>
      <c r="B18" s="96" t="s">
        <v>659</v>
      </c>
      <c r="C18" s="2">
        <v>1168</v>
      </c>
      <c r="D18" s="2" t="s">
        <v>18</v>
      </c>
      <c r="E18" s="152">
        <v>4.03</v>
      </c>
      <c r="F18" s="133">
        <v>0.53724747672337603</v>
      </c>
      <c r="G18" s="110" t="s">
        <v>60</v>
      </c>
      <c r="H18" s="132">
        <v>0.41954861400919385</v>
      </c>
      <c r="I18" s="132">
        <v>1.2517682934702901</v>
      </c>
      <c r="J18" s="132">
        <v>9.5413242922721597</v>
      </c>
      <c r="K18" s="132">
        <v>16.4157511296061</v>
      </c>
      <c r="L18" s="132">
        <v>-0.486229843968564</v>
      </c>
      <c r="M18" s="133">
        <v>6.3008319059913704</v>
      </c>
      <c r="N18" s="133">
        <v>13.174546464368699</v>
      </c>
      <c r="O18" s="51">
        <v>4736641.5</v>
      </c>
      <c r="P18" s="51">
        <v>549401.30000000005</v>
      </c>
      <c r="Q18" s="51">
        <v>248548.7</v>
      </c>
      <c r="R18" s="51">
        <v>47627.4</v>
      </c>
      <c r="S18" s="51">
        <v>4959911.5</v>
      </c>
      <c r="T18" s="51">
        <v>100929.60000000001</v>
      </c>
      <c r="U18" s="136">
        <v>36232</v>
      </c>
      <c r="V18" s="136">
        <v>17688.599999999999</v>
      </c>
      <c r="W18" s="136">
        <v>39221.699999999997</v>
      </c>
      <c r="Y18" s="51"/>
      <c r="Z18" s="51"/>
      <c r="AB18" s="51"/>
      <c r="AC18" s="51"/>
    </row>
    <row r="19" spans="1:29">
      <c r="A19" s="96" t="s">
        <v>629</v>
      </c>
      <c r="B19" s="96" t="s">
        <v>659</v>
      </c>
      <c r="C19" s="2">
        <v>1168</v>
      </c>
      <c r="D19" s="2" t="s">
        <v>18</v>
      </c>
      <c r="E19" s="151">
        <v>4.2750000000000004</v>
      </c>
      <c r="F19" s="133">
        <v>0.560063501814552</v>
      </c>
      <c r="G19" s="111" t="s">
        <v>61</v>
      </c>
      <c r="H19" s="132">
        <v>0.41813052920501231</v>
      </c>
      <c r="I19" s="132">
        <v>1.09618315198698</v>
      </c>
      <c r="J19" s="132">
        <v>9.46562372406615</v>
      </c>
      <c r="K19" s="132">
        <v>16.351976098813399</v>
      </c>
      <c r="L19" s="132">
        <v>-0.62480408446783797</v>
      </c>
      <c r="M19" s="133">
        <v>6.1187412507587799</v>
      </c>
      <c r="N19" s="133">
        <v>12.947379745884099</v>
      </c>
      <c r="O19" s="51">
        <v>28337100</v>
      </c>
      <c r="P19" s="51">
        <v>3367461.8</v>
      </c>
      <c r="Q19" s="51">
        <v>1707948.9</v>
      </c>
      <c r="R19" s="51">
        <v>256203.4</v>
      </c>
      <c r="S19" s="51">
        <v>31627164</v>
      </c>
      <c r="T19" s="51">
        <v>455700.7</v>
      </c>
      <c r="U19" s="136">
        <v>216457.3</v>
      </c>
      <c r="V19" s="136">
        <v>107909.6</v>
      </c>
      <c r="W19" s="136">
        <v>206541</v>
      </c>
      <c r="Y19" s="51"/>
      <c r="Z19" s="51"/>
      <c r="AB19" s="51"/>
      <c r="AC19" s="51"/>
    </row>
    <row r="20" spans="1:29">
      <c r="A20" s="96" t="s">
        <v>629</v>
      </c>
      <c r="B20" s="96" t="s">
        <v>659</v>
      </c>
      <c r="C20" s="2">
        <v>1168</v>
      </c>
      <c r="D20" s="2" t="s">
        <v>18</v>
      </c>
      <c r="E20" s="151">
        <v>4.58</v>
      </c>
      <c r="F20" s="133">
        <v>0.58859272068512403</v>
      </c>
      <c r="G20" s="111" t="s">
        <v>62</v>
      </c>
      <c r="H20" s="132">
        <v>0.43265628250444438</v>
      </c>
      <c r="I20" s="132">
        <v>2.4402566719524401</v>
      </c>
      <c r="J20" s="132">
        <v>10.542734271877199</v>
      </c>
      <c r="K20" s="132">
        <v>17.472048786162201</v>
      </c>
      <c r="L20" s="132">
        <v>0.59402191729422005</v>
      </c>
      <c r="M20" s="133">
        <v>7.2827455054149199</v>
      </c>
      <c r="N20" s="133">
        <v>14.254129258766101</v>
      </c>
      <c r="O20" s="51">
        <v>52349808</v>
      </c>
      <c r="P20" s="51">
        <v>5680025</v>
      </c>
      <c r="Q20" s="51">
        <v>2689824.5</v>
      </c>
      <c r="R20" s="51">
        <v>499678.1</v>
      </c>
      <c r="S20" s="51">
        <v>60008924</v>
      </c>
      <c r="T20" s="51">
        <v>1142084.1000000001</v>
      </c>
      <c r="U20" s="136">
        <v>883521.3</v>
      </c>
      <c r="V20" s="136">
        <v>306248.2</v>
      </c>
      <c r="W20" s="136">
        <v>547862.69999999995</v>
      </c>
      <c r="Y20" s="51"/>
      <c r="Z20" s="51"/>
      <c r="AB20" s="51"/>
      <c r="AC20" s="51"/>
    </row>
    <row r="21" spans="1:29">
      <c r="A21" s="96" t="s">
        <v>629</v>
      </c>
      <c r="B21" s="96" t="s">
        <v>659</v>
      </c>
      <c r="C21" s="2">
        <v>1168</v>
      </c>
      <c r="D21" s="2" t="s">
        <v>18</v>
      </c>
      <c r="E21" s="151">
        <v>4.835</v>
      </c>
      <c r="F21" s="133">
        <v>0.61245657494052996</v>
      </c>
      <c r="G21" s="111" t="s">
        <v>63</v>
      </c>
      <c r="H21" s="132">
        <v>0.35240824844504509</v>
      </c>
      <c r="I21" s="132">
        <v>-5.229898179848</v>
      </c>
      <c r="J21" s="132">
        <v>4.3715904910793499</v>
      </c>
      <c r="K21" s="132">
        <v>11.8837740874972</v>
      </c>
      <c r="L21" s="132">
        <v>-6.2901325716561303</v>
      </c>
      <c r="M21" s="133">
        <v>1.1135427425039399</v>
      </c>
      <c r="N21" s="133">
        <v>7.7850554381732602</v>
      </c>
      <c r="O21" s="51">
        <v>69581632</v>
      </c>
      <c r="P21" s="51">
        <v>5804266.5</v>
      </c>
      <c r="Q21" s="51">
        <v>2246985.5</v>
      </c>
      <c r="R21" s="51">
        <v>422144</v>
      </c>
      <c r="S21" s="51">
        <v>64766456</v>
      </c>
      <c r="T21" s="51">
        <v>489452.1</v>
      </c>
      <c r="U21" s="136">
        <v>588735</v>
      </c>
      <c r="V21" s="136">
        <v>234464</v>
      </c>
      <c r="W21" s="136">
        <v>427594</v>
      </c>
      <c r="Y21" s="51"/>
      <c r="Z21" s="51"/>
      <c r="AB21" s="51"/>
      <c r="AC21" s="51"/>
    </row>
    <row r="22" spans="1:29">
      <c r="A22" s="96" t="s">
        <v>629</v>
      </c>
      <c r="B22" s="96" t="s">
        <v>659</v>
      </c>
      <c r="C22" s="2">
        <v>1168</v>
      </c>
      <c r="D22" s="2" t="s">
        <v>18</v>
      </c>
      <c r="E22" s="151">
        <v>5.13</v>
      </c>
      <c r="F22" s="133">
        <v>0.63683428686431698</v>
      </c>
      <c r="G22" s="111" t="s">
        <v>64</v>
      </c>
      <c r="H22" s="132">
        <v>0.46511922383215937</v>
      </c>
      <c r="I22" s="132">
        <v>5.2939634694280997</v>
      </c>
      <c r="J22" s="132">
        <v>13.0168202056786</v>
      </c>
      <c r="K22" s="132">
        <v>19.922592494262801</v>
      </c>
      <c r="L22" s="132">
        <v>3.0620019642519498</v>
      </c>
      <c r="M22" s="133">
        <v>9.6995747828014292</v>
      </c>
      <c r="N22" s="133">
        <v>16.956220255643199</v>
      </c>
      <c r="O22" s="51">
        <v>17250754</v>
      </c>
      <c r="P22" s="51">
        <v>2605871.7999999998</v>
      </c>
      <c r="Q22" s="51">
        <v>1539039.4</v>
      </c>
      <c r="R22" s="51">
        <v>235026.4</v>
      </c>
      <c r="S22" s="51">
        <v>20506982</v>
      </c>
      <c r="T22" s="51">
        <v>491936.5</v>
      </c>
      <c r="U22" s="136">
        <v>219465.7</v>
      </c>
      <c r="V22" s="136">
        <v>56967.299999999996</v>
      </c>
      <c r="W22" s="136">
        <v>159488.5</v>
      </c>
      <c r="Y22" s="51"/>
      <c r="Z22" s="51"/>
      <c r="AB22" s="51"/>
      <c r="AC22" s="51"/>
    </row>
    <row r="23" spans="1:29">
      <c r="A23" s="96" t="s">
        <v>629</v>
      </c>
      <c r="B23" s="96" t="s">
        <v>659</v>
      </c>
      <c r="C23" s="2">
        <v>1168</v>
      </c>
      <c r="D23" s="2" t="s">
        <v>18</v>
      </c>
      <c r="E23" s="151">
        <v>5.38</v>
      </c>
      <c r="F23" s="133">
        <v>0.65223805930453205</v>
      </c>
      <c r="G23" s="111" t="s">
        <v>65</v>
      </c>
      <c r="H23" s="132">
        <v>0.41259548513187805</v>
      </c>
      <c r="I23" s="132">
        <v>0.58734608205505801</v>
      </c>
      <c r="J23" s="132">
        <v>9.0513181742086797</v>
      </c>
      <c r="K23" s="132">
        <v>15.9475839985287</v>
      </c>
      <c r="L23" s="132">
        <v>-1.03703178770766</v>
      </c>
      <c r="M23" s="133">
        <v>5.7376456764197501</v>
      </c>
      <c r="N23" s="133">
        <v>12.6269742915214</v>
      </c>
      <c r="O23" s="51">
        <v>36298572</v>
      </c>
      <c r="P23" s="51">
        <v>4163624</v>
      </c>
      <c r="Q23" s="51">
        <v>2112151</v>
      </c>
      <c r="R23" s="51">
        <v>304459.5</v>
      </c>
      <c r="S23" s="51">
        <v>37878220</v>
      </c>
      <c r="T23" s="51">
        <v>507937.1</v>
      </c>
      <c r="U23" s="136">
        <v>286285</v>
      </c>
      <c r="V23" s="136">
        <v>153654.90000000002</v>
      </c>
      <c r="W23" s="136">
        <v>254995</v>
      </c>
      <c r="Y23" s="51"/>
      <c r="Z23" s="51"/>
      <c r="AB23" s="51"/>
      <c r="AC23" s="51"/>
    </row>
    <row r="24" spans="1:29">
      <c r="A24" s="96" t="s">
        <v>629</v>
      </c>
      <c r="B24" s="96" t="s">
        <v>659</v>
      </c>
      <c r="C24" s="2">
        <v>1168</v>
      </c>
      <c r="D24" s="2" t="s">
        <v>18</v>
      </c>
      <c r="E24" s="151">
        <v>5.68</v>
      </c>
      <c r="F24" s="133">
        <v>0.66328856665431701</v>
      </c>
      <c r="G24" s="111" t="s">
        <v>66</v>
      </c>
      <c r="H24" s="132">
        <v>0.44547458213488378</v>
      </c>
      <c r="I24" s="132">
        <v>3.5461935022919802</v>
      </c>
      <c r="J24" s="132">
        <v>11.4773383649217</v>
      </c>
      <c r="K24" s="132">
        <v>18.328198010075301</v>
      </c>
      <c r="L24" s="132">
        <v>1.50424882402501</v>
      </c>
      <c r="M24" s="133">
        <v>8.1724979265739908</v>
      </c>
      <c r="N24" s="133">
        <v>15.229730850415899</v>
      </c>
      <c r="O24" s="51">
        <v>67226952</v>
      </c>
      <c r="P24" s="51">
        <v>9978658</v>
      </c>
      <c r="Q24" s="51">
        <v>5584476</v>
      </c>
      <c r="R24" s="51">
        <v>735142.7</v>
      </c>
      <c r="S24" s="51">
        <v>77488048</v>
      </c>
      <c r="T24" s="51">
        <v>1696674.8</v>
      </c>
      <c r="U24" s="136">
        <v>720017.5</v>
      </c>
      <c r="V24" s="136">
        <v>312848.7</v>
      </c>
      <c r="W24" s="136">
        <v>517334.4</v>
      </c>
      <c r="Y24" s="51"/>
      <c r="Z24" s="51"/>
      <c r="AB24" s="51"/>
      <c r="AC24" s="51"/>
    </row>
    <row r="25" spans="1:29">
      <c r="A25" s="96" t="s">
        <v>629</v>
      </c>
      <c r="B25" s="96" t="s">
        <v>659</v>
      </c>
      <c r="C25" s="2">
        <v>1168</v>
      </c>
      <c r="D25" s="2" t="s">
        <v>18</v>
      </c>
      <c r="E25" s="151">
        <v>5.8849999999999998</v>
      </c>
      <c r="F25" s="133">
        <v>0.66803704268559405</v>
      </c>
      <c r="G25" s="111" t="s">
        <v>67</v>
      </c>
      <c r="H25" s="132">
        <v>0.46703035723854536</v>
      </c>
      <c r="I25" s="132">
        <v>5.44937956657773</v>
      </c>
      <c r="J25" s="132">
        <v>13.1668686746519</v>
      </c>
      <c r="K25" s="132">
        <v>19.9986718666804</v>
      </c>
      <c r="L25" s="132">
        <v>3.23175764014769</v>
      </c>
      <c r="M25" s="133">
        <v>9.8481591235302002</v>
      </c>
      <c r="N25" s="133">
        <v>17.1307492780644</v>
      </c>
      <c r="O25" s="51">
        <v>94983272</v>
      </c>
      <c r="P25" s="51">
        <v>13517840</v>
      </c>
      <c r="Q25" s="51">
        <v>7997186</v>
      </c>
      <c r="R25" s="51">
        <v>1108382.3999999999</v>
      </c>
      <c r="S25" s="51">
        <v>121076080</v>
      </c>
      <c r="T25" s="51">
        <v>2739837.3</v>
      </c>
      <c r="U25" s="136">
        <v>971308</v>
      </c>
      <c r="V25" s="136">
        <v>489424</v>
      </c>
      <c r="W25" s="136">
        <v>868469</v>
      </c>
      <c r="Y25" s="51"/>
      <c r="Z25" s="51"/>
      <c r="AB25" s="51"/>
      <c r="AC25" s="51"/>
    </row>
    <row r="26" spans="1:29">
      <c r="A26" s="96" t="s">
        <v>629</v>
      </c>
      <c r="B26" s="96" t="s">
        <v>659</v>
      </c>
      <c r="C26" s="2">
        <v>1168</v>
      </c>
      <c r="D26" s="2" t="s">
        <v>18</v>
      </c>
      <c r="E26" s="151">
        <v>6.23</v>
      </c>
      <c r="F26" s="133">
        <v>0.67531029703568801</v>
      </c>
      <c r="G26" s="111" t="s">
        <v>68</v>
      </c>
      <c r="H26" s="132">
        <v>0.46792095665754424</v>
      </c>
      <c r="I26" s="132">
        <v>5.5385549879329696</v>
      </c>
      <c r="J26" s="132">
        <v>13.237615881709299</v>
      </c>
      <c r="K26" s="132">
        <v>20.102566095718</v>
      </c>
      <c r="L26" s="132">
        <v>3.3675939775578998</v>
      </c>
      <c r="M26" s="133">
        <v>9.8996638909463197</v>
      </c>
      <c r="N26" s="133">
        <v>17.319883098931101</v>
      </c>
      <c r="O26" s="51">
        <v>117729168</v>
      </c>
      <c r="P26" s="51">
        <v>17797286</v>
      </c>
      <c r="Q26" s="51">
        <v>10522352</v>
      </c>
      <c r="R26" s="51">
        <v>1422891.9</v>
      </c>
      <c r="S26" s="51">
        <v>147356416</v>
      </c>
      <c r="T26" s="51">
        <v>3706045.5</v>
      </c>
      <c r="U26" s="136">
        <v>2294768.7000000002</v>
      </c>
      <c r="V26" s="136">
        <v>648386.5</v>
      </c>
      <c r="W26" s="136">
        <v>1361909.1</v>
      </c>
      <c r="Y26" s="51"/>
      <c r="Z26" s="51"/>
      <c r="AB26" s="51"/>
      <c r="AC26" s="51"/>
    </row>
    <row r="27" spans="1:29">
      <c r="A27" s="96" t="s">
        <v>629</v>
      </c>
      <c r="B27" s="96" t="s">
        <v>659</v>
      </c>
      <c r="C27" s="2">
        <v>1168</v>
      </c>
      <c r="D27" s="2" t="s">
        <v>18</v>
      </c>
      <c r="E27" s="151">
        <v>6.48</v>
      </c>
      <c r="F27" s="146">
        <v>0.68327821733612604</v>
      </c>
      <c r="G27" s="111" t="s">
        <v>69</v>
      </c>
      <c r="H27" s="132">
        <v>0.38160014634241285</v>
      </c>
      <c r="I27" s="132">
        <v>-2.2756694917227298</v>
      </c>
      <c r="J27" s="132">
        <v>6.6970613866508897</v>
      </c>
      <c r="K27" s="132">
        <v>13.8655087470691</v>
      </c>
      <c r="L27" s="132">
        <v>-3.6621679803429701</v>
      </c>
      <c r="M27" s="133">
        <v>3.37916693390518</v>
      </c>
      <c r="N27" s="133">
        <v>10.116295927288499</v>
      </c>
      <c r="O27" s="51">
        <v>52756676</v>
      </c>
      <c r="P27" s="51">
        <v>5985626.5</v>
      </c>
      <c r="Q27" s="51">
        <v>2312549.2999999998</v>
      </c>
      <c r="R27" s="51">
        <v>395784.1</v>
      </c>
      <c r="S27" s="51">
        <v>64914376</v>
      </c>
      <c r="T27" s="51">
        <v>985257.3</v>
      </c>
      <c r="U27" s="136">
        <v>393895</v>
      </c>
      <c r="V27" s="136">
        <v>174680.8</v>
      </c>
      <c r="W27" s="136">
        <v>312602</v>
      </c>
      <c r="Y27" s="51"/>
      <c r="Z27" s="51"/>
      <c r="AB27" s="51"/>
      <c r="AC27" s="51"/>
    </row>
    <row r="28" spans="1:29">
      <c r="A28" s="96" t="s">
        <v>629</v>
      </c>
      <c r="B28" s="96" t="s">
        <v>659</v>
      </c>
      <c r="C28" s="2">
        <v>1168</v>
      </c>
      <c r="D28" s="2" t="s">
        <v>18</v>
      </c>
      <c r="E28" s="151">
        <v>6.7350000000000003</v>
      </c>
      <c r="F28" s="133">
        <v>0.69673967235350498</v>
      </c>
      <c r="G28" s="111" t="s">
        <v>70</v>
      </c>
      <c r="H28" s="132">
        <v>0.39500311173498753</v>
      </c>
      <c r="I28" s="132">
        <v>-1.0734408948128999</v>
      </c>
      <c r="J28" s="132">
        <v>7.7273200486470301</v>
      </c>
      <c r="K28" s="132">
        <v>14.731399496538</v>
      </c>
      <c r="L28" s="132">
        <v>-2.49506142650216</v>
      </c>
      <c r="M28" s="133">
        <v>4.3710077285170597</v>
      </c>
      <c r="N28" s="133">
        <v>11.113467863223301</v>
      </c>
      <c r="O28" s="51">
        <v>68371768</v>
      </c>
      <c r="P28" s="51">
        <v>7625807</v>
      </c>
      <c r="Q28" s="51">
        <v>3260771.3</v>
      </c>
      <c r="R28" s="51">
        <v>536414.1</v>
      </c>
      <c r="S28" s="51">
        <v>72291144</v>
      </c>
      <c r="T28" s="51">
        <v>1181712.1000000001</v>
      </c>
      <c r="U28" s="136">
        <v>620227</v>
      </c>
      <c r="V28" s="136">
        <v>329251</v>
      </c>
      <c r="W28" s="136">
        <v>526125.19999999995</v>
      </c>
      <c r="Y28" s="51"/>
      <c r="Z28" s="51"/>
      <c r="AB28" s="51"/>
      <c r="AC28" s="51"/>
    </row>
    <row r="29" spans="1:29">
      <c r="A29" s="96" t="s">
        <v>629</v>
      </c>
      <c r="B29" s="96" t="s">
        <v>659</v>
      </c>
      <c r="C29" s="2">
        <v>1168</v>
      </c>
      <c r="D29" s="2" t="s">
        <v>18</v>
      </c>
      <c r="E29" s="151">
        <v>6.99</v>
      </c>
      <c r="F29" s="133">
        <v>0.71771698601731604</v>
      </c>
      <c r="G29" s="111" t="s">
        <v>71</v>
      </c>
      <c r="H29" s="132">
        <v>0.40590486501457174</v>
      </c>
      <c r="I29" s="132">
        <v>-7.5253745512080502E-3</v>
      </c>
      <c r="J29" s="132">
        <v>8.5156515005592102</v>
      </c>
      <c r="K29" s="132">
        <v>15.482818593897001</v>
      </c>
      <c r="L29" s="132">
        <v>-1.6495271407690799</v>
      </c>
      <c r="M29" s="133">
        <v>5.2190127515192204</v>
      </c>
      <c r="N29" s="133">
        <v>12.058921864269699</v>
      </c>
      <c r="O29" s="51">
        <v>19304802</v>
      </c>
      <c r="P29" s="51">
        <v>2359582.5</v>
      </c>
      <c r="Q29" s="51">
        <v>1060215.8999999999</v>
      </c>
      <c r="R29" s="51">
        <v>157293.5</v>
      </c>
      <c r="S29" s="51">
        <v>22829364</v>
      </c>
      <c r="T29" s="51">
        <v>394633.1</v>
      </c>
      <c r="U29" s="136">
        <v>255625</v>
      </c>
      <c r="V29" s="136">
        <v>73637.899999999994</v>
      </c>
      <c r="W29" s="136">
        <v>152880</v>
      </c>
      <c r="Y29" s="51"/>
      <c r="Z29" s="51"/>
      <c r="AB29" s="51"/>
      <c r="AC29" s="51"/>
    </row>
    <row r="30" spans="1:29">
      <c r="A30" s="96" t="s">
        <v>629</v>
      </c>
      <c r="B30" s="96" t="s">
        <v>659</v>
      </c>
      <c r="C30" s="2">
        <v>1168</v>
      </c>
      <c r="D30" s="2" t="s">
        <v>18</v>
      </c>
      <c r="E30" s="151">
        <v>7.54</v>
      </c>
      <c r="F30" s="133">
        <v>0.77099124253726803</v>
      </c>
      <c r="G30" s="111" t="s">
        <v>72</v>
      </c>
      <c r="H30" s="132">
        <v>0.43819376491261131</v>
      </c>
      <c r="I30" s="132">
        <v>2.8406478021949302</v>
      </c>
      <c r="J30" s="132">
        <v>10.9347466855401</v>
      </c>
      <c r="K30" s="132">
        <v>17.7726022653728</v>
      </c>
      <c r="L30" s="132">
        <v>0.95895688421291603</v>
      </c>
      <c r="M30" s="133">
        <v>7.6412395650667202</v>
      </c>
      <c r="N30" s="133">
        <v>14.6491946951625</v>
      </c>
      <c r="O30" s="51">
        <v>128081272</v>
      </c>
      <c r="P30" s="51">
        <v>16617026</v>
      </c>
      <c r="Q30" s="51">
        <v>8484151</v>
      </c>
      <c r="R30" s="51">
        <v>1520679.4</v>
      </c>
      <c r="S30" s="51">
        <v>141853920</v>
      </c>
      <c r="T30" s="51">
        <v>2956003.3</v>
      </c>
      <c r="U30" s="136">
        <v>1911541.4</v>
      </c>
      <c r="V30" s="136">
        <v>704355.9</v>
      </c>
      <c r="W30" s="136">
        <v>1234708.5</v>
      </c>
      <c r="Y30" s="51"/>
      <c r="Z30" s="51"/>
      <c r="AB30" s="51"/>
      <c r="AC30" s="51"/>
    </row>
    <row r="31" spans="1:29">
      <c r="A31" s="96" t="s">
        <v>629</v>
      </c>
      <c r="B31" s="96" t="s">
        <v>659</v>
      </c>
      <c r="C31" s="2">
        <v>1168</v>
      </c>
      <c r="D31" s="2" t="s">
        <v>18</v>
      </c>
      <c r="E31" s="151">
        <v>7.7850000000000001</v>
      </c>
      <c r="F31" s="133">
        <v>0.79767756706431803</v>
      </c>
      <c r="G31" s="111" t="s">
        <v>73</v>
      </c>
      <c r="H31" s="132">
        <v>0.42522474111182373</v>
      </c>
      <c r="I31" s="132">
        <v>1.74370970647276</v>
      </c>
      <c r="J31" s="132">
        <v>9.9929986858940207</v>
      </c>
      <c r="K31" s="132">
        <v>16.8771659770022</v>
      </c>
      <c r="L31" s="132">
        <v>-5.3412678290236201E-2</v>
      </c>
      <c r="M31" s="133">
        <v>6.6627428292341602</v>
      </c>
      <c r="N31" s="133">
        <v>13.583068130253199</v>
      </c>
      <c r="O31" s="51">
        <v>30983180</v>
      </c>
      <c r="P31" s="51">
        <v>3763123.8</v>
      </c>
      <c r="Q31" s="51">
        <v>1853750</v>
      </c>
      <c r="R31" s="51">
        <v>303397.40000000002</v>
      </c>
      <c r="S31" s="51">
        <v>35343268</v>
      </c>
      <c r="T31" s="51">
        <v>626850.9</v>
      </c>
      <c r="U31" s="136">
        <v>396968</v>
      </c>
      <c r="V31" s="136">
        <v>165179.5</v>
      </c>
      <c r="W31" s="136">
        <v>278468</v>
      </c>
      <c r="Y31" s="51"/>
      <c r="Z31" s="51"/>
      <c r="AB31" s="51"/>
      <c r="AC31" s="51"/>
    </row>
    <row r="32" spans="1:29">
      <c r="A32" s="96" t="s">
        <v>629</v>
      </c>
      <c r="B32" s="96" t="s">
        <v>659</v>
      </c>
      <c r="C32" s="2">
        <v>1168</v>
      </c>
      <c r="D32" s="2" t="s">
        <v>18</v>
      </c>
      <c r="E32" s="151">
        <v>8.1850000000000005</v>
      </c>
      <c r="F32" s="133">
        <v>0.84685816475641196</v>
      </c>
      <c r="G32" s="111" t="s">
        <v>74</v>
      </c>
      <c r="H32" s="132">
        <v>0.4852904701915059</v>
      </c>
      <c r="I32" s="132">
        <v>7.0294903214871303</v>
      </c>
      <c r="J32" s="132">
        <v>14.4724045771221</v>
      </c>
      <c r="K32" s="132">
        <v>21.477748298975101</v>
      </c>
      <c r="L32" s="132">
        <v>4.61634723005906</v>
      </c>
      <c r="M32" s="133">
        <v>11.2071415378823</v>
      </c>
      <c r="N32" s="133">
        <v>18.836633335527299</v>
      </c>
      <c r="O32" s="51">
        <v>8389317</v>
      </c>
      <c r="P32" s="51">
        <v>1278333</v>
      </c>
      <c r="Q32" s="51">
        <v>821499.6</v>
      </c>
      <c r="R32" s="51">
        <v>97949.9</v>
      </c>
      <c r="S32" s="51">
        <v>9951456</v>
      </c>
      <c r="T32" s="51">
        <v>285818.3</v>
      </c>
      <c r="U32" s="136">
        <v>311416.80000000005</v>
      </c>
      <c r="V32" s="136">
        <v>51201.3</v>
      </c>
      <c r="W32" s="136">
        <v>83382.899999999994</v>
      </c>
      <c r="Y32" s="51"/>
      <c r="Z32" s="51"/>
      <c r="AB32" s="51"/>
      <c r="AC32" s="51"/>
    </row>
    <row r="33" spans="1:29">
      <c r="A33" s="96" t="s">
        <v>629</v>
      </c>
      <c r="B33" s="96" t="s">
        <v>659</v>
      </c>
      <c r="C33" s="2">
        <v>1168</v>
      </c>
      <c r="D33" s="2" t="s">
        <v>18</v>
      </c>
      <c r="E33" s="151">
        <v>8.4700000000000006</v>
      </c>
      <c r="F33" s="133">
        <v>0.88714438980900501</v>
      </c>
      <c r="G33" s="111" t="s">
        <v>75</v>
      </c>
      <c r="H33" s="132">
        <v>0.4231277723958991</v>
      </c>
      <c r="I33" s="132">
        <v>1.55309013528127</v>
      </c>
      <c r="J33" s="132">
        <v>9.7964375125826901</v>
      </c>
      <c r="K33" s="132">
        <v>16.651027052215198</v>
      </c>
      <c r="L33" s="132">
        <v>-0.344326784321144</v>
      </c>
      <c r="M33" s="133">
        <v>6.5045663639037903</v>
      </c>
      <c r="N33" s="133">
        <v>13.3907708863227</v>
      </c>
      <c r="O33" s="51">
        <v>28359966</v>
      </c>
      <c r="P33" s="51">
        <v>3373619.8</v>
      </c>
      <c r="Q33" s="51">
        <v>1652476.9</v>
      </c>
      <c r="R33" s="51">
        <v>236394.5</v>
      </c>
      <c r="S33" s="51">
        <v>31925796</v>
      </c>
      <c r="T33" s="51">
        <v>585631.9</v>
      </c>
      <c r="U33" s="136">
        <v>427827</v>
      </c>
      <c r="V33" s="136">
        <v>175924.8</v>
      </c>
      <c r="W33" s="136">
        <v>273344</v>
      </c>
      <c r="Y33" s="51"/>
      <c r="Z33" s="51"/>
      <c r="AB33" s="51"/>
      <c r="AC33" s="51"/>
    </row>
    <row r="34" spans="1:29">
      <c r="A34" s="96" t="s">
        <v>629</v>
      </c>
      <c r="B34" s="96" t="s">
        <v>659</v>
      </c>
      <c r="C34" s="2">
        <v>1168</v>
      </c>
      <c r="D34" s="2" t="s">
        <v>18</v>
      </c>
      <c r="E34" s="151">
        <v>8.6850000000000005</v>
      </c>
      <c r="F34" s="133">
        <v>0.92095638819341896</v>
      </c>
      <c r="G34" s="111" t="s">
        <v>76</v>
      </c>
      <c r="H34" s="132">
        <v>0.42876338246627738</v>
      </c>
      <c r="I34" s="132">
        <v>2.0514099723164398</v>
      </c>
      <c r="J34" s="132">
        <v>10.262438296194601</v>
      </c>
      <c r="K34" s="132">
        <v>17.096468468351802</v>
      </c>
      <c r="L34" s="132">
        <v>0.18666192264735601</v>
      </c>
      <c r="M34" s="133">
        <v>6.9675777752700903</v>
      </c>
      <c r="N34" s="133">
        <v>13.9387104842887</v>
      </c>
      <c r="O34" s="51">
        <v>19113618</v>
      </c>
      <c r="P34" s="51">
        <v>2123478.5</v>
      </c>
      <c r="Q34" s="51">
        <v>1114411.8999999999</v>
      </c>
      <c r="R34" s="51">
        <v>160446</v>
      </c>
      <c r="S34" s="51">
        <v>19907720</v>
      </c>
      <c r="T34" s="51">
        <v>318999.7</v>
      </c>
      <c r="U34" s="136">
        <v>484857.9</v>
      </c>
      <c r="V34" s="136">
        <v>140617.70000000001</v>
      </c>
      <c r="W34" s="136">
        <v>262653.59999999998</v>
      </c>
      <c r="Y34" s="51"/>
      <c r="Z34" s="51"/>
      <c r="AB34" s="51"/>
      <c r="AC34" s="51"/>
    </row>
    <row r="35" spans="1:29">
      <c r="A35" s="96" t="s">
        <v>629</v>
      </c>
      <c r="B35" s="96" t="s">
        <v>659</v>
      </c>
      <c r="C35" s="2">
        <v>1168</v>
      </c>
      <c r="D35" s="2" t="s">
        <v>18</v>
      </c>
      <c r="E35" s="151">
        <v>9.0399999999999991</v>
      </c>
      <c r="F35" s="133">
        <v>0.98565475529801805</v>
      </c>
      <c r="G35" s="111" t="s">
        <v>77</v>
      </c>
      <c r="H35" s="132">
        <v>0.39021944940234954</v>
      </c>
      <c r="I35" s="132">
        <v>-1.5519340652692799</v>
      </c>
      <c r="J35" s="132">
        <v>7.2764945029029002</v>
      </c>
      <c r="K35" s="132">
        <v>14.4426359862002</v>
      </c>
      <c r="L35" s="132">
        <v>-3.0018046829140999</v>
      </c>
      <c r="M35" s="133">
        <v>3.9737013414179199</v>
      </c>
      <c r="N35" s="133">
        <v>10.7458661080839</v>
      </c>
      <c r="O35" s="51">
        <v>55853872</v>
      </c>
      <c r="P35" s="51">
        <v>5143063.5</v>
      </c>
      <c r="Q35" s="51">
        <v>2194808.5</v>
      </c>
      <c r="R35" s="51">
        <v>352606.6</v>
      </c>
      <c r="S35" s="51">
        <v>54616860</v>
      </c>
      <c r="T35" s="51">
        <v>743807.3</v>
      </c>
      <c r="U35" s="136">
        <v>393010</v>
      </c>
      <c r="V35" s="136">
        <v>210455.2</v>
      </c>
      <c r="W35" s="136">
        <v>325385</v>
      </c>
      <c r="Y35" s="51"/>
      <c r="Z35" s="51"/>
      <c r="AB35" s="51"/>
      <c r="AC35" s="51"/>
    </row>
    <row r="36" spans="1:29">
      <c r="A36" s="96" t="s">
        <v>629</v>
      </c>
      <c r="B36" s="96" t="s">
        <v>659</v>
      </c>
      <c r="C36" s="2">
        <v>1168</v>
      </c>
      <c r="D36" s="2" t="s">
        <v>18</v>
      </c>
      <c r="E36" s="151">
        <v>9.2799999999999994</v>
      </c>
      <c r="F36" s="133">
        <v>1.03687543303515</v>
      </c>
      <c r="G36" s="111" t="s">
        <v>78</v>
      </c>
      <c r="H36" s="132">
        <v>0.41593095738618774</v>
      </c>
      <c r="I36" s="132">
        <v>0.92069218571853295</v>
      </c>
      <c r="J36" s="132">
        <v>9.2607532485414197</v>
      </c>
      <c r="K36" s="132">
        <v>16.173360005309899</v>
      </c>
      <c r="L36" s="132">
        <v>-0.77548023711320402</v>
      </c>
      <c r="M36" s="133">
        <v>5.9829899696821798</v>
      </c>
      <c r="N36" s="133">
        <v>12.8356947354839</v>
      </c>
      <c r="O36" s="51">
        <v>17288408</v>
      </c>
      <c r="P36" s="51">
        <v>2001372.5</v>
      </c>
      <c r="Q36" s="51">
        <v>952792.1</v>
      </c>
      <c r="R36" s="51">
        <v>135419.4</v>
      </c>
      <c r="S36" s="51">
        <v>18146284</v>
      </c>
      <c r="T36" s="51">
        <v>337018.6</v>
      </c>
      <c r="U36" s="136">
        <v>600092</v>
      </c>
      <c r="V36" s="136">
        <v>67450.7</v>
      </c>
      <c r="W36" s="136">
        <v>234156.7</v>
      </c>
      <c r="Y36" s="51"/>
      <c r="Z36" s="51"/>
      <c r="AB36" s="51"/>
      <c r="AC36" s="51"/>
    </row>
    <row r="37" spans="1:29">
      <c r="A37" s="96" t="s">
        <v>629</v>
      </c>
      <c r="B37" s="96" t="s">
        <v>659</v>
      </c>
      <c r="C37" s="2">
        <v>1168</v>
      </c>
      <c r="D37" s="2" t="s">
        <v>18</v>
      </c>
      <c r="E37" s="151">
        <v>9.5299999999999994</v>
      </c>
      <c r="F37" s="133">
        <v>1.0941205394974101</v>
      </c>
      <c r="G37" s="111" t="s">
        <v>79</v>
      </c>
      <c r="H37" s="132">
        <v>0.37852266489786957</v>
      </c>
      <c r="I37" s="132">
        <v>-2.5658006975010998</v>
      </c>
      <c r="J37" s="132">
        <v>6.4532738867093702</v>
      </c>
      <c r="K37" s="132">
        <v>13.7153255183242</v>
      </c>
      <c r="L37" s="132">
        <v>-3.9376803840247998</v>
      </c>
      <c r="M37" s="133">
        <v>3.17263961808868</v>
      </c>
      <c r="N37" s="133">
        <v>9.8451057508786501</v>
      </c>
      <c r="O37" s="51">
        <v>2573331.7999999998</v>
      </c>
      <c r="P37" s="51">
        <v>279773</v>
      </c>
      <c r="Q37" s="51">
        <v>117947</v>
      </c>
      <c r="R37" s="51">
        <v>20633</v>
      </c>
      <c r="S37" s="51">
        <v>2491510</v>
      </c>
      <c r="T37" s="51">
        <v>31821.1</v>
      </c>
      <c r="U37" s="136">
        <v>57479</v>
      </c>
      <c r="V37" s="136">
        <v>14047.98487</v>
      </c>
      <c r="W37" s="136">
        <v>28772.6</v>
      </c>
      <c r="Y37" s="51"/>
      <c r="Z37" s="51"/>
      <c r="AB37" s="51"/>
      <c r="AC37" s="51"/>
    </row>
    <row r="38" spans="1:29">
      <c r="A38" s="96" t="s">
        <v>629</v>
      </c>
      <c r="B38" s="96" t="s">
        <v>659</v>
      </c>
      <c r="C38" s="2">
        <v>1168</v>
      </c>
      <c r="D38" s="2" t="s">
        <v>18</v>
      </c>
      <c r="E38" s="151">
        <v>9.83</v>
      </c>
      <c r="F38" s="133">
        <v>1.1645121672071099</v>
      </c>
      <c r="G38" s="111" t="s">
        <v>80</v>
      </c>
      <c r="H38" s="132">
        <v>0.41034514700587144</v>
      </c>
      <c r="I38" s="132">
        <v>0.434040125571793</v>
      </c>
      <c r="J38" s="132">
        <v>8.8501743037670995</v>
      </c>
      <c r="K38" s="132">
        <v>15.8382310867353</v>
      </c>
      <c r="L38" s="132">
        <v>-1.3474727712810699</v>
      </c>
      <c r="M38" s="133">
        <v>5.51590923497844</v>
      </c>
      <c r="N38" s="133">
        <v>12.3020552996415</v>
      </c>
      <c r="O38" s="51">
        <v>85781104</v>
      </c>
      <c r="P38" s="51">
        <v>11778876</v>
      </c>
      <c r="Q38" s="51">
        <v>5586678.5</v>
      </c>
      <c r="R38" s="51">
        <v>844192.8</v>
      </c>
      <c r="S38" s="51">
        <v>96877968</v>
      </c>
      <c r="T38" s="51">
        <v>1766135.1</v>
      </c>
      <c r="U38" s="136">
        <v>1769660.4000000001</v>
      </c>
      <c r="V38" s="136">
        <v>498422.30000000005</v>
      </c>
      <c r="W38" s="136">
        <v>1072102.8</v>
      </c>
      <c r="Y38" s="51"/>
      <c r="Z38" s="51"/>
      <c r="AB38" s="51"/>
      <c r="AC38" s="51"/>
    </row>
    <row r="39" spans="1:29">
      <c r="A39" s="96" t="s">
        <v>629</v>
      </c>
      <c r="B39" s="96" t="s">
        <v>659</v>
      </c>
      <c r="C39" s="2">
        <v>1168</v>
      </c>
      <c r="D39" s="2" t="s">
        <v>18</v>
      </c>
      <c r="E39" s="151">
        <v>10.08</v>
      </c>
      <c r="F39" s="133">
        <v>1.2290931678265</v>
      </c>
      <c r="G39" s="111" t="s">
        <v>81</v>
      </c>
      <c r="H39" s="132">
        <v>0.46282909491221313</v>
      </c>
      <c r="I39" s="132">
        <v>5.1185318796106101</v>
      </c>
      <c r="J39" s="132">
        <v>12.815329328386699</v>
      </c>
      <c r="K39" s="132">
        <v>19.669729588088099</v>
      </c>
      <c r="L39" s="132">
        <v>2.9319444928579101</v>
      </c>
      <c r="M39" s="133">
        <v>9.5386914251338109</v>
      </c>
      <c r="N39" s="133">
        <v>16.7981488647285</v>
      </c>
      <c r="O39" s="51">
        <v>15173913</v>
      </c>
      <c r="P39" s="51">
        <v>1923133.4</v>
      </c>
      <c r="Q39" s="51">
        <v>1037413.2</v>
      </c>
      <c r="R39" s="51">
        <v>142285.4</v>
      </c>
      <c r="S39" s="51">
        <v>17112194</v>
      </c>
      <c r="T39" s="51">
        <v>477282.6</v>
      </c>
      <c r="U39" s="136">
        <v>549346</v>
      </c>
      <c r="V39" s="136">
        <v>115633.59999999999</v>
      </c>
      <c r="W39" s="136">
        <v>181813</v>
      </c>
      <c r="Y39" s="51"/>
      <c r="Z39" s="51"/>
      <c r="AB39" s="51"/>
      <c r="AC39" s="51"/>
    </row>
    <row r="40" spans="1:29">
      <c r="A40" s="96" t="s">
        <v>629</v>
      </c>
      <c r="B40" s="96" t="s">
        <v>659</v>
      </c>
      <c r="C40" s="2">
        <v>1168</v>
      </c>
      <c r="D40" s="2" t="s">
        <v>18</v>
      </c>
      <c r="E40" s="151">
        <v>10.39</v>
      </c>
      <c r="F40" s="133">
        <v>1.30621362840733</v>
      </c>
      <c r="G40" s="111" t="s">
        <v>82</v>
      </c>
      <c r="H40" s="132">
        <v>0.37273459358099453</v>
      </c>
      <c r="I40" s="132">
        <v>-3.10549548189389</v>
      </c>
      <c r="J40" s="132">
        <v>6.0232458913728797</v>
      </c>
      <c r="K40" s="132">
        <v>13.2692970511351</v>
      </c>
      <c r="L40" s="132">
        <v>-4.4676012234530598</v>
      </c>
      <c r="M40" s="133">
        <v>2.7020014860130801</v>
      </c>
      <c r="N40" s="133">
        <v>9.3680729994410399</v>
      </c>
      <c r="O40" s="51">
        <v>112177488</v>
      </c>
      <c r="P40" s="51">
        <v>11898426</v>
      </c>
      <c r="Q40" s="51">
        <v>4643254</v>
      </c>
      <c r="R40" s="51">
        <v>913882.2</v>
      </c>
      <c r="S40" s="51">
        <v>110426896</v>
      </c>
      <c r="T40" s="51">
        <v>1513164.4</v>
      </c>
      <c r="U40" s="136">
        <v>1263280.1000000001</v>
      </c>
      <c r="V40" s="136">
        <v>412734.69999999995</v>
      </c>
      <c r="W40" s="136">
        <v>820247.5</v>
      </c>
      <c r="Y40" s="51"/>
      <c r="Z40" s="51"/>
      <c r="AB40" s="51"/>
      <c r="AC40" s="51"/>
    </row>
    <row r="41" spans="1:29">
      <c r="A41" s="96" t="s">
        <v>629</v>
      </c>
      <c r="B41" s="96" t="s">
        <v>659</v>
      </c>
      <c r="C41" s="2">
        <v>1168</v>
      </c>
      <c r="D41" s="2" t="s">
        <v>18</v>
      </c>
      <c r="E41" s="151">
        <v>10.67</v>
      </c>
      <c r="F41" s="133">
        <v>1.37156676919667</v>
      </c>
      <c r="G41" s="111" t="s">
        <v>83</v>
      </c>
      <c r="H41" s="132">
        <v>0.39872991276334951</v>
      </c>
      <c r="I41" s="132">
        <v>-0.67369687747069396</v>
      </c>
      <c r="J41" s="132">
        <v>7.9971845087539997</v>
      </c>
      <c r="K41" s="132">
        <v>15.037781630748899</v>
      </c>
      <c r="L41" s="132">
        <v>-2.2099507887832002</v>
      </c>
      <c r="M41" s="133">
        <v>4.6555795198612104</v>
      </c>
      <c r="N41" s="133">
        <v>11.4398479341117</v>
      </c>
      <c r="O41" s="51">
        <v>34661668</v>
      </c>
      <c r="P41" s="51">
        <v>3903622.3</v>
      </c>
      <c r="Q41" s="51">
        <v>1731993.5</v>
      </c>
      <c r="R41" s="51">
        <v>296166.8</v>
      </c>
      <c r="S41" s="51">
        <v>33615116</v>
      </c>
      <c r="T41" s="51">
        <v>560511.6</v>
      </c>
      <c r="U41" s="136">
        <v>438462</v>
      </c>
      <c r="V41" s="136">
        <v>199051.3</v>
      </c>
      <c r="W41" s="136">
        <v>286140</v>
      </c>
      <c r="Y41" s="51"/>
      <c r="Z41" s="51"/>
      <c r="AB41" s="51"/>
      <c r="AC41" s="51"/>
    </row>
    <row r="42" spans="1:29">
      <c r="A42" s="96" t="s">
        <v>629</v>
      </c>
      <c r="B42" s="96" t="s">
        <v>659</v>
      </c>
      <c r="C42" s="2">
        <v>1168</v>
      </c>
      <c r="D42" s="2" t="s">
        <v>18</v>
      </c>
      <c r="E42" s="151">
        <v>10.93</v>
      </c>
      <c r="F42" s="133">
        <v>1.42011904898473</v>
      </c>
      <c r="G42" s="111" t="s">
        <v>84</v>
      </c>
      <c r="H42" s="132">
        <v>0.453719213786825</v>
      </c>
      <c r="I42" s="132">
        <v>4.3297473225154697</v>
      </c>
      <c r="J42" s="132">
        <v>12.1470165059877</v>
      </c>
      <c r="K42" s="132">
        <v>18.950955610278498</v>
      </c>
      <c r="L42" s="132">
        <v>2.1930758970356501</v>
      </c>
      <c r="M42" s="133">
        <v>8.8283892401398205</v>
      </c>
      <c r="N42" s="133">
        <v>16.031326887445399</v>
      </c>
      <c r="O42" s="51">
        <v>15559127</v>
      </c>
      <c r="P42" s="51">
        <v>1977692.3</v>
      </c>
      <c r="Q42" s="51">
        <v>1054407.8999999999</v>
      </c>
      <c r="R42" s="51">
        <v>142749.5</v>
      </c>
      <c r="S42" s="51">
        <v>16732316</v>
      </c>
      <c r="T42" s="51">
        <v>445435.6</v>
      </c>
      <c r="U42" s="136">
        <v>356234.9</v>
      </c>
      <c r="V42" s="136">
        <v>94619.3</v>
      </c>
      <c r="W42" s="136">
        <v>187696</v>
      </c>
      <c r="Y42" s="51"/>
      <c r="Z42" s="51"/>
      <c r="AB42" s="51"/>
      <c r="AC42" s="51"/>
    </row>
    <row r="43" spans="1:29">
      <c r="A43" s="96" t="s">
        <v>629</v>
      </c>
      <c r="B43" s="96" t="s">
        <v>659</v>
      </c>
      <c r="C43" s="2">
        <v>1168</v>
      </c>
      <c r="D43" s="2" t="s">
        <v>18</v>
      </c>
      <c r="E43" s="151">
        <v>11.19</v>
      </c>
      <c r="F43" s="133">
        <v>1.4633750861939601</v>
      </c>
      <c r="G43" s="111" t="s">
        <v>85</v>
      </c>
      <c r="H43" s="132">
        <v>0.3794507673804729</v>
      </c>
      <c r="I43" s="132">
        <v>-2.5788439622561801</v>
      </c>
      <c r="J43" s="132">
        <v>6.4764206874282797</v>
      </c>
      <c r="K43" s="132">
        <v>13.6271282301556</v>
      </c>
      <c r="L43" s="132">
        <v>-3.9469249390515602</v>
      </c>
      <c r="M43" s="133">
        <v>3.1520229381701301</v>
      </c>
      <c r="N43" s="133">
        <v>9.9180048119095208</v>
      </c>
      <c r="O43" s="51">
        <v>56202848</v>
      </c>
      <c r="P43" s="51">
        <v>6227201</v>
      </c>
      <c r="Q43" s="51">
        <v>2515740</v>
      </c>
      <c r="R43" s="51">
        <v>411382</v>
      </c>
      <c r="S43" s="51">
        <v>53378100</v>
      </c>
      <c r="T43" s="51">
        <v>880660</v>
      </c>
      <c r="U43" s="136">
        <v>612548</v>
      </c>
      <c r="V43" s="136">
        <v>186068.9</v>
      </c>
      <c r="W43" s="136">
        <v>376365</v>
      </c>
      <c r="Y43" s="51"/>
      <c r="Z43" s="51"/>
      <c r="AB43" s="51"/>
      <c r="AC43" s="51"/>
    </row>
    <row r="44" spans="1:29">
      <c r="A44" s="96" t="s">
        <v>629</v>
      </c>
      <c r="B44" s="96" t="s">
        <v>659</v>
      </c>
      <c r="C44" s="2">
        <v>1168</v>
      </c>
      <c r="D44" s="2" t="s">
        <v>18</v>
      </c>
      <c r="E44" s="151">
        <v>11.45</v>
      </c>
      <c r="F44" s="133">
        <v>1.5041791680968599</v>
      </c>
      <c r="G44" s="111" t="s">
        <v>86</v>
      </c>
      <c r="H44" s="132">
        <v>0.40073396836770558</v>
      </c>
      <c r="I44" s="132">
        <v>-0.41256105659435299</v>
      </c>
      <c r="J44" s="132">
        <v>8.1394785588505592</v>
      </c>
      <c r="K44" s="132">
        <v>15.2344680281184</v>
      </c>
      <c r="L44" s="132">
        <v>-2.10699336246631</v>
      </c>
      <c r="M44" s="133">
        <v>4.80734717976814</v>
      </c>
      <c r="N44" s="133">
        <v>11.592737963325201</v>
      </c>
      <c r="O44" s="51">
        <v>67260152</v>
      </c>
      <c r="P44" s="51">
        <v>7326220.5</v>
      </c>
      <c r="Q44" s="51">
        <v>3363654.8</v>
      </c>
      <c r="R44" s="51">
        <v>542317.30000000005</v>
      </c>
      <c r="S44" s="51">
        <v>69132326</v>
      </c>
      <c r="T44" s="51">
        <v>993129.9</v>
      </c>
      <c r="U44" s="136">
        <v>940430.5</v>
      </c>
      <c r="V44" s="136">
        <v>263031.5</v>
      </c>
      <c r="W44" s="136">
        <v>518905.8</v>
      </c>
      <c r="Y44" s="51"/>
      <c r="Z44" s="51"/>
      <c r="AB44" s="51"/>
      <c r="AC44" s="51"/>
    </row>
    <row r="45" spans="1:29">
      <c r="A45" s="96" t="s">
        <v>629</v>
      </c>
      <c r="B45" s="96" t="s">
        <v>659</v>
      </c>
      <c r="C45" s="2">
        <v>1168</v>
      </c>
      <c r="D45" s="2" t="s">
        <v>18</v>
      </c>
      <c r="E45" s="151">
        <v>11.71</v>
      </c>
      <c r="F45" s="133">
        <v>1.54207332667129</v>
      </c>
      <c r="G45" s="111" t="s">
        <v>87</v>
      </c>
      <c r="H45" s="132">
        <v>0.38810577499169546</v>
      </c>
      <c r="I45" s="132">
        <v>-1.76448937160868</v>
      </c>
      <c r="J45" s="132">
        <v>7.1608206557241898</v>
      </c>
      <c r="K45" s="132">
        <v>14.3093413609569</v>
      </c>
      <c r="L45" s="132">
        <v>-3.10054563264368</v>
      </c>
      <c r="M45" s="133">
        <v>3.8463099132801402</v>
      </c>
      <c r="N45" s="133">
        <v>10.605142401881601</v>
      </c>
      <c r="O45" s="51">
        <v>78848080</v>
      </c>
      <c r="P45" s="51">
        <v>8514220</v>
      </c>
      <c r="Q45" s="51">
        <v>3635778.3</v>
      </c>
      <c r="R45" s="51">
        <v>564798.30000000005</v>
      </c>
      <c r="S45" s="51">
        <v>77324720</v>
      </c>
      <c r="T45" s="51">
        <v>1199732.5</v>
      </c>
      <c r="U45" s="136">
        <v>654407</v>
      </c>
      <c r="V45" s="136">
        <v>277878</v>
      </c>
      <c r="W45" s="136">
        <v>459868</v>
      </c>
      <c r="Y45" s="51"/>
      <c r="Z45" s="51"/>
      <c r="AB45" s="51"/>
      <c r="AC45" s="51"/>
    </row>
    <row r="46" spans="1:29">
      <c r="A46" s="96" t="s">
        <v>629</v>
      </c>
      <c r="B46" s="96" t="s">
        <v>659</v>
      </c>
      <c r="C46" s="2">
        <v>1168</v>
      </c>
      <c r="D46" s="2" t="s">
        <v>18</v>
      </c>
      <c r="E46" s="151">
        <v>12.04</v>
      </c>
      <c r="F46" s="133">
        <v>1.5852605090301699</v>
      </c>
      <c r="G46" s="111" t="s">
        <v>88</v>
      </c>
      <c r="H46" s="132">
        <v>0.42340705474361584</v>
      </c>
      <c r="I46" s="132">
        <v>1.57054808521921</v>
      </c>
      <c r="J46" s="132">
        <v>9.8155418961436904</v>
      </c>
      <c r="K46" s="132">
        <v>16.7176134358747</v>
      </c>
      <c r="L46" s="132">
        <v>-0.29000205178501698</v>
      </c>
      <c r="M46" s="133">
        <v>6.4959098999474101</v>
      </c>
      <c r="N46" s="133">
        <v>13.4507644247378</v>
      </c>
      <c r="O46" s="51">
        <v>92575736</v>
      </c>
      <c r="P46" s="51">
        <v>12093412</v>
      </c>
      <c r="Q46" s="51">
        <v>6124784</v>
      </c>
      <c r="R46" s="51">
        <v>898288.6</v>
      </c>
      <c r="S46" s="51">
        <v>98753200</v>
      </c>
      <c r="T46" s="51">
        <v>1857431.4</v>
      </c>
      <c r="U46" s="136">
        <v>1614961.3</v>
      </c>
      <c r="V46" s="136">
        <v>358688.30000000005</v>
      </c>
      <c r="W46" s="136">
        <v>610356.1</v>
      </c>
      <c r="Y46" s="51"/>
      <c r="Z46" s="51"/>
      <c r="AB46" s="51"/>
      <c r="AC46" s="51"/>
    </row>
    <row r="47" spans="1:29">
      <c r="A47" s="96" t="s">
        <v>629</v>
      </c>
      <c r="B47" s="96" t="s">
        <v>659</v>
      </c>
      <c r="C47" s="2">
        <v>1168</v>
      </c>
      <c r="D47" s="2" t="s">
        <v>18</v>
      </c>
      <c r="E47" s="151">
        <v>12.3</v>
      </c>
      <c r="F47" s="133">
        <v>1.61437369435389</v>
      </c>
      <c r="G47" s="111" t="s">
        <v>89</v>
      </c>
      <c r="H47" s="132">
        <v>0.42253774580246123</v>
      </c>
      <c r="I47" s="132">
        <v>1.58284379717534</v>
      </c>
      <c r="J47" s="132">
        <v>9.79800386839322</v>
      </c>
      <c r="K47" s="132">
        <v>16.674385271769001</v>
      </c>
      <c r="L47" s="132">
        <v>-0.25039978091586201</v>
      </c>
      <c r="M47" s="133">
        <v>6.4949151892970196</v>
      </c>
      <c r="N47" s="133">
        <v>13.4119271145538</v>
      </c>
      <c r="O47" s="51">
        <v>23551388</v>
      </c>
      <c r="P47" s="51">
        <v>2670513</v>
      </c>
      <c r="Q47" s="51">
        <v>1294459.5</v>
      </c>
      <c r="R47" s="51">
        <v>233215.7</v>
      </c>
      <c r="S47" s="51">
        <v>23645730</v>
      </c>
      <c r="T47" s="51">
        <v>426379</v>
      </c>
      <c r="U47" s="136">
        <v>317182</v>
      </c>
      <c r="V47" s="136">
        <v>121808.70000000001</v>
      </c>
      <c r="W47" s="136">
        <v>218840</v>
      </c>
      <c r="Y47" s="51"/>
      <c r="Z47" s="51"/>
      <c r="AB47" s="51"/>
      <c r="AC47" s="51"/>
    </row>
    <row r="48" spans="1:29">
      <c r="A48" s="96" t="s">
        <v>629</v>
      </c>
      <c r="B48" s="96" t="s">
        <v>659</v>
      </c>
      <c r="C48" s="2">
        <v>1168</v>
      </c>
      <c r="D48" s="2" t="s">
        <v>18</v>
      </c>
      <c r="E48" s="151">
        <v>12.56</v>
      </c>
      <c r="F48" s="133">
        <v>1.6349046442402599</v>
      </c>
      <c r="G48" s="111" t="s">
        <v>90</v>
      </c>
      <c r="H48" s="132">
        <v>0.43829741612802497</v>
      </c>
      <c r="I48" s="132">
        <v>2.90201293527659</v>
      </c>
      <c r="J48" s="132">
        <v>10.9370844710841</v>
      </c>
      <c r="K48" s="132">
        <v>17.793573196000299</v>
      </c>
      <c r="L48" s="132">
        <v>0.93509730848901196</v>
      </c>
      <c r="M48" s="133">
        <v>7.6807406019814399</v>
      </c>
      <c r="N48" s="133">
        <v>14.7204817977044</v>
      </c>
      <c r="O48" s="51">
        <v>76546160</v>
      </c>
      <c r="P48" s="51">
        <v>10186205</v>
      </c>
      <c r="Q48" s="51">
        <v>5267369</v>
      </c>
      <c r="R48" s="51">
        <v>765114</v>
      </c>
      <c r="S48" s="51">
        <v>94376152</v>
      </c>
      <c r="T48" s="51">
        <v>1915828.9</v>
      </c>
      <c r="U48" s="136">
        <v>1307773.7</v>
      </c>
      <c r="V48" s="136">
        <v>346103.3</v>
      </c>
      <c r="W48" s="136">
        <v>685139.2</v>
      </c>
      <c r="Y48" s="51"/>
      <c r="Z48" s="51"/>
      <c r="AB48" s="51"/>
      <c r="AC48" s="51"/>
    </row>
    <row r="49" spans="1:29">
      <c r="A49" s="96" t="s">
        <v>629</v>
      </c>
      <c r="B49" s="96" t="s">
        <v>659</v>
      </c>
      <c r="C49" s="2">
        <v>1168</v>
      </c>
      <c r="D49" s="2" t="s">
        <v>18</v>
      </c>
      <c r="E49" s="151">
        <v>12.83</v>
      </c>
      <c r="F49" s="133">
        <v>1.64873165657901</v>
      </c>
      <c r="G49" s="111" t="s">
        <v>91</v>
      </c>
      <c r="H49" s="132">
        <v>0.50303517103562378</v>
      </c>
      <c r="I49" s="132">
        <v>8.4151934225581808</v>
      </c>
      <c r="J49" s="132">
        <v>15.801857904779199</v>
      </c>
      <c r="K49" s="132">
        <v>23.017320209389698</v>
      </c>
      <c r="L49" s="132">
        <v>5.9837233415644704</v>
      </c>
      <c r="M49" s="133">
        <v>12.536264321317301</v>
      </c>
      <c r="N49" s="133">
        <v>20.4332320223163</v>
      </c>
      <c r="O49" s="51">
        <v>11697398</v>
      </c>
      <c r="P49" s="51">
        <v>1735619.4</v>
      </c>
      <c r="Q49" s="51">
        <v>1108093.1000000001</v>
      </c>
      <c r="R49" s="51">
        <v>140436.1</v>
      </c>
      <c r="S49" s="51">
        <v>14639258</v>
      </c>
      <c r="T49" s="51">
        <v>508290.5</v>
      </c>
      <c r="U49" s="136">
        <v>569789</v>
      </c>
      <c r="V49" s="136">
        <v>90446.2</v>
      </c>
      <c r="W49" s="136">
        <v>159987</v>
      </c>
      <c r="Y49" s="51"/>
      <c r="Z49" s="51"/>
      <c r="AB49" s="51"/>
      <c r="AC49" s="51"/>
    </row>
    <row r="50" spans="1:29">
      <c r="A50" s="96" t="s">
        <v>629</v>
      </c>
      <c r="B50" s="96" t="s">
        <v>659</v>
      </c>
      <c r="C50" s="2">
        <v>1168</v>
      </c>
      <c r="D50" s="2" t="s">
        <v>18</v>
      </c>
      <c r="E50" s="151">
        <v>13.08</v>
      </c>
      <c r="F50" s="133">
        <v>1.65751853095393</v>
      </c>
      <c r="G50" s="111" t="s">
        <v>92</v>
      </c>
      <c r="H50" s="132">
        <v>0.37995596032522377</v>
      </c>
      <c r="I50" s="132">
        <v>-2.4954933501279899</v>
      </c>
      <c r="J50" s="132">
        <v>6.5628478074698702</v>
      </c>
      <c r="K50" s="132">
        <v>13.7287362554463</v>
      </c>
      <c r="L50" s="132">
        <v>-3.8495247155710199</v>
      </c>
      <c r="M50" s="133">
        <v>3.2613348838880598</v>
      </c>
      <c r="N50" s="133">
        <v>9.9831699577768909</v>
      </c>
      <c r="O50" s="51">
        <v>14223436</v>
      </c>
      <c r="P50" s="51">
        <v>1558484.6</v>
      </c>
      <c r="Q50" s="51">
        <v>619794</v>
      </c>
      <c r="R50" s="51">
        <v>112560.9</v>
      </c>
      <c r="S50" s="51">
        <v>14201890</v>
      </c>
      <c r="T50" s="51">
        <v>222666.8</v>
      </c>
      <c r="U50" s="136">
        <v>222722.1</v>
      </c>
      <c r="V50" s="136">
        <v>51490.5</v>
      </c>
      <c r="W50" s="136">
        <v>128802.4</v>
      </c>
      <c r="Y50" s="51"/>
      <c r="Z50" s="51"/>
      <c r="AB50" s="51"/>
      <c r="AC50" s="51"/>
    </row>
    <row r="51" spans="1:29">
      <c r="A51" s="96" t="s">
        <v>629</v>
      </c>
      <c r="B51" s="96" t="s">
        <v>659</v>
      </c>
      <c r="C51" s="2">
        <v>1168</v>
      </c>
      <c r="D51" s="2" t="s">
        <v>18</v>
      </c>
      <c r="E51" s="151">
        <v>13.38</v>
      </c>
      <c r="F51" s="133">
        <v>1.6666906489097999</v>
      </c>
      <c r="G51" s="111" t="s">
        <v>93</v>
      </c>
      <c r="H51" s="132">
        <v>0.422999330686819</v>
      </c>
      <c r="I51" s="132">
        <v>1.5509901470240299</v>
      </c>
      <c r="J51" s="132">
        <v>9.8222315720873894</v>
      </c>
      <c r="K51" s="132">
        <v>16.679129276163199</v>
      </c>
      <c r="L51" s="132">
        <v>-0.26605138222461799</v>
      </c>
      <c r="M51" s="133">
        <v>6.4890630029376899</v>
      </c>
      <c r="N51" s="133">
        <v>13.4153284373541</v>
      </c>
      <c r="O51" s="51">
        <v>14172100</v>
      </c>
      <c r="P51" s="51">
        <v>1914676.9</v>
      </c>
      <c r="Q51" s="51">
        <v>959797.1</v>
      </c>
      <c r="R51" s="51">
        <v>155327</v>
      </c>
      <c r="S51" s="51">
        <v>15636400</v>
      </c>
      <c r="T51" s="51">
        <v>288526</v>
      </c>
      <c r="U51" s="136">
        <v>162553.60000000001</v>
      </c>
      <c r="V51" s="136">
        <v>70332.899999999994</v>
      </c>
      <c r="W51" s="136">
        <v>123245</v>
      </c>
      <c r="Y51" s="51"/>
      <c r="Z51" s="51"/>
      <c r="AB51" s="51"/>
      <c r="AC51" s="51"/>
    </row>
    <row r="52" spans="1:29">
      <c r="A52" s="96" t="s">
        <v>629</v>
      </c>
      <c r="B52" s="96" t="s">
        <v>659</v>
      </c>
      <c r="C52" s="2">
        <v>1168</v>
      </c>
      <c r="D52" s="2" t="s">
        <v>18</v>
      </c>
      <c r="E52" s="151">
        <v>13.64</v>
      </c>
      <c r="F52" s="133">
        <v>1.6766759529340101</v>
      </c>
      <c r="G52" s="111" t="s">
        <v>94</v>
      </c>
      <c r="H52" s="132">
        <v>0.4014456115608383</v>
      </c>
      <c r="I52" s="132">
        <v>-0.41942845809056301</v>
      </c>
      <c r="J52" s="132">
        <v>8.12098404804218</v>
      </c>
      <c r="K52" s="132">
        <v>15.1918254191608</v>
      </c>
      <c r="L52" s="132">
        <v>-2.1552493128080101</v>
      </c>
      <c r="M52" s="133">
        <v>4.8533661522443996</v>
      </c>
      <c r="N52" s="133">
        <v>11.647568254231199</v>
      </c>
      <c r="O52" s="51">
        <v>69895704</v>
      </c>
      <c r="P52" s="51">
        <v>7641751</v>
      </c>
      <c r="Q52" s="51">
        <v>3405064.5</v>
      </c>
      <c r="R52" s="51">
        <v>573063.4</v>
      </c>
      <c r="S52" s="51">
        <v>76196744</v>
      </c>
      <c r="T52" s="51">
        <v>1147133</v>
      </c>
      <c r="U52" s="136">
        <v>1006431.6</v>
      </c>
      <c r="V52" s="136">
        <v>328408.8</v>
      </c>
      <c r="W52" s="136">
        <v>629892.6</v>
      </c>
      <c r="Y52" s="51"/>
      <c r="Z52" s="51"/>
      <c r="AB52" s="51"/>
      <c r="AC52" s="51"/>
    </row>
    <row r="53" spans="1:29">
      <c r="A53" s="96" t="s">
        <v>629</v>
      </c>
      <c r="B53" s="96" t="s">
        <v>659</v>
      </c>
      <c r="C53" s="2">
        <v>1168</v>
      </c>
      <c r="D53" s="2" t="s">
        <v>18</v>
      </c>
      <c r="E53" s="151">
        <v>13.93</v>
      </c>
      <c r="F53" s="133">
        <v>1.69377648882365</v>
      </c>
      <c r="G53" s="111" t="s">
        <v>95</v>
      </c>
      <c r="H53" s="132">
        <v>0.41464561524879229</v>
      </c>
      <c r="I53" s="132">
        <v>0.86420249315074305</v>
      </c>
      <c r="J53" s="132">
        <v>9.1914852140149694</v>
      </c>
      <c r="K53" s="132">
        <v>16.129428911189201</v>
      </c>
      <c r="L53" s="132">
        <v>-0.91591392402173699</v>
      </c>
      <c r="M53" s="133">
        <v>5.9190757210158402</v>
      </c>
      <c r="N53" s="133">
        <v>12.8176739495548</v>
      </c>
      <c r="O53" s="51">
        <v>4593710</v>
      </c>
      <c r="P53" s="51">
        <v>577729.5</v>
      </c>
      <c r="Q53" s="51">
        <v>268623.90000000002</v>
      </c>
      <c r="R53" s="51">
        <v>44381.7</v>
      </c>
      <c r="S53" s="51">
        <v>4844970</v>
      </c>
      <c r="T53" s="51">
        <v>96238.8</v>
      </c>
      <c r="U53" s="136">
        <v>103366.3</v>
      </c>
      <c r="V53" s="136">
        <v>29896.800000000003</v>
      </c>
      <c r="W53" s="136">
        <v>56903.199999999997</v>
      </c>
      <c r="Y53" s="51"/>
      <c r="Z53" s="51"/>
      <c r="AB53" s="51"/>
      <c r="AC53" s="51"/>
    </row>
    <row r="54" spans="1:29">
      <c r="A54" s="96" t="s">
        <v>629</v>
      </c>
      <c r="B54" s="96" t="s">
        <v>659</v>
      </c>
      <c r="C54" s="2">
        <v>1168</v>
      </c>
      <c r="D54" s="2" t="s">
        <v>18</v>
      </c>
      <c r="E54" s="151">
        <v>14.19</v>
      </c>
      <c r="F54" s="133">
        <v>1.71764317069859</v>
      </c>
      <c r="G54" s="111" t="s">
        <v>96</v>
      </c>
      <c r="H54" s="132">
        <v>0.42695864450371102</v>
      </c>
      <c r="I54" s="132">
        <v>1.9229900107459801</v>
      </c>
      <c r="J54" s="132">
        <v>10.1181700945034</v>
      </c>
      <c r="K54" s="132">
        <v>16.984389012620401</v>
      </c>
      <c r="L54" s="132">
        <v>0.100575769033588</v>
      </c>
      <c r="M54" s="133">
        <v>6.8123923831273396</v>
      </c>
      <c r="N54" s="133">
        <v>13.812491143122299</v>
      </c>
      <c r="O54" s="51">
        <v>11721491</v>
      </c>
      <c r="P54" s="51">
        <v>1312968.8</v>
      </c>
      <c r="Q54" s="51">
        <v>673513.3</v>
      </c>
      <c r="R54" s="51">
        <v>107479</v>
      </c>
      <c r="S54" s="51">
        <v>12445320</v>
      </c>
      <c r="T54" s="51">
        <v>197267.6</v>
      </c>
      <c r="U54" s="136">
        <v>192799.5</v>
      </c>
      <c r="V54" s="136">
        <v>67907</v>
      </c>
      <c r="W54" s="136">
        <v>91115</v>
      </c>
      <c r="Y54" s="51"/>
      <c r="Z54" s="51"/>
      <c r="AB54" s="51"/>
      <c r="AC54" s="51"/>
    </row>
    <row r="55" spans="1:29">
      <c r="A55" s="96" t="s">
        <v>629</v>
      </c>
      <c r="B55" s="96" t="s">
        <v>659</v>
      </c>
      <c r="C55" s="2">
        <v>1168</v>
      </c>
      <c r="D55" s="2" t="s">
        <v>18</v>
      </c>
      <c r="E55" s="151">
        <v>14.45</v>
      </c>
      <c r="F55" s="133">
        <v>1.7506112769760001</v>
      </c>
      <c r="G55" s="111" t="s">
        <v>97</v>
      </c>
      <c r="H55" s="132">
        <v>0.39421378273716606</v>
      </c>
      <c r="I55" s="132">
        <v>-1.1088190392696</v>
      </c>
      <c r="J55" s="132">
        <v>7.5917837156520998</v>
      </c>
      <c r="K55" s="132">
        <v>14.6898403221937</v>
      </c>
      <c r="L55" s="132">
        <v>-2.6415435607868401</v>
      </c>
      <c r="M55" s="133">
        <v>4.2872620950284901</v>
      </c>
      <c r="N55" s="133">
        <v>11.111154519402501</v>
      </c>
      <c r="O55" s="51">
        <v>36144768</v>
      </c>
      <c r="P55" s="51">
        <v>4333409.5</v>
      </c>
      <c r="Q55" s="51">
        <v>2009689</v>
      </c>
      <c r="R55" s="51">
        <v>278639.09999999998</v>
      </c>
      <c r="S55" s="51">
        <v>37104612</v>
      </c>
      <c r="T55" s="51">
        <v>531626.69999999995</v>
      </c>
      <c r="U55" s="136">
        <v>180981.3</v>
      </c>
      <c r="V55" s="136">
        <v>104373.4</v>
      </c>
      <c r="W55" s="136">
        <v>202297</v>
      </c>
      <c r="Y55" s="51"/>
      <c r="Z55" s="51"/>
      <c r="AB55" s="51"/>
      <c r="AC55" s="51"/>
    </row>
    <row r="56" spans="1:29">
      <c r="A56" s="96" t="s">
        <v>629</v>
      </c>
      <c r="B56" s="96" t="s">
        <v>659</v>
      </c>
      <c r="C56" s="2">
        <v>1168</v>
      </c>
      <c r="D56" s="2" t="s">
        <v>18</v>
      </c>
      <c r="E56" s="151">
        <v>14.71</v>
      </c>
      <c r="F56" s="133">
        <v>1.7854395330648301</v>
      </c>
      <c r="G56" s="111" t="s">
        <v>98</v>
      </c>
      <c r="H56" s="132">
        <v>0.41392019072692338</v>
      </c>
      <c r="I56" s="132">
        <v>0.65618707845372404</v>
      </c>
      <c r="J56" s="132">
        <v>9.0850306580577609</v>
      </c>
      <c r="K56" s="132">
        <v>16.027846315037401</v>
      </c>
      <c r="L56" s="132">
        <v>-0.97600137434268897</v>
      </c>
      <c r="M56" s="133">
        <v>5.8597299336703399</v>
      </c>
      <c r="N56" s="133">
        <v>12.6975343285532</v>
      </c>
      <c r="O56" s="51">
        <v>25821490</v>
      </c>
      <c r="P56" s="51">
        <v>2654471.5</v>
      </c>
      <c r="Q56" s="51">
        <v>1195971.3999999999</v>
      </c>
      <c r="R56" s="51">
        <v>217329.8</v>
      </c>
      <c r="S56" s="51">
        <v>27180014</v>
      </c>
      <c r="T56" s="51">
        <v>461425.3</v>
      </c>
      <c r="U56" s="136">
        <v>710477.3</v>
      </c>
      <c r="V56" s="136">
        <v>121817.40000000001</v>
      </c>
      <c r="W56" s="136">
        <v>268079.3</v>
      </c>
      <c r="Y56" s="51"/>
      <c r="Z56" s="51"/>
      <c r="AB56" s="51"/>
      <c r="AC56" s="51"/>
    </row>
    <row r="57" spans="1:29">
      <c r="A57" s="96" t="s">
        <v>629</v>
      </c>
      <c r="B57" s="96" t="s">
        <v>659</v>
      </c>
      <c r="C57" s="2">
        <v>1168</v>
      </c>
      <c r="D57" s="2" t="s">
        <v>18</v>
      </c>
      <c r="E57" s="151">
        <v>15.04</v>
      </c>
      <c r="F57" s="133">
        <v>1.8306388967460401</v>
      </c>
      <c r="G57" s="111" t="s">
        <v>99</v>
      </c>
      <c r="H57" s="132">
        <v>0.4607131802695677</v>
      </c>
      <c r="I57" s="132">
        <v>4.8768218132582497</v>
      </c>
      <c r="J57" s="132">
        <v>12.653137719956399</v>
      </c>
      <c r="K57" s="132">
        <v>19.517737921903201</v>
      </c>
      <c r="L57" s="132">
        <v>2.8318102317405902</v>
      </c>
      <c r="M57" s="133">
        <v>9.4123853566067108</v>
      </c>
      <c r="N57" s="133">
        <v>16.594758016253</v>
      </c>
      <c r="O57" s="51">
        <v>18129648</v>
      </c>
      <c r="P57" s="51">
        <v>2472334</v>
      </c>
      <c r="Q57" s="51">
        <v>1432354</v>
      </c>
      <c r="R57" s="51">
        <v>180697.60000000001</v>
      </c>
      <c r="S57" s="51">
        <v>21854218</v>
      </c>
      <c r="T57" s="51">
        <v>499065.4</v>
      </c>
      <c r="U57" s="136">
        <v>344367</v>
      </c>
      <c r="V57" s="136">
        <v>96875.3</v>
      </c>
      <c r="W57" s="136">
        <v>148106</v>
      </c>
      <c r="Y57" s="51"/>
      <c r="Z57" s="51"/>
      <c r="AB57" s="51"/>
      <c r="AC57" s="51"/>
    </row>
    <row r="58" spans="1:29">
      <c r="A58" s="96" t="s">
        <v>629</v>
      </c>
      <c r="B58" s="96" t="s">
        <v>659</v>
      </c>
      <c r="C58" s="2">
        <v>1168</v>
      </c>
      <c r="D58" s="2" t="s">
        <v>18</v>
      </c>
      <c r="E58" s="151">
        <v>15.31</v>
      </c>
      <c r="F58" s="133">
        <v>1.8682108758864799</v>
      </c>
      <c r="G58" s="111" t="s">
        <v>100</v>
      </c>
      <c r="H58" s="132">
        <v>0.41987827206039308</v>
      </c>
      <c r="I58" s="132">
        <v>1.1869135542282101</v>
      </c>
      <c r="J58" s="132">
        <v>9.5952749252732108</v>
      </c>
      <c r="K58" s="132">
        <v>16.500844995525799</v>
      </c>
      <c r="L58" s="132">
        <v>-0.49823493727457502</v>
      </c>
      <c r="M58" s="133">
        <v>6.2928524408797104</v>
      </c>
      <c r="N58" s="133">
        <v>13.197083860451601</v>
      </c>
      <c r="O58" s="51">
        <v>23182900</v>
      </c>
      <c r="P58" s="51">
        <v>3151182.3</v>
      </c>
      <c r="Q58" s="51">
        <v>1706873.6</v>
      </c>
      <c r="R58" s="51">
        <v>217663.3</v>
      </c>
      <c r="S58" s="51">
        <v>25513154</v>
      </c>
      <c r="T58" s="51">
        <v>356213.7</v>
      </c>
      <c r="U58" s="136">
        <v>245909.09999999998</v>
      </c>
      <c r="V58" s="136">
        <v>98463.8</v>
      </c>
      <c r="W58" s="136">
        <v>196015.1</v>
      </c>
      <c r="Y58" s="51"/>
      <c r="Z58" s="51"/>
      <c r="AB58" s="51"/>
      <c r="AC58" s="51"/>
    </row>
    <row r="59" spans="1:29">
      <c r="A59" s="96" t="s">
        <v>629</v>
      </c>
      <c r="B59" s="96" t="s">
        <v>659</v>
      </c>
      <c r="C59" s="2">
        <v>1168</v>
      </c>
      <c r="D59" s="2" t="s">
        <v>18</v>
      </c>
      <c r="E59" s="151">
        <v>15.56</v>
      </c>
      <c r="F59" s="133">
        <v>1.90328609304823</v>
      </c>
      <c r="G59" s="111" t="s">
        <v>101</v>
      </c>
      <c r="H59" s="132">
        <v>0.35292963658507454</v>
      </c>
      <c r="I59" s="132">
        <v>-5.0484814115583401</v>
      </c>
      <c r="J59" s="132">
        <v>4.4781466991469303</v>
      </c>
      <c r="K59" s="132">
        <v>11.9825564425411</v>
      </c>
      <c r="L59" s="132">
        <v>-6.2024035962522799</v>
      </c>
      <c r="M59" s="133">
        <v>1.14640244663808</v>
      </c>
      <c r="N59" s="133">
        <v>7.8610659217239602</v>
      </c>
      <c r="O59" s="51">
        <v>56010736</v>
      </c>
      <c r="P59" s="51">
        <v>6083867.5</v>
      </c>
      <c r="Q59" s="51">
        <v>2452836.2999999998</v>
      </c>
      <c r="R59" s="51">
        <v>347430.7</v>
      </c>
      <c r="S59" s="51">
        <v>52910148</v>
      </c>
      <c r="T59" s="51">
        <v>518038.5</v>
      </c>
      <c r="U59" s="136">
        <v>472236</v>
      </c>
      <c r="V59" s="136">
        <v>181342.3</v>
      </c>
      <c r="W59" s="136">
        <v>308948</v>
      </c>
      <c r="Y59" s="51"/>
      <c r="Z59" s="51"/>
      <c r="AB59" s="51"/>
      <c r="AC59" s="51"/>
    </row>
    <row r="60" spans="1:29">
      <c r="A60" s="96" t="s">
        <v>629</v>
      </c>
      <c r="B60" s="96" t="s">
        <v>659</v>
      </c>
      <c r="C60" s="2">
        <v>1168</v>
      </c>
      <c r="D60" s="2" t="s">
        <v>18</v>
      </c>
      <c r="E60" s="151">
        <v>15.82</v>
      </c>
      <c r="F60" s="133">
        <v>1.9398807472769699</v>
      </c>
      <c r="G60" s="111" t="s">
        <v>102</v>
      </c>
      <c r="H60" s="132">
        <v>0.44736689269526064</v>
      </c>
      <c r="I60" s="132">
        <v>3.7298414945384701</v>
      </c>
      <c r="J60" s="132">
        <v>11.6149903587424</v>
      </c>
      <c r="K60" s="132">
        <v>18.401264208455999</v>
      </c>
      <c r="L60" s="132">
        <v>1.62321935645514</v>
      </c>
      <c r="M60" s="133">
        <v>8.3742427508438002</v>
      </c>
      <c r="N60" s="133">
        <v>15.4372555360566</v>
      </c>
      <c r="O60" s="51">
        <v>25949534</v>
      </c>
      <c r="P60" s="51">
        <v>3357995</v>
      </c>
      <c r="Q60" s="51">
        <v>1704205.8</v>
      </c>
      <c r="R60" s="51">
        <v>255446.9</v>
      </c>
      <c r="S60" s="51">
        <v>28734200</v>
      </c>
      <c r="T60" s="51">
        <v>758707.4</v>
      </c>
      <c r="U60" s="136">
        <v>345738.2</v>
      </c>
      <c r="V60" s="136">
        <v>122362.1</v>
      </c>
      <c r="W60" s="136">
        <v>269512.5</v>
      </c>
      <c r="Y60" s="51"/>
      <c r="Z60" s="51"/>
      <c r="AB60" s="51"/>
      <c r="AC60" s="51"/>
    </row>
    <row r="61" spans="1:29">
      <c r="A61" s="96" t="s">
        <v>629</v>
      </c>
      <c r="B61" s="96" t="s">
        <v>659</v>
      </c>
      <c r="C61" s="2">
        <v>1168</v>
      </c>
      <c r="D61" s="2" t="s">
        <v>18</v>
      </c>
      <c r="E61" s="151">
        <v>16.21</v>
      </c>
      <c r="F61" s="133">
        <v>1.9941768723573099</v>
      </c>
      <c r="G61" s="111" t="s">
        <v>103</v>
      </c>
      <c r="H61" s="132">
        <v>0.43910292905887827</v>
      </c>
      <c r="I61" s="132">
        <v>3.0185799261973898</v>
      </c>
      <c r="J61" s="132">
        <v>11.045306912359701</v>
      </c>
      <c r="K61" s="132">
        <v>17.8496012318761</v>
      </c>
      <c r="L61" s="132">
        <v>1.0727506641801501</v>
      </c>
      <c r="M61" s="133">
        <v>7.7260656373302199</v>
      </c>
      <c r="N61" s="133">
        <v>14.729695661887099</v>
      </c>
      <c r="O61" s="51">
        <v>8548044</v>
      </c>
      <c r="P61" s="51">
        <v>1087151.3999999999</v>
      </c>
      <c r="Q61" s="51">
        <v>561395.9</v>
      </c>
      <c r="R61" s="51">
        <v>88825.2</v>
      </c>
      <c r="S61" s="51">
        <v>9841576</v>
      </c>
      <c r="T61" s="51">
        <v>200864.4</v>
      </c>
      <c r="U61" s="136">
        <v>67312.399999999994</v>
      </c>
      <c r="V61" s="136">
        <v>46530</v>
      </c>
      <c r="W61" s="136">
        <v>67608.600000000006</v>
      </c>
      <c r="Y61" s="51"/>
      <c r="Z61" s="51"/>
      <c r="AB61" s="51"/>
      <c r="AC61" s="51"/>
    </row>
    <row r="62" spans="1:29">
      <c r="A62" s="96" t="s">
        <v>629</v>
      </c>
      <c r="B62" s="96" t="s">
        <v>659</v>
      </c>
      <c r="C62" s="2">
        <v>1168</v>
      </c>
      <c r="D62" s="2" t="s">
        <v>18</v>
      </c>
      <c r="E62" s="151">
        <v>16.489999999999998</v>
      </c>
      <c r="F62" s="133">
        <v>2.03209160950597</v>
      </c>
      <c r="G62" s="111" t="s">
        <v>104</v>
      </c>
      <c r="H62" s="132">
        <v>0.43471680874345137</v>
      </c>
      <c r="I62" s="132">
        <v>2.6573890325191201</v>
      </c>
      <c r="J62" s="132">
        <v>10.6848185059172</v>
      </c>
      <c r="K62" s="132">
        <v>17.543206039907499</v>
      </c>
      <c r="L62" s="132">
        <v>0.74386313375199098</v>
      </c>
      <c r="M62" s="133">
        <v>7.3918600233517404</v>
      </c>
      <c r="N62" s="133">
        <v>14.43776219307</v>
      </c>
      <c r="O62" s="51">
        <v>111793872</v>
      </c>
      <c r="P62" s="51">
        <v>13565910</v>
      </c>
      <c r="Q62" s="51">
        <v>6379033</v>
      </c>
      <c r="R62" s="51">
        <v>1024220.8</v>
      </c>
      <c r="S62" s="51">
        <v>126628400</v>
      </c>
      <c r="T62" s="51">
        <v>3029267.8</v>
      </c>
      <c r="U62" s="136">
        <v>1633166.8</v>
      </c>
      <c r="V62" s="136">
        <v>770432.3</v>
      </c>
      <c r="W62" s="136">
        <v>1359939.9</v>
      </c>
      <c r="Y62" s="51"/>
      <c r="Z62" s="51"/>
      <c r="AB62" s="51"/>
      <c r="AC62" s="51"/>
    </row>
    <row r="63" spans="1:29">
      <c r="A63" s="96" t="s">
        <v>629</v>
      </c>
      <c r="B63" s="96" t="s">
        <v>659</v>
      </c>
      <c r="C63" s="2">
        <v>1168</v>
      </c>
      <c r="D63" s="2" t="s">
        <v>18</v>
      </c>
      <c r="E63" s="151">
        <v>16.88</v>
      </c>
      <c r="F63" s="133">
        <v>2.0834002288990701</v>
      </c>
      <c r="G63" s="111" t="s">
        <v>105</v>
      </c>
      <c r="H63" s="132">
        <v>0.42860853065075616</v>
      </c>
      <c r="I63" s="132">
        <v>2.10687857964676</v>
      </c>
      <c r="J63" s="132">
        <v>10.279937262063401</v>
      </c>
      <c r="K63" s="132">
        <v>17.133792720271799</v>
      </c>
      <c r="L63" s="132">
        <v>0.23272146206647601</v>
      </c>
      <c r="M63" s="133">
        <v>6.9731588546334899</v>
      </c>
      <c r="N63" s="133">
        <v>13.9143045329504</v>
      </c>
      <c r="O63" s="51">
        <v>28267868</v>
      </c>
      <c r="P63" s="51">
        <v>3746067.5</v>
      </c>
      <c r="Q63" s="51">
        <v>1900973.9</v>
      </c>
      <c r="R63" s="51">
        <v>301842.09999999998</v>
      </c>
      <c r="S63" s="51">
        <v>31008756</v>
      </c>
      <c r="T63" s="51">
        <v>607160.30000000005</v>
      </c>
      <c r="U63" s="136">
        <v>294478</v>
      </c>
      <c r="V63" s="136">
        <v>129281.70000000001</v>
      </c>
      <c r="W63" s="136">
        <v>186028</v>
      </c>
      <c r="Y63" s="51"/>
      <c r="Z63" s="51"/>
      <c r="AB63" s="51"/>
      <c r="AC63" s="51"/>
    </row>
    <row r="64" spans="1:29">
      <c r="A64" s="96" t="s">
        <v>629</v>
      </c>
      <c r="B64" s="96" t="s">
        <v>659</v>
      </c>
      <c r="C64" s="2">
        <v>1168</v>
      </c>
      <c r="D64" s="2" t="s">
        <v>18</v>
      </c>
      <c r="E64" s="151">
        <v>17.04</v>
      </c>
      <c r="F64" s="133">
        <v>2.1039491566423099</v>
      </c>
      <c r="G64" s="111" t="s">
        <v>106</v>
      </c>
      <c r="H64" s="132">
        <v>0.40179943627910086</v>
      </c>
      <c r="I64" s="132">
        <v>-0.40499734523737901</v>
      </c>
      <c r="J64" s="132">
        <v>8.1986190315677092</v>
      </c>
      <c r="K64" s="132">
        <v>15.242193866072</v>
      </c>
      <c r="L64" s="132">
        <v>-1.9828991372616001</v>
      </c>
      <c r="M64" s="133">
        <v>4.9007277440707897</v>
      </c>
      <c r="N64" s="133">
        <v>11.6982691385594</v>
      </c>
      <c r="O64" s="51">
        <v>34218540</v>
      </c>
      <c r="P64" s="51">
        <v>4088093.5</v>
      </c>
      <c r="Q64" s="51">
        <v>1790640</v>
      </c>
      <c r="R64" s="51">
        <v>308339.90000000002</v>
      </c>
      <c r="S64" s="51">
        <v>35734376</v>
      </c>
      <c r="T64" s="51">
        <v>646911.30000000005</v>
      </c>
      <c r="U64" s="136">
        <v>300441</v>
      </c>
      <c r="V64" s="136">
        <v>678519.1</v>
      </c>
      <c r="W64" s="136">
        <v>257499.7</v>
      </c>
      <c r="Y64" s="51"/>
      <c r="Z64" s="51"/>
      <c r="AB64" s="51"/>
      <c r="AC64" s="51"/>
    </row>
    <row r="65" spans="1:29">
      <c r="A65" s="96" t="s">
        <v>629</v>
      </c>
      <c r="B65" s="96" t="s">
        <v>659</v>
      </c>
      <c r="C65" s="2">
        <v>1168</v>
      </c>
      <c r="D65" s="2" t="s">
        <v>18</v>
      </c>
      <c r="E65" s="151">
        <v>17.43</v>
      </c>
      <c r="F65" s="133">
        <v>2.15282982718632</v>
      </c>
      <c r="G65" s="111" t="s">
        <v>107</v>
      </c>
      <c r="H65" s="132">
        <v>0.45180779194902498</v>
      </c>
      <c r="I65" s="132">
        <v>4.1797478007756999</v>
      </c>
      <c r="J65" s="132">
        <v>11.9939547293415</v>
      </c>
      <c r="K65" s="132">
        <v>18.7988388162196</v>
      </c>
      <c r="L65" s="132">
        <v>2.0852208311137299</v>
      </c>
      <c r="M65" s="133">
        <v>8.7636948341798497</v>
      </c>
      <c r="N65" s="133">
        <v>15.937801713563699</v>
      </c>
      <c r="O65" s="51">
        <v>18289992</v>
      </c>
      <c r="P65" s="51">
        <v>2117375.2999999998</v>
      </c>
      <c r="Q65" s="51">
        <v>1190406.3</v>
      </c>
      <c r="R65" s="51">
        <v>169195.4</v>
      </c>
      <c r="S65" s="51">
        <v>19931190</v>
      </c>
      <c r="T65" s="51">
        <v>385491.8</v>
      </c>
      <c r="U65" s="136">
        <v>299254</v>
      </c>
      <c r="V65" s="136">
        <v>90513.700000000012</v>
      </c>
      <c r="W65" s="136">
        <v>160592</v>
      </c>
      <c r="Y65" s="51"/>
      <c r="Z65" s="51"/>
      <c r="AB65" s="51"/>
      <c r="AC65" s="51"/>
    </row>
    <row r="66" spans="1:29">
      <c r="A66" s="96" t="s">
        <v>629</v>
      </c>
      <c r="B66" s="96" t="s">
        <v>659</v>
      </c>
      <c r="C66" s="2">
        <v>1168</v>
      </c>
      <c r="D66" s="2" t="s">
        <v>18</v>
      </c>
      <c r="E66" s="151">
        <v>17.690000000000001</v>
      </c>
      <c r="F66" s="133">
        <v>2.1844747099703001</v>
      </c>
      <c r="G66" s="111" t="s">
        <v>108</v>
      </c>
      <c r="H66" s="132">
        <v>0.42801257885720395</v>
      </c>
      <c r="I66" s="132">
        <v>2.0117448211854199</v>
      </c>
      <c r="J66" s="132">
        <v>10.207155633822399</v>
      </c>
      <c r="K66" s="132">
        <v>17.043990115033399</v>
      </c>
      <c r="L66" s="132">
        <v>0.180760989945526</v>
      </c>
      <c r="M66" s="133">
        <v>6.9347083356702699</v>
      </c>
      <c r="N66" s="133">
        <v>13.860142548588399</v>
      </c>
      <c r="O66" s="51">
        <v>16671785</v>
      </c>
      <c r="P66" s="51">
        <v>2114963.2999999998</v>
      </c>
      <c r="Q66" s="51">
        <v>1025369.1</v>
      </c>
      <c r="R66" s="51">
        <v>160840.5</v>
      </c>
      <c r="S66" s="51">
        <v>18650290</v>
      </c>
      <c r="T66" s="51">
        <v>396396.7</v>
      </c>
      <c r="U66" s="136">
        <v>371200.6</v>
      </c>
      <c r="V66" s="136">
        <v>132786.4</v>
      </c>
      <c r="W66" s="136">
        <v>199911</v>
      </c>
      <c r="Y66" s="51"/>
      <c r="Z66" s="51"/>
      <c r="AB66" s="51"/>
      <c r="AC66" s="51"/>
    </row>
    <row r="67" spans="1:29">
      <c r="A67" s="96" t="s">
        <v>629</v>
      </c>
      <c r="B67" s="96" t="s">
        <v>659</v>
      </c>
      <c r="C67" s="2">
        <v>1168</v>
      </c>
      <c r="D67" s="2" t="s">
        <v>18</v>
      </c>
      <c r="E67" s="151">
        <v>18.079999999999998</v>
      </c>
      <c r="F67" s="133">
        <v>2.2305460352050601</v>
      </c>
      <c r="G67" s="111" t="s">
        <v>109</v>
      </c>
      <c r="H67" s="132">
        <v>0.44737869999832092</v>
      </c>
      <c r="I67" s="132">
        <v>3.7322547927758301</v>
      </c>
      <c r="J67" s="132">
        <v>11.6272466093523</v>
      </c>
      <c r="K67" s="132">
        <v>18.478393826672502</v>
      </c>
      <c r="L67" s="132">
        <v>1.65931169753331</v>
      </c>
      <c r="M67" s="133">
        <v>8.3094812141883008</v>
      </c>
      <c r="N67" s="133">
        <v>15.4871707475221</v>
      </c>
      <c r="O67" s="51">
        <v>12916834</v>
      </c>
      <c r="P67" s="51">
        <v>1602828.4</v>
      </c>
      <c r="Q67" s="51">
        <v>834721.5</v>
      </c>
      <c r="R67" s="51">
        <v>153088.20000000001</v>
      </c>
      <c r="S67" s="51">
        <v>14183500</v>
      </c>
      <c r="T67" s="51">
        <v>309772</v>
      </c>
      <c r="U67" s="136">
        <v>521657</v>
      </c>
      <c r="V67" s="136">
        <v>55520.3</v>
      </c>
      <c r="W67" s="136">
        <v>161326</v>
      </c>
      <c r="Y67" s="51"/>
      <c r="Z67" s="51"/>
      <c r="AB67" s="51"/>
      <c r="AC67" s="51"/>
    </row>
    <row r="68" spans="1:29">
      <c r="A68" s="96" t="s">
        <v>629</v>
      </c>
      <c r="B68" s="96" t="s">
        <v>659</v>
      </c>
      <c r="C68" s="2">
        <v>1168</v>
      </c>
      <c r="D68" s="2" t="s">
        <v>18</v>
      </c>
      <c r="E68" s="151">
        <v>18.425000000000001</v>
      </c>
      <c r="F68" s="133">
        <v>2.2699216280660099</v>
      </c>
      <c r="G68" s="111" t="s">
        <v>110</v>
      </c>
      <c r="H68" s="132">
        <v>0.41181785363366402</v>
      </c>
      <c r="I68" s="132">
        <v>0.53605878292615605</v>
      </c>
      <c r="J68" s="132">
        <v>8.9759166986610204</v>
      </c>
      <c r="K68" s="132">
        <v>15.907570593254199</v>
      </c>
      <c r="L68" s="132">
        <v>-1.16587749440655</v>
      </c>
      <c r="M68" s="133">
        <v>5.6989942487830101</v>
      </c>
      <c r="N68" s="133">
        <v>12.528793245276599</v>
      </c>
      <c r="O68" s="51">
        <v>22458104</v>
      </c>
      <c r="P68" s="51">
        <v>2196133.5</v>
      </c>
      <c r="Q68" s="51">
        <v>999989.2</v>
      </c>
      <c r="R68" s="51">
        <v>197303.1</v>
      </c>
      <c r="S68" s="51">
        <v>23168566</v>
      </c>
      <c r="T68" s="51">
        <v>340338.5</v>
      </c>
      <c r="U68" s="136">
        <v>266870.09999999998</v>
      </c>
      <c r="V68" s="136">
        <v>65665.600000000006</v>
      </c>
      <c r="W68" s="136">
        <v>165396.70000000001</v>
      </c>
      <c r="Y68" s="51"/>
      <c r="Z68" s="51"/>
      <c r="AB68" s="51"/>
      <c r="AC68" s="51"/>
    </row>
    <row r="69" spans="1:29">
      <c r="A69" s="96" t="s">
        <v>629</v>
      </c>
      <c r="B69" s="96" t="s">
        <v>659</v>
      </c>
      <c r="C69" s="2">
        <v>1168</v>
      </c>
      <c r="D69" s="2" t="s">
        <v>18</v>
      </c>
      <c r="E69" s="151">
        <v>18.8</v>
      </c>
      <c r="F69" s="133">
        <v>2.3112717199922899</v>
      </c>
      <c r="G69" s="111" t="s">
        <v>111</v>
      </c>
      <c r="H69" s="132">
        <v>0.44617295881064661</v>
      </c>
      <c r="I69" s="132">
        <v>3.6638157228122799</v>
      </c>
      <c r="J69" s="132">
        <v>11.577044911475999</v>
      </c>
      <c r="K69" s="132">
        <v>18.437122927148099</v>
      </c>
      <c r="L69" s="132">
        <v>1.59750883777693</v>
      </c>
      <c r="M69" s="133">
        <v>8.2438254885178797</v>
      </c>
      <c r="N69" s="133">
        <v>15.352734915513899</v>
      </c>
      <c r="O69" s="51">
        <v>26776330</v>
      </c>
      <c r="P69" s="51">
        <v>3096702.8</v>
      </c>
      <c r="Q69" s="51">
        <v>1696624.9</v>
      </c>
      <c r="R69" s="51">
        <v>349172.2</v>
      </c>
      <c r="S69" s="51">
        <v>28250200</v>
      </c>
      <c r="T69" s="51">
        <v>448962</v>
      </c>
      <c r="U69" s="136">
        <v>289933</v>
      </c>
      <c r="V69" s="136">
        <v>148253.90000000002</v>
      </c>
      <c r="W69" s="136">
        <v>215857</v>
      </c>
      <c r="Y69" s="51"/>
      <c r="Z69" s="51"/>
      <c r="AB69" s="51"/>
      <c r="AC69" s="51"/>
    </row>
    <row r="70" spans="1:29">
      <c r="A70" s="96" t="s">
        <v>629</v>
      </c>
      <c r="B70" s="96" t="s">
        <v>659</v>
      </c>
      <c r="C70" s="2">
        <v>1168</v>
      </c>
      <c r="D70" s="2" t="s">
        <v>18</v>
      </c>
      <c r="E70" s="151">
        <v>19.059999999999999</v>
      </c>
      <c r="F70" s="133">
        <v>2.3390654419868802</v>
      </c>
      <c r="G70" s="111" t="s">
        <v>112</v>
      </c>
      <c r="H70" s="132">
        <v>0.40133989773185819</v>
      </c>
      <c r="I70" s="132">
        <v>-0.51570406030170601</v>
      </c>
      <c r="J70" s="132">
        <v>8.1131411176299206</v>
      </c>
      <c r="K70" s="132">
        <v>15.1227702758558</v>
      </c>
      <c r="L70" s="132">
        <v>-2.0277621365387302</v>
      </c>
      <c r="M70" s="133">
        <v>4.8399266109029604</v>
      </c>
      <c r="N70" s="133">
        <v>11.6029742549433</v>
      </c>
      <c r="O70" s="51">
        <v>91357096</v>
      </c>
      <c r="P70" s="51">
        <v>7445612.5</v>
      </c>
      <c r="Q70" s="51">
        <v>3285606.8</v>
      </c>
      <c r="R70" s="51">
        <v>666165.9</v>
      </c>
      <c r="S70" s="51">
        <v>95103344</v>
      </c>
      <c r="T70" s="51">
        <v>1039743.1</v>
      </c>
      <c r="U70" s="136">
        <v>783304.60000000009</v>
      </c>
      <c r="V70" s="136">
        <v>378303</v>
      </c>
      <c r="W70" s="136">
        <v>662119.9</v>
      </c>
      <c r="Y70" s="51"/>
      <c r="Z70" s="51"/>
      <c r="AB70" s="51"/>
      <c r="AC70" s="51"/>
    </row>
    <row r="71" spans="1:29">
      <c r="A71" s="96" t="s">
        <v>629</v>
      </c>
      <c r="B71" s="96" t="s">
        <v>659</v>
      </c>
      <c r="C71" s="2">
        <v>1168</v>
      </c>
      <c r="D71" s="2" t="s">
        <v>18</v>
      </c>
      <c r="E71" s="151">
        <v>19.45</v>
      </c>
      <c r="F71" s="133">
        <v>2.3794285817339298</v>
      </c>
      <c r="G71" s="111" t="s">
        <v>113</v>
      </c>
      <c r="H71" s="132">
        <v>0.45772749551839781</v>
      </c>
      <c r="I71" s="132">
        <v>4.6726905872503997</v>
      </c>
      <c r="J71" s="132">
        <v>12.4442689804893</v>
      </c>
      <c r="K71" s="132">
        <v>19.281305076541599</v>
      </c>
      <c r="L71" s="132">
        <v>2.4978842197125002</v>
      </c>
      <c r="M71" s="133">
        <v>9.1561992220523596</v>
      </c>
      <c r="N71" s="133">
        <v>16.381213037843001</v>
      </c>
      <c r="O71" s="51">
        <v>29723612</v>
      </c>
      <c r="P71" s="51">
        <v>3582619.5</v>
      </c>
      <c r="Q71" s="51">
        <v>1888726</v>
      </c>
      <c r="R71" s="51">
        <v>340733.3</v>
      </c>
      <c r="S71" s="51">
        <v>33853140</v>
      </c>
      <c r="T71" s="51">
        <v>794598.6</v>
      </c>
      <c r="U71" s="136">
        <v>891595</v>
      </c>
      <c r="V71" s="136">
        <v>177233.4</v>
      </c>
      <c r="W71" s="136">
        <v>328196</v>
      </c>
      <c r="Y71" s="51"/>
      <c r="Z71" s="51"/>
      <c r="AB71" s="51"/>
      <c r="AC71" s="51"/>
    </row>
    <row r="72" spans="1:29">
      <c r="A72" s="96" t="s">
        <v>629</v>
      </c>
      <c r="B72" s="96" t="s">
        <v>659</v>
      </c>
      <c r="C72" s="2">
        <v>1168</v>
      </c>
      <c r="D72" s="2" t="s">
        <v>18</v>
      </c>
      <c r="E72" s="151">
        <v>19.71</v>
      </c>
      <c r="F72" s="133">
        <v>2.40546249873436</v>
      </c>
      <c r="G72" s="111" t="s">
        <v>114</v>
      </c>
      <c r="H72" s="132">
        <v>0.46118801536264492</v>
      </c>
      <c r="I72" s="132">
        <v>4.9202800318342002</v>
      </c>
      <c r="J72" s="132">
        <v>12.6970518958464</v>
      </c>
      <c r="K72" s="132">
        <v>19.537758002705601</v>
      </c>
      <c r="L72" s="132">
        <v>2.7698062134969899</v>
      </c>
      <c r="M72" s="133">
        <v>9.3793926444379991</v>
      </c>
      <c r="N72" s="133">
        <v>16.6682115120798</v>
      </c>
      <c r="O72" s="51">
        <v>28038022</v>
      </c>
      <c r="P72" s="51">
        <v>3284531.8</v>
      </c>
      <c r="Q72" s="51">
        <v>1857254.3</v>
      </c>
      <c r="R72" s="51">
        <v>275141.5</v>
      </c>
      <c r="S72" s="51">
        <v>31647800</v>
      </c>
      <c r="T72" s="51">
        <v>678949.8</v>
      </c>
      <c r="U72" s="136">
        <v>792581.5</v>
      </c>
      <c r="V72" s="136">
        <v>222102.9</v>
      </c>
      <c r="W72" s="136">
        <v>364766.6</v>
      </c>
      <c r="Y72" s="51"/>
      <c r="Z72" s="51"/>
      <c r="AB72" s="51"/>
      <c r="AC72" s="51"/>
    </row>
    <row r="73" spans="1:29">
      <c r="A73" s="96" t="s">
        <v>629</v>
      </c>
      <c r="B73" s="96" t="s">
        <v>659</v>
      </c>
      <c r="C73" s="2">
        <v>1168</v>
      </c>
      <c r="D73" s="2" t="s">
        <v>18</v>
      </c>
      <c r="E73" s="151">
        <v>20.14</v>
      </c>
      <c r="F73" s="133">
        <v>2.4470037841106702</v>
      </c>
      <c r="G73" s="111" t="s">
        <v>115</v>
      </c>
      <c r="H73" s="132">
        <v>0.49816477640694018</v>
      </c>
      <c r="I73" s="132">
        <v>8.0461923648870908</v>
      </c>
      <c r="J73" s="132">
        <v>15.419074035994999</v>
      </c>
      <c r="K73" s="132">
        <v>22.596876385722499</v>
      </c>
      <c r="L73" s="132">
        <v>5.6266213975799202</v>
      </c>
      <c r="M73" s="133">
        <v>12.180767130659</v>
      </c>
      <c r="N73" s="133">
        <v>19.904479065851302</v>
      </c>
      <c r="O73" s="51">
        <v>8087074.5</v>
      </c>
      <c r="P73" s="51">
        <v>1073222.3</v>
      </c>
      <c r="Q73" s="51">
        <v>613358.4</v>
      </c>
      <c r="R73" s="51">
        <v>86529.3</v>
      </c>
      <c r="S73" s="51">
        <v>9625000</v>
      </c>
      <c r="T73" s="51">
        <v>365485</v>
      </c>
      <c r="U73" s="136">
        <v>240771.5</v>
      </c>
      <c r="V73" s="136">
        <v>30774.799999999999</v>
      </c>
      <c r="W73" s="136">
        <v>72180.2</v>
      </c>
      <c r="Y73" s="51"/>
      <c r="Z73" s="51"/>
      <c r="AB73" s="51"/>
      <c r="AC73" s="51"/>
    </row>
    <row r="74" spans="1:29">
      <c r="A74" s="96" t="s">
        <v>629</v>
      </c>
      <c r="B74" s="96" t="s">
        <v>659</v>
      </c>
      <c r="C74" s="2">
        <v>1168</v>
      </c>
      <c r="D74" s="2" t="s">
        <v>18</v>
      </c>
      <c r="E74" s="151">
        <v>20.43</v>
      </c>
      <c r="F74" s="133">
        <v>2.4739674312070998</v>
      </c>
      <c r="G74" s="111" t="s">
        <v>116</v>
      </c>
      <c r="H74" s="132">
        <v>0.41383066273495484</v>
      </c>
      <c r="I74" s="132">
        <v>0.80622324000313395</v>
      </c>
      <c r="J74" s="132">
        <v>9.1188493968211493</v>
      </c>
      <c r="K74" s="132">
        <v>16.0434910109066</v>
      </c>
      <c r="L74" s="132">
        <v>-1.0104708579425601</v>
      </c>
      <c r="M74" s="133">
        <v>5.8411082949818898</v>
      </c>
      <c r="N74" s="133">
        <v>12.6473680909702</v>
      </c>
      <c r="O74" s="51">
        <v>108199472</v>
      </c>
      <c r="P74" s="51">
        <v>11120660</v>
      </c>
      <c r="Q74" s="51">
        <v>5159659.5</v>
      </c>
      <c r="R74" s="51">
        <v>1038429.2</v>
      </c>
      <c r="S74" s="51">
        <v>114455512</v>
      </c>
      <c r="T74" s="51">
        <v>1653004.5</v>
      </c>
      <c r="U74" s="136">
        <v>1144713</v>
      </c>
      <c r="V74" s="136">
        <v>518836.19999999995</v>
      </c>
      <c r="W74" s="136">
        <v>877865.3</v>
      </c>
      <c r="Y74" s="51"/>
      <c r="Z74" s="51"/>
      <c r="AB74" s="51"/>
      <c r="AC74" s="51"/>
    </row>
    <row r="75" spans="1:29">
      <c r="A75" s="97" t="s">
        <v>630</v>
      </c>
      <c r="B75" s="96" t="s">
        <v>659</v>
      </c>
      <c r="C75" s="2">
        <v>1168</v>
      </c>
      <c r="D75" s="2" t="s">
        <v>18</v>
      </c>
      <c r="E75" s="153">
        <f>19.8+0.78</f>
        <v>20.580000000000002</v>
      </c>
      <c r="F75" s="132">
        <v>2.4875852149673201</v>
      </c>
      <c r="G75" s="105" t="s">
        <v>117</v>
      </c>
      <c r="H75" s="132">
        <v>0.37377066609962256</v>
      </c>
      <c r="I75" s="132">
        <v>-3.11251701867746</v>
      </c>
      <c r="J75" s="132">
        <v>6.09040515962666</v>
      </c>
      <c r="K75" s="132">
        <v>13.376894719939701</v>
      </c>
      <c r="L75" s="132">
        <v>-4.33784867501861</v>
      </c>
      <c r="M75" s="133">
        <v>2.77885433103775</v>
      </c>
      <c r="N75" s="133">
        <v>9.4911146170925402</v>
      </c>
      <c r="O75" s="52">
        <v>49046400</v>
      </c>
      <c r="P75" s="52">
        <v>4806240</v>
      </c>
      <c r="Q75" s="52">
        <v>1939370</v>
      </c>
      <c r="R75" s="52">
        <v>332279</v>
      </c>
      <c r="S75" s="52">
        <v>50398100</v>
      </c>
      <c r="T75" s="52">
        <v>596999</v>
      </c>
      <c r="U75" s="136">
        <v>281819.7</v>
      </c>
      <c r="V75" s="136">
        <v>185576.5</v>
      </c>
      <c r="W75" s="138">
        <v>324227</v>
      </c>
      <c r="Y75" s="58"/>
      <c r="Z75" s="58"/>
      <c r="AB75" s="52"/>
      <c r="AC75" s="52"/>
    </row>
    <row r="76" spans="1:29">
      <c r="A76" s="96" t="s">
        <v>629</v>
      </c>
      <c r="B76" s="96" t="s">
        <v>659</v>
      </c>
      <c r="C76" s="2">
        <v>1168</v>
      </c>
      <c r="D76" s="2" t="s">
        <v>18</v>
      </c>
      <c r="E76" s="151">
        <v>20.69</v>
      </c>
      <c r="F76" s="133">
        <v>2.4974300883098199</v>
      </c>
      <c r="G76" s="111" t="s">
        <v>118</v>
      </c>
      <c r="H76" s="132">
        <v>0.42000385589127587</v>
      </c>
      <c r="I76" s="132">
        <v>1.18398892667015</v>
      </c>
      <c r="J76" s="132">
        <v>9.5802122527340394</v>
      </c>
      <c r="K76" s="132">
        <v>16.4465768613669</v>
      </c>
      <c r="L76" s="132">
        <v>-0.52424622321799896</v>
      </c>
      <c r="M76" s="133">
        <v>6.2754997185241104</v>
      </c>
      <c r="N76" s="133">
        <v>13.1758063152765</v>
      </c>
      <c r="O76" s="51">
        <v>9126707</v>
      </c>
      <c r="P76" s="51">
        <v>968091.4</v>
      </c>
      <c r="Q76" s="51">
        <v>450403.8</v>
      </c>
      <c r="R76" s="51">
        <v>87933.7</v>
      </c>
      <c r="S76" s="51">
        <v>9880808</v>
      </c>
      <c r="T76" s="51">
        <v>162705.29999999999</v>
      </c>
      <c r="U76" s="136">
        <v>70745.8</v>
      </c>
      <c r="V76" s="136">
        <v>41801.9</v>
      </c>
      <c r="W76" s="136">
        <v>67139.899999999994</v>
      </c>
      <c r="Y76" s="51"/>
      <c r="Z76" s="51"/>
      <c r="AB76" s="51"/>
      <c r="AC76" s="51"/>
    </row>
    <row r="77" spans="1:29">
      <c r="A77" s="96" t="s">
        <v>629</v>
      </c>
      <c r="B77" s="96" t="s">
        <v>659</v>
      </c>
      <c r="C77" s="2">
        <v>1168</v>
      </c>
      <c r="D77" s="2" t="s">
        <v>18</v>
      </c>
      <c r="E77" s="151">
        <v>20.95</v>
      </c>
      <c r="F77" s="133">
        <v>2.52022712119562</v>
      </c>
      <c r="G77" s="111" t="s">
        <v>119</v>
      </c>
      <c r="H77" s="132">
        <v>0.5027748162616027</v>
      </c>
      <c r="I77" s="132">
        <v>8.6062707949715893</v>
      </c>
      <c r="J77" s="132">
        <v>15.836975435106501</v>
      </c>
      <c r="K77" s="132">
        <v>23.0597526595236</v>
      </c>
      <c r="L77" s="132">
        <v>5.9971965699746104</v>
      </c>
      <c r="M77" s="133">
        <v>12.5571234413847</v>
      </c>
      <c r="N77" s="133">
        <v>20.3916593021493</v>
      </c>
      <c r="O77" s="51">
        <v>8543413</v>
      </c>
      <c r="P77" s="51">
        <v>1072572.3</v>
      </c>
      <c r="Q77" s="51">
        <v>618740</v>
      </c>
      <c r="R77" s="51">
        <v>98223.5</v>
      </c>
      <c r="S77" s="51">
        <v>9932770</v>
      </c>
      <c r="T77" s="51">
        <v>367580</v>
      </c>
      <c r="U77" s="136">
        <v>385855</v>
      </c>
      <c r="V77" s="136">
        <v>81281.399999999994</v>
      </c>
      <c r="W77" s="136">
        <v>110981</v>
      </c>
      <c r="Y77" s="51"/>
      <c r="Z77" s="51"/>
      <c r="AB77" s="51"/>
      <c r="AC77" s="51"/>
    </row>
    <row r="78" spans="1:29">
      <c r="A78" s="96" t="s">
        <v>629</v>
      </c>
      <c r="B78" s="96" t="s">
        <v>659</v>
      </c>
      <c r="C78" s="2">
        <v>1168</v>
      </c>
      <c r="D78" s="2" t="s">
        <v>18</v>
      </c>
      <c r="E78" s="151">
        <v>21.21</v>
      </c>
      <c r="F78" s="133">
        <v>2.5423654688352202</v>
      </c>
      <c r="G78" s="111" t="s">
        <v>120</v>
      </c>
      <c r="H78" s="132">
        <v>0.45352570600580228</v>
      </c>
      <c r="I78" s="132">
        <v>4.3891960757178099</v>
      </c>
      <c r="J78" s="132">
        <v>12.1525507407621</v>
      </c>
      <c r="K78" s="132">
        <v>18.9949938755903</v>
      </c>
      <c r="L78" s="132">
        <v>2.1993778648720901</v>
      </c>
      <c r="M78" s="133">
        <v>8.8577791134548196</v>
      </c>
      <c r="N78" s="133">
        <v>16.013775145314401</v>
      </c>
      <c r="O78" s="51">
        <v>76546560</v>
      </c>
      <c r="P78" s="51">
        <v>9793987</v>
      </c>
      <c r="Q78" s="51">
        <v>5404339.5</v>
      </c>
      <c r="R78" s="51">
        <v>739210.8</v>
      </c>
      <c r="S78" s="51">
        <v>89327400</v>
      </c>
      <c r="T78" s="51">
        <v>1984599.4</v>
      </c>
      <c r="U78" s="136">
        <v>1282391.1000000001</v>
      </c>
      <c r="V78" s="136">
        <v>515100.8</v>
      </c>
      <c r="W78" s="136">
        <v>823093.8</v>
      </c>
      <c r="Y78" s="51"/>
      <c r="Z78" s="51"/>
      <c r="AB78" s="51"/>
      <c r="AC78" s="51"/>
    </row>
    <row r="79" spans="1:29">
      <c r="A79" s="97" t="s">
        <v>630</v>
      </c>
      <c r="B79" s="96" t="s">
        <v>659</v>
      </c>
      <c r="C79" s="2">
        <v>1168</v>
      </c>
      <c r="D79" s="2" t="s">
        <v>18</v>
      </c>
      <c r="E79" s="153">
        <f>21.3+0.13</f>
        <v>21.43</v>
      </c>
      <c r="F79" s="132">
        <v>2.5605885826376298</v>
      </c>
      <c r="G79" s="112" t="s">
        <v>121</v>
      </c>
      <c r="H79" s="132">
        <v>0.3976251309397692</v>
      </c>
      <c r="I79" s="132">
        <v>-0.73729893347367703</v>
      </c>
      <c r="J79" s="132">
        <v>7.9320877725116699</v>
      </c>
      <c r="K79" s="132">
        <v>14.9850695499354</v>
      </c>
      <c r="L79" s="132">
        <v>-2.2622130727739802</v>
      </c>
      <c r="M79" s="133">
        <v>4.6075562388458398</v>
      </c>
      <c r="N79" s="133">
        <v>11.3930007422139</v>
      </c>
      <c r="O79" s="52">
        <v>29545400</v>
      </c>
      <c r="P79" s="52">
        <v>3247880</v>
      </c>
      <c r="Q79" s="52">
        <v>1493810</v>
      </c>
      <c r="R79" s="52">
        <v>216274</v>
      </c>
      <c r="S79" s="53">
        <v>29948900</v>
      </c>
      <c r="T79" s="53">
        <v>433828</v>
      </c>
      <c r="U79" s="136">
        <v>352361</v>
      </c>
      <c r="V79" s="136">
        <v>180535.3</v>
      </c>
      <c r="W79" s="137">
        <v>300395</v>
      </c>
      <c r="Y79" s="53"/>
      <c r="Z79" s="53"/>
      <c r="AB79" s="53"/>
      <c r="AC79" s="53"/>
    </row>
    <row r="80" spans="1:29">
      <c r="A80" s="96" t="s">
        <v>629</v>
      </c>
      <c r="B80" s="96" t="s">
        <v>659</v>
      </c>
      <c r="C80" s="2">
        <v>1168</v>
      </c>
      <c r="D80" s="2" t="s">
        <v>18</v>
      </c>
      <c r="E80" s="151">
        <v>21.54</v>
      </c>
      <c r="F80" s="133">
        <v>2.5695264651391501</v>
      </c>
      <c r="G80" s="111" t="s">
        <v>122</v>
      </c>
      <c r="H80" s="132">
        <v>0.47229822861741294</v>
      </c>
      <c r="I80" s="132">
        <v>5.8789293253986896</v>
      </c>
      <c r="J80" s="132">
        <v>13.5065088948073</v>
      </c>
      <c r="K80" s="132">
        <v>20.359873535587301</v>
      </c>
      <c r="L80" s="132">
        <v>3.6314863132597299</v>
      </c>
      <c r="M80" s="133">
        <v>10.2095637334907</v>
      </c>
      <c r="N80" s="133">
        <v>17.6020251363766</v>
      </c>
      <c r="O80" s="51">
        <v>32133524</v>
      </c>
      <c r="P80" s="51">
        <v>4007245.3</v>
      </c>
      <c r="Q80" s="51">
        <v>2307050.7999999998</v>
      </c>
      <c r="R80" s="51">
        <v>359115.2</v>
      </c>
      <c r="S80" s="51">
        <v>40173604</v>
      </c>
      <c r="T80" s="51">
        <v>920357.6</v>
      </c>
      <c r="U80" s="136">
        <v>1526124.1</v>
      </c>
      <c r="V80" s="136">
        <v>221660.1</v>
      </c>
      <c r="W80" s="136">
        <v>322168.90000000002</v>
      </c>
      <c r="Y80" s="51"/>
      <c r="Z80" s="51"/>
      <c r="AB80" s="51"/>
      <c r="AC80" s="51"/>
    </row>
    <row r="81" spans="1:29">
      <c r="A81" s="96" t="s">
        <v>629</v>
      </c>
      <c r="B81" s="96" t="s">
        <v>659</v>
      </c>
      <c r="C81" s="2">
        <v>1168</v>
      </c>
      <c r="D81" s="2" t="s">
        <v>18</v>
      </c>
      <c r="E81" s="151">
        <v>21.8</v>
      </c>
      <c r="F81" s="133">
        <v>2.5901958428104601</v>
      </c>
      <c r="G81" s="111" t="s">
        <v>123</v>
      </c>
      <c r="H81" s="132">
        <v>0.51141314908495272</v>
      </c>
      <c r="I81" s="132">
        <v>9.1292622448990794</v>
      </c>
      <c r="J81" s="132">
        <v>16.389534310437799</v>
      </c>
      <c r="K81" s="132">
        <v>23.754447838372901</v>
      </c>
      <c r="L81" s="132">
        <v>6.6218794847166302</v>
      </c>
      <c r="M81" s="133">
        <v>13.172082892759599</v>
      </c>
      <c r="N81" s="133">
        <v>21.159155358439001</v>
      </c>
      <c r="O81" s="51">
        <v>2941126.3</v>
      </c>
      <c r="P81" s="51">
        <v>412108.4</v>
      </c>
      <c r="Q81" s="51">
        <v>261345.9</v>
      </c>
      <c r="R81" s="51">
        <v>40410.6</v>
      </c>
      <c r="S81" s="51">
        <v>3663202.8</v>
      </c>
      <c r="T81" s="51">
        <v>129605.2</v>
      </c>
      <c r="U81" s="136">
        <v>367395.5</v>
      </c>
      <c r="V81" s="136">
        <v>55864.7</v>
      </c>
      <c r="W81" s="136">
        <v>95139</v>
      </c>
      <c r="Y81" s="51"/>
      <c r="Z81" s="51"/>
      <c r="AB81" s="51"/>
      <c r="AC81" s="51"/>
    </row>
    <row r="82" spans="1:29">
      <c r="A82" s="96" t="s">
        <v>629</v>
      </c>
      <c r="B82" s="96" t="s">
        <v>659</v>
      </c>
      <c r="C82" s="2">
        <v>1168</v>
      </c>
      <c r="D82" s="2" t="s">
        <v>18</v>
      </c>
      <c r="E82" s="151">
        <v>21.95</v>
      </c>
      <c r="F82" s="133">
        <v>2.6018307338380802</v>
      </c>
      <c r="G82" s="111" t="s">
        <v>124</v>
      </c>
      <c r="H82" s="132">
        <v>0.4624887778026423</v>
      </c>
      <c r="I82" s="132">
        <v>5.0410463718052396</v>
      </c>
      <c r="J82" s="132">
        <v>12.7547800587965</v>
      </c>
      <c r="K82" s="132">
        <v>19.546216577982399</v>
      </c>
      <c r="L82" s="132">
        <v>2.86872998305854</v>
      </c>
      <c r="M82" s="133">
        <v>9.4540695479793708</v>
      </c>
      <c r="N82" s="133">
        <v>16.743706114451999</v>
      </c>
      <c r="O82" s="51">
        <v>20040196</v>
      </c>
      <c r="P82" s="51">
        <v>2862393.3</v>
      </c>
      <c r="Q82" s="51">
        <v>1660299.1</v>
      </c>
      <c r="R82" s="51">
        <v>269073.40000000002</v>
      </c>
      <c r="S82" s="51">
        <v>25191942</v>
      </c>
      <c r="T82" s="51">
        <v>533505.9</v>
      </c>
      <c r="U82" s="136">
        <v>910401</v>
      </c>
      <c r="V82" s="136">
        <v>180153.1</v>
      </c>
      <c r="W82" s="136">
        <v>245534.6</v>
      </c>
      <c r="Y82" s="51"/>
      <c r="Z82" s="51"/>
      <c r="AB82" s="51"/>
      <c r="AC82" s="51"/>
    </row>
    <row r="83" spans="1:29">
      <c r="A83" s="96" t="s">
        <v>629</v>
      </c>
      <c r="B83" s="96" t="s">
        <v>659</v>
      </c>
      <c r="C83" s="2">
        <v>1168</v>
      </c>
      <c r="D83" s="2" t="s">
        <v>18</v>
      </c>
      <c r="E83" s="151">
        <v>22.19</v>
      </c>
      <c r="F83" s="133">
        <v>2.6200095774652801</v>
      </c>
      <c r="G83" s="111" t="s">
        <v>125</v>
      </c>
      <c r="H83" s="132">
        <v>0.43640149218213131</v>
      </c>
      <c r="I83" s="132">
        <v>2.7420196193125901</v>
      </c>
      <c r="J83" s="132">
        <v>10.755631980217199</v>
      </c>
      <c r="K83" s="132">
        <v>17.6046039616058</v>
      </c>
      <c r="L83" s="132">
        <v>0.77656805260105599</v>
      </c>
      <c r="M83" s="133">
        <v>7.46246849317511</v>
      </c>
      <c r="N83" s="133">
        <v>14.5109778670239</v>
      </c>
      <c r="O83" s="51">
        <v>23858922</v>
      </c>
      <c r="P83" s="51">
        <v>2734010.5</v>
      </c>
      <c r="Q83" s="51">
        <v>1336802.6000000001</v>
      </c>
      <c r="R83" s="51">
        <v>214622.4</v>
      </c>
      <c r="S83" s="51">
        <v>25955446</v>
      </c>
      <c r="T83" s="51">
        <v>565554.1</v>
      </c>
      <c r="U83" s="136">
        <v>333953</v>
      </c>
      <c r="V83" s="136">
        <v>136873.70000000001</v>
      </c>
      <c r="W83" s="136">
        <v>243811</v>
      </c>
      <c r="Y83" s="51"/>
      <c r="Z83" s="51"/>
      <c r="AB83" s="51"/>
      <c r="AC83" s="51"/>
    </row>
    <row r="84" spans="1:29">
      <c r="A84" s="96" t="s">
        <v>629</v>
      </c>
      <c r="B84" s="96" t="s">
        <v>659</v>
      </c>
      <c r="C84" s="2">
        <v>1168</v>
      </c>
      <c r="D84" s="2" t="s">
        <v>18</v>
      </c>
      <c r="E84" s="151">
        <v>22.45</v>
      </c>
      <c r="F84" s="133">
        <v>2.6391019653327299</v>
      </c>
      <c r="G84" s="111" t="s">
        <v>126</v>
      </c>
      <c r="H84" s="132">
        <v>0.3815586973911595</v>
      </c>
      <c r="I84" s="132">
        <v>-2.2646287901138802</v>
      </c>
      <c r="J84" s="132">
        <v>6.6855260770823399</v>
      </c>
      <c r="K84" s="132">
        <v>13.872671037309599</v>
      </c>
      <c r="L84" s="132">
        <v>-3.6979119124963602</v>
      </c>
      <c r="M84" s="133">
        <v>3.4151303220698099</v>
      </c>
      <c r="N84" s="133">
        <v>10.192025094665199</v>
      </c>
      <c r="O84" s="51">
        <v>54957160</v>
      </c>
      <c r="P84" s="51">
        <v>5065920</v>
      </c>
      <c r="Q84" s="51">
        <v>2107280</v>
      </c>
      <c r="R84" s="51">
        <v>385316.4</v>
      </c>
      <c r="S84" s="51">
        <v>55162160</v>
      </c>
      <c r="T84" s="51">
        <v>632915.80000000005</v>
      </c>
      <c r="U84" s="136">
        <v>1294797.5</v>
      </c>
      <c r="V84" s="136">
        <v>324311.19999999995</v>
      </c>
      <c r="W84" s="136">
        <v>579468.4</v>
      </c>
      <c r="Y84" s="51"/>
      <c r="Z84" s="51"/>
      <c r="AB84" s="51"/>
      <c r="AC84" s="51"/>
    </row>
    <row r="85" spans="1:29">
      <c r="A85" s="97" t="s">
        <v>630</v>
      </c>
      <c r="B85" s="96" t="s">
        <v>659</v>
      </c>
      <c r="C85" s="2">
        <v>1168</v>
      </c>
      <c r="D85" s="2" t="s">
        <v>18</v>
      </c>
      <c r="E85" s="153">
        <f>21.3+1.36</f>
        <v>22.66</v>
      </c>
      <c r="F85" s="132">
        <v>2.6540707806363799</v>
      </c>
      <c r="G85" s="105" t="s">
        <v>127</v>
      </c>
      <c r="H85" s="132">
        <v>0.38567556517100671</v>
      </c>
      <c r="I85" s="132">
        <v>-1.9029287298568101</v>
      </c>
      <c r="J85" s="132">
        <v>6.9703799380299198</v>
      </c>
      <c r="K85" s="132">
        <v>14.0795211674681</v>
      </c>
      <c r="L85" s="132">
        <v>-3.3482934203334902</v>
      </c>
      <c r="M85" s="133">
        <v>3.7023103364302199</v>
      </c>
      <c r="N85" s="133">
        <v>10.439880955939</v>
      </c>
      <c r="O85" s="52">
        <v>41896200</v>
      </c>
      <c r="P85" s="52">
        <v>3403170</v>
      </c>
      <c r="Q85" s="52">
        <v>1380130</v>
      </c>
      <c r="R85" s="52">
        <v>241042</v>
      </c>
      <c r="S85" s="61">
        <v>40014100</v>
      </c>
      <c r="T85" s="53">
        <v>515353</v>
      </c>
      <c r="U85" s="136">
        <v>922423</v>
      </c>
      <c r="V85" s="136">
        <v>332406</v>
      </c>
      <c r="W85" s="138">
        <v>519688</v>
      </c>
      <c r="Y85" s="53"/>
      <c r="Z85" s="53"/>
      <c r="AB85" s="53"/>
      <c r="AC85" s="53"/>
    </row>
    <row r="86" spans="1:29">
      <c r="A86" s="98" t="s">
        <v>629</v>
      </c>
      <c r="B86" s="96" t="s">
        <v>659</v>
      </c>
      <c r="C86" s="2">
        <v>1168</v>
      </c>
      <c r="D86" s="2" t="s">
        <v>18</v>
      </c>
      <c r="E86" s="151">
        <v>22.71</v>
      </c>
      <c r="F86" s="133">
        <v>2.6575757004774001</v>
      </c>
      <c r="G86" s="111" t="s">
        <v>128</v>
      </c>
      <c r="H86" s="132">
        <v>0.42376888150923953</v>
      </c>
      <c r="I86" s="132">
        <v>1.6243613302209201</v>
      </c>
      <c r="J86" s="132">
        <v>9.8961645753642404</v>
      </c>
      <c r="K86" s="132">
        <v>16.760514319407601</v>
      </c>
      <c r="L86" s="132">
        <v>-0.17213197000128999</v>
      </c>
      <c r="M86" s="133">
        <v>6.6317146154789599</v>
      </c>
      <c r="N86" s="133">
        <v>13.5008537439062</v>
      </c>
      <c r="O86" s="51">
        <v>17861866</v>
      </c>
      <c r="P86" s="51">
        <v>2083345.4</v>
      </c>
      <c r="Q86" s="51">
        <v>1011865.3</v>
      </c>
      <c r="R86" s="51">
        <v>159907.20000000001</v>
      </c>
      <c r="S86" s="51">
        <v>19935956</v>
      </c>
      <c r="T86" s="51">
        <v>360350.5</v>
      </c>
      <c r="U86" s="136">
        <v>187350.8</v>
      </c>
      <c r="V86" s="136">
        <v>74727.399999999994</v>
      </c>
      <c r="W86" s="136">
        <v>71807.199999999997</v>
      </c>
      <c r="Y86" s="51"/>
      <c r="Z86" s="51"/>
      <c r="AB86" s="51"/>
      <c r="AC86" s="51"/>
    </row>
    <row r="87" spans="1:29">
      <c r="A87" s="97" t="s">
        <v>630</v>
      </c>
      <c r="B87" s="96" t="s">
        <v>659</v>
      </c>
      <c r="C87" s="2">
        <v>1168</v>
      </c>
      <c r="D87" s="2" t="s">
        <v>18</v>
      </c>
      <c r="E87" s="153">
        <f>22.8+0.08</f>
        <v>22.88</v>
      </c>
      <c r="F87" s="132">
        <v>2.6693235065718102</v>
      </c>
      <c r="G87" s="112" t="s">
        <v>129</v>
      </c>
      <c r="H87" s="132">
        <v>0.38092138339335213</v>
      </c>
      <c r="I87" s="132">
        <v>-2.3511514233961801</v>
      </c>
      <c r="J87" s="132">
        <v>6.6093803811390499</v>
      </c>
      <c r="K87" s="132">
        <v>13.8059966475551</v>
      </c>
      <c r="L87" s="132">
        <v>-3.76879102590408</v>
      </c>
      <c r="M87" s="133">
        <v>3.33377165083267</v>
      </c>
      <c r="N87" s="133">
        <v>10.0646846119743</v>
      </c>
      <c r="O87" s="52">
        <v>46033900</v>
      </c>
      <c r="P87" s="52">
        <v>4085670</v>
      </c>
      <c r="Q87" s="52">
        <v>1663650</v>
      </c>
      <c r="R87" s="52">
        <v>301342</v>
      </c>
      <c r="S87" s="53">
        <v>42749400</v>
      </c>
      <c r="T87" s="53">
        <v>548936</v>
      </c>
      <c r="U87" s="136">
        <v>422618</v>
      </c>
      <c r="V87" s="136">
        <v>318611.80000000005</v>
      </c>
      <c r="W87" s="137">
        <v>546004</v>
      </c>
      <c r="Y87" s="58"/>
      <c r="Z87" s="58"/>
      <c r="AB87" s="52"/>
      <c r="AC87" s="52"/>
    </row>
    <row r="88" spans="1:29">
      <c r="A88" s="98" t="s">
        <v>629</v>
      </c>
      <c r="B88" s="96" t="s">
        <v>659</v>
      </c>
      <c r="C88" s="2">
        <v>1168</v>
      </c>
      <c r="D88" s="2" t="s">
        <v>18</v>
      </c>
      <c r="E88" s="151">
        <v>23.04</v>
      </c>
      <c r="F88" s="133">
        <v>2.6801431082323601</v>
      </c>
      <c r="G88" s="111" t="s">
        <v>130</v>
      </c>
      <c r="H88" s="132">
        <v>0.41307431214185369</v>
      </c>
      <c r="I88" s="132">
        <v>0.59016869228942304</v>
      </c>
      <c r="J88" s="132">
        <v>9.0339833736501003</v>
      </c>
      <c r="K88" s="132">
        <v>16.0225643412987</v>
      </c>
      <c r="L88" s="132">
        <v>-1.1015937411677299</v>
      </c>
      <c r="M88" s="133">
        <v>5.7367673198342297</v>
      </c>
      <c r="N88" s="133">
        <v>12.5859872602566</v>
      </c>
      <c r="O88" s="51">
        <v>45877700</v>
      </c>
      <c r="P88" s="51">
        <v>5286872</v>
      </c>
      <c r="Q88" s="51">
        <v>2412635</v>
      </c>
      <c r="R88" s="51">
        <v>440992.3</v>
      </c>
      <c r="S88" s="51">
        <v>52085776</v>
      </c>
      <c r="T88" s="51">
        <v>867237.3</v>
      </c>
      <c r="U88" s="136">
        <v>1659734.2999999998</v>
      </c>
      <c r="V88" s="136">
        <v>472525.1</v>
      </c>
      <c r="W88" s="136">
        <v>929782.5</v>
      </c>
      <c r="Y88" s="51"/>
      <c r="Z88" s="51"/>
      <c r="AB88" s="51"/>
      <c r="AC88" s="51"/>
    </row>
    <row r="89" spans="1:29">
      <c r="A89" s="98" t="s">
        <v>629</v>
      </c>
      <c r="B89" s="96" t="s">
        <v>659</v>
      </c>
      <c r="C89" s="2">
        <v>1168</v>
      </c>
      <c r="D89" s="2" t="s">
        <v>18</v>
      </c>
      <c r="E89" s="151">
        <v>23.33</v>
      </c>
      <c r="F89" s="133">
        <v>2.6991728049678398</v>
      </c>
      <c r="G89" s="111" t="s">
        <v>131</v>
      </c>
      <c r="H89" s="132">
        <v>0.52118677556098247</v>
      </c>
      <c r="I89" s="132">
        <v>9.9091422352305898</v>
      </c>
      <c r="J89" s="132">
        <v>17.142735568839701</v>
      </c>
      <c r="K89" s="132">
        <v>24.598812602584999</v>
      </c>
      <c r="L89" s="132">
        <v>7.3424972121754797</v>
      </c>
      <c r="M89" s="133">
        <v>13.9447727217119</v>
      </c>
      <c r="N89" s="133">
        <v>22.0497343422592</v>
      </c>
      <c r="O89" s="51">
        <v>909037</v>
      </c>
      <c r="P89" s="51">
        <v>121774.7</v>
      </c>
      <c r="Q89" s="51">
        <v>70072</v>
      </c>
      <c r="R89" s="51">
        <v>12719.7</v>
      </c>
      <c r="S89" s="51">
        <v>1001910</v>
      </c>
      <c r="T89" s="51">
        <v>49759.7</v>
      </c>
      <c r="U89" s="136">
        <v>276204</v>
      </c>
      <c r="V89" s="136">
        <v>41501.600000000006</v>
      </c>
      <c r="W89" s="136">
        <v>55234.5</v>
      </c>
      <c r="Y89" s="51"/>
      <c r="Z89" s="51"/>
      <c r="AB89" s="51"/>
      <c r="AC89" s="51"/>
    </row>
    <row r="90" spans="1:29">
      <c r="A90" s="98" t="s">
        <v>629</v>
      </c>
      <c r="B90" s="96" t="s">
        <v>659</v>
      </c>
      <c r="C90" s="2">
        <v>1168</v>
      </c>
      <c r="D90" s="2" t="s">
        <v>18</v>
      </c>
      <c r="E90" s="151">
        <v>23.56</v>
      </c>
      <c r="F90" s="133">
        <v>2.7137383570267799</v>
      </c>
      <c r="G90" s="111" t="s">
        <v>132</v>
      </c>
      <c r="H90" s="132">
        <v>0.50498778949508738</v>
      </c>
      <c r="I90" s="132">
        <v>8.6600773286863095</v>
      </c>
      <c r="J90" s="132">
        <v>15.945362673991101</v>
      </c>
      <c r="K90" s="132">
        <v>23.116771874780301</v>
      </c>
      <c r="L90" s="132">
        <v>6.1340004328326501</v>
      </c>
      <c r="M90" s="133">
        <v>12.7386219409318</v>
      </c>
      <c r="N90" s="133">
        <v>20.567327685215801</v>
      </c>
      <c r="O90" s="51">
        <v>26957642</v>
      </c>
      <c r="P90" s="51">
        <v>3643986.5</v>
      </c>
      <c r="Q90" s="51">
        <v>2233896.2999999998</v>
      </c>
      <c r="R90" s="51">
        <v>321347.40000000002</v>
      </c>
      <c r="S90" s="51">
        <v>34238436</v>
      </c>
      <c r="T90" s="51">
        <v>1162177.1000000001</v>
      </c>
      <c r="U90" s="136">
        <v>2767006.6</v>
      </c>
      <c r="V90" s="136">
        <v>605955.69999999995</v>
      </c>
      <c r="W90" s="136">
        <v>777102.2</v>
      </c>
      <c r="Y90" s="51"/>
      <c r="Z90" s="51"/>
      <c r="AB90" s="51"/>
      <c r="AC90" s="51"/>
    </row>
    <row r="91" spans="1:29">
      <c r="A91" s="97" t="s">
        <v>630</v>
      </c>
      <c r="B91" s="96" t="s">
        <v>659</v>
      </c>
      <c r="C91" s="2">
        <v>1168</v>
      </c>
      <c r="D91" s="2" t="s">
        <v>18</v>
      </c>
      <c r="E91" s="153">
        <f>22.8+0.92</f>
        <v>23.720000000000002</v>
      </c>
      <c r="F91" s="132">
        <v>2.7235987681884102</v>
      </c>
      <c r="G91" s="105" t="s">
        <v>133</v>
      </c>
      <c r="H91" s="132">
        <v>0.4350827994173192</v>
      </c>
      <c r="I91" s="132">
        <v>2.5979864766719598</v>
      </c>
      <c r="J91" s="132">
        <v>10.7273472732681</v>
      </c>
      <c r="K91" s="132">
        <v>17.545396576619101</v>
      </c>
      <c r="L91" s="132">
        <v>0.67270003286149205</v>
      </c>
      <c r="M91" s="133">
        <v>7.4324537096448102</v>
      </c>
      <c r="N91" s="133">
        <v>14.492367414278499</v>
      </c>
      <c r="O91" s="53">
        <v>30731200</v>
      </c>
      <c r="P91" s="53">
        <v>3439060</v>
      </c>
      <c r="Q91" s="52">
        <v>1753820</v>
      </c>
      <c r="R91" s="52">
        <v>286062</v>
      </c>
      <c r="S91" s="53">
        <v>32654900</v>
      </c>
      <c r="T91" s="53">
        <v>608782</v>
      </c>
      <c r="U91" s="136">
        <v>2545773</v>
      </c>
      <c r="V91" s="136">
        <v>405743.6</v>
      </c>
      <c r="W91" s="138">
        <v>549351</v>
      </c>
      <c r="Y91" s="58"/>
      <c r="Z91" s="58"/>
      <c r="AB91" s="52"/>
      <c r="AC91" s="53"/>
    </row>
    <row r="92" spans="1:29">
      <c r="A92" s="98" t="s">
        <v>629</v>
      </c>
      <c r="B92" s="96" t="s">
        <v>659</v>
      </c>
      <c r="C92" s="2">
        <v>1168</v>
      </c>
      <c r="D92" s="2" t="s">
        <v>18</v>
      </c>
      <c r="E92" s="151">
        <v>23.83</v>
      </c>
      <c r="F92" s="133">
        <v>2.7302492465812298</v>
      </c>
      <c r="G92" s="111" t="s">
        <v>134</v>
      </c>
      <c r="H92" s="132">
        <v>0.43034909643199271</v>
      </c>
      <c r="I92" s="132">
        <v>2.1531040931750298</v>
      </c>
      <c r="J92" s="132">
        <v>10.344179870574999</v>
      </c>
      <c r="K92" s="132">
        <v>17.2632547774211</v>
      </c>
      <c r="L92" s="132">
        <v>0.36794473751495499</v>
      </c>
      <c r="M92" s="133">
        <v>7.0626688287660802</v>
      </c>
      <c r="N92" s="133">
        <v>13.993684055436701</v>
      </c>
      <c r="O92" s="51">
        <v>36172456</v>
      </c>
      <c r="P92" s="51">
        <v>4740696</v>
      </c>
      <c r="Q92" s="51">
        <v>2353627</v>
      </c>
      <c r="R92" s="51">
        <v>348397.3</v>
      </c>
      <c r="S92" s="51">
        <v>41435384</v>
      </c>
      <c r="T92" s="51">
        <v>879387.1</v>
      </c>
      <c r="U92" s="136">
        <v>1573626.6</v>
      </c>
      <c r="V92" s="136">
        <v>283163.3</v>
      </c>
      <c r="W92" s="136">
        <v>471397.6</v>
      </c>
      <c r="Y92" s="51"/>
      <c r="Z92" s="51"/>
      <c r="AB92" s="51"/>
      <c r="AC92" s="51"/>
    </row>
    <row r="93" spans="1:29">
      <c r="A93" s="98" t="s">
        <v>629</v>
      </c>
      <c r="B93" s="96" t="s">
        <v>659</v>
      </c>
      <c r="C93" s="2">
        <v>1168</v>
      </c>
      <c r="D93" s="2" t="s">
        <v>18</v>
      </c>
      <c r="E93" s="151">
        <v>24.23</v>
      </c>
      <c r="F93" s="133">
        <v>2.75355535380913</v>
      </c>
      <c r="G93" s="111" t="s">
        <v>135</v>
      </c>
      <c r="H93" s="132">
        <v>0.47749525248567631</v>
      </c>
      <c r="I93" s="132">
        <v>6.3096122203140501</v>
      </c>
      <c r="J93" s="132">
        <v>13.8602661191845</v>
      </c>
      <c r="K93" s="132">
        <v>20.801444837437099</v>
      </c>
      <c r="L93" s="132">
        <v>3.99378825383477</v>
      </c>
      <c r="M93" s="133">
        <v>10.598991322464199</v>
      </c>
      <c r="N93" s="133">
        <v>18.0786143103394</v>
      </c>
      <c r="O93" s="51">
        <v>16827620</v>
      </c>
      <c r="P93" s="51">
        <v>2409925.5</v>
      </c>
      <c r="Q93" s="51">
        <v>1385595.9</v>
      </c>
      <c r="R93" s="51">
        <v>206616.4</v>
      </c>
      <c r="S93" s="51">
        <v>20625890</v>
      </c>
      <c r="T93" s="51">
        <v>610117.9</v>
      </c>
      <c r="U93" s="136">
        <v>695410.3</v>
      </c>
      <c r="V93" s="136">
        <v>188496.2</v>
      </c>
      <c r="W93" s="136">
        <v>301799.90000000002</v>
      </c>
      <c r="Y93" s="51"/>
      <c r="Z93" s="51"/>
      <c r="AB93" s="51"/>
      <c r="AC93" s="51"/>
    </row>
    <row r="94" spans="1:29">
      <c r="A94" s="97" t="s">
        <v>630</v>
      </c>
      <c r="B94" s="96" t="s">
        <v>659</v>
      </c>
      <c r="C94" s="2">
        <v>1168</v>
      </c>
      <c r="D94" s="2" t="s">
        <v>18</v>
      </c>
      <c r="E94" s="153">
        <f>24.3+0.085</f>
        <v>24.385000000000002</v>
      </c>
      <c r="F94" s="132">
        <v>2.7621002738375</v>
      </c>
      <c r="G94" s="112" t="s">
        <v>136</v>
      </c>
      <c r="H94" s="132">
        <v>0.45114791083002781</v>
      </c>
      <c r="I94" s="132">
        <v>4.0495828582794697</v>
      </c>
      <c r="J94" s="132">
        <v>11.9481357794039</v>
      </c>
      <c r="K94" s="132">
        <v>18.723709792907499</v>
      </c>
      <c r="L94" s="132">
        <v>2.0123009094578799</v>
      </c>
      <c r="M94" s="133">
        <v>8.6346161622870099</v>
      </c>
      <c r="N94" s="133">
        <v>15.7880214503537</v>
      </c>
      <c r="O94" s="53">
        <v>59364500</v>
      </c>
      <c r="P94" s="53">
        <v>6826400</v>
      </c>
      <c r="Q94" s="53">
        <v>3432260</v>
      </c>
      <c r="R94" s="53">
        <v>569095</v>
      </c>
      <c r="S94" s="53">
        <v>65736100</v>
      </c>
      <c r="T94" s="53">
        <v>1609840</v>
      </c>
      <c r="U94" s="136">
        <v>2291425</v>
      </c>
      <c r="V94" s="136">
        <v>1315473</v>
      </c>
      <c r="W94" s="138">
        <v>2165900</v>
      </c>
      <c r="Y94" s="53"/>
      <c r="Z94" s="53"/>
      <c r="AB94" s="53"/>
      <c r="AC94" s="53"/>
    </row>
    <row r="95" spans="1:29">
      <c r="A95" s="98" t="s">
        <v>629</v>
      </c>
      <c r="B95" s="96" t="s">
        <v>659</v>
      </c>
      <c r="C95" s="2">
        <v>1168</v>
      </c>
      <c r="D95" s="2" t="s">
        <v>18</v>
      </c>
      <c r="E95" s="151">
        <v>24.54</v>
      </c>
      <c r="F95" s="133">
        <v>2.7702826961543199</v>
      </c>
      <c r="G95" s="111" t="s">
        <v>137</v>
      </c>
      <c r="H95" s="132">
        <v>0.43098331090254316</v>
      </c>
      <c r="I95" s="132">
        <v>2.25029445592883</v>
      </c>
      <c r="J95" s="132">
        <v>10.4240018132228</v>
      </c>
      <c r="K95" s="132">
        <v>17.2580143145432</v>
      </c>
      <c r="L95" s="132">
        <v>0.34745658446740801</v>
      </c>
      <c r="M95" s="133">
        <v>7.1205750196895803</v>
      </c>
      <c r="N95" s="133">
        <v>14.097893697626001</v>
      </c>
      <c r="O95" s="51">
        <v>8217413</v>
      </c>
      <c r="P95" s="51">
        <v>810665.9</v>
      </c>
      <c r="Q95" s="51">
        <v>389275.6</v>
      </c>
      <c r="R95" s="51">
        <v>72043.600000000006</v>
      </c>
      <c r="S95" s="51">
        <v>8393068</v>
      </c>
      <c r="T95" s="51">
        <v>152693.5</v>
      </c>
      <c r="U95" s="136">
        <v>160104.59999999998</v>
      </c>
      <c r="V95" s="136">
        <v>39148.800000000003</v>
      </c>
      <c r="W95" s="136">
        <v>68391.100000000006</v>
      </c>
      <c r="Y95" s="51"/>
      <c r="Z95" s="51"/>
      <c r="AB95" s="51"/>
      <c r="AC95" s="51"/>
    </row>
    <row r="96" spans="1:29">
      <c r="A96" s="98" t="s">
        <v>629</v>
      </c>
      <c r="B96" s="96" t="s">
        <v>659</v>
      </c>
      <c r="C96" s="2">
        <v>1168</v>
      </c>
      <c r="D96" s="2" t="s">
        <v>18</v>
      </c>
      <c r="E96" s="151">
        <v>24.78</v>
      </c>
      <c r="F96" s="133">
        <v>2.78228791138394</v>
      </c>
      <c r="G96" s="111" t="s">
        <v>138</v>
      </c>
      <c r="H96" s="132">
        <v>0.47054296095488246</v>
      </c>
      <c r="I96" s="132">
        <v>5.7672764659188998</v>
      </c>
      <c r="J96" s="132">
        <v>13.444944717266999</v>
      </c>
      <c r="K96" s="132">
        <v>20.283875623904901</v>
      </c>
      <c r="L96" s="132">
        <v>3.4789197522998401</v>
      </c>
      <c r="M96" s="133">
        <v>10.1374994316522</v>
      </c>
      <c r="N96" s="133">
        <v>17.504328546441499</v>
      </c>
      <c r="O96" s="51">
        <v>4361563</v>
      </c>
      <c r="P96" s="51">
        <v>546954.80000000005</v>
      </c>
      <c r="Q96" s="51">
        <v>295368.8</v>
      </c>
      <c r="R96" s="51">
        <v>52119</v>
      </c>
      <c r="S96" s="51">
        <v>4868902.5</v>
      </c>
      <c r="T96" s="51">
        <v>138605.9</v>
      </c>
      <c r="U96" s="136">
        <v>556370</v>
      </c>
      <c r="V96" s="136">
        <v>81214.5</v>
      </c>
      <c r="W96" s="136">
        <v>112217</v>
      </c>
      <c r="Y96" s="51"/>
      <c r="Z96" s="51"/>
      <c r="AB96" s="51"/>
      <c r="AC96" s="51"/>
    </row>
    <row r="97" spans="1:29">
      <c r="A97" s="98" t="s">
        <v>629</v>
      </c>
      <c r="B97" s="96" t="s">
        <v>659</v>
      </c>
      <c r="C97" s="2">
        <v>1168</v>
      </c>
      <c r="D97" s="2" t="s">
        <v>18</v>
      </c>
      <c r="E97" s="151">
        <v>25.06</v>
      </c>
      <c r="F97" s="133">
        <v>2.7958197820072002</v>
      </c>
      <c r="G97" s="111" t="s">
        <v>139</v>
      </c>
      <c r="H97" s="132">
        <v>0.53249449943183835</v>
      </c>
      <c r="I97" s="132">
        <v>10.8251466604756</v>
      </c>
      <c r="J97" s="132">
        <v>17.9559912434108</v>
      </c>
      <c r="K97" s="132">
        <v>25.6855620139143</v>
      </c>
      <c r="L97" s="132">
        <v>8.1583705653353196</v>
      </c>
      <c r="M97" s="133">
        <v>14.746328314124</v>
      </c>
      <c r="N97" s="133">
        <v>23.2100436533721</v>
      </c>
      <c r="O97" s="51">
        <v>32378600</v>
      </c>
      <c r="P97" s="51">
        <v>4438187.5</v>
      </c>
      <c r="Q97" s="51">
        <v>3180167.5</v>
      </c>
      <c r="R97" s="51">
        <v>434405.9</v>
      </c>
      <c r="S97" s="51">
        <v>43906528</v>
      </c>
      <c r="T97" s="51">
        <v>1440576.6</v>
      </c>
      <c r="U97" s="136">
        <v>931001.6</v>
      </c>
      <c r="V97" s="136">
        <v>643942.9</v>
      </c>
      <c r="W97" s="136">
        <v>1023652.6</v>
      </c>
      <c r="Y97" s="51"/>
      <c r="Z97" s="51"/>
      <c r="AB97" s="51"/>
      <c r="AC97" s="51"/>
    </row>
    <row r="98" spans="1:29">
      <c r="A98" s="98" t="s">
        <v>629</v>
      </c>
      <c r="B98" s="96" t="s">
        <v>659</v>
      </c>
      <c r="C98" s="2">
        <v>1168</v>
      </c>
      <c r="D98" s="2" t="s">
        <v>18</v>
      </c>
      <c r="E98" s="151">
        <v>25.45</v>
      </c>
      <c r="F98" s="133">
        <v>2.81216301567349</v>
      </c>
      <c r="G98" s="111" t="s">
        <v>140</v>
      </c>
      <c r="H98" s="132">
        <v>0.43634863332351248</v>
      </c>
      <c r="I98" s="132">
        <v>2.6250698697864401</v>
      </c>
      <c r="J98" s="132">
        <v>10.7732065108515</v>
      </c>
      <c r="K98" s="132">
        <v>17.610171343341801</v>
      </c>
      <c r="L98" s="132">
        <v>0.81530055477955499</v>
      </c>
      <c r="M98" s="133">
        <v>7.5067093968079304</v>
      </c>
      <c r="N98" s="133">
        <v>14.541983358358999</v>
      </c>
      <c r="O98" s="51">
        <v>41378464</v>
      </c>
      <c r="P98" s="51">
        <v>4733029</v>
      </c>
      <c r="Q98" s="51">
        <v>2462380</v>
      </c>
      <c r="R98" s="51">
        <v>384110</v>
      </c>
      <c r="S98" s="51">
        <v>47235500</v>
      </c>
      <c r="T98" s="51">
        <v>817567</v>
      </c>
      <c r="U98" s="136">
        <v>1997746</v>
      </c>
      <c r="V98" s="136">
        <v>430668</v>
      </c>
      <c r="W98" s="136">
        <v>625516</v>
      </c>
      <c r="Y98" s="51"/>
      <c r="Z98" s="51"/>
      <c r="AB98" s="51"/>
      <c r="AC98" s="51"/>
    </row>
    <row r="99" spans="1:29">
      <c r="A99" s="98" t="s">
        <v>629</v>
      </c>
      <c r="B99" s="96" t="s">
        <v>659</v>
      </c>
      <c r="C99" s="2">
        <v>1168</v>
      </c>
      <c r="D99" s="2" t="s">
        <v>18</v>
      </c>
      <c r="E99" s="151">
        <v>25.71</v>
      </c>
      <c r="F99" s="133">
        <v>2.8225888591864798</v>
      </c>
      <c r="G99" s="111" t="s">
        <v>141</v>
      </c>
      <c r="H99" s="132">
        <v>0.47062145265362665</v>
      </c>
      <c r="I99" s="132">
        <v>5.7618845726648704</v>
      </c>
      <c r="J99" s="132">
        <v>13.414735800592601</v>
      </c>
      <c r="K99" s="132">
        <v>20.265477170838199</v>
      </c>
      <c r="L99" s="132">
        <v>3.5905166079101498</v>
      </c>
      <c r="M99" s="133">
        <v>10.131755009894601</v>
      </c>
      <c r="N99" s="133">
        <v>17.5106157934256</v>
      </c>
      <c r="O99" s="51">
        <v>14259128</v>
      </c>
      <c r="P99" s="51">
        <v>1779109.8</v>
      </c>
      <c r="Q99" s="51">
        <v>993625.8</v>
      </c>
      <c r="R99" s="51">
        <v>152588.70000000001</v>
      </c>
      <c r="S99" s="51">
        <v>17347856</v>
      </c>
      <c r="T99" s="51">
        <v>435427.3</v>
      </c>
      <c r="U99" s="136">
        <v>1116980.2</v>
      </c>
      <c r="V99" s="136">
        <v>244378.8</v>
      </c>
      <c r="W99" s="136">
        <v>328477.90000000002</v>
      </c>
      <c r="Y99" s="51"/>
      <c r="Z99" s="51"/>
      <c r="AB99" s="51"/>
      <c r="AC99" s="51"/>
    </row>
    <row r="100" spans="1:29">
      <c r="A100" s="98" t="s">
        <v>629</v>
      </c>
      <c r="B100" s="96" t="s">
        <v>659</v>
      </c>
      <c r="C100" s="2">
        <v>1168</v>
      </c>
      <c r="D100" s="2" t="s">
        <v>18</v>
      </c>
      <c r="E100" s="151">
        <v>25.99</v>
      </c>
      <c r="F100" s="133">
        <v>2.83326506504162</v>
      </c>
      <c r="G100" s="111" t="s">
        <v>142</v>
      </c>
      <c r="H100" s="132">
        <v>0.49569935030156181</v>
      </c>
      <c r="I100" s="132">
        <v>7.8676536775667101</v>
      </c>
      <c r="J100" s="132">
        <v>15.3117052679113</v>
      </c>
      <c r="K100" s="132">
        <v>22.401622108466299</v>
      </c>
      <c r="L100" s="132">
        <v>5.4939183198757098</v>
      </c>
      <c r="M100" s="133">
        <v>12.0486577876809</v>
      </c>
      <c r="N100" s="133">
        <v>19.749124132893598</v>
      </c>
      <c r="O100" s="51">
        <v>76720288</v>
      </c>
      <c r="P100" s="51">
        <v>9388126</v>
      </c>
      <c r="Q100" s="51">
        <v>6136856.5</v>
      </c>
      <c r="R100" s="51">
        <v>906327.3</v>
      </c>
      <c r="S100" s="51">
        <v>90468352</v>
      </c>
      <c r="T100" s="51">
        <v>2184819.2999999998</v>
      </c>
      <c r="U100" s="136">
        <v>3425537.9</v>
      </c>
      <c r="V100" s="136">
        <v>606311.30000000005</v>
      </c>
      <c r="W100" s="136">
        <v>1065898.1000000001</v>
      </c>
      <c r="Y100" s="51"/>
      <c r="Z100" s="51"/>
      <c r="AB100" s="51"/>
      <c r="AC100" s="51"/>
    </row>
    <row r="101" spans="1:29">
      <c r="A101" s="97" t="s">
        <v>630</v>
      </c>
      <c r="B101" s="96" t="s">
        <v>659</v>
      </c>
      <c r="C101" s="2">
        <v>1168</v>
      </c>
      <c r="D101" s="2" t="s">
        <v>18</v>
      </c>
      <c r="E101" s="153">
        <f>25.8+0.23</f>
        <v>26.03</v>
      </c>
      <c r="F101" s="132">
        <v>2.8347507786064399</v>
      </c>
      <c r="G101" s="112" t="s">
        <v>143</v>
      </c>
      <c r="H101" s="132">
        <v>0.45307787843447012</v>
      </c>
      <c r="I101" s="132">
        <v>4.2529500333719499</v>
      </c>
      <c r="J101" s="132">
        <v>12.0671860704471</v>
      </c>
      <c r="K101" s="132">
        <v>18.905636100820601</v>
      </c>
      <c r="L101" s="132">
        <v>2.0909490445185099</v>
      </c>
      <c r="M101" s="133">
        <v>8.7822450062660202</v>
      </c>
      <c r="N101" s="133">
        <v>15.9919088396391</v>
      </c>
      <c r="O101" s="52">
        <v>23638900</v>
      </c>
      <c r="P101" s="52">
        <v>2976010</v>
      </c>
      <c r="Q101" s="52">
        <v>1614700</v>
      </c>
      <c r="R101" s="52">
        <v>274456</v>
      </c>
      <c r="S101" s="52">
        <v>26667700</v>
      </c>
      <c r="T101" s="52">
        <v>576212</v>
      </c>
      <c r="U101" s="136">
        <v>513185</v>
      </c>
      <c r="V101" s="136">
        <v>197947.59999999998</v>
      </c>
      <c r="W101" s="137">
        <v>293581</v>
      </c>
      <c r="Y101" s="58"/>
      <c r="Z101" s="58"/>
      <c r="AB101" s="52"/>
      <c r="AC101" s="52"/>
    </row>
    <row r="102" spans="1:29">
      <c r="A102" s="98" t="s">
        <v>629</v>
      </c>
      <c r="B102" s="96" t="s">
        <v>659</v>
      </c>
      <c r="C102" s="2">
        <v>1168</v>
      </c>
      <c r="D102" s="2" t="s">
        <v>18</v>
      </c>
      <c r="E102" s="151">
        <v>26.13</v>
      </c>
      <c r="F102" s="133">
        <v>2.8384276386462899</v>
      </c>
      <c r="G102" s="111" t="s">
        <v>144</v>
      </c>
      <c r="H102" s="132">
        <v>0.4823120091871147</v>
      </c>
      <c r="I102" s="132">
        <v>6.6974758222041997</v>
      </c>
      <c r="J102" s="132">
        <v>14.226877701936001</v>
      </c>
      <c r="K102" s="132">
        <v>21.223570614859199</v>
      </c>
      <c r="L102" s="132">
        <v>4.4402993509467796</v>
      </c>
      <c r="M102" s="133">
        <v>10.995913867580599</v>
      </c>
      <c r="N102" s="133">
        <v>18.419621131285702</v>
      </c>
      <c r="O102" s="51">
        <v>55126088</v>
      </c>
      <c r="P102" s="51">
        <v>6762418.5</v>
      </c>
      <c r="Q102" s="51">
        <v>4082400.3</v>
      </c>
      <c r="R102" s="51">
        <v>680444.2</v>
      </c>
      <c r="S102" s="51">
        <v>68580160</v>
      </c>
      <c r="T102" s="51">
        <v>1537467.1</v>
      </c>
      <c r="U102" s="136">
        <v>885311.6</v>
      </c>
      <c r="V102" s="136">
        <v>302792.40000000002</v>
      </c>
      <c r="W102" s="136">
        <v>462802.6</v>
      </c>
      <c r="Y102" s="51"/>
      <c r="Z102" s="51"/>
      <c r="AB102" s="51"/>
      <c r="AC102" s="51"/>
    </row>
    <row r="103" spans="1:29">
      <c r="A103" s="98" t="s">
        <v>629</v>
      </c>
      <c r="B103" s="96" t="s">
        <v>659</v>
      </c>
      <c r="C103" s="2">
        <v>1168</v>
      </c>
      <c r="D103" s="2" t="s">
        <v>18</v>
      </c>
      <c r="E103" s="151">
        <v>26.34</v>
      </c>
      <c r="F103" s="133">
        <v>2.8459972432885801</v>
      </c>
      <c r="G103" s="111" t="s">
        <v>145</v>
      </c>
      <c r="H103" s="132">
        <v>0.48155764439892457</v>
      </c>
      <c r="I103" s="132">
        <v>6.72925788845225</v>
      </c>
      <c r="J103" s="132">
        <v>14.2289720561658</v>
      </c>
      <c r="K103" s="132">
        <v>21.255184644606</v>
      </c>
      <c r="L103" s="132">
        <v>4.36598852629922</v>
      </c>
      <c r="M103" s="133">
        <v>11.007282509787</v>
      </c>
      <c r="N103" s="133">
        <v>18.497487599100399</v>
      </c>
      <c r="O103" s="51">
        <v>4151341</v>
      </c>
      <c r="P103" s="51">
        <v>544006.80000000005</v>
      </c>
      <c r="Q103" s="51">
        <v>334241.40000000002</v>
      </c>
      <c r="R103" s="51">
        <v>47238.8</v>
      </c>
      <c r="S103" s="51">
        <v>4692047</v>
      </c>
      <c r="T103" s="51">
        <v>123823.1</v>
      </c>
      <c r="U103" s="136">
        <v>108689.5</v>
      </c>
      <c r="V103" s="136">
        <v>11692.7</v>
      </c>
      <c r="W103" s="136">
        <v>35000.1</v>
      </c>
      <c r="Y103" s="51"/>
      <c r="Z103" s="51"/>
      <c r="AB103" s="51"/>
      <c r="AC103" s="51"/>
    </row>
    <row r="104" spans="1:29">
      <c r="A104" s="98" t="s">
        <v>629</v>
      </c>
      <c r="B104" s="96" t="s">
        <v>659</v>
      </c>
      <c r="C104" s="2">
        <v>1168</v>
      </c>
      <c r="D104" s="2" t="s">
        <v>18</v>
      </c>
      <c r="E104" s="151">
        <v>26.385000000000002</v>
      </c>
      <c r="F104" s="133">
        <v>2.8475965163322501</v>
      </c>
      <c r="G104" s="111" t="s">
        <v>146</v>
      </c>
      <c r="H104" s="132">
        <v>0.4962271584334117</v>
      </c>
      <c r="I104" s="132">
        <v>7.8858599251871802</v>
      </c>
      <c r="J104" s="132">
        <v>15.3059536235597</v>
      </c>
      <c r="K104" s="132">
        <v>22.471166659815001</v>
      </c>
      <c r="L104" s="132">
        <v>5.4477147366923404</v>
      </c>
      <c r="M104" s="133">
        <v>12.0580906765174</v>
      </c>
      <c r="N104" s="133">
        <v>19.725242911045498</v>
      </c>
      <c r="O104" s="51">
        <v>2186329</v>
      </c>
      <c r="P104" s="51">
        <v>264181.40000000002</v>
      </c>
      <c r="Q104" s="51">
        <v>144672</v>
      </c>
      <c r="R104" s="51">
        <v>24455.1</v>
      </c>
      <c r="S104" s="51">
        <v>2144900</v>
      </c>
      <c r="T104" s="51">
        <v>91097.3</v>
      </c>
      <c r="U104" s="136">
        <v>111546.29999999999</v>
      </c>
      <c r="V104" s="136">
        <v>46289.2</v>
      </c>
      <c r="W104" s="136">
        <v>56426</v>
      </c>
      <c r="Y104" s="51"/>
      <c r="Z104" s="51"/>
      <c r="AB104" s="51"/>
      <c r="AC104" s="51"/>
    </row>
    <row r="105" spans="1:29">
      <c r="A105" s="98" t="s">
        <v>629</v>
      </c>
      <c r="B105" s="96" t="s">
        <v>659</v>
      </c>
      <c r="C105" s="2">
        <v>1168</v>
      </c>
      <c r="D105" s="2" t="s">
        <v>18</v>
      </c>
      <c r="E105" s="151">
        <v>26.56</v>
      </c>
      <c r="F105" s="133">
        <v>2.8537556089504799</v>
      </c>
      <c r="G105" s="111" t="s">
        <v>147</v>
      </c>
      <c r="H105" s="132">
        <v>0.45917031610054343</v>
      </c>
      <c r="I105" s="132">
        <v>4.7285618965042797</v>
      </c>
      <c r="J105" s="132">
        <v>12.478034767597901</v>
      </c>
      <c r="K105" s="132">
        <v>19.349292382162599</v>
      </c>
      <c r="L105" s="132">
        <v>2.6360858941419898</v>
      </c>
      <c r="M105" s="133">
        <v>9.2319126933478604</v>
      </c>
      <c r="N105" s="133">
        <v>16.502177769874301</v>
      </c>
      <c r="O105" s="51">
        <v>84169392</v>
      </c>
      <c r="P105" s="51">
        <v>10390530</v>
      </c>
      <c r="Q105" s="51">
        <v>5641430.5</v>
      </c>
      <c r="R105" s="51">
        <v>894350.3</v>
      </c>
      <c r="S105" s="51">
        <v>103117752</v>
      </c>
      <c r="T105" s="51">
        <v>2285892.7999999998</v>
      </c>
      <c r="U105" s="136">
        <v>1791133</v>
      </c>
      <c r="V105" s="136">
        <v>710465</v>
      </c>
      <c r="W105" s="136">
        <v>1095170</v>
      </c>
      <c r="Y105" s="51"/>
      <c r="Z105" s="51"/>
      <c r="AB105" s="51"/>
      <c r="AC105" s="51"/>
    </row>
    <row r="106" spans="1:29">
      <c r="A106" s="98" t="s">
        <v>629</v>
      </c>
      <c r="B106" s="96" t="s">
        <v>659</v>
      </c>
      <c r="C106" s="2">
        <v>1168</v>
      </c>
      <c r="D106" s="2" t="s">
        <v>18</v>
      </c>
      <c r="E106" s="151">
        <v>26.81</v>
      </c>
      <c r="F106" s="133">
        <v>2.8624365915557299</v>
      </c>
      <c r="G106" s="111" t="s">
        <v>148</v>
      </c>
      <c r="H106" s="132">
        <v>0.49766805780410811</v>
      </c>
      <c r="I106" s="132">
        <v>8.1565283030180495</v>
      </c>
      <c r="J106" s="132">
        <v>15.4188800026966</v>
      </c>
      <c r="K106" s="132">
        <v>22.578292426409799</v>
      </c>
      <c r="L106" s="132">
        <v>5.6306712712514502</v>
      </c>
      <c r="M106" s="133">
        <v>12.1650892409286</v>
      </c>
      <c r="N106" s="133">
        <v>19.903136595084501</v>
      </c>
      <c r="O106" s="51">
        <v>6617223.5</v>
      </c>
      <c r="P106" s="51">
        <v>1004721.1</v>
      </c>
      <c r="Q106" s="51">
        <v>628825.59999999998</v>
      </c>
      <c r="R106" s="51">
        <v>94144.3</v>
      </c>
      <c r="S106" s="51">
        <v>8435247</v>
      </c>
      <c r="T106" s="51">
        <v>272422.90000000002</v>
      </c>
      <c r="U106" s="136">
        <v>848851.5</v>
      </c>
      <c r="V106" s="136">
        <v>134741.58000000002</v>
      </c>
      <c r="W106" s="136">
        <v>168298.3</v>
      </c>
      <c r="Y106" s="51"/>
      <c r="Z106" s="51"/>
      <c r="AB106" s="51"/>
      <c r="AC106" s="51"/>
    </row>
    <row r="107" spans="1:29">
      <c r="A107" s="97" t="s">
        <v>630</v>
      </c>
      <c r="B107" s="96" t="s">
        <v>659</v>
      </c>
      <c r="C107" s="2">
        <v>1168</v>
      </c>
      <c r="D107" s="2" t="s">
        <v>18</v>
      </c>
      <c r="E107" s="154">
        <v>26.93</v>
      </c>
      <c r="F107" s="132">
        <v>2.8665778671205202</v>
      </c>
      <c r="G107" s="109" t="s">
        <v>149</v>
      </c>
      <c r="H107" s="132">
        <v>0.51315783235016221</v>
      </c>
      <c r="I107" s="132">
        <v>9.3064282389447808</v>
      </c>
      <c r="J107" s="132">
        <v>16.548667077060699</v>
      </c>
      <c r="K107" s="132">
        <v>23.9076084472762</v>
      </c>
      <c r="L107" s="132">
        <v>6.6830170775677402</v>
      </c>
      <c r="M107" s="133">
        <v>13.2680743310091</v>
      </c>
      <c r="N107" s="133">
        <v>21.327573145491598</v>
      </c>
      <c r="O107" s="54">
        <v>10436390</v>
      </c>
      <c r="P107" s="54">
        <v>1314294.5</v>
      </c>
      <c r="Q107" s="54">
        <v>835108.9</v>
      </c>
      <c r="R107" s="54">
        <v>149166.79999999999</v>
      </c>
      <c r="S107" s="62">
        <v>12835903</v>
      </c>
      <c r="T107" s="62">
        <v>401061.4</v>
      </c>
      <c r="U107" s="136">
        <v>1616427.2</v>
      </c>
      <c r="V107" s="136">
        <v>280929.19999999995</v>
      </c>
      <c r="W107" s="133">
        <v>310531.90000000002</v>
      </c>
      <c r="Y107" s="54"/>
      <c r="Z107" s="54"/>
      <c r="AB107" s="54"/>
      <c r="AC107" s="54"/>
    </row>
    <row r="108" spans="1:29">
      <c r="A108" s="98" t="s">
        <v>629</v>
      </c>
      <c r="B108" s="96" t="s">
        <v>659</v>
      </c>
      <c r="C108" s="2">
        <v>1168</v>
      </c>
      <c r="D108" s="2" t="s">
        <v>18</v>
      </c>
      <c r="E108" s="151">
        <v>26.954999999999998</v>
      </c>
      <c r="F108" s="133">
        <v>2.8674399394340702</v>
      </c>
      <c r="G108" s="111" t="s">
        <v>150</v>
      </c>
      <c r="H108" s="132">
        <v>0.50498215766226795</v>
      </c>
      <c r="I108" s="132">
        <v>8.6070879942129004</v>
      </c>
      <c r="J108" s="132">
        <v>15.9662049516894</v>
      </c>
      <c r="K108" s="132">
        <v>23.2168107161047</v>
      </c>
      <c r="L108" s="132">
        <v>6.1544873613912703</v>
      </c>
      <c r="M108" s="133">
        <v>12.7044361537844</v>
      </c>
      <c r="N108" s="133">
        <v>20.521765085328202</v>
      </c>
      <c r="O108" s="51">
        <v>48152128</v>
      </c>
      <c r="P108" s="51">
        <v>5458715.5</v>
      </c>
      <c r="Q108" s="51">
        <v>3724813.8</v>
      </c>
      <c r="R108" s="51">
        <v>668732.80000000005</v>
      </c>
      <c r="S108" s="51">
        <v>60381096</v>
      </c>
      <c r="T108" s="51">
        <v>1175048.5</v>
      </c>
      <c r="U108" s="136">
        <v>3001626.4</v>
      </c>
      <c r="V108" s="136">
        <v>491847.6</v>
      </c>
      <c r="W108" s="136">
        <v>891706.6</v>
      </c>
      <c r="Y108" s="51"/>
      <c r="Z108" s="51"/>
      <c r="AB108" s="51"/>
      <c r="AC108" s="51"/>
    </row>
    <row r="109" spans="1:29">
      <c r="A109" s="98" t="s">
        <v>629</v>
      </c>
      <c r="B109" s="96" t="s">
        <v>659</v>
      </c>
      <c r="C109" s="2">
        <v>1168</v>
      </c>
      <c r="D109" s="2" t="s">
        <v>18</v>
      </c>
      <c r="E109" s="151">
        <v>27.17</v>
      </c>
      <c r="F109" s="133">
        <v>2.8748620057413201</v>
      </c>
      <c r="G109" s="111" t="s">
        <v>151</v>
      </c>
      <c r="H109" s="132">
        <v>0.5287023487489958</v>
      </c>
      <c r="I109" s="132">
        <v>10.5841651710858</v>
      </c>
      <c r="J109" s="132">
        <v>17.713083889434401</v>
      </c>
      <c r="K109" s="132">
        <v>25.342623737772801</v>
      </c>
      <c r="L109" s="132">
        <v>7.9570908925101902</v>
      </c>
      <c r="M109" s="133">
        <v>14.5272683969512</v>
      </c>
      <c r="N109" s="133">
        <v>22.741757486826099</v>
      </c>
      <c r="O109" s="51">
        <v>3614843.3</v>
      </c>
      <c r="P109" s="51">
        <v>447866.9</v>
      </c>
      <c r="Q109" s="51">
        <v>274979</v>
      </c>
      <c r="R109" s="51">
        <v>53996.7</v>
      </c>
      <c r="S109" s="51">
        <v>4474020</v>
      </c>
      <c r="T109" s="51">
        <v>173442</v>
      </c>
      <c r="U109" s="136">
        <v>303806.2</v>
      </c>
      <c r="V109" s="136">
        <v>63687.600000000006</v>
      </c>
      <c r="W109" s="136">
        <v>92419.7</v>
      </c>
      <c r="Y109" s="51"/>
      <c r="Z109" s="51"/>
      <c r="AB109" s="51"/>
      <c r="AC109" s="51"/>
    </row>
    <row r="110" spans="1:29">
      <c r="A110" s="98" t="s">
        <v>629</v>
      </c>
      <c r="B110" s="96" t="s">
        <v>659</v>
      </c>
      <c r="C110" s="2">
        <v>1168</v>
      </c>
      <c r="D110" s="2" t="s">
        <v>18</v>
      </c>
      <c r="E110" s="151">
        <v>27.41</v>
      </c>
      <c r="F110" s="133">
        <v>2.8832156657258801</v>
      </c>
      <c r="G110" s="111" t="s">
        <v>152</v>
      </c>
      <c r="H110" s="132">
        <v>0.48937802053307883</v>
      </c>
      <c r="I110" s="132">
        <v>7.34463093159005</v>
      </c>
      <c r="J110" s="132">
        <v>14.754333324148901</v>
      </c>
      <c r="K110" s="132">
        <v>21.830029091420499</v>
      </c>
      <c r="L110" s="132">
        <v>4.9575121161176101</v>
      </c>
      <c r="M110" s="133">
        <v>11.508853791291999</v>
      </c>
      <c r="N110" s="133">
        <v>19.1316078051345</v>
      </c>
      <c r="O110" s="51">
        <v>18123986</v>
      </c>
      <c r="P110" s="51">
        <v>2308888.7999999998</v>
      </c>
      <c r="Q110" s="51">
        <v>1494005.6</v>
      </c>
      <c r="R110" s="51">
        <v>200770.8</v>
      </c>
      <c r="S110" s="51">
        <v>20730794</v>
      </c>
      <c r="T110" s="51">
        <v>518053.2</v>
      </c>
      <c r="U110" s="136">
        <v>311295.5</v>
      </c>
      <c r="V110" s="136">
        <v>113154.6</v>
      </c>
      <c r="W110" s="136">
        <v>148921.9</v>
      </c>
      <c r="Y110" s="51"/>
      <c r="Z110" s="51"/>
      <c r="AB110" s="51"/>
      <c r="AC110" s="51"/>
    </row>
    <row r="111" spans="1:29">
      <c r="A111" s="98" t="s">
        <v>629</v>
      </c>
      <c r="B111" s="96" t="s">
        <v>659</v>
      </c>
      <c r="C111" s="2">
        <v>1168</v>
      </c>
      <c r="D111" s="2" t="s">
        <v>18</v>
      </c>
      <c r="E111" s="151">
        <v>27.84</v>
      </c>
      <c r="F111" s="133">
        <v>2.8986121685520501</v>
      </c>
      <c r="G111" s="111" t="s">
        <v>153</v>
      </c>
      <c r="H111" s="132">
        <v>0.45338163943207194</v>
      </c>
      <c r="I111" s="132">
        <v>4.2146047015439301</v>
      </c>
      <c r="J111" s="132">
        <v>12.067041126610899</v>
      </c>
      <c r="K111" s="132">
        <v>18.947507315092601</v>
      </c>
      <c r="L111" s="132">
        <v>2.1131307434994002</v>
      </c>
      <c r="M111" s="133">
        <v>8.7775993517762796</v>
      </c>
      <c r="N111" s="133">
        <v>15.958788639805601</v>
      </c>
      <c r="O111" s="51">
        <v>20045026</v>
      </c>
      <c r="P111" s="51">
        <v>2512060</v>
      </c>
      <c r="Q111" s="51">
        <v>1313701.6000000001</v>
      </c>
      <c r="R111" s="51">
        <v>220795.3</v>
      </c>
      <c r="S111" s="51">
        <v>23348340</v>
      </c>
      <c r="T111" s="51">
        <v>549080.9</v>
      </c>
      <c r="U111" s="136">
        <v>280110</v>
      </c>
      <c r="V111" s="136">
        <v>144805.59999999998</v>
      </c>
      <c r="W111" s="136">
        <v>201259</v>
      </c>
      <c r="Y111" s="51"/>
      <c r="Z111" s="51"/>
      <c r="AB111" s="51"/>
      <c r="AC111" s="51"/>
    </row>
    <row r="112" spans="1:29">
      <c r="A112" s="98" t="s">
        <v>629</v>
      </c>
      <c r="B112" s="96" t="s">
        <v>659</v>
      </c>
      <c r="C112" s="2">
        <v>1168</v>
      </c>
      <c r="D112" s="2" t="s">
        <v>18</v>
      </c>
      <c r="E112" s="151">
        <v>28.06</v>
      </c>
      <c r="F112" s="133">
        <v>2.90682675961552</v>
      </c>
      <c r="G112" s="111" t="s">
        <v>154</v>
      </c>
      <c r="H112" s="132">
        <v>0.44996342743272066</v>
      </c>
      <c r="I112" s="132">
        <v>3.9848995130796099</v>
      </c>
      <c r="J112" s="132">
        <v>11.8560074997021</v>
      </c>
      <c r="K112" s="132">
        <v>18.725813469073898</v>
      </c>
      <c r="L112" s="132">
        <v>1.94824098708937</v>
      </c>
      <c r="M112" s="133">
        <v>8.5601502884944107</v>
      </c>
      <c r="N112" s="133">
        <v>15.7386953584725</v>
      </c>
      <c r="O112" s="51">
        <v>104067728</v>
      </c>
      <c r="P112" s="51">
        <v>13188145</v>
      </c>
      <c r="Q112" s="51">
        <v>7032036</v>
      </c>
      <c r="R112" s="51">
        <v>1241444.3</v>
      </c>
      <c r="S112" s="51">
        <v>130161208</v>
      </c>
      <c r="T112" s="51">
        <v>2515225.7999999998</v>
      </c>
      <c r="U112" s="136">
        <v>1838819.9</v>
      </c>
      <c r="V112" s="136">
        <v>824304.5</v>
      </c>
      <c r="W112" s="136">
        <v>1413118.9</v>
      </c>
      <c r="Y112" s="51"/>
      <c r="Z112" s="51"/>
      <c r="AB112" s="51"/>
      <c r="AC112" s="51"/>
    </row>
    <row r="113" spans="1:29">
      <c r="A113" s="97" t="s">
        <v>630</v>
      </c>
      <c r="B113" s="96" t="s">
        <v>659</v>
      </c>
      <c r="C113" s="2">
        <v>1168</v>
      </c>
      <c r="D113" s="2" t="s">
        <v>18</v>
      </c>
      <c r="E113" s="154">
        <v>28.130000000000003</v>
      </c>
      <c r="F113" s="132">
        <v>2.9095026303679901</v>
      </c>
      <c r="G113" s="109" t="s">
        <v>155</v>
      </c>
      <c r="H113" s="132">
        <v>0.47438389758337468</v>
      </c>
      <c r="I113" s="132">
        <v>6.0538893590181404</v>
      </c>
      <c r="J113" s="132">
        <v>13.606436103489999</v>
      </c>
      <c r="K113" s="132">
        <v>20.555502871334198</v>
      </c>
      <c r="L113" s="132">
        <v>3.7265096744858299</v>
      </c>
      <c r="M113" s="133">
        <v>10.371240874955401</v>
      </c>
      <c r="N113" s="133">
        <v>17.763340215167599</v>
      </c>
      <c r="O113" s="54">
        <v>69029488</v>
      </c>
      <c r="P113" s="54">
        <v>7512832</v>
      </c>
      <c r="Q113" s="54">
        <v>3909264</v>
      </c>
      <c r="R113" s="54">
        <v>713122.5</v>
      </c>
      <c r="S113" s="54">
        <v>77068224</v>
      </c>
      <c r="T113" s="54">
        <v>2158164</v>
      </c>
      <c r="U113" s="136">
        <v>1008357</v>
      </c>
      <c r="V113" s="136">
        <v>507490</v>
      </c>
      <c r="W113" s="133">
        <v>840184.8</v>
      </c>
      <c r="Y113" s="54"/>
      <c r="Z113" s="54"/>
      <c r="AB113" s="54"/>
      <c r="AC113" s="54"/>
    </row>
    <row r="114" spans="1:29">
      <c r="A114" s="98" t="s">
        <v>629</v>
      </c>
      <c r="B114" s="96" t="s">
        <v>659</v>
      </c>
      <c r="C114" s="2">
        <v>1168</v>
      </c>
      <c r="D114" s="2" t="s">
        <v>18</v>
      </c>
      <c r="E114" s="151">
        <v>28.34</v>
      </c>
      <c r="F114" s="133">
        <v>2.91773889673834</v>
      </c>
      <c r="G114" s="111" t="s">
        <v>156</v>
      </c>
      <c r="H114" s="132">
        <v>0.41359871122086034</v>
      </c>
      <c r="I114" s="132">
        <v>0.70282044967064095</v>
      </c>
      <c r="J114" s="132">
        <v>9.1317180988329802</v>
      </c>
      <c r="K114" s="132">
        <v>16.077228877870098</v>
      </c>
      <c r="L114" s="132">
        <v>-0.975631582275583</v>
      </c>
      <c r="M114" s="133">
        <v>5.8155142256999</v>
      </c>
      <c r="N114" s="133">
        <v>12.686311377873199</v>
      </c>
      <c r="O114" s="51">
        <v>69852792</v>
      </c>
      <c r="P114" s="51">
        <v>8051991.5</v>
      </c>
      <c r="Q114" s="51">
        <v>3581540.5</v>
      </c>
      <c r="R114" s="51">
        <v>599083.19999999995</v>
      </c>
      <c r="S114" s="51">
        <v>70119120</v>
      </c>
      <c r="T114" s="51">
        <v>1498581.6</v>
      </c>
      <c r="U114" s="136">
        <v>646817.19999999995</v>
      </c>
      <c r="V114" s="136">
        <v>957373.2</v>
      </c>
      <c r="W114" s="136">
        <v>529719.6</v>
      </c>
      <c r="Y114" s="51"/>
      <c r="Z114" s="51"/>
      <c r="AB114" s="51"/>
      <c r="AC114" s="51"/>
    </row>
    <row r="115" spans="1:29">
      <c r="A115" s="98" t="s">
        <v>629</v>
      </c>
      <c r="B115" s="96" t="s">
        <v>659</v>
      </c>
      <c r="C115" s="2">
        <v>1168</v>
      </c>
      <c r="D115" s="2" t="s">
        <v>18</v>
      </c>
      <c r="E115" s="151">
        <v>28.45</v>
      </c>
      <c r="F115" s="133">
        <v>2.9221914274124998</v>
      </c>
      <c r="G115" s="111" t="s">
        <v>157</v>
      </c>
      <c r="H115" s="132">
        <v>0.46580300819893944</v>
      </c>
      <c r="I115" s="132">
        <v>5.3740638595351999</v>
      </c>
      <c r="J115" s="132">
        <v>13.0604924591743</v>
      </c>
      <c r="K115" s="132">
        <v>19.886870677236502</v>
      </c>
      <c r="L115" s="132">
        <v>3.1177748872675899</v>
      </c>
      <c r="M115" s="133">
        <v>9.7847470230407598</v>
      </c>
      <c r="N115" s="133">
        <v>17.202169640211501</v>
      </c>
      <c r="O115" s="51">
        <v>12374271</v>
      </c>
      <c r="P115" s="51">
        <v>1592334.5</v>
      </c>
      <c r="Q115" s="51">
        <v>881216.4</v>
      </c>
      <c r="R115" s="51">
        <v>158534.9</v>
      </c>
      <c r="S115" s="51">
        <v>15052137</v>
      </c>
      <c r="T115" s="51">
        <v>348714.4</v>
      </c>
      <c r="U115" s="136">
        <v>503353</v>
      </c>
      <c r="V115" s="136">
        <v>204122.3</v>
      </c>
      <c r="W115" s="136">
        <v>310289.09999999998</v>
      </c>
      <c r="Y115" s="51"/>
      <c r="Z115" s="51"/>
      <c r="AB115" s="51"/>
      <c r="AC115" s="51"/>
    </row>
    <row r="116" spans="1:29">
      <c r="A116" s="98" t="s">
        <v>629</v>
      </c>
      <c r="B116" s="96" t="s">
        <v>659</v>
      </c>
      <c r="C116" s="2">
        <v>1168</v>
      </c>
      <c r="D116" s="2" t="s">
        <v>18</v>
      </c>
      <c r="E116" s="151">
        <v>28.56</v>
      </c>
      <c r="F116" s="133">
        <v>2.9267491842872202</v>
      </c>
      <c r="G116" s="111" t="s">
        <v>158</v>
      </c>
      <c r="H116" s="132">
        <v>0.47295608104117431</v>
      </c>
      <c r="I116" s="132">
        <v>5.9757297218223897</v>
      </c>
      <c r="J116" s="132">
        <v>13.5806016551425</v>
      </c>
      <c r="K116" s="132">
        <v>20.460963158854302</v>
      </c>
      <c r="L116" s="132">
        <v>3.7173115030037498</v>
      </c>
      <c r="M116" s="133">
        <v>10.304619268781099</v>
      </c>
      <c r="N116" s="133">
        <v>17.7027430396769</v>
      </c>
      <c r="O116" s="51">
        <v>3684797</v>
      </c>
      <c r="P116" s="51">
        <v>423868.8</v>
      </c>
      <c r="Q116" s="51">
        <v>244131</v>
      </c>
      <c r="R116" s="51">
        <v>46545.7</v>
      </c>
      <c r="S116" s="51">
        <v>3978226.3</v>
      </c>
      <c r="T116" s="51">
        <v>89692.6</v>
      </c>
      <c r="U116" s="136">
        <v>161361.20000000001</v>
      </c>
      <c r="V116" s="136">
        <v>41968.7</v>
      </c>
      <c r="W116" s="136">
        <v>61868.6</v>
      </c>
      <c r="Y116" s="51"/>
      <c r="Z116" s="51"/>
      <c r="AB116" s="51"/>
      <c r="AC116" s="51"/>
    </row>
    <row r="117" spans="1:29">
      <c r="A117" s="98" t="s">
        <v>629</v>
      </c>
      <c r="B117" s="96" t="s">
        <v>659</v>
      </c>
      <c r="C117" s="2">
        <v>1168</v>
      </c>
      <c r="D117" s="2" t="s">
        <v>18</v>
      </c>
      <c r="E117" s="151">
        <v>28.99</v>
      </c>
      <c r="F117" s="133">
        <v>2.9457227044955099</v>
      </c>
      <c r="G117" s="111" t="s">
        <v>159</v>
      </c>
      <c r="H117" s="132">
        <v>0.49159127700070915</v>
      </c>
      <c r="I117" s="132">
        <v>7.5624256447479699</v>
      </c>
      <c r="J117" s="132">
        <v>14.996372010907599</v>
      </c>
      <c r="K117" s="132">
        <v>22.0503443212761</v>
      </c>
      <c r="L117" s="132">
        <v>5.1415332130620097</v>
      </c>
      <c r="M117" s="133">
        <v>11.6993525072788</v>
      </c>
      <c r="N117" s="133">
        <v>19.494162574320502</v>
      </c>
      <c r="O117" s="51">
        <v>38725716</v>
      </c>
      <c r="P117" s="51">
        <v>5660700</v>
      </c>
      <c r="Q117" s="51">
        <v>3414215.3</v>
      </c>
      <c r="R117" s="51">
        <v>498715.2</v>
      </c>
      <c r="S117" s="51">
        <v>50217676</v>
      </c>
      <c r="T117" s="51">
        <v>1560521.5</v>
      </c>
      <c r="U117" s="136">
        <v>8515315</v>
      </c>
      <c r="V117" s="136">
        <v>848305.8</v>
      </c>
      <c r="W117" s="136">
        <v>1297343.5</v>
      </c>
      <c r="Y117" s="51"/>
      <c r="Z117" s="51"/>
      <c r="AB117" s="51"/>
      <c r="AC117" s="51"/>
    </row>
    <row r="118" spans="1:29">
      <c r="A118" s="97" t="s">
        <v>630</v>
      </c>
      <c r="B118" s="96" t="s">
        <v>659</v>
      </c>
      <c r="C118" s="2">
        <v>1168</v>
      </c>
      <c r="D118" s="2" t="s">
        <v>18</v>
      </c>
      <c r="E118" s="155">
        <v>29.009999999999998</v>
      </c>
      <c r="F118" s="132">
        <v>2.9466549472707801</v>
      </c>
      <c r="G118" s="109" t="s">
        <v>160</v>
      </c>
      <c r="H118" s="132">
        <v>0.4957349254186556</v>
      </c>
      <c r="I118" s="132">
        <v>7.9092425552308603</v>
      </c>
      <c r="J118" s="132">
        <v>15.289070209179499</v>
      </c>
      <c r="K118" s="132">
        <v>22.458680421421199</v>
      </c>
      <c r="L118" s="132">
        <v>5.4294479456829299</v>
      </c>
      <c r="M118" s="133">
        <v>12.026641347425899</v>
      </c>
      <c r="N118" s="133">
        <v>19.770059826077802</v>
      </c>
      <c r="O118" s="54">
        <v>18259734</v>
      </c>
      <c r="P118" s="54">
        <v>2616286</v>
      </c>
      <c r="Q118" s="54">
        <v>1550217.3</v>
      </c>
      <c r="R118" s="54">
        <v>222572.2</v>
      </c>
      <c r="S118" s="54">
        <v>23821138</v>
      </c>
      <c r="T118" s="54">
        <v>799239.4</v>
      </c>
      <c r="U118" s="136">
        <v>2387762.5</v>
      </c>
      <c r="V118" s="136">
        <v>317967.90000000002</v>
      </c>
      <c r="W118" s="133">
        <v>401756</v>
      </c>
      <c r="Y118" s="54"/>
      <c r="Z118" s="54"/>
      <c r="AB118" s="54"/>
      <c r="AC118" s="54"/>
    </row>
    <row r="119" spans="1:29">
      <c r="A119" s="98" t="s">
        <v>629</v>
      </c>
      <c r="B119" s="96" t="s">
        <v>659</v>
      </c>
      <c r="C119" s="2">
        <v>1168</v>
      </c>
      <c r="D119" s="2" t="s">
        <v>18</v>
      </c>
      <c r="E119" s="151">
        <v>29.29</v>
      </c>
      <c r="F119" s="133">
        <v>2.9602305100562099</v>
      </c>
      <c r="G119" s="111" t="s">
        <v>161</v>
      </c>
      <c r="H119" s="132">
        <v>0.49615156019201345</v>
      </c>
      <c r="I119" s="132">
        <v>7.9009937721963803</v>
      </c>
      <c r="J119" s="132">
        <v>15.2861067364191</v>
      </c>
      <c r="K119" s="132">
        <v>22.449668216116098</v>
      </c>
      <c r="L119" s="132">
        <v>5.5275534069960397</v>
      </c>
      <c r="M119" s="133">
        <v>12.0184317210225</v>
      </c>
      <c r="N119" s="133">
        <v>19.741709157347</v>
      </c>
      <c r="O119" s="51">
        <v>56185652</v>
      </c>
      <c r="P119" s="51">
        <v>6663328</v>
      </c>
      <c r="Q119" s="51">
        <v>4318124</v>
      </c>
      <c r="R119" s="51">
        <v>730352.4</v>
      </c>
      <c r="S119" s="51">
        <v>66698984</v>
      </c>
      <c r="T119" s="51">
        <v>1513061.4</v>
      </c>
      <c r="U119" s="136">
        <v>5826646.4000000004</v>
      </c>
      <c r="V119" s="136">
        <v>1011218.2</v>
      </c>
      <c r="W119" s="136">
        <v>1348177.1</v>
      </c>
      <c r="Y119" s="51"/>
      <c r="Z119" s="51"/>
      <c r="AB119" s="51"/>
      <c r="AC119" s="51"/>
    </row>
    <row r="120" spans="1:29">
      <c r="A120" s="98" t="s">
        <v>629</v>
      </c>
      <c r="B120" s="96" t="s">
        <v>659</v>
      </c>
      <c r="C120" s="2">
        <v>1168</v>
      </c>
      <c r="D120" s="2" t="s">
        <v>18</v>
      </c>
      <c r="E120" s="151">
        <v>29.52</v>
      </c>
      <c r="F120" s="133">
        <v>2.9721744488974902</v>
      </c>
      <c r="G120" s="111" t="s">
        <v>162</v>
      </c>
      <c r="H120" s="132">
        <v>0.49950636713127433</v>
      </c>
      <c r="I120" s="132">
        <v>8.2708221552770098</v>
      </c>
      <c r="J120" s="132">
        <v>15.562487907296401</v>
      </c>
      <c r="K120" s="132">
        <v>22.734933983340898</v>
      </c>
      <c r="L120" s="132">
        <v>5.7508693880180202</v>
      </c>
      <c r="M120" s="133">
        <v>12.3379735224805</v>
      </c>
      <c r="N120" s="133">
        <v>20.069986716381699</v>
      </c>
      <c r="O120" s="51">
        <v>17455430</v>
      </c>
      <c r="P120" s="51">
        <v>2407755.5</v>
      </c>
      <c r="Q120" s="51">
        <v>1494653.3</v>
      </c>
      <c r="R120" s="51">
        <v>197947.7</v>
      </c>
      <c r="S120" s="51">
        <v>19484400</v>
      </c>
      <c r="T120" s="51">
        <v>710405</v>
      </c>
      <c r="U120" s="136">
        <v>763484</v>
      </c>
      <c r="V120" s="136">
        <v>135339.79999999999</v>
      </c>
      <c r="W120" s="136">
        <v>253284</v>
      </c>
      <c r="Y120" s="51"/>
      <c r="Z120" s="51"/>
      <c r="AB120" s="51"/>
      <c r="AC120" s="51"/>
    </row>
    <row r="121" spans="1:29">
      <c r="A121" s="98" t="s">
        <v>629</v>
      </c>
      <c r="B121" s="96" t="s">
        <v>659</v>
      </c>
      <c r="C121" s="2">
        <v>1168</v>
      </c>
      <c r="D121" s="2" t="s">
        <v>18</v>
      </c>
      <c r="E121" s="151">
        <v>29.8</v>
      </c>
      <c r="F121" s="133">
        <v>2.98751037796145</v>
      </c>
      <c r="G121" s="111" t="s">
        <v>163</v>
      </c>
      <c r="H121" s="132">
        <v>0.45391603495990995</v>
      </c>
      <c r="I121" s="132">
        <v>4.3754934713475402</v>
      </c>
      <c r="J121" s="132">
        <v>12.1630370422897</v>
      </c>
      <c r="K121" s="132">
        <v>19.0618374686482</v>
      </c>
      <c r="L121" s="132">
        <v>2.2033005664465199</v>
      </c>
      <c r="M121" s="133">
        <v>8.8626301553707094</v>
      </c>
      <c r="N121" s="133">
        <v>16.073918007972299</v>
      </c>
      <c r="O121" s="51">
        <v>8657200</v>
      </c>
      <c r="P121" s="51">
        <v>1098293.8999999999</v>
      </c>
      <c r="Q121" s="51">
        <v>589119.80000000005</v>
      </c>
      <c r="R121" s="51">
        <v>95634.9</v>
      </c>
      <c r="S121" s="51">
        <v>9622274</v>
      </c>
      <c r="T121" s="51">
        <v>228169.4</v>
      </c>
      <c r="U121" s="136">
        <v>161206.29999999999</v>
      </c>
      <c r="V121" s="136">
        <v>87509.3</v>
      </c>
      <c r="W121" s="136">
        <v>116112.1</v>
      </c>
      <c r="Y121" s="51"/>
      <c r="Z121" s="51"/>
      <c r="AB121" s="51"/>
      <c r="AC121" s="51"/>
    </row>
    <row r="122" spans="1:29">
      <c r="A122" s="97" t="s">
        <v>630</v>
      </c>
      <c r="B122" s="96" t="s">
        <v>659</v>
      </c>
      <c r="C122" s="2">
        <v>1168</v>
      </c>
      <c r="D122" s="2" t="s">
        <v>18</v>
      </c>
      <c r="E122" s="154">
        <v>29.880000000000003</v>
      </c>
      <c r="F122" s="132">
        <v>2.99193065212551</v>
      </c>
      <c r="G122" s="109" t="s">
        <v>164</v>
      </c>
      <c r="H122" s="132">
        <v>0.48823142410010623</v>
      </c>
      <c r="I122" s="132">
        <v>7.24535716020715</v>
      </c>
      <c r="J122" s="132">
        <v>14.719214852472501</v>
      </c>
      <c r="K122" s="132">
        <v>21.7353961546373</v>
      </c>
      <c r="L122" s="132">
        <v>4.8105580419812002</v>
      </c>
      <c r="M122" s="133">
        <v>11.4028683680935</v>
      </c>
      <c r="N122" s="133">
        <v>19.028746343148601</v>
      </c>
      <c r="O122" s="54">
        <v>27037882</v>
      </c>
      <c r="P122" s="54">
        <v>3254565.8</v>
      </c>
      <c r="Q122" s="54">
        <v>1749238.6</v>
      </c>
      <c r="R122" s="54">
        <v>298161.40000000002</v>
      </c>
      <c r="S122" s="54">
        <v>31551124</v>
      </c>
      <c r="T122" s="54">
        <v>1057482.5</v>
      </c>
      <c r="U122" s="136">
        <v>530864.4</v>
      </c>
      <c r="V122" s="136">
        <v>306631.8</v>
      </c>
      <c r="W122" s="133">
        <v>366970.1</v>
      </c>
      <c r="Y122" s="54"/>
      <c r="Z122" s="54"/>
      <c r="AB122" s="54"/>
      <c r="AC122" s="54"/>
    </row>
    <row r="123" spans="1:29">
      <c r="A123" s="98" t="s">
        <v>629</v>
      </c>
      <c r="B123" s="96" t="s">
        <v>659</v>
      </c>
      <c r="C123" s="2">
        <v>1168</v>
      </c>
      <c r="D123" s="2" t="s">
        <v>18</v>
      </c>
      <c r="E123" s="151">
        <v>29.98</v>
      </c>
      <c r="F123" s="133">
        <v>2.9974721136903999</v>
      </c>
      <c r="G123" s="111" t="s">
        <v>165</v>
      </c>
      <c r="H123" s="132">
        <v>0.44926440204005635</v>
      </c>
      <c r="I123" s="132">
        <v>3.92612228472129</v>
      </c>
      <c r="J123" s="132">
        <v>11.7534681866412</v>
      </c>
      <c r="K123" s="132">
        <v>18.598867670768101</v>
      </c>
      <c r="L123" s="132">
        <v>1.8434528268716199</v>
      </c>
      <c r="M123" s="133">
        <v>8.46493329594046</v>
      </c>
      <c r="N123" s="133">
        <v>15.569004303423201</v>
      </c>
      <c r="O123" s="51">
        <v>15610751</v>
      </c>
      <c r="P123" s="51">
        <v>1938784.1</v>
      </c>
      <c r="Q123" s="51">
        <v>1016287.6</v>
      </c>
      <c r="R123" s="51">
        <v>183462.1</v>
      </c>
      <c r="S123" s="51">
        <v>18301710</v>
      </c>
      <c r="T123" s="51">
        <v>381819.9</v>
      </c>
      <c r="U123" s="136">
        <v>256329.5</v>
      </c>
      <c r="V123" s="136">
        <v>100270.20000000001</v>
      </c>
      <c r="W123" s="136">
        <v>151969.70000000001</v>
      </c>
      <c r="Y123" s="51"/>
      <c r="Z123" s="51"/>
      <c r="AB123" s="51"/>
      <c r="AC123" s="51"/>
    </row>
    <row r="124" spans="1:29">
      <c r="A124" s="98" t="s">
        <v>629</v>
      </c>
      <c r="B124" s="96" t="s">
        <v>659</v>
      </c>
      <c r="C124" s="2">
        <v>1168</v>
      </c>
      <c r="D124" s="2" t="s">
        <v>18</v>
      </c>
      <c r="E124" s="151">
        <v>30.22</v>
      </c>
      <c r="F124" s="133">
        <v>3.0108433050788799</v>
      </c>
      <c r="G124" s="111" t="s">
        <v>166</v>
      </c>
      <c r="H124" s="132">
        <v>0.44388697117211467</v>
      </c>
      <c r="I124" s="132">
        <v>3.4755399841111401</v>
      </c>
      <c r="J124" s="132">
        <v>11.3940462142118</v>
      </c>
      <c r="K124" s="132">
        <v>18.176986993893099</v>
      </c>
      <c r="L124" s="132">
        <v>1.43884730754155</v>
      </c>
      <c r="M124" s="133">
        <v>8.1142601131616807</v>
      </c>
      <c r="N124" s="133">
        <v>15.223180685730901</v>
      </c>
      <c r="O124" s="51">
        <v>107174720</v>
      </c>
      <c r="P124" s="51">
        <v>14034616</v>
      </c>
      <c r="Q124" s="51">
        <v>7348907</v>
      </c>
      <c r="R124" s="51">
        <v>1034070.4</v>
      </c>
      <c r="S124" s="51">
        <v>117023216</v>
      </c>
      <c r="T124" s="51">
        <v>2819391.3</v>
      </c>
      <c r="U124" s="136">
        <v>1468714</v>
      </c>
      <c r="V124" s="136">
        <v>591975</v>
      </c>
      <c r="W124" s="136">
        <v>960101</v>
      </c>
      <c r="Y124" s="51"/>
      <c r="Z124" s="51"/>
      <c r="AB124" s="51"/>
      <c r="AC124" s="51"/>
    </row>
    <row r="125" spans="1:29">
      <c r="A125" s="98" t="s">
        <v>629</v>
      </c>
      <c r="B125" s="96" t="s">
        <v>659</v>
      </c>
      <c r="C125" s="2">
        <v>1168</v>
      </c>
      <c r="D125" s="2" t="s">
        <v>18</v>
      </c>
      <c r="E125" s="151">
        <v>30.51</v>
      </c>
      <c r="F125" s="133">
        <v>3.02713125997193</v>
      </c>
      <c r="G125" s="111" t="s">
        <v>167</v>
      </c>
      <c r="H125" s="132">
        <v>0.41871179424041488</v>
      </c>
      <c r="I125" s="132">
        <v>1.1991445943176</v>
      </c>
      <c r="J125" s="132">
        <v>9.5167808203856001</v>
      </c>
      <c r="K125" s="132">
        <v>16.397032843283501</v>
      </c>
      <c r="L125" s="132">
        <v>-0.58771338820891195</v>
      </c>
      <c r="M125" s="133">
        <v>6.2124495620586497</v>
      </c>
      <c r="N125" s="133">
        <v>13.160525636619401</v>
      </c>
      <c r="O125" s="51">
        <v>21621042</v>
      </c>
      <c r="P125" s="51">
        <v>2339522.5</v>
      </c>
      <c r="Q125" s="51">
        <v>1131731.3</v>
      </c>
      <c r="R125" s="51">
        <v>196549.8</v>
      </c>
      <c r="S125" s="51">
        <v>23730980</v>
      </c>
      <c r="T125" s="51">
        <v>356916.8</v>
      </c>
      <c r="U125" s="136">
        <v>295702.90000000002</v>
      </c>
      <c r="V125" s="136">
        <v>140926.5</v>
      </c>
      <c r="W125" s="136">
        <v>203746.4</v>
      </c>
      <c r="Y125" s="51"/>
      <c r="Z125" s="51"/>
      <c r="AB125" s="51"/>
      <c r="AC125" s="51"/>
    </row>
    <row r="126" spans="1:29">
      <c r="A126" s="98" t="s">
        <v>629</v>
      </c>
      <c r="B126" s="96" t="s">
        <v>659</v>
      </c>
      <c r="C126" s="2">
        <v>1168</v>
      </c>
      <c r="D126" s="2" t="s">
        <v>18</v>
      </c>
      <c r="E126" s="151">
        <v>30.79</v>
      </c>
      <c r="F126" s="133">
        <v>3.0429884546699899</v>
      </c>
      <c r="G126" s="111" t="s">
        <v>168</v>
      </c>
      <c r="H126" s="132">
        <v>0.5201970077359287</v>
      </c>
      <c r="I126" s="132">
        <v>9.8495313677331904</v>
      </c>
      <c r="J126" s="132">
        <v>17.061166271236502</v>
      </c>
      <c r="K126" s="132">
        <v>24.526645750921102</v>
      </c>
      <c r="L126" s="132">
        <v>7.2880971936203496</v>
      </c>
      <c r="M126" s="133">
        <v>13.859201519638701</v>
      </c>
      <c r="N126" s="133">
        <v>21.973598338429401</v>
      </c>
      <c r="O126" s="51">
        <v>1452451.4</v>
      </c>
      <c r="P126" s="51">
        <v>241528.7</v>
      </c>
      <c r="Q126" s="51">
        <v>163941.20000000001</v>
      </c>
      <c r="R126" s="51">
        <v>21975.8</v>
      </c>
      <c r="S126" s="51">
        <v>1890013.3</v>
      </c>
      <c r="T126" s="51">
        <v>75945.7</v>
      </c>
      <c r="U126" s="136">
        <v>136040.79999999999</v>
      </c>
      <c r="V126" s="136">
        <v>44278</v>
      </c>
      <c r="W126" s="136">
        <v>61107.5</v>
      </c>
      <c r="Y126" s="51"/>
      <c r="Z126" s="51"/>
      <c r="AB126" s="51"/>
      <c r="AC126" s="51"/>
    </row>
    <row r="127" spans="1:29">
      <c r="A127" s="98" t="s">
        <v>629</v>
      </c>
      <c r="B127" s="96" t="s">
        <v>659</v>
      </c>
      <c r="C127" s="2">
        <v>1168</v>
      </c>
      <c r="D127" s="2" t="s">
        <v>18</v>
      </c>
      <c r="E127" s="151">
        <v>31.14</v>
      </c>
      <c r="F127" s="133">
        <v>3.06298256875625</v>
      </c>
      <c r="G127" s="111" t="s">
        <v>169</v>
      </c>
      <c r="H127" s="132">
        <v>0.45233001627428177</v>
      </c>
      <c r="I127" s="132">
        <v>4.1364070673013904</v>
      </c>
      <c r="J127" s="132">
        <v>11.991800309992</v>
      </c>
      <c r="K127" s="132">
        <v>18.800687821730499</v>
      </c>
      <c r="L127" s="132">
        <v>2.0436125865794401</v>
      </c>
      <c r="M127" s="133">
        <v>8.7110861250791292</v>
      </c>
      <c r="N127" s="133">
        <v>15.8609167199845</v>
      </c>
      <c r="O127" s="51">
        <v>9778871</v>
      </c>
      <c r="P127" s="51">
        <v>1279602</v>
      </c>
      <c r="Q127" s="51">
        <v>675151</v>
      </c>
      <c r="R127" s="51">
        <v>128159.4</v>
      </c>
      <c r="S127" s="51">
        <v>10777177</v>
      </c>
      <c r="T127" s="51">
        <v>253534.8</v>
      </c>
      <c r="U127" s="136">
        <v>184152.90000000002</v>
      </c>
      <c r="V127" s="136">
        <v>155917.70000000001</v>
      </c>
      <c r="W127" s="136">
        <v>98693.5</v>
      </c>
      <c r="Y127" s="51"/>
      <c r="Z127" s="51"/>
      <c r="AB127" s="51"/>
      <c r="AC127" s="51"/>
    </row>
    <row r="128" spans="1:29">
      <c r="A128" s="97" t="s">
        <v>630</v>
      </c>
      <c r="B128" s="96" t="s">
        <v>659</v>
      </c>
      <c r="C128" s="2">
        <v>1168</v>
      </c>
      <c r="D128" s="2" t="s">
        <v>18</v>
      </c>
      <c r="E128" s="154">
        <v>31.16</v>
      </c>
      <c r="F128" s="132">
        <v>3.0641306878506001</v>
      </c>
      <c r="G128" s="109" t="s">
        <v>170</v>
      </c>
      <c r="H128" s="132">
        <v>0.46762540184210022</v>
      </c>
      <c r="I128" s="132">
        <v>5.4989835275985799</v>
      </c>
      <c r="J128" s="132">
        <v>13.199204759161701</v>
      </c>
      <c r="K128" s="132">
        <v>20.094421824647799</v>
      </c>
      <c r="L128" s="132">
        <v>3.28428096416653</v>
      </c>
      <c r="M128" s="133">
        <v>9.9049316131643099</v>
      </c>
      <c r="N128" s="133">
        <v>17.197994723103601</v>
      </c>
      <c r="O128" s="54">
        <v>30559132</v>
      </c>
      <c r="P128" s="54">
        <v>4079201</v>
      </c>
      <c r="Q128" s="54">
        <v>2353182.7999999998</v>
      </c>
      <c r="R128" s="54">
        <v>293735.90000000002</v>
      </c>
      <c r="S128" s="54">
        <v>36973356</v>
      </c>
      <c r="T128" s="54">
        <v>936156.1</v>
      </c>
      <c r="U128" s="136">
        <v>704808.7</v>
      </c>
      <c r="V128" s="136">
        <v>270580.59999999998</v>
      </c>
      <c r="W128" s="133">
        <v>397419.7</v>
      </c>
      <c r="Y128" s="54"/>
      <c r="Z128" s="54"/>
      <c r="AB128" s="54"/>
      <c r="AC128" s="54"/>
    </row>
    <row r="129" spans="1:29">
      <c r="A129" s="98" t="s">
        <v>629</v>
      </c>
      <c r="B129" s="96" t="s">
        <v>659</v>
      </c>
      <c r="C129" s="2">
        <v>1168</v>
      </c>
      <c r="D129" s="2" t="s">
        <v>18</v>
      </c>
      <c r="E129" s="151">
        <v>31.28</v>
      </c>
      <c r="F129" s="133">
        <v>3.0710317785269399</v>
      </c>
      <c r="G129" s="111" t="s">
        <v>171</v>
      </c>
      <c r="H129" s="132">
        <v>0.49537712072824563</v>
      </c>
      <c r="I129" s="132">
        <v>7.8342239252566301</v>
      </c>
      <c r="J129" s="132">
        <v>15.2315225981552</v>
      </c>
      <c r="K129" s="132">
        <v>22.3128010879478</v>
      </c>
      <c r="L129" s="132">
        <v>5.4187590646898203</v>
      </c>
      <c r="M129" s="133">
        <v>11.937121008457099</v>
      </c>
      <c r="N129" s="133">
        <v>19.715189524094601</v>
      </c>
      <c r="O129" s="51">
        <v>78771160</v>
      </c>
      <c r="P129" s="51">
        <v>10057556</v>
      </c>
      <c r="Q129" s="51">
        <v>6272814.5</v>
      </c>
      <c r="R129" s="51">
        <v>1153627</v>
      </c>
      <c r="S129" s="51">
        <v>91715000</v>
      </c>
      <c r="T129" s="51">
        <v>2446838.7999999998</v>
      </c>
      <c r="U129" s="136">
        <v>1375355.7000000002</v>
      </c>
      <c r="V129" s="136">
        <v>538504.19999999995</v>
      </c>
      <c r="W129" s="136">
        <v>924621.4</v>
      </c>
      <c r="Y129" s="51"/>
      <c r="Z129" s="51"/>
      <c r="AB129" s="51"/>
      <c r="AC129" s="51"/>
    </row>
    <row r="130" spans="1:29">
      <c r="A130" s="98" t="s">
        <v>629</v>
      </c>
      <c r="B130" s="96" t="s">
        <v>659</v>
      </c>
      <c r="C130" s="2">
        <v>1168</v>
      </c>
      <c r="D130" s="2" t="s">
        <v>18</v>
      </c>
      <c r="E130" s="151">
        <v>31.54</v>
      </c>
      <c r="F130" s="133">
        <v>3.0860553238189801</v>
      </c>
      <c r="G130" s="111" t="s">
        <v>172</v>
      </c>
      <c r="H130" s="132">
        <v>0.51145086104654136</v>
      </c>
      <c r="I130" s="132">
        <v>9.1754989553350796</v>
      </c>
      <c r="J130" s="132">
        <v>16.389318065207799</v>
      </c>
      <c r="K130" s="132">
        <v>23.727809740717301</v>
      </c>
      <c r="L130" s="132">
        <v>6.6142649538579104</v>
      </c>
      <c r="M130" s="133">
        <v>13.174376877922899</v>
      </c>
      <c r="N130" s="133">
        <v>21.1495432040544</v>
      </c>
      <c r="O130" s="51">
        <v>72838288</v>
      </c>
      <c r="P130" s="51">
        <v>10308241</v>
      </c>
      <c r="Q130" s="51">
        <v>7115084.5</v>
      </c>
      <c r="R130" s="51">
        <v>1023386</v>
      </c>
      <c r="S130" s="51">
        <v>87373912</v>
      </c>
      <c r="T130" s="51">
        <v>2652990</v>
      </c>
      <c r="U130" s="136">
        <v>5265700</v>
      </c>
      <c r="V130" s="136">
        <v>1178324</v>
      </c>
      <c r="W130" s="136">
        <v>1673760</v>
      </c>
      <c r="Y130" s="51"/>
      <c r="Z130" s="51"/>
      <c r="AB130" s="51"/>
      <c r="AC130" s="51"/>
    </row>
    <row r="131" spans="1:29">
      <c r="A131" s="98" t="s">
        <v>629</v>
      </c>
      <c r="B131" s="96" t="s">
        <v>659</v>
      </c>
      <c r="C131" s="2">
        <v>1168</v>
      </c>
      <c r="D131" s="2" t="s">
        <v>18</v>
      </c>
      <c r="E131" s="151">
        <v>31.68</v>
      </c>
      <c r="F131" s="133">
        <v>3.0941840914954502</v>
      </c>
      <c r="G131" s="105" t="s">
        <v>173</v>
      </c>
      <c r="H131" s="132">
        <v>0.47080148259257354</v>
      </c>
      <c r="I131" s="132">
        <v>5.84304447667418</v>
      </c>
      <c r="J131" s="132">
        <v>13.452550847748601</v>
      </c>
      <c r="K131" s="132">
        <v>20.356396708308399</v>
      </c>
      <c r="L131" s="132">
        <v>3.5237956981148999</v>
      </c>
      <c r="M131" s="133">
        <v>10.111813241342301</v>
      </c>
      <c r="N131" s="133">
        <v>17.497494027384299</v>
      </c>
      <c r="O131" s="51">
        <v>99627576</v>
      </c>
      <c r="P131" s="51">
        <v>14847730</v>
      </c>
      <c r="Q131" s="51">
        <v>8365424</v>
      </c>
      <c r="R131" s="51">
        <v>1332972.1000000001</v>
      </c>
      <c r="S131" s="51">
        <v>117486824</v>
      </c>
      <c r="T131" s="51">
        <v>3510887.5</v>
      </c>
      <c r="U131" s="136">
        <v>4798492.4000000004</v>
      </c>
      <c r="V131" s="136">
        <v>2278073.1</v>
      </c>
      <c r="W131" s="136">
        <v>1581289.4</v>
      </c>
      <c r="Y131" s="51"/>
      <c r="Z131" s="51"/>
      <c r="AB131" s="51"/>
      <c r="AC131" s="51"/>
    </row>
    <row r="132" spans="1:29">
      <c r="A132" s="98" t="s">
        <v>629</v>
      </c>
      <c r="B132" s="96" t="s">
        <v>659</v>
      </c>
      <c r="C132" s="2">
        <v>1168</v>
      </c>
      <c r="D132" s="2" t="s">
        <v>18</v>
      </c>
      <c r="E132" s="151">
        <v>31.95</v>
      </c>
      <c r="F132" s="133">
        <v>3.1099354191367699</v>
      </c>
      <c r="G132" s="105" t="s">
        <v>174</v>
      </c>
      <c r="H132" s="132">
        <v>0.45809233688473089</v>
      </c>
      <c r="I132" s="132">
        <v>4.5703153983534799</v>
      </c>
      <c r="J132" s="132">
        <v>12.443750329028999</v>
      </c>
      <c r="K132" s="132">
        <v>19.3065225209941</v>
      </c>
      <c r="L132" s="132">
        <v>2.5417760936308702</v>
      </c>
      <c r="M132" s="133">
        <v>9.1513820478178207</v>
      </c>
      <c r="N132" s="133">
        <v>16.452350439182499</v>
      </c>
      <c r="O132" s="51">
        <v>13389527</v>
      </c>
      <c r="P132" s="51">
        <v>1708280.4</v>
      </c>
      <c r="Q132" s="51">
        <v>918007.7</v>
      </c>
      <c r="R132" s="51">
        <v>173130.8</v>
      </c>
      <c r="S132" s="51">
        <v>14453700</v>
      </c>
      <c r="T132" s="51">
        <v>352927</v>
      </c>
      <c r="U132" s="136">
        <v>699265</v>
      </c>
      <c r="V132" s="136">
        <v>152363.5</v>
      </c>
      <c r="W132" s="136">
        <v>244111</v>
      </c>
      <c r="Y132" s="51"/>
      <c r="Z132" s="51"/>
      <c r="AB132" s="51"/>
      <c r="AC132" s="51"/>
    </row>
    <row r="133" spans="1:29">
      <c r="A133" s="50" t="s">
        <v>630</v>
      </c>
      <c r="B133" s="96" t="s">
        <v>659</v>
      </c>
      <c r="C133" s="2">
        <v>1168</v>
      </c>
      <c r="D133" s="2" t="s">
        <v>18</v>
      </c>
      <c r="E133" s="150">
        <v>32.29</v>
      </c>
      <c r="F133" s="147">
        <v>3.1299035477408599</v>
      </c>
      <c r="G133" s="109" t="s">
        <v>175</v>
      </c>
      <c r="H133" s="132">
        <v>0.48153175213230148</v>
      </c>
      <c r="I133" s="132">
        <v>6.7137165826323804</v>
      </c>
      <c r="J133" s="132">
        <v>14.2312641463284</v>
      </c>
      <c r="K133" s="132">
        <v>21.190998748919899</v>
      </c>
      <c r="L133" s="132">
        <v>4.4112505905872599</v>
      </c>
      <c r="M133" s="133">
        <v>11.008837117535901</v>
      </c>
      <c r="N133" s="133">
        <v>18.515087154574299</v>
      </c>
      <c r="O133" s="54">
        <v>16237200</v>
      </c>
      <c r="P133" s="54">
        <v>2275090</v>
      </c>
      <c r="Q133" s="54">
        <v>1332750</v>
      </c>
      <c r="R133" s="54">
        <v>210809</v>
      </c>
      <c r="S133" s="54">
        <v>20229000</v>
      </c>
      <c r="T133" s="54">
        <v>569450</v>
      </c>
      <c r="U133" s="136">
        <v>382542</v>
      </c>
      <c r="V133" s="136">
        <v>237883.4</v>
      </c>
      <c r="W133" s="133">
        <v>285023</v>
      </c>
      <c r="Y133" s="54"/>
      <c r="Z133" s="54"/>
      <c r="AB133" s="54"/>
      <c r="AC133" s="54"/>
    </row>
    <row r="134" spans="1:29">
      <c r="A134" s="50" t="s">
        <v>630</v>
      </c>
      <c r="B134" s="96" t="s">
        <v>659</v>
      </c>
      <c r="C134" s="2">
        <v>1168</v>
      </c>
      <c r="D134" s="2" t="s">
        <v>18</v>
      </c>
      <c r="E134" s="150">
        <v>32.4</v>
      </c>
      <c r="F134" s="147">
        <v>3.1363941531525898</v>
      </c>
      <c r="G134" s="109" t="s">
        <v>176</v>
      </c>
      <c r="H134" s="132">
        <v>0.48988768707704805</v>
      </c>
      <c r="I134" s="132">
        <v>7.3974425266119797</v>
      </c>
      <c r="J134" s="132">
        <v>14.8620659139048</v>
      </c>
      <c r="K134" s="132">
        <v>21.906473050476301</v>
      </c>
      <c r="L134" s="132">
        <v>5.0251555833100303</v>
      </c>
      <c r="M134" s="133">
        <v>11.5782137628961</v>
      </c>
      <c r="N134" s="133">
        <v>19.283421850029399</v>
      </c>
      <c r="O134" s="54">
        <v>19387400</v>
      </c>
      <c r="P134" s="54">
        <v>2581380</v>
      </c>
      <c r="Q134" s="54">
        <v>1536800</v>
      </c>
      <c r="R134" s="54">
        <v>251786</v>
      </c>
      <c r="S134" s="54">
        <v>24569400</v>
      </c>
      <c r="T134" s="54">
        <v>690449</v>
      </c>
      <c r="U134" s="136">
        <v>866676</v>
      </c>
      <c r="V134" s="136">
        <v>287762</v>
      </c>
      <c r="W134" s="133">
        <v>403556</v>
      </c>
      <c r="Y134" s="54"/>
      <c r="Z134" s="54"/>
      <c r="AB134" s="54"/>
      <c r="AC134" s="54"/>
    </row>
    <row r="135" spans="1:29">
      <c r="A135" s="50" t="s">
        <v>630</v>
      </c>
      <c r="B135" s="96" t="s">
        <v>659</v>
      </c>
      <c r="C135" s="2">
        <v>1168</v>
      </c>
      <c r="D135" s="2" t="s">
        <v>18</v>
      </c>
      <c r="E135" s="150">
        <v>32.51</v>
      </c>
      <c r="F135" s="147">
        <v>3.14289903677615</v>
      </c>
      <c r="G135" s="109" t="s">
        <v>177</v>
      </c>
      <c r="H135" s="132">
        <v>0.47349562940209466</v>
      </c>
      <c r="I135" s="132">
        <v>5.9617767382683597</v>
      </c>
      <c r="J135" s="132">
        <v>13.5934467809117</v>
      </c>
      <c r="K135" s="132">
        <v>20.490936281593001</v>
      </c>
      <c r="L135" s="132">
        <v>3.7137562329852898</v>
      </c>
      <c r="M135" s="133">
        <v>10.2823358989958</v>
      </c>
      <c r="N135" s="133">
        <v>17.7082942486993</v>
      </c>
      <c r="O135" s="54">
        <v>61605900</v>
      </c>
      <c r="P135" s="54">
        <v>8571210</v>
      </c>
      <c r="Q135" s="54">
        <v>4915430</v>
      </c>
      <c r="R135" s="54">
        <v>797346</v>
      </c>
      <c r="S135" s="54">
        <v>78343500</v>
      </c>
      <c r="T135" s="54">
        <v>1995480</v>
      </c>
      <c r="U135" s="136">
        <v>2480737</v>
      </c>
      <c r="V135" s="136">
        <v>826566</v>
      </c>
      <c r="W135" s="133">
        <v>1092600</v>
      </c>
      <c r="Y135" s="54"/>
      <c r="Z135" s="54"/>
      <c r="AB135" s="54"/>
      <c r="AC135" s="54"/>
    </row>
    <row r="136" spans="1:29">
      <c r="A136" s="50" t="s">
        <v>630</v>
      </c>
      <c r="B136" s="96" t="s">
        <v>659</v>
      </c>
      <c r="C136" s="2">
        <v>1168</v>
      </c>
      <c r="D136" s="2" t="s">
        <v>18</v>
      </c>
      <c r="E136" s="150">
        <v>32.64</v>
      </c>
      <c r="F136" s="147">
        <v>3.15060459236188</v>
      </c>
      <c r="G136" s="109" t="s">
        <v>178</v>
      </c>
      <c r="H136" s="132">
        <v>0.48852651301626615</v>
      </c>
      <c r="I136" s="132">
        <v>7.3803947035687996</v>
      </c>
      <c r="J136" s="132">
        <v>14.7611991026611</v>
      </c>
      <c r="K136" s="132">
        <v>21.7829560521993</v>
      </c>
      <c r="L136" s="132">
        <v>4.9236905283281001</v>
      </c>
      <c r="M136" s="133">
        <v>11.5073523445249</v>
      </c>
      <c r="N136" s="133">
        <v>19.154868788594801</v>
      </c>
      <c r="O136" s="54">
        <v>65965100</v>
      </c>
      <c r="P136" s="54">
        <v>9661370</v>
      </c>
      <c r="Q136" s="54">
        <v>5831910</v>
      </c>
      <c r="R136" s="54">
        <v>901518</v>
      </c>
      <c r="S136" s="54">
        <v>86436400</v>
      </c>
      <c r="T136" s="54">
        <v>2494490</v>
      </c>
      <c r="U136" s="136">
        <v>1746431</v>
      </c>
      <c r="V136" s="136">
        <v>773124</v>
      </c>
      <c r="W136" s="133">
        <v>1111290</v>
      </c>
      <c r="Y136" s="54"/>
      <c r="Z136" s="54"/>
      <c r="AB136" s="54"/>
      <c r="AC136" s="54"/>
    </row>
    <row r="137" spans="1:29">
      <c r="A137" s="50" t="s">
        <v>630</v>
      </c>
      <c r="B137" s="96" t="s">
        <v>659</v>
      </c>
      <c r="C137" s="2">
        <v>1168</v>
      </c>
      <c r="D137" s="2" t="s">
        <v>18</v>
      </c>
      <c r="E137" s="150">
        <v>32.78</v>
      </c>
      <c r="F137" s="147">
        <v>3.1589240673513199</v>
      </c>
      <c r="G137" s="109" t="s">
        <v>179</v>
      </c>
      <c r="H137" s="132">
        <v>0.49186377484436505</v>
      </c>
      <c r="I137" s="132">
        <v>7.6379107316231103</v>
      </c>
      <c r="J137" s="132">
        <v>14.9998523239199</v>
      </c>
      <c r="K137" s="132">
        <v>22.012019068033698</v>
      </c>
      <c r="L137" s="132">
        <v>5.1216581352772197</v>
      </c>
      <c r="M137" s="133">
        <v>11.729498745159299</v>
      </c>
      <c r="N137" s="133">
        <v>19.426113549560299</v>
      </c>
      <c r="O137" s="54">
        <v>62659000</v>
      </c>
      <c r="P137" s="54">
        <v>8284090</v>
      </c>
      <c r="Q137" s="54">
        <v>4790290</v>
      </c>
      <c r="R137" s="54">
        <v>807552</v>
      </c>
      <c r="S137" s="54">
        <v>84751100</v>
      </c>
      <c r="T137" s="54">
        <v>2420960</v>
      </c>
      <c r="U137" s="136">
        <v>2558670</v>
      </c>
      <c r="V137" s="136">
        <v>754861</v>
      </c>
      <c r="W137" s="133">
        <v>1116120</v>
      </c>
      <c r="Y137" s="54"/>
      <c r="Z137" s="54"/>
      <c r="AB137" s="54"/>
      <c r="AC137" s="54"/>
    </row>
    <row r="138" spans="1:29">
      <c r="A138" s="50" t="s">
        <v>630</v>
      </c>
      <c r="B138" s="96" t="s">
        <v>659</v>
      </c>
      <c r="C138" s="2">
        <v>1168</v>
      </c>
      <c r="D138" s="2" t="s">
        <v>18</v>
      </c>
      <c r="E138" s="154">
        <v>32.879999999999995</v>
      </c>
      <c r="F138" s="132">
        <v>3.1648796400994499</v>
      </c>
      <c r="G138" s="109" t="s">
        <v>180</v>
      </c>
      <c r="H138" s="132">
        <v>0.51264605442334288</v>
      </c>
      <c r="I138" s="132">
        <v>9.3091124758953807</v>
      </c>
      <c r="J138" s="132">
        <v>16.5536302772346</v>
      </c>
      <c r="K138" s="132">
        <v>23.917564169957899</v>
      </c>
      <c r="L138" s="132">
        <v>6.7733401537293902</v>
      </c>
      <c r="M138" s="133">
        <v>13.313126801176599</v>
      </c>
      <c r="N138" s="133">
        <v>21.245919710708598</v>
      </c>
      <c r="O138" s="54">
        <v>47876884</v>
      </c>
      <c r="P138" s="54">
        <v>5726139.5</v>
      </c>
      <c r="Q138" s="54">
        <v>3390661.5</v>
      </c>
      <c r="R138" s="54">
        <v>537200.30000000005</v>
      </c>
      <c r="S138" s="54">
        <v>59604768</v>
      </c>
      <c r="T138" s="54">
        <v>2095446</v>
      </c>
      <c r="U138" s="136">
        <v>3294774.6999999997</v>
      </c>
      <c r="V138" s="136">
        <v>671685.39999999991</v>
      </c>
      <c r="W138" s="133">
        <v>1043739.3</v>
      </c>
      <c r="Y138" s="54"/>
      <c r="Z138" s="54"/>
      <c r="AB138" s="54"/>
      <c r="AC138" s="54"/>
    </row>
    <row r="139" spans="1:29">
      <c r="A139" s="50" t="s">
        <v>630</v>
      </c>
      <c r="B139" s="96" t="s">
        <v>659</v>
      </c>
      <c r="C139" s="2">
        <v>1168</v>
      </c>
      <c r="D139" s="2" t="s">
        <v>18</v>
      </c>
      <c r="E139" s="150">
        <v>32.92</v>
      </c>
      <c r="F139" s="147">
        <v>3.1672648601474398</v>
      </c>
      <c r="G139" s="109" t="s">
        <v>181</v>
      </c>
      <c r="H139" s="132">
        <v>0.47116578863103786</v>
      </c>
      <c r="I139" s="132">
        <v>5.7060642455402597</v>
      </c>
      <c r="J139" s="132">
        <v>13.4165119200993</v>
      </c>
      <c r="K139" s="132">
        <v>20.291238885827099</v>
      </c>
      <c r="L139" s="132">
        <v>3.5617617772483898</v>
      </c>
      <c r="M139" s="133">
        <v>10.1621823225873</v>
      </c>
      <c r="N139" s="133">
        <v>17.541798507612299</v>
      </c>
      <c r="O139" s="54">
        <v>59709900</v>
      </c>
      <c r="P139" s="54">
        <v>8013300</v>
      </c>
      <c r="Q139" s="54">
        <v>4542180</v>
      </c>
      <c r="R139" s="54">
        <v>736484</v>
      </c>
      <c r="S139" s="54">
        <v>69870600</v>
      </c>
      <c r="T139" s="54">
        <v>1860800</v>
      </c>
      <c r="U139" s="136">
        <v>3850100</v>
      </c>
      <c r="V139" s="136">
        <v>804480</v>
      </c>
      <c r="W139" s="133">
        <v>1205450</v>
      </c>
      <c r="Y139" s="54"/>
      <c r="Z139" s="54"/>
      <c r="AB139" s="54"/>
      <c r="AC139" s="54"/>
    </row>
    <row r="140" spans="1:29">
      <c r="A140" s="50" t="s">
        <v>630</v>
      </c>
      <c r="B140" s="96" t="s">
        <v>659</v>
      </c>
      <c r="C140" s="2">
        <v>1168</v>
      </c>
      <c r="D140" s="2" t="s">
        <v>18</v>
      </c>
      <c r="E140" s="150">
        <v>33.090000000000003</v>
      </c>
      <c r="F140" s="147">
        <v>3.17742066426952</v>
      </c>
      <c r="G140" s="109" t="s">
        <v>182</v>
      </c>
      <c r="H140" s="132">
        <v>0.4683381160928044</v>
      </c>
      <c r="I140" s="132">
        <v>5.5581078639388704</v>
      </c>
      <c r="J140" s="132">
        <v>13.2118265347865</v>
      </c>
      <c r="K140" s="132">
        <v>20.1345271966814</v>
      </c>
      <c r="L140" s="132">
        <v>3.3006332426518199</v>
      </c>
      <c r="M140" s="133">
        <v>9.9093149536206298</v>
      </c>
      <c r="N140" s="133">
        <v>17.275483870496</v>
      </c>
      <c r="O140" s="54">
        <v>33374800</v>
      </c>
      <c r="P140" s="54">
        <v>4373490</v>
      </c>
      <c r="Q140" s="54">
        <v>2474320</v>
      </c>
      <c r="R140" s="54">
        <v>385415</v>
      </c>
      <c r="S140" s="54">
        <v>39530900</v>
      </c>
      <c r="T140" s="54">
        <v>992849</v>
      </c>
      <c r="U140" s="136">
        <v>1061496</v>
      </c>
      <c r="V140" s="136">
        <v>394148</v>
      </c>
      <c r="W140" s="133">
        <v>555848</v>
      </c>
      <c r="Y140" s="54"/>
      <c r="Z140" s="54"/>
      <c r="AB140" s="54"/>
      <c r="AC140" s="54"/>
    </row>
    <row r="141" spans="1:29">
      <c r="A141" s="50" t="s">
        <v>630</v>
      </c>
      <c r="B141" s="96" t="s">
        <v>659</v>
      </c>
      <c r="C141" s="2">
        <v>1168</v>
      </c>
      <c r="D141" s="2" t="s">
        <v>18</v>
      </c>
      <c r="E141" s="150">
        <v>33.22</v>
      </c>
      <c r="F141" s="147">
        <v>3.1852066701867598</v>
      </c>
      <c r="G141" s="109" t="s">
        <v>183</v>
      </c>
      <c r="H141" s="132">
        <v>0.46116861272192716</v>
      </c>
      <c r="I141" s="132">
        <v>4.9583762970153602</v>
      </c>
      <c r="J141" s="132">
        <v>12.6744575840425</v>
      </c>
      <c r="K141" s="132">
        <v>19.504569227946298</v>
      </c>
      <c r="L141" s="132">
        <v>2.83180395657077</v>
      </c>
      <c r="M141" s="133">
        <v>9.4055083291622292</v>
      </c>
      <c r="N141" s="133">
        <v>16.707441334955401</v>
      </c>
      <c r="O141" s="54">
        <v>36463800</v>
      </c>
      <c r="P141" s="54">
        <v>4752620</v>
      </c>
      <c r="Q141" s="54">
        <v>2561140</v>
      </c>
      <c r="R141" s="54">
        <v>450826</v>
      </c>
      <c r="S141" s="54">
        <v>42806200</v>
      </c>
      <c r="T141" s="54">
        <v>1055650</v>
      </c>
      <c r="U141" s="136">
        <v>1495172</v>
      </c>
      <c r="V141" s="136">
        <v>464959</v>
      </c>
      <c r="W141" s="133">
        <v>668436</v>
      </c>
      <c r="Y141" s="54"/>
      <c r="Z141" s="54"/>
      <c r="AB141" s="54"/>
      <c r="AC141" s="54"/>
    </row>
    <row r="142" spans="1:29">
      <c r="A142" s="50" t="s">
        <v>630</v>
      </c>
      <c r="B142" s="96" t="s">
        <v>659</v>
      </c>
      <c r="C142" s="2">
        <v>1168</v>
      </c>
      <c r="D142" s="2" t="s">
        <v>18</v>
      </c>
      <c r="E142" s="150">
        <v>33.39</v>
      </c>
      <c r="F142" s="147">
        <v>3.1954132950102601</v>
      </c>
      <c r="G142" s="109" t="s">
        <v>184</v>
      </c>
      <c r="H142" s="132">
        <v>0.48704530216937908</v>
      </c>
      <c r="I142" s="132">
        <v>7.1097396474034698</v>
      </c>
      <c r="J142" s="132">
        <v>14.6182342929482</v>
      </c>
      <c r="K142" s="132">
        <v>21.625559917032</v>
      </c>
      <c r="L142" s="132">
        <v>4.8102880001088701</v>
      </c>
      <c r="M142" s="133">
        <v>11.347463690520099</v>
      </c>
      <c r="N142" s="133">
        <v>18.938010906097599</v>
      </c>
      <c r="O142" s="54">
        <v>62935500</v>
      </c>
      <c r="P142" s="54">
        <v>9116750</v>
      </c>
      <c r="Q142" s="54">
        <v>5419360</v>
      </c>
      <c r="R142" s="54">
        <v>881582</v>
      </c>
      <c r="S142" s="54">
        <v>78165800</v>
      </c>
      <c r="T142" s="54">
        <v>2355320</v>
      </c>
      <c r="U142" s="136">
        <v>3580670</v>
      </c>
      <c r="V142" s="136">
        <v>953826</v>
      </c>
      <c r="W142" s="133">
        <v>1474790</v>
      </c>
      <c r="Y142" s="54"/>
      <c r="Z142" s="54"/>
      <c r="AB142" s="54"/>
      <c r="AC142" s="54"/>
    </row>
    <row r="143" spans="1:29">
      <c r="A143" s="50" t="s">
        <v>630</v>
      </c>
      <c r="B143" s="96" t="s">
        <v>659</v>
      </c>
      <c r="C143" s="2">
        <v>1168</v>
      </c>
      <c r="D143" s="2" t="s">
        <v>18</v>
      </c>
      <c r="E143" s="150">
        <v>33.54</v>
      </c>
      <c r="F143" s="147">
        <v>3.2044417239321898</v>
      </c>
      <c r="G143" s="109" t="s">
        <v>185</v>
      </c>
      <c r="H143" s="132">
        <v>0.49412282043128986</v>
      </c>
      <c r="I143" s="132">
        <v>7.7948756053366397</v>
      </c>
      <c r="J143" s="132">
        <v>15.134671467025001</v>
      </c>
      <c r="K143" s="132">
        <v>22.270523225830502</v>
      </c>
      <c r="L143" s="132">
        <v>5.35087989878767</v>
      </c>
      <c r="M143" s="133">
        <v>11.8927414957521</v>
      </c>
      <c r="N143" s="133">
        <v>19.632687266336401</v>
      </c>
      <c r="O143" s="54">
        <v>36497700</v>
      </c>
      <c r="P143" s="54">
        <v>5001980</v>
      </c>
      <c r="Q143" s="54">
        <v>3102660</v>
      </c>
      <c r="R143" s="54">
        <v>447736</v>
      </c>
      <c r="S143" s="54">
        <v>45615400</v>
      </c>
      <c r="T143" s="54">
        <v>1335360</v>
      </c>
      <c r="U143" s="136">
        <v>2613990</v>
      </c>
      <c r="V143" s="136">
        <v>623858</v>
      </c>
      <c r="W143" s="133">
        <v>977620</v>
      </c>
      <c r="Y143" s="54"/>
      <c r="Z143" s="54"/>
      <c r="AB143" s="54"/>
      <c r="AC143" s="54"/>
    </row>
    <row r="144" spans="1:29">
      <c r="A144" s="50" t="s">
        <v>630</v>
      </c>
      <c r="B144" s="96" t="s">
        <v>659</v>
      </c>
      <c r="C144" s="2">
        <v>1168</v>
      </c>
      <c r="D144" s="2" t="s">
        <v>18</v>
      </c>
      <c r="E144" s="150">
        <v>33.69</v>
      </c>
      <c r="F144" s="147">
        <v>3.2134904679822101</v>
      </c>
      <c r="G144" s="109" t="s">
        <v>186</v>
      </c>
      <c r="H144" s="132">
        <v>0.47467067281203634</v>
      </c>
      <c r="I144" s="132">
        <v>6.1007992579834598</v>
      </c>
      <c r="J144" s="132">
        <v>13.6971700792135</v>
      </c>
      <c r="K144" s="132">
        <v>20.6408927124976</v>
      </c>
      <c r="L144" s="132">
        <v>3.85812778828556</v>
      </c>
      <c r="M144" s="133">
        <v>10.4508945324368</v>
      </c>
      <c r="N144" s="133">
        <v>17.915638221774699</v>
      </c>
      <c r="O144" s="54">
        <v>46859100</v>
      </c>
      <c r="P144" s="54">
        <v>6307220</v>
      </c>
      <c r="Q144" s="54">
        <v>3541430</v>
      </c>
      <c r="R144" s="54">
        <v>639501</v>
      </c>
      <c r="S144" s="54">
        <v>58838300</v>
      </c>
      <c r="T144" s="54">
        <v>1518070</v>
      </c>
      <c r="U144" s="136">
        <v>1230660</v>
      </c>
      <c r="V144" s="136">
        <v>509922</v>
      </c>
      <c r="W144" s="133">
        <v>823561</v>
      </c>
      <c r="Y144" s="54"/>
      <c r="Z144" s="54"/>
      <c r="AB144" s="54"/>
      <c r="AC144" s="54"/>
    </row>
    <row r="145" spans="1:29">
      <c r="A145" s="50" t="s">
        <v>630</v>
      </c>
      <c r="B145" s="96" t="s">
        <v>659</v>
      </c>
      <c r="C145" s="2">
        <v>1168</v>
      </c>
      <c r="D145" s="2" t="s">
        <v>18</v>
      </c>
      <c r="E145" s="150">
        <v>33.79</v>
      </c>
      <c r="F145" s="147">
        <v>3.2195338450473501</v>
      </c>
      <c r="G145" s="109" t="s">
        <v>187</v>
      </c>
      <c r="H145" s="132">
        <v>0.46663295360783247</v>
      </c>
      <c r="I145" s="132">
        <v>5.5214719701176103</v>
      </c>
      <c r="J145" s="132">
        <v>13.1402951165961</v>
      </c>
      <c r="K145" s="132">
        <v>19.982529525316501</v>
      </c>
      <c r="L145" s="132">
        <v>3.2126067580726199</v>
      </c>
      <c r="M145" s="133">
        <v>9.8358541933252592</v>
      </c>
      <c r="N145" s="133">
        <v>17.202671405833399</v>
      </c>
      <c r="O145" s="54">
        <v>61388900</v>
      </c>
      <c r="P145" s="54">
        <v>7956800</v>
      </c>
      <c r="Q145" s="54">
        <v>4479000</v>
      </c>
      <c r="R145" s="54">
        <v>767267</v>
      </c>
      <c r="S145" s="54">
        <v>77442200</v>
      </c>
      <c r="T145" s="54">
        <v>1714990</v>
      </c>
      <c r="U145" s="136">
        <v>2026742</v>
      </c>
      <c r="V145" s="136">
        <v>572154</v>
      </c>
      <c r="W145" s="133">
        <v>760541</v>
      </c>
      <c r="Y145" s="54"/>
      <c r="Z145" s="54"/>
      <c r="AB145" s="54"/>
      <c r="AC145" s="54"/>
    </row>
    <row r="146" spans="1:29">
      <c r="A146" s="50" t="s">
        <v>630</v>
      </c>
      <c r="B146" s="96" t="s">
        <v>659</v>
      </c>
      <c r="C146" s="2">
        <v>1168</v>
      </c>
      <c r="D146" s="2" t="s">
        <v>18</v>
      </c>
      <c r="E146" s="150">
        <v>33.89</v>
      </c>
      <c r="F146" s="147">
        <v>3.2255856433325998</v>
      </c>
      <c r="G146" s="109" t="s">
        <v>188</v>
      </c>
      <c r="H146" s="132">
        <v>0.46183690851723908</v>
      </c>
      <c r="I146" s="132">
        <v>4.9782656513222996</v>
      </c>
      <c r="J146" s="132">
        <v>12.7664326718102</v>
      </c>
      <c r="K146" s="132">
        <v>19.573528526836601</v>
      </c>
      <c r="L146" s="132">
        <v>2.86151284280482</v>
      </c>
      <c r="M146" s="133">
        <v>9.4754710248318403</v>
      </c>
      <c r="N146" s="133">
        <v>16.750360444798101</v>
      </c>
      <c r="O146" s="54">
        <v>111959000</v>
      </c>
      <c r="P146" s="54">
        <v>15284300</v>
      </c>
      <c r="Q146" s="54">
        <v>8392990</v>
      </c>
      <c r="R146" s="54">
        <v>1350840</v>
      </c>
      <c r="S146" s="54">
        <v>134480000</v>
      </c>
      <c r="T146" s="54">
        <v>3372740</v>
      </c>
      <c r="U146" s="136">
        <v>1463792</v>
      </c>
      <c r="V146" s="136">
        <v>1036091</v>
      </c>
      <c r="W146" s="133">
        <v>1295670</v>
      </c>
      <c r="Y146" s="54"/>
      <c r="Z146" s="54"/>
      <c r="AB146" s="54"/>
      <c r="AC146" s="54"/>
    </row>
    <row r="147" spans="1:29">
      <c r="A147" s="50" t="s">
        <v>630</v>
      </c>
      <c r="B147" s="96" t="s">
        <v>659</v>
      </c>
      <c r="C147" s="2">
        <v>1168</v>
      </c>
      <c r="D147" s="2" t="s">
        <v>18</v>
      </c>
      <c r="E147" s="154">
        <v>33.914999999999999</v>
      </c>
      <c r="F147" s="132">
        <v>3.22709988023241</v>
      </c>
      <c r="G147" s="109" t="s">
        <v>189</v>
      </c>
      <c r="H147" s="132">
        <v>0.46410819385717272</v>
      </c>
      <c r="I147" s="132">
        <v>5.16983115052071</v>
      </c>
      <c r="J147" s="132">
        <v>12.907581270230899</v>
      </c>
      <c r="K147" s="132">
        <v>19.7502565191059</v>
      </c>
      <c r="L147" s="132">
        <v>3.0205961542955699</v>
      </c>
      <c r="M147" s="133">
        <v>9.6325052862601197</v>
      </c>
      <c r="N147" s="133">
        <v>16.8721328732552</v>
      </c>
      <c r="O147" s="54">
        <v>21676234</v>
      </c>
      <c r="P147" s="54">
        <v>2776009.8</v>
      </c>
      <c r="Q147" s="54">
        <v>1454258.9</v>
      </c>
      <c r="R147" s="54">
        <v>234123.3</v>
      </c>
      <c r="S147" s="54">
        <v>23963076</v>
      </c>
      <c r="T147" s="54">
        <v>715776.4</v>
      </c>
      <c r="U147" s="136">
        <v>358534.5</v>
      </c>
      <c r="V147" s="136">
        <v>171120.4</v>
      </c>
      <c r="W147" s="133">
        <v>234275</v>
      </c>
      <c r="Y147" s="54"/>
      <c r="Z147" s="54"/>
      <c r="AB147" s="54"/>
      <c r="AC147" s="54"/>
    </row>
    <row r="148" spans="1:29">
      <c r="A148" s="50" t="s">
        <v>630</v>
      </c>
      <c r="B148" s="96" t="s">
        <v>659</v>
      </c>
      <c r="C148" s="2">
        <v>1168</v>
      </c>
      <c r="D148" s="2" t="s">
        <v>18</v>
      </c>
      <c r="E148" s="150">
        <v>34.049999999999997</v>
      </c>
      <c r="F148" s="147">
        <v>3.2352854299734699</v>
      </c>
      <c r="G148" s="109" t="s">
        <v>190</v>
      </c>
      <c r="H148" s="132">
        <v>0.47743485981998257</v>
      </c>
      <c r="I148" s="132">
        <v>6.2849605328776201</v>
      </c>
      <c r="J148" s="132">
        <v>13.8617652484308</v>
      </c>
      <c r="K148" s="132">
        <v>20.857346981236699</v>
      </c>
      <c r="L148" s="132">
        <v>4.0017943211534801</v>
      </c>
      <c r="M148" s="133">
        <v>10.6234101744848</v>
      </c>
      <c r="N148" s="133">
        <v>18.047744103085702</v>
      </c>
      <c r="O148" s="54">
        <v>42948500</v>
      </c>
      <c r="P148" s="54">
        <v>5776920</v>
      </c>
      <c r="Q148" s="54">
        <v>3319320</v>
      </c>
      <c r="R148" s="54">
        <v>527008</v>
      </c>
      <c r="S148" s="54">
        <v>54322700</v>
      </c>
      <c r="T148" s="54">
        <v>1431680</v>
      </c>
      <c r="U148" s="136">
        <v>1024301</v>
      </c>
      <c r="V148" s="136">
        <v>505982</v>
      </c>
      <c r="W148" s="133">
        <v>577811</v>
      </c>
      <c r="Y148" s="54"/>
      <c r="Z148" s="54"/>
      <c r="AB148" s="54"/>
      <c r="AC148" s="54"/>
    </row>
    <row r="149" spans="1:29">
      <c r="A149" s="50" t="s">
        <v>630</v>
      </c>
      <c r="B149" s="96" t="s">
        <v>659</v>
      </c>
      <c r="C149" s="2">
        <v>1168</v>
      </c>
      <c r="D149" s="2" t="s">
        <v>18</v>
      </c>
      <c r="E149" s="150">
        <v>34.18</v>
      </c>
      <c r="F149" s="147">
        <v>3.24318123505611</v>
      </c>
      <c r="G149" s="109" t="s">
        <v>191</v>
      </c>
      <c r="H149" s="132">
        <v>0.47892418844337503</v>
      </c>
      <c r="I149" s="132">
        <v>6.4586008266088299</v>
      </c>
      <c r="J149" s="132">
        <v>14.0048354595116</v>
      </c>
      <c r="K149" s="132">
        <v>20.971935851788999</v>
      </c>
      <c r="L149" s="132">
        <v>4.1716295815990003</v>
      </c>
      <c r="M149" s="133">
        <v>10.758443414796799</v>
      </c>
      <c r="N149" s="133">
        <v>18.237418564371399</v>
      </c>
      <c r="O149" s="54">
        <v>47513200</v>
      </c>
      <c r="P149" s="54">
        <v>6541790</v>
      </c>
      <c r="Q149" s="54">
        <v>3797910</v>
      </c>
      <c r="R149" s="54">
        <v>633752</v>
      </c>
      <c r="S149" s="54">
        <v>58976700</v>
      </c>
      <c r="T149" s="54">
        <v>1580940</v>
      </c>
      <c r="U149" s="136">
        <v>1645031</v>
      </c>
      <c r="V149" s="136">
        <v>662171</v>
      </c>
      <c r="W149" s="133">
        <v>915714</v>
      </c>
      <c r="Y149" s="54"/>
      <c r="Z149" s="54"/>
      <c r="AB149" s="54"/>
      <c r="AC149" s="54"/>
    </row>
    <row r="150" spans="1:29">
      <c r="A150" s="50" t="s">
        <v>630</v>
      </c>
      <c r="B150" s="96" t="s">
        <v>659</v>
      </c>
      <c r="C150" s="2">
        <v>1168</v>
      </c>
      <c r="D150" s="2" t="s">
        <v>18</v>
      </c>
      <c r="E150" s="150">
        <v>34.299999999999997</v>
      </c>
      <c r="F150" s="147">
        <v>3.2504808924235098</v>
      </c>
      <c r="G150" s="109" t="s">
        <v>192</v>
      </c>
      <c r="H150" s="132">
        <v>0.50456160966786101</v>
      </c>
      <c r="I150" s="132">
        <v>8.6863610867758307</v>
      </c>
      <c r="J150" s="132">
        <v>15.942119610983999</v>
      </c>
      <c r="K150" s="132">
        <v>23.206226796578498</v>
      </c>
      <c r="L150" s="132">
        <v>6.1050869262759599</v>
      </c>
      <c r="M150" s="133">
        <v>12.716520146908501</v>
      </c>
      <c r="N150" s="133">
        <v>20.554776779999099</v>
      </c>
      <c r="O150" s="54">
        <v>27681800</v>
      </c>
      <c r="P150" s="54">
        <v>3990130</v>
      </c>
      <c r="Q150" s="54">
        <v>2451080</v>
      </c>
      <c r="R150" s="54">
        <v>356366</v>
      </c>
      <c r="S150" s="54">
        <v>38404100</v>
      </c>
      <c r="T150" s="54">
        <v>1256160</v>
      </c>
      <c r="U150" s="136">
        <v>3636412</v>
      </c>
      <c r="V150" s="136">
        <v>604024</v>
      </c>
      <c r="W150" s="133">
        <v>782473</v>
      </c>
      <c r="Y150" s="54"/>
      <c r="Z150" s="54"/>
      <c r="AB150" s="54"/>
      <c r="AC150" s="54"/>
    </row>
    <row r="151" spans="1:29">
      <c r="A151" s="50" t="s">
        <v>630</v>
      </c>
      <c r="B151" s="96" t="s">
        <v>659</v>
      </c>
      <c r="C151" s="2">
        <v>1168</v>
      </c>
      <c r="D151" s="2" t="s">
        <v>18</v>
      </c>
      <c r="E151" s="150">
        <v>34.43</v>
      </c>
      <c r="F151" s="147">
        <v>3.2584005112760699</v>
      </c>
      <c r="G151" s="109" t="s">
        <v>193</v>
      </c>
      <c r="H151" s="132">
        <v>0.49807260158595357</v>
      </c>
      <c r="I151" s="132">
        <v>8.0826876148841897</v>
      </c>
      <c r="J151" s="132">
        <v>15.453149044754699</v>
      </c>
      <c r="K151" s="132">
        <v>22.553983742634902</v>
      </c>
      <c r="L151" s="132">
        <v>5.6347345496816503</v>
      </c>
      <c r="M151" s="133">
        <v>12.167543690466299</v>
      </c>
      <c r="N151" s="133">
        <v>19.968039571149301</v>
      </c>
      <c r="O151" s="54">
        <v>75572600</v>
      </c>
      <c r="P151" s="54">
        <v>11489600</v>
      </c>
      <c r="Q151" s="54">
        <v>7139160</v>
      </c>
      <c r="R151" s="54">
        <v>1037590</v>
      </c>
      <c r="S151" s="54">
        <v>104343000</v>
      </c>
      <c r="T151" s="54">
        <v>3224610</v>
      </c>
      <c r="U151" s="136">
        <v>7273300</v>
      </c>
      <c r="V151" s="136">
        <v>1203631</v>
      </c>
      <c r="W151" s="133">
        <v>1682270</v>
      </c>
      <c r="Y151" s="54"/>
      <c r="Z151" s="54"/>
      <c r="AB151" s="54"/>
      <c r="AC151" s="54"/>
    </row>
    <row r="152" spans="1:29">
      <c r="A152" s="50" t="s">
        <v>630</v>
      </c>
      <c r="B152" s="96" t="s">
        <v>659</v>
      </c>
      <c r="C152" s="2">
        <v>1168</v>
      </c>
      <c r="D152" s="2" t="s">
        <v>18</v>
      </c>
      <c r="E152" s="150">
        <v>34.58</v>
      </c>
      <c r="F152" s="147">
        <v>3.2675529164251702</v>
      </c>
      <c r="G152" s="109" t="s">
        <v>194</v>
      </c>
      <c r="H152" s="132">
        <v>0.47650647942884111</v>
      </c>
      <c r="I152" s="132">
        <v>6.2717954061252401</v>
      </c>
      <c r="J152" s="132">
        <v>13.874486700978</v>
      </c>
      <c r="K152" s="132">
        <v>20.843058308907999</v>
      </c>
      <c r="L152" s="132">
        <v>4.0646170575613398</v>
      </c>
      <c r="M152" s="133">
        <v>10.566032388007001</v>
      </c>
      <c r="N152" s="133">
        <v>17.997725819768299</v>
      </c>
      <c r="O152" s="54">
        <v>21036700</v>
      </c>
      <c r="P152" s="54">
        <v>2890860</v>
      </c>
      <c r="Q152" s="54">
        <v>1640820</v>
      </c>
      <c r="R152" s="54">
        <v>276022</v>
      </c>
      <c r="S152" s="54">
        <v>27107400</v>
      </c>
      <c r="T152" s="54">
        <v>714544</v>
      </c>
      <c r="U152" s="136">
        <v>600428</v>
      </c>
      <c r="V152" s="136">
        <v>188298.4</v>
      </c>
      <c r="W152" s="133">
        <v>254591</v>
      </c>
      <c r="Y152" s="54"/>
      <c r="Z152" s="54"/>
      <c r="AB152" s="54"/>
      <c r="AC152" s="54"/>
    </row>
    <row r="153" spans="1:29">
      <c r="A153" s="50" t="s">
        <v>630</v>
      </c>
      <c r="B153" s="96" t="s">
        <v>659</v>
      </c>
      <c r="C153" s="2">
        <v>1168</v>
      </c>
      <c r="D153" s="2" t="s">
        <v>18</v>
      </c>
      <c r="E153" s="150">
        <v>34.72</v>
      </c>
      <c r="F153" s="147">
        <v>3.2761083743180301</v>
      </c>
      <c r="G153" s="113" t="s">
        <v>195</v>
      </c>
      <c r="H153" s="132">
        <v>0.48828259945068536</v>
      </c>
      <c r="I153" s="132">
        <v>7.2173717345424997</v>
      </c>
      <c r="J153" s="132">
        <v>14.7015916024151</v>
      </c>
      <c r="K153" s="132">
        <v>21.711099925279999</v>
      </c>
      <c r="L153" s="132">
        <v>4.9241531064434998</v>
      </c>
      <c r="M153" s="133">
        <v>11.394459707583099</v>
      </c>
      <c r="N153" s="133">
        <v>19.141694252751702</v>
      </c>
      <c r="O153" s="53">
        <v>28664100</v>
      </c>
      <c r="P153" s="53">
        <v>3590590</v>
      </c>
      <c r="Q153" s="53">
        <v>2059890</v>
      </c>
      <c r="R153" s="53">
        <v>376342</v>
      </c>
      <c r="S153" s="53">
        <v>36928500</v>
      </c>
      <c r="T153" s="53">
        <v>989922</v>
      </c>
      <c r="U153" s="136">
        <v>431015</v>
      </c>
      <c r="V153" s="136">
        <v>263817</v>
      </c>
      <c r="W153" s="138">
        <v>346365</v>
      </c>
      <c r="Y153" s="53"/>
      <c r="Z153" s="53"/>
      <c r="AB153" s="53"/>
      <c r="AC153" s="53"/>
    </row>
    <row r="154" spans="1:29">
      <c r="A154" s="50" t="s">
        <v>630</v>
      </c>
      <c r="B154" s="96" t="s">
        <v>659</v>
      </c>
      <c r="C154" s="2">
        <v>1168</v>
      </c>
      <c r="D154" s="2" t="s">
        <v>18</v>
      </c>
      <c r="E154" s="150">
        <v>34.86</v>
      </c>
      <c r="F154" s="147">
        <v>3.2846759067525699</v>
      </c>
      <c r="G154" s="113" t="s">
        <v>196</v>
      </c>
      <c r="H154" s="132">
        <v>0.4878825715464839</v>
      </c>
      <c r="I154" s="132">
        <v>7.25431990849125</v>
      </c>
      <c r="J154" s="132">
        <v>14.7015569876084</v>
      </c>
      <c r="K154" s="132">
        <v>21.713940717821501</v>
      </c>
      <c r="L154" s="132">
        <v>4.9015368865281497</v>
      </c>
      <c r="M154" s="133">
        <v>11.4524624342836</v>
      </c>
      <c r="N154" s="133">
        <v>18.9689211124509</v>
      </c>
      <c r="O154" s="53">
        <v>40198000</v>
      </c>
      <c r="P154" s="53">
        <v>5252790</v>
      </c>
      <c r="Q154" s="53">
        <v>3091340</v>
      </c>
      <c r="R154" s="53">
        <v>494533</v>
      </c>
      <c r="S154" s="53">
        <v>52460800</v>
      </c>
      <c r="T154" s="53">
        <v>1418340</v>
      </c>
      <c r="U154" s="136">
        <v>803424</v>
      </c>
      <c r="V154" s="136">
        <v>326979</v>
      </c>
      <c r="W154" s="138">
        <v>481780</v>
      </c>
      <c r="Y154" s="53"/>
      <c r="Z154" s="53"/>
      <c r="AB154" s="53"/>
      <c r="AC154" s="53"/>
    </row>
    <row r="155" spans="1:29">
      <c r="A155" s="50" t="s">
        <v>630</v>
      </c>
      <c r="B155" s="96" t="s">
        <v>659</v>
      </c>
      <c r="C155" s="2">
        <v>1168</v>
      </c>
      <c r="D155" s="2" t="s">
        <v>18</v>
      </c>
      <c r="E155" s="150">
        <v>34.979999999999997</v>
      </c>
      <c r="F155" s="147">
        <v>3.2920286107039001</v>
      </c>
      <c r="G155" s="113" t="s">
        <v>197</v>
      </c>
      <c r="H155" s="132">
        <v>0.45556480696165436</v>
      </c>
      <c r="I155" s="132">
        <v>4.5017611767453598</v>
      </c>
      <c r="J155" s="132">
        <v>12.264436028438899</v>
      </c>
      <c r="K155" s="132">
        <v>19.123636350248798</v>
      </c>
      <c r="L155" s="132">
        <v>2.4143854414068202</v>
      </c>
      <c r="M155" s="133">
        <v>9.0028555036892399</v>
      </c>
      <c r="N155" s="133">
        <v>16.191710482243899</v>
      </c>
      <c r="O155" s="53">
        <v>101389000</v>
      </c>
      <c r="P155" s="53">
        <v>12632900</v>
      </c>
      <c r="Q155" s="53">
        <v>6529490</v>
      </c>
      <c r="R155" s="53">
        <v>1166770</v>
      </c>
      <c r="S155" s="53">
        <v>125120000</v>
      </c>
      <c r="T155" s="53">
        <v>2874520</v>
      </c>
      <c r="U155" s="136">
        <v>772557</v>
      </c>
      <c r="V155" s="136">
        <v>693435</v>
      </c>
      <c r="W155" s="138">
        <v>886987</v>
      </c>
      <c r="Y155" s="53"/>
      <c r="Z155" s="53"/>
      <c r="AB155" s="53"/>
      <c r="AC155" s="53"/>
    </row>
    <row r="156" spans="1:29">
      <c r="A156" s="50" t="s">
        <v>630</v>
      </c>
      <c r="B156" s="96" t="s">
        <v>659</v>
      </c>
      <c r="C156" s="2">
        <v>1168</v>
      </c>
      <c r="D156" s="2" t="s">
        <v>18</v>
      </c>
      <c r="E156" s="150">
        <v>35.089999999999996</v>
      </c>
      <c r="F156" s="147">
        <v>3.2987755930600899</v>
      </c>
      <c r="G156" s="113" t="s">
        <v>198</v>
      </c>
      <c r="H156" s="132">
        <v>0.43055539453418989</v>
      </c>
      <c r="I156" s="132">
        <v>2.2510643085707001</v>
      </c>
      <c r="J156" s="132">
        <v>10.3929461794991</v>
      </c>
      <c r="K156" s="132">
        <v>17.281698571885499</v>
      </c>
      <c r="L156" s="132">
        <v>0.35092942513103398</v>
      </c>
      <c r="M156" s="133">
        <v>7.1064694189528499</v>
      </c>
      <c r="N156" s="133">
        <v>14.0473059270688</v>
      </c>
      <c r="O156" s="53">
        <v>60667700</v>
      </c>
      <c r="P156" s="53">
        <v>7023790</v>
      </c>
      <c r="Q156" s="53">
        <v>3343570</v>
      </c>
      <c r="R156" s="53">
        <v>618887</v>
      </c>
      <c r="S156" s="53">
        <v>71620200</v>
      </c>
      <c r="T156" s="53">
        <v>1348210</v>
      </c>
      <c r="U156" s="136">
        <v>468136</v>
      </c>
      <c r="V156" s="136">
        <v>354286</v>
      </c>
      <c r="W156" s="138">
        <v>479038</v>
      </c>
      <c r="Y156" s="53"/>
      <c r="Z156" s="53"/>
      <c r="AB156" s="53"/>
      <c r="AC156" s="53"/>
    </row>
    <row r="157" spans="1:29">
      <c r="A157" s="50" t="s">
        <v>630</v>
      </c>
      <c r="B157" s="96" t="s">
        <v>659</v>
      </c>
      <c r="C157" s="2">
        <v>1168</v>
      </c>
      <c r="D157" s="2" t="s">
        <v>18</v>
      </c>
      <c r="E157" s="166">
        <v>35.19</v>
      </c>
      <c r="F157" s="147">
        <v>3.3049147459907702</v>
      </c>
      <c r="G157" s="113" t="s">
        <v>199</v>
      </c>
      <c r="H157" s="132">
        <v>0.43298206832891278</v>
      </c>
      <c r="I157" s="132">
        <v>2.45829588569935</v>
      </c>
      <c r="J157" s="132">
        <v>10.571643487995299</v>
      </c>
      <c r="K157" s="132">
        <v>17.461814899220801</v>
      </c>
      <c r="L157" s="132">
        <v>0.52071091557543403</v>
      </c>
      <c r="M157" s="133">
        <v>7.24364982784014</v>
      </c>
      <c r="N157" s="133">
        <v>14.263409025593401</v>
      </c>
      <c r="O157" s="53">
        <v>69865000</v>
      </c>
      <c r="P157" s="53">
        <v>7469520</v>
      </c>
      <c r="Q157" s="53">
        <v>3523880</v>
      </c>
      <c r="R157" s="53">
        <v>666830</v>
      </c>
      <c r="S157" s="53">
        <v>78343400</v>
      </c>
      <c r="T157" s="53">
        <v>1513110</v>
      </c>
      <c r="U157" s="136">
        <v>640238</v>
      </c>
      <c r="V157" s="136">
        <v>470210</v>
      </c>
      <c r="W157" s="138">
        <v>579307</v>
      </c>
      <c r="Y157" s="53"/>
      <c r="Z157" s="53"/>
      <c r="AB157" s="53"/>
      <c r="AC157" s="53"/>
    </row>
    <row r="158" spans="1:29">
      <c r="A158" s="50" t="s">
        <v>630</v>
      </c>
      <c r="B158" s="96" t="s">
        <v>659</v>
      </c>
      <c r="C158" s="2">
        <v>1168</v>
      </c>
      <c r="D158" s="2" t="s">
        <v>18</v>
      </c>
      <c r="E158" s="150">
        <v>35.299999999999997</v>
      </c>
      <c r="F158" s="147">
        <v>3.3116736005948599</v>
      </c>
      <c r="G158" s="113" t="s">
        <v>200</v>
      </c>
      <c r="H158" s="132">
        <v>0.41674315676202556</v>
      </c>
      <c r="I158" s="132">
        <v>1.0270851719562599</v>
      </c>
      <c r="J158" s="132">
        <v>9.3347647399007201</v>
      </c>
      <c r="K158" s="132">
        <v>16.302091403504299</v>
      </c>
      <c r="L158" s="132">
        <v>-0.751920610272382</v>
      </c>
      <c r="M158" s="133">
        <v>6.0986426522140498</v>
      </c>
      <c r="N158" s="133">
        <v>12.9243357360563</v>
      </c>
      <c r="O158" s="53">
        <v>64430000</v>
      </c>
      <c r="P158" s="53">
        <v>6618090</v>
      </c>
      <c r="Q158" s="53">
        <v>2925650</v>
      </c>
      <c r="R158" s="53">
        <v>582925</v>
      </c>
      <c r="S158" s="53">
        <v>74814700</v>
      </c>
      <c r="T158" s="53">
        <v>1220120</v>
      </c>
      <c r="U158" s="136">
        <v>536159</v>
      </c>
      <c r="V158" s="136">
        <v>392325</v>
      </c>
      <c r="W158" s="138">
        <v>510358</v>
      </c>
      <c r="Y158" s="53"/>
      <c r="Z158" s="53"/>
      <c r="AB158" s="53"/>
      <c r="AC158" s="53"/>
    </row>
    <row r="159" spans="1:29">
      <c r="A159" s="50" t="s">
        <v>630</v>
      </c>
      <c r="B159" s="96" t="s">
        <v>659</v>
      </c>
      <c r="C159" s="2">
        <v>1168</v>
      </c>
      <c r="D159" s="2" t="s">
        <v>18</v>
      </c>
      <c r="E159" s="154">
        <v>35.379999999999995</v>
      </c>
      <c r="F159" s="132">
        <v>3.3165927601140499</v>
      </c>
      <c r="G159" s="109" t="s">
        <v>201</v>
      </c>
      <c r="H159" s="132">
        <v>0.40597030889040348</v>
      </c>
      <c r="I159" s="132">
        <v>2.1156096279567101E-2</v>
      </c>
      <c r="J159" s="132">
        <v>8.5161071514963407</v>
      </c>
      <c r="K159" s="132">
        <v>15.4230204228035</v>
      </c>
      <c r="L159" s="132">
        <v>-1.66170474744968</v>
      </c>
      <c r="M159" s="133">
        <v>5.1661026232317404</v>
      </c>
      <c r="N159" s="133">
        <v>12.024709301393299</v>
      </c>
      <c r="O159" s="54">
        <v>29771762</v>
      </c>
      <c r="P159" s="54">
        <v>2769191.3</v>
      </c>
      <c r="Q159" s="54">
        <v>1202415.1000000001</v>
      </c>
      <c r="R159" s="54">
        <v>213441.5</v>
      </c>
      <c r="S159" s="54">
        <v>29558952</v>
      </c>
      <c r="T159" s="54">
        <v>476657.3</v>
      </c>
      <c r="U159" s="136">
        <v>213429.5</v>
      </c>
      <c r="V159" s="136">
        <v>142904.9</v>
      </c>
      <c r="W159" s="133">
        <v>184110.8</v>
      </c>
      <c r="Y159" s="54"/>
      <c r="Z159" s="54"/>
      <c r="AB159" s="54"/>
      <c r="AC159" s="54"/>
    </row>
    <row r="160" spans="1:29">
      <c r="A160" s="50" t="s">
        <v>630</v>
      </c>
      <c r="B160" s="96" t="s">
        <v>659</v>
      </c>
      <c r="C160" s="2">
        <v>1168</v>
      </c>
      <c r="D160" s="2" t="s">
        <v>18</v>
      </c>
      <c r="E160" s="150">
        <v>35.409999999999997</v>
      </c>
      <c r="F160" s="147">
        <v>3.31843820337268</v>
      </c>
      <c r="G160" s="113" t="s">
        <v>202</v>
      </c>
      <c r="H160" s="132">
        <v>0.42128230766817309</v>
      </c>
      <c r="I160" s="132">
        <v>1.3399493315383399</v>
      </c>
      <c r="J160" s="132">
        <v>9.6542306669389202</v>
      </c>
      <c r="K160" s="132">
        <v>16.512160504028</v>
      </c>
      <c r="L160" s="132">
        <v>-0.38860482932124502</v>
      </c>
      <c r="M160" s="133">
        <v>6.3685770496229104</v>
      </c>
      <c r="N160" s="133">
        <v>13.290550400147501</v>
      </c>
      <c r="O160" s="53">
        <v>78421000</v>
      </c>
      <c r="P160" s="53">
        <v>8060560</v>
      </c>
      <c r="Q160" s="53">
        <v>3675000</v>
      </c>
      <c r="R160" s="53">
        <v>701761</v>
      </c>
      <c r="S160" s="53">
        <v>88321200</v>
      </c>
      <c r="T160" s="53">
        <v>1490990</v>
      </c>
      <c r="U160" s="136">
        <v>598969</v>
      </c>
      <c r="V160" s="136">
        <v>456735</v>
      </c>
      <c r="W160" s="138">
        <v>574318</v>
      </c>
      <c r="Y160" s="53"/>
      <c r="Z160" s="53"/>
      <c r="AB160" s="53"/>
      <c r="AC160" s="53"/>
    </row>
    <row r="161" spans="1:29">
      <c r="A161" s="50" t="s">
        <v>630</v>
      </c>
      <c r="B161" s="96" t="s">
        <v>659</v>
      </c>
      <c r="C161" s="2">
        <v>1168</v>
      </c>
      <c r="D161" s="2" t="s">
        <v>18</v>
      </c>
      <c r="E161" s="150">
        <v>35.54</v>
      </c>
      <c r="F161" s="147">
        <v>3.3264397023725798</v>
      </c>
      <c r="G161" s="113" t="s">
        <v>203</v>
      </c>
      <c r="H161" s="132">
        <v>0.42579655134510919</v>
      </c>
      <c r="I161" s="132">
        <v>1.82151011969981</v>
      </c>
      <c r="J161" s="132">
        <v>10.0172623133809</v>
      </c>
      <c r="K161" s="132">
        <v>16.8814399305531</v>
      </c>
      <c r="L161" s="132">
        <v>-4.0133352271519498E-2</v>
      </c>
      <c r="M161" s="133">
        <v>6.7237298637195799</v>
      </c>
      <c r="N161" s="133">
        <v>13.6339302093713</v>
      </c>
      <c r="O161" s="53">
        <v>87846200</v>
      </c>
      <c r="P161" s="53">
        <v>9580650</v>
      </c>
      <c r="Q161" s="53">
        <v>4377670</v>
      </c>
      <c r="R161" s="53">
        <v>789434</v>
      </c>
      <c r="S161" s="53">
        <v>101470000</v>
      </c>
      <c r="T161" s="53">
        <v>1937360</v>
      </c>
      <c r="U161" s="136">
        <v>778073</v>
      </c>
      <c r="V161" s="136">
        <v>463675</v>
      </c>
      <c r="W161" s="138">
        <v>637080</v>
      </c>
      <c r="Y161" s="53"/>
      <c r="Z161" s="53"/>
      <c r="AB161" s="53"/>
      <c r="AC161" s="53"/>
    </row>
    <row r="162" spans="1:29">
      <c r="A162" s="50" t="s">
        <v>630</v>
      </c>
      <c r="B162" s="96" t="s">
        <v>659</v>
      </c>
      <c r="C162" s="2">
        <v>1168</v>
      </c>
      <c r="D162" s="2" t="s">
        <v>18</v>
      </c>
      <c r="E162" s="150">
        <v>35.659999999999997</v>
      </c>
      <c r="F162" s="147">
        <v>3.3338319643141001</v>
      </c>
      <c r="G162" s="113" t="s">
        <v>204</v>
      </c>
      <c r="H162" s="132">
        <v>0.43252305768376265</v>
      </c>
      <c r="I162" s="132">
        <v>2.4474486047005302</v>
      </c>
      <c r="J162" s="132">
        <v>10.5435735956955</v>
      </c>
      <c r="K162" s="132">
        <v>17.399203728462101</v>
      </c>
      <c r="L162" s="132">
        <v>0.63260455800430104</v>
      </c>
      <c r="M162" s="133">
        <v>7.2505582107557602</v>
      </c>
      <c r="N162" s="133">
        <v>14.2054182580511</v>
      </c>
      <c r="O162" s="53">
        <v>83845400</v>
      </c>
      <c r="P162" s="53">
        <v>9365110</v>
      </c>
      <c r="Q162" s="53">
        <v>4599070</v>
      </c>
      <c r="R162" s="53">
        <v>781097</v>
      </c>
      <c r="S162" s="53">
        <v>94137500</v>
      </c>
      <c r="T162" s="53">
        <v>1757790</v>
      </c>
      <c r="U162" s="136">
        <v>615305</v>
      </c>
      <c r="V162" s="136">
        <v>400368</v>
      </c>
      <c r="W162" s="138">
        <v>633571</v>
      </c>
      <c r="Y162" s="53"/>
      <c r="Z162" s="53"/>
      <c r="AB162" s="53"/>
      <c r="AC162" s="53"/>
    </row>
    <row r="163" spans="1:29">
      <c r="A163" s="50" t="s">
        <v>630</v>
      </c>
      <c r="B163" s="96" t="s">
        <v>659</v>
      </c>
      <c r="C163" s="2">
        <v>1168</v>
      </c>
      <c r="D163" s="2" t="s">
        <v>18</v>
      </c>
      <c r="E163" s="150">
        <v>35.839999999999996</v>
      </c>
      <c r="F163" s="147">
        <v>3.3449306896234199</v>
      </c>
      <c r="G163" s="113" t="s">
        <v>205</v>
      </c>
      <c r="H163" s="132">
        <v>0.47159634426560382</v>
      </c>
      <c r="I163" s="132">
        <v>5.8048466656674798</v>
      </c>
      <c r="J163" s="132">
        <v>13.5147605911179</v>
      </c>
      <c r="K163" s="132">
        <v>20.4267750524462</v>
      </c>
      <c r="L163" s="132">
        <v>3.6553890985525599</v>
      </c>
      <c r="M163" s="133">
        <v>10.224785588788</v>
      </c>
      <c r="N163" s="133">
        <v>17.601239385594099</v>
      </c>
      <c r="O163" s="53">
        <v>32660100</v>
      </c>
      <c r="P163" s="53">
        <v>4382600</v>
      </c>
      <c r="Q163" s="53">
        <v>2417580</v>
      </c>
      <c r="R163" s="53">
        <v>398578</v>
      </c>
      <c r="S163" s="53">
        <v>40439200</v>
      </c>
      <c r="T163" s="53">
        <v>1095280</v>
      </c>
      <c r="U163" s="136">
        <v>831599</v>
      </c>
      <c r="V163" s="136">
        <v>351296</v>
      </c>
      <c r="W163" s="138">
        <v>473683</v>
      </c>
      <c r="Y163" s="53"/>
      <c r="Z163" s="53"/>
      <c r="AB163" s="53"/>
      <c r="AC163" s="53"/>
    </row>
    <row r="164" spans="1:29">
      <c r="A164" s="50" t="s">
        <v>630</v>
      </c>
      <c r="B164" s="96" t="s">
        <v>659</v>
      </c>
      <c r="C164" s="2">
        <v>1168</v>
      </c>
      <c r="D164" s="2" t="s">
        <v>18</v>
      </c>
      <c r="E164" s="150">
        <v>35.949999999999996</v>
      </c>
      <c r="F164" s="147">
        <v>3.3517188178506898</v>
      </c>
      <c r="G164" s="113" t="s">
        <v>206</v>
      </c>
      <c r="H164" s="132">
        <v>0.48248099687749152</v>
      </c>
      <c r="I164" s="132">
        <v>6.7195118905835196</v>
      </c>
      <c r="J164" s="132">
        <v>14.2582503627858</v>
      </c>
      <c r="K164" s="132">
        <v>21.1879381545073</v>
      </c>
      <c r="L164" s="132">
        <v>4.3935090785276598</v>
      </c>
      <c r="M164" s="133">
        <v>10.943029094817399</v>
      </c>
      <c r="N164" s="133">
        <v>18.517415781353101</v>
      </c>
      <c r="O164" s="53">
        <v>26064900</v>
      </c>
      <c r="P164" s="53">
        <v>3472050</v>
      </c>
      <c r="Q164" s="53">
        <v>2029310</v>
      </c>
      <c r="R164" s="53">
        <v>325533</v>
      </c>
      <c r="S164" s="53">
        <v>32401700</v>
      </c>
      <c r="T164" s="53">
        <v>882136</v>
      </c>
      <c r="U164" s="136">
        <v>1061120</v>
      </c>
      <c r="V164" s="136">
        <v>314928</v>
      </c>
      <c r="W164" s="138">
        <v>441406</v>
      </c>
      <c r="Y164" s="53"/>
      <c r="Z164" s="53"/>
      <c r="AB164" s="53"/>
      <c r="AC164" s="53"/>
    </row>
    <row r="165" spans="1:29" ht="18">
      <c r="A165" s="50" t="s">
        <v>630</v>
      </c>
      <c r="B165" s="96" t="s">
        <v>659</v>
      </c>
      <c r="C165" s="2">
        <v>1168</v>
      </c>
      <c r="D165" s="2" t="s">
        <v>18</v>
      </c>
      <c r="E165" s="150">
        <v>36.059999999999995</v>
      </c>
      <c r="F165" s="147">
        <v>3.3585107823465998</v>
      </c>
      <c r="G165" s="113" t="s">
        <v>207</v>
      </c>
      <c r="H165" s="132">
        <v>0.46162484168748402</v>
      </c>
      <c r="I165" s="132">
        <v>4.9722760476131604</v>
      </c>
      <c r="J165" s="132">
        <v>12.7397015062715</v>
      </c>
      <c r="K165" s="132">
        <v>19.586729586363798</v>
      </c>
      <c r="L165" s="132">
        <v>2.8226976028000101</v>
      </c>
      <c r="M165" s="133">
        <v>9.4530219559150197</v>
      </c>
      <c r="N165" s="133">
        <v>16.816601015276301</v>
      </c>
      <c r="O165" s="53">
        <v>27434600</v>
      </c>
      <c r="P165" s="53">
        <v>3370700</v>
      </c>
      <c r="Q165" s="53">
        <v>1865900</v>
      </c>
      <c r="R165" s="53">
        <v>315765</v>
      </c>
      <c r="S165" s="53">
        <v>32869700</v>
      </c>
      <c r="T165" s="63">
        <v>708510.8</v>
      </c>
      <c r="U165" s="136">
        <v>690711</v>
      </c>
      <c r="V165" s="136">
        <v>286498</v>
      </c>
      <c r="W165" s="138">
        <v>396482</v>
      </c>
      <c r="Y165" s="53"/>
      <c r="Z165" s="53"/>
      <c r="AB165" s="53"/>
      <c r="AC165" s="53"/>
    </row>
    <row r="166" spans="1:29">
      <c r="A166" s="50" t="s">
        <v>630</v>
      </c>
      <c r="B166" s="96" t="s">
        <v>659</v>
      </c>
      <c r="C166" s="2">
        <v>1168</v>
      </c>
      <c r="D166" s="2" t="s">
        <v>18</v>
      </c>
      <c r="E166" s="150">
        <v>36.19</v>
      </c>
      <c r="F166" s="147">
        <v>3.3665421529869302</v>
      </c>
      <c r="G166" s="113" t="s">
        <v>208</v>
      </c>
      <c r="H166" s="132">
        <v>0.46490759549919025</v>
      </c>
      <c r="I166" s="132">
        <v>5.2796984135116203</v>
      </c>
      <c r="J166" s="132">
        <v>12.9753909402858</v>
      </c>
      <c r="K166" s="132">
        <v>19.854286227174399</v>
      </c>
      <c r="L166" s="132">
        <v>3.0835850772447002</v>
      </c>
      <c r="M166" s="133">
        <v>9.6900394085247008</v>
      </c>
      <c r="N166" s="133">
        <v>17.013467241669701</v>
      </c>
      <c r="O166" s="53">
        <v>40618500</v>
      </c>
      <c r="P166" s="53">
        <v>5103340</v>
      </c>
      <c r="Q166" s="53">
        <v>2762030</v>
      </c>
      <c r="R166" s="53">
        <v>455916</v>
      </c>
      <c r="S166" s="53">
        <v>49748100</v>
      </c>
      <c r="T166" s="53">
        <v>1216020</v>
      </c>
      <c r="U166" s="136">
        <v>870501</v>
      </c>
      <c r="V166" s="136">
        <v>361842</v>
      </c>
      <c r="W166" s="138">
        <v>563289</v>
      </c>
      <c r="Y166" s="53"/>
      <c r="Z166" s="53"/>
      <c r="AB166" s="53"/>
      <c r="AC166" s="53"/>
    </row>
    <row r="167" spans="1:29">
      <c r="A167" s="50" t="s">
        <v>630</v>
      </c>
      <c r="B167" s="96" t="s">
        <v>659</v>
      </c>
      <c r="C167" s="2">
        <v>1168</v>
      </c>
      <c r="D167" s="2" t="s">
        <v>18</v>
      </c>
      <c r="E167" s="150">
        <v>36.309999999999995</v>
      </c>
      <c r="F167" s="147">
        <v>3.37395961862011</v>
      </c>
      <c r="G167" s="113" t="s">
        <v>209</v>
      </c>
      <c r="H167" s="132">
        <v>0.46026987554540938</v>
      </c>
      <c r="I167" s="132">
        <v>4.8457051143747103</v>
      </c>
      <c r="J167" s="132">
        <v>12.5893928463747</v>
      </c>
      <c r="K167" s="132">
        <v>19.497088901458699</v>
      </c>
      <c r="L167" s="132">
        <v>2.67496678619995</v>
      </c>
      <c r="M167" s="133">
        <v>9.2978443553565402</v>
      </c>
      <c r="N167" s="133">
        <v>16.571806274771099</v>
      </c>
      <c r="O167" s="53">
        <v>22883300</v>
      </c>
      <c r="P167" s="53">
        <v>3089120</v>
      </c>
      <c r="Q167" s="53">
        <v>1718760</v>
      </c>
      <c r="R167" s="53">
        <v>260207</v>
      </c>
      <c r="S167" s="53">
        <v>28157400</v>
      </c>
      <c r="T167" s="53">
        <v>655366</v>
      </c>
      <c r="U167" s="136">
        <v>629706</v>
      </c>
      <c r="V167" s="136">
        <v>247101</v>
      </c>
      <c r="W167" s="138">
        <v>281299</v>
      </c>
      <c r="Y167" s="53"/>
      <c r="Z167" s="53"/>
      <c r="AB167" s="53"/>
      <c r="AC167" s="53"/>
    </row>
    <row r="168" spans="1:29">
      <c r="A168" s="50" t="s">
        <v>630</v>
      </c>
      <c r="B168" s="96" t="s">
        <v>659</v>
      </c>
      <c r="C168" s="2">
        <v>1168</v>
      </c>
      <c r="D168" s="2" t="s">
        <v>18</v>
      </c>
      <c r="E168" s="150">
        <v>36.44</v>
      </c>
      <c r="F168" s="147">
        <v>3.3819989231575001</v>
      </c>
      <c r="G168" s="113" t="s">
        <v>210</v>
      </c>
      <c r="H168" s="132">
        <v>0.45527280889105926</v>
      </c>
      <c r="I168" s="132">
        <v>4.4254906125049098</v>
      </c>
      <c r="J168" s="132">
        <v>12.2041452078586</v>
      </c>
      <c r="K168" s="132">
        <v>19.0630593693766</v>
      </c>
      <c r="L168" s="132">
        <v>2.3012201659964502</v>
      </c>
      <c r="M168" s="133">
        <v>8.9332776571494996</v>
      </c>
      <c r="N168" s="133">
        <v>16.119806296840601</v>
      </c>
      <c r="O168" s="53">
        <v>58303200</v>
      </c>
      <c r="P168" s="53">
        <v>7101220</v>
      </c>
      <c r="Q168" s="53">
        <v>3744430</v>
      </c>
      <c r="R168" s="53">
        <v>610867</v>
      </c>
      <c r="S168" s="53">
        <v>70832300</v>
      </c>
      <c r="T168" s="53">
        <v>1579770</v>
      </c>
      <c r="U168" s="136">
        <v>1175946</v>
      </c>
      <c r="V168" s="136">
        <v>517979</v>
      </c>
      <c r="W168" s="138">
        <v>768866</v>
      </c>
      <c r="Y168" s="53"/>
      <c r="Z168" s="53"/>
      <c r="AB168" s="53"/>
      <c r="AC168" s="53"/>
    </row>
    <row r="169" spans="1:29">
      <c r="A169" s="50" t="s">
        <v>630</v>
      </c>
      <c r="B169" s="96" t="s">
        <v>659</v>
      </c>
      <c r="C169" s="2">
        <v>1168</v>
      </c>
      <c r="D169" s="2" t="s">
        <v>18</v>
      </c>
      <c r="E169" s="154">
        <v>36.480000000000004</v>
      </c>
      <c r="F169" s="132">
        <v>3.3844732530894301</v>
      </c>
      <c r="G169" s="109" t="s">
        <v>211</v>
      </c>
      <c r="H169" s="132">
        <v>0.48356372459030306</v>
      </c>
      <c r="I169" s="132">
        <v>6.9056778280186402</v>
      </c>
      <c r="J169" s="132">
        <v>14.4181071245046</v>
      </c>
      <c r="K169" s="132">
        <v>21.378923442665901</v>
      </c>
      <c r="L169" s="132">
        <v>4.4858649028014197</v>
      </c>
      <c r="M169" s="133">
        <v>11.1276398768037</v>
      </c>
      <c r="N169" s="133">
        <v>18.7057335452192</v>
      </c>
      <c r="O169" s="54">
        <v>85142064</v>
      </c>
      <c r="P169" s="54">
        <v>9979714</v>
      </c>
      <c r="Q169" s="54">
        <v>5557430</v>
      </c>
      <c r="R169" s="54">
        <v>865675.7</v>
      </c>
      <c r="S169" s="54">
        <v>98860520</v>
      </c>
      <c r="T169" s="54">
        <v>2921372.8</v>
      </c>
      <c r="U169" s="136">
        <v>1575501.2000000002</v>
      </c>
      <c r="V169" s="136">
        <v>699406.2</v>
      </c>
      <c r="W169" s="133">
        <v>940578.5</v>
      </c>
      <c r="Y169" s="54"/>
      <c r="Z169" s="54"/>
      <c r="AB169" s="54"/>
      <c r="AC169" s="54"/>
    </row>
    <row r="170" spans="1:29">
      <c r="A170" s="50" t="s">
        <v>630</v>
      </c>
      <c r="B170" s="96" t="s">
        <v>659</v>
      </c>
      <c r="C170" s="2">
        <v>1168</v>
      </c>
      <c r="D170" s="2" t="s">
        <v>18</v>
      </c>
      <c r="E170" s="150">
        <v>36.559999999999995</v>
      </c>
      <c r="F170" s="147">
        <v>3.3894228007993998</v>
      </c>
      <c r="G170" s="113" t="s">
        <v>212</v>
      </c>
      <c r="H170" s="132">
        <v>0.45947514483645918</v>
      </c>
      <c r="I170" s="132">
        <v>4.7012031095400699</v>
      </c>
      <c r="J170" s="132">
        <v>12.517604504302399</v>
      </c>
      <c r="K170" s="132">
        <v>19.4224831087033</v>
      </c>
      <c r="L170" s="132">
        <v>2.6592280771965999</v>
      </c>
      <c r="M170" s="133">
        <v>9.2133930911968296</v>
      </c>
      <c r="N170" s="133">
        <v>16.5076840407101</v>
      </c>
      <c r="O170" s="53">
        <v>62075900</v>
      </c>
      <c r="P170" s="53">
        <v>8056290</v>
      </c>
      <c r="Q170" s="53">
        <v>4305790</v>
      </c>
      <c r="R170" s="53">
        <v>688299</v>
      </c>
      <c r="S170" s="53">
        <v>72919600</v>
      </c>
      <c r="T170" s="53">
        <v>1854190</v>
      </c>
      <c r="U170" s="136">
        <v>1104568</v>
      </c>
      <c r="V170" s="136">
        <v>535039</v>
      </c>
      <c r="W170" s="138">
        <v>693933</v>
      </c>
      <c r="Y170" s="53"/>
      <c r="Z170" s="53"/>
      <c r="AB170" s="53"/>
      <c r="AC170" s="53"/>
    </row>
    <row r="171" spans="1:29">
      <c r="A171" s="50" t="s">
        <v>630</v>
      </c>
      <c r="B171" s="96" t="s">
        <v>659</v>
      </c>
      <c r="C171" s="2">
        <v>1168</v>
      </c>
      <c r="D171" s="2" t="s">
        <v>18</v>
      </c>
      <c r="E171" s="150">
        <v>36.669999999999995</v>
      </c>
      <c r="F171" s="147">
        <v>3.3962301670597399</v>
      </c>
      <c r="G171" s="113" t="s">
        <v>213</v>
      </c>
      <c r="H171" s="132">
        <v>0.50170035559048098</v>
      </c>
      <c r="I171" s="132">
        <v>8.3469335929422392</v>
      </c>
      <c r="J171" s="132">
        <v>15.7791168522593</v>
      </c>
      <c r="K171" s="132">
        <v>23.042614743473099</v>
      </c>
      <c r="L171" s="132">
        <v>6.0003705282066599</v>
      </c>
      <c r="M171" s="133">
        <v>12.4616944743231</v>
      </c>
      <c r="N171" s="133">
        <v>20.2639552706027</v>
      </c>
      <c r="O171" s="53">
        <v>13796300</v>
      </c>
      <c r="P171" s="54">
        <v>2022820</v>
      </c>
      <c r="Q171" s="53">
        <v>1272750</v>
      </c>
      <c r="R171" s="53">
        <v>196364</v>
      </c>
      <c r="S171" s="53">
        <v>18204000</v>
      </c>
      <c r="T171" s="53">
        <v>567511</v>
      </c>
      <c r="U171" s="136">
        <v>384824</v>
      </c>
      <c r="V171" s="136">
        <v>138757.29999999999</v>
      </c>
      <c r="W171" s="138">
        <v>129414</v>
      </c>
      <c r="Y171" s="53"/>
      <c r="Z171" s="53"/>
      <c r="AB171" s="53"/>
      <c r="AC171" s="53"/>
    </row>
    <row r="172" spans="1:29">
      <c r="A172" s="50" t="s">
        <v>630</v>
      </c>
      <c r="B172" s="96" t="s">
        <v>659</v>
      </c>
      <c r="C172" s="2">
        <v>1168</v>
      </c>
      <c r="D172" s="2" t="s">
        <v>18</v>
      </c>
      <c r="E172" s="150">
        <v>36.79</v>
      </c>
      <c r="F172" s="147">
        <v>3.4036583335196</v>
      </c>
      <c r="G172" s="113" t="s">
        <v>214</v>
      </c>
      <c r="H172" s="132">
        <v>0.53736111842690792</v>
      </c>
      <c r="I172" s="132">
        <v>11.217318524607901</v>
      </c>
      <c r="J172" s="132">
        <v>18.307068271968099</v>
      </c>
      <c r="K172" s="132">
        <v>26.1960078143406</v>
      </c>
      <c r="L172" s="132">
        <v>8.5131395981587605</v>
      </c>
      <c r="M172" s="133">
        <v>15.101609071236499</v>
      </c>
      <c r="N172" s="133">
        <v>23.568367658991299</v>
      </c>
      <c r="O172" s="53">
        <v>62442800</v>
      </c>
      <c r="P172" s="53">
        <v>10188400</v>
      </c>
      <c r="Q172" s="53">
        <v>7228320</v>
      </c>
      <c r="R172" s="53">
        <v>1050490</v>
      </c>
      <c r="S172" s="53">
        <v>89892900</v>
      </c>
      <c r="T172" s="53">
        <v>3555150</v>
      </c>
      <c r="U172" s="136">
        <v>3451711</v>
      </c>
      <c r="V172" s="136">
        <v>968332</v>
      </c>
      <c r="W172" s="138">
        <v>1338230</v>
      </c>
      <c r="Y172" s="53"/>
      <c r="Z172" s="53"/>
      <c r="AB172" s="53"/>
      <c r="AC172" s="53"/>
    </row>
    <row r="173" spans="1:29">
      <c r="A173" s="50" t="s">
        <v>630</v>
      </c>
      <c r="B173" s="96" t="s">
        <v>659</v>
      </c>
      <c r="C173" s="2">
        <v>1168</v>
      </c>
      <c r="D173" s="2" t="s">
        <v>18</v>
      </c>
      <c r="E173" s="150">
        <v>36.909999999999997</v>
      </c>
      <c r="F173" s="147">
        <v>3.4110881250361</v>
      </c>
      <c r="G173" s="113" t="s">
        <v>215</v>
      </c>
      <c r="H173" s="132">
        <v>0.50374512479827371</v>
      </c>
      <c r="I173" s="132">
        <v>8.5877064427929906</v>
      </c>
      <c r="J173" s="132">
        <v>15.88423584375</v>
      </c>
      <c r="K173" s="132">
        <v>23.1340101256258</v>
      </c>
      <c r="L173" s="132">
        <v>6.0909267828748401</v>
      </c>
      <c r="M173" s="133">
        <v>12.6115470583517</v>
      </c>
      <c r="N173" s="133">
        <v>20.400459635124101</v>
      </c>
      <c r="O173" s="53">
        <v>25310200</v>
      </c>
      <c r="P173" s="53">
        <v>3817060</v>
      </c>
      <c r="Q173" s="53">
        <v>2419080</v>
      </c>
      <c r="R173" s="53">
        <v>365083</v>
      </c>
      <c r="S173" s="53">
        <v>33917000</v>
      </c>
      <c r="T173" s="53">
        <v>1090510</v>
      </c>
      <c r="U173" s="136">
        <v>1428127</v>
      </c>
      <c r="V173" s="136">
        <v>378711</v>
      </c>
      <c r="W173" s="138">
        <v>457958</v>
      </c>
      <c r="Y173" s="53"/>
      <c r="Z173" s="53"/>
      <c r="AB173" s="53"/>
      <c r="AC173" s="53"/>
    </row>
    <row r="174" spans="1:29">
      <c r="A174" s="50" t="s">
        <v>630</v>
      </c>
      <c r="B174" s="96" t="s">
        <v>659</v>
      </c>
      <c r="C174" s="2">
        <v>1168</v>
      </c>
      <c r="D174" s="2" t="s">
        <v>18</v>
      </c>
      <c r="E174" s="150">
        <v>37.04</v>
      </c>
      <c r="F174" s="147">
        <v>3.41913841248348</v>
      </c>
      <c r="G174" s="113" t="s">
        <v>216</v>
      </c>
      <c r="H174" s="132">
        <v>0.48687430814605542</v>
      </c>
      <c r="I174" s="132">
        <v>7.1655202188513396</v>
      </c>
      <c r="J174" s="132">
        <v>14.584236131120001</v>
      </c>
      <c r="K174" s="132">
        <v>21.644404479493002</v>
      </c>
      <c r="L174" s="132">
        <v>4.8161699487502796</v>
      </c>
      <c r="M174" s="133">
        <v>11.3497867318668</v>
      </c>
      <c r="N174" s="133">
        <v>18.997925410101999</v>
      </c>
      <c r="O174" s="53">
        <v>18865400</v>
      </c>
      <c r="P174" s="53">
        <v>2817410</v>
      </c>
      <c r="Q174" s="53">
        <v>1723490</v>
      </c>
      <c r="R174" s="53">
        <v>260305</v>
      </c>
      <c r="S174" s="53">
        <v>25514700</v>
      </c>
      <c r="T174" s="53">
        <v>689477</v>
      </c>
      <c r="U174" s="136">
        <v>1533713</v>
      </c>
      <c r="V174" s="136">
        <v>262433</v>
      </c>
      <c r="W174" s="138">
        <v>305634</v>
      </c>
      <c r="Y174" s="53"/>
      <c r="Z174" s="53"/>
      <c r="AB174" s="53"/>
      <c r="AC174" s="53"/>
    </row>
    <row r="175" spans="1:29">
      <c r="A175" s="50" t="s">
        <v>630</v>
      </c>
      <c r="B175" s="96" t="s">
        <v>659</v>
      </c>
      <c r="C175" s="2">
        <v>1168</v>
      </c>
      <c r="D175" s="2" t="s">
        <v>18</v>
      </c>
      <c r="E175" s="150">
        <v>37.169999999999995</v>
      </c>
      <c r="F175" s="147">
        <v>3.42718958005893</v>
      </c>
      <c r="G175" s="113" t="s">
        <v>217</v>
      </c>
      <c r="H175" s="132">
        <v>0.49303899685728036</v>
      </c>
      <c r="I175" s="132">
        <v>7.6178675855013402</v>
      </c>
      <c r="J175" s="132">
        <v>15.0698035039063</v>
      </c>
      <c r="K175" s="132">
        <v>22.168902145711201</v>
      </c>
      <c r="L175" s="132">
        <v>5.1536687264560097</v>
      </c>
      <c r="M175" s="133">
        <v>11.7839126571586</v>
      </c>
      <c r="N175" s="133">
        <v>19.478969597415698</v>
      </c>
      <c r="O175" s="53">
        <v>13188000</v>
      </c>
      <c r="P175" s="53">
        <v>1909460</v>
      </c>
      <c r="Q175" s="53">
        <v>1198870</v>
      </c>
      <c r="R175" s="53">
        <v>193144</v>
      </c>
      <c r="S175" s="53">
        <v>17012200</v>
      </c>
      <c r="T175" s="53">
        <v>465009</v>
      </c>
      <c r="U175" s="136">
        <v>1316320</v>
      </c>
      <c r="V175" s="136">
        <v>312605</v>
      </c>
      <c r="W175" s="138">
        <v>392041</v>
      </c>
      <c r="Y175" s="53"/>
      <c r="Z175" s="53"/>
      <c r="AB175" s="53"/>
      <c r="AC175" s="53"/>
    </row>
    <row r="176" spans="1:29">
      <c r="A176" s="50" t="s">
        <v>630</v>
      </c>
      <c r="B176" s="96" t="s">
        <v>659</v>
      </c>
      <c r="C176" s="2">
        <v>1168</v>
      </c>
      <c r="D176" s="2" t="s">
        <v>18</v>
      </c>
      <c r="E176" s="150">
        <v>37.339999999999996</v>
      </c>
      <c r="F176" s="147">
        <v>3.43771846947419</v>
      </c>
      <c r="G176" s="113" t="s">
        <v>218</v>
      </c>
      <c r="H176" s="132">
        <v>0.52012427189004462</v>
      </c>
      <c r="I176" s="132">
        <v>9.8379811756703397</v>
      </c>
      <c r="J176" s="132">
        <v>17.0449044215481</v>
      </c>
      <c r="K176" s="132">
        <v>24.506156524986</v>
      </c>
      <c r="L176" s="132">
        <v>7.3098144367915197</v>
      </c>
      <c r="M176" s="133">
        <v>13.8345124938713</v>
      </c>
      <c r="N176" s="133">
        <v>21.996603558714099</v>
      </c>
      <c r="O176" s="53">
        <v>42306400</v>
      </c>
      <c r="P176" s="53">
        <v>6898490</v>
      </c>
      <c r="Q176" s="53">
        <v>4736960</v>
      </c>
      <c r="R176" s="53">
        <v>666666</v>
      </c>
      <c r="S176" s="53">
        <v>60727600</v>
      </c>
      <c r="T176" s="53">
        <v>2073460</v>
      </c>
      <c r="U176" s="136">
        <v>1674600</v>
      </c>
      <c r="V176" s="136">
        <v>560037</v>
      </c>
      <c r="W176" s="138">
        <v>660262</v>
      </c>
      <c r="Y176" s="53"/>
      <c r="Z176" s="53"/>
      <c r="AB176" s="53"/>
      <c r="AC176" s="53"/>
    </row>
    <row r="177" spans="1:29">
      <c r="A177" s="50" t="s">
        <v>630</v>
      </c>
      <c r="B177" s="96" t="s">
        <v>659</v>
      </c>
      <c r="C177" s="2">
        <v>1168</v>
      </c>
      <c r="D177" s="2" t="s">
        <v>18</v>
      </c>
      <c r="E177" s="150">
        <v>37.43</v>
      </c>
      <c r="F177" s="147">
        <v>3.4432924193166201</v>
      </c>
      <c r="G177" s="113" t="s">
        <v>219</v>
      </c>
      <c r="H177" s="132">
        <v>0.51548744114839851</v>
      </c>
      <c r="I177" s="132">
        <v>9.4646335994959703</v>
      </c>
      <c r="J177" s="132">
        <v>16.722208503544099</v>
      </c>
      <c r="K177" s="132">
        <v>24.0934734670616</v>
      </c>
      <c r="L177" s="132">
        <v>6.9035807226498198</v>
      </c>
      <c r="M177" s="133">
        <v>13.4543092234449</v>
      </c>
      <c r="N177" s="133">
        <v>21.442758270196499</v>
      </c>
      <c r="O177" s="53">
        <v>27945400</v>
      </c>
      <c r="P177" s="53">
        <v>4307290</v>
      </c>
      <c r="Q177" s="53">
        <v>2837140</v>
      </c>
      <c r="R177" s="53">
        <v>418075</v>
      </c>
      <c r="S177" s="53">
        <v>37940700</v>
      </c>
      <c r="T177" s="53">
        <v>1327440</v>
      </c>
      <c r="U177" s="136">
        <v>1446413</v>
      </c>
      <c r="V177" s="136">
        <v>442790</v>
      </c>
      <c r="W177" s="138">
        <v>500011</v>
      </c>
      <c r="Y177" s="53"/>
      <c r="Z177" s="53"/>
      <c r="AB177" s="53"/>
      <c r="AC177" s="53"/>
    </row>
    <row r="178" spans="1:29">
      <c r="A178" s="50" t="s">
        <v>630</v>
      </c>
      <c r="B178" s="96" t="s">
        <v>659</v>
      </c>
      <c r="C178" s="2">
        <v>1168</v>
      </c>
      <c r="D178" s="2" t="s">
        <v>18</v>
      </c>
      <c r="E178" s="150">
        <v>37.559999999999995</v>
      </c>
      <c r="F178" s="147">
        <v>3.45134302286016</v>
      </c>
      <c r="G178" s="113" t="s">
        <v>220</v>
      </c>
      <c r="H178" s="132">
        <v>0.53181303470482688</v>
      </c>
      <c r="I178" s="132">
        <v>10.806288158148501</v>
      </c>
      <c r="J178" s="132">
        <v>17.957128495459301</v>
      </c>
      <c r="K178" s="132">
        <v>25.700722308974999</v>
      </c>
      <c r="L178" s="132">
        <v>8.1286532501909008</v>
      </c>
      <c r="M178" s="133">
        <v>14.730192460173599</v>
      </c>
      <c r="N178" s="133">
        <v>23.123434700567302</v>
      </c>
      <c r="O178" s="53">
        <v>50866700</v>
      </c>
      <c r="P178" s="53">
        <v>8459380</v>
      </c>
      <c r="Q178" s="53">
        <v>6065430</v>
      </c>
      <c r="R178" s="53">
        <v>846890</v>
      </c>
      <c r="S178" s="53">
        <v>74634500</v>
      </c>
      <c r="T178" s="53">
        <v>2696680</v>
      </c>
      <c r="U178" s="136">
        <v>2702950</v>
      </c>
      <c r="V178" s="136">
        <v>695190</v>
      </c>
      <c r="W178" s="138">
        <v>718285</v>
      </c>
      <c r="Y178" s="53"/>
      <c r="Z178" s="53"/>
      <c r="AB178" s="53"/>
      <c r="AC178" s="53"/>
    </row>
    <row r="179" spans="1:29">
      <c r="A179" s="50" t="s">
        <v>630</v>
      </c>
      <c r="B179" s="96" t="s">
        <v>659</v>
      </c>
      <c r="C179" s="2">
        <v>1168</v>
      </c>
      <c r="D179" s="2" t="s">
        <v>18</v>
      </c>
      <c r="E179" s="150">
        <v>37.69</v>
      </c>
      <c r="F179" s="147">
        <v>3.4593923702543399</v>
      </c>
      <c r="G179" s="113" t="s">
        <v>221</v>
      </c>
      <c r="H179" s="132">
        <v>0.50888535832000603</v>
      </c>
      <c r="I179" s="132">
        <v>8.9755910593187398</v>
      </c>
      <c r="J179" s="132">
        <v>16.231873854512301</v>
      </c>
      <c r="K179" s="132">
        <v>23.515957341327301</v>
      </c>
      <c r="L179" s="132">
        <v>6.4614533703420998</v>
      </c>
      <c r="M179" s="133">
        <v>13.040532352768</v>
      </c>
      <c r="N179" s="133">
        <v>20.985325277325799</v>
      </c>
      <c r="O179" s="53">
        <v>27615500</v>
      </c>
      <c r="P179" s="53">
        <v>4484080</v>
      </c>
      <c r="Q179" s="53">
        <v>2975240</v>
      </c>
      <c r="R179" s="53">
        <v>418354</v>
      </c>
      <c r="S179" s="53">
        <v>38712800</v>
      </c>
      <c r="T179" s="53">
        <v>1252740</v>
      </c>
      <c r="U179" s="136">
        <v>1221682</v>
      </c>
      <c r="V179" s="136">
        <v>321000</v>
      </c>
      <c r="W179" s="138">
        <v>392409</v>
      </c>
      <c r="Y179" s="53"/>
      <c r="Z179" s="53"/>
      <c r="AB179" s="53"/>
      <c r="AC179" s="53"/>
    </row>
    <row r="180" spans="1:29">
      <c r="A180" s="50" t="s">
        <v>630</v>
      </c>
      <c r="B180" s="96" t="s">
        <v>659</v>
      </c>
      <c r="C180" s="2">
        <v>1168</v>
      </c>
      <c r="D180" s="2" t="s">
        <v>18</v>
      </c>
      <c r="E180" s="154">
        <v>37.71</v>
      </c>
      <c r="F180" s="132">
        <v>3.4606305858667201</v>
      </c>
      <c r="G180" s="109" t="s">
        <v>222</v>
      </c>
      <c r="H180" s="132">
        <v>0.53536799461411566</v>
      </c>
      <c r="I180" s="132">
        <v>11.11811352576</v>
      </c>
      <c r="J180" s="132">
        <v>18.171771979871199</v>
      </c>
      <c r="K180" s="132">
        <v>26.064952557783599</v>
      </c>
      <c r="L180" s="132">
        <v>8.4104861976200205</v>
      </c>
      <c r="M180" s="133">
        <v>14.9434606849501</v>
      </c>
      <c r="N180" s="133">
        <v>23.323132321086401</v>
      </c>
      <c r="O180" s="54">
        <v>32738100</v>
      </c>
      <c r="P180" s="54">
        <v>5060370.5</v>
      </c>
      <c r="Q180" s="54">
        <v>3382857.5</v>
      </c>
      <c r="R180" s="54">
        <v>470809.9</v>
      </c>
      <c r="S180" s="54">
        <v>43730964</v>
      </c>
      <c r="T180" s="54">
        <v>1977098.4</v>
      </c>
      <c r="U180" s="136">
        <v>1503465.4</v>
      </c>
      <c r="V180" s="136">
        <v>455233.19999999995</v>
      </c>
      <c r="W180" s="133">
        <v>556525.80000000005</v>
      </c>
      <c r="Y180" s="54"/>
      <c r="Z180" s="54"/>
      <c r="AB180" s="54"/>
      <c r="AC180" s="54"/>
    </row>
    <row r="181" spans="1:29">
      <c r="A181" s="50" t="s">
        <v>630</v>
      </c>
      <c r="B181" s="96" t="s">
        <v>659</v>
      </c>
      <c r="C181" s="2">
        <v>1168</v>
      </c>
      <c r="D181" s="2" t="s">
        <v>18</v>
      </c>
      <c r="E181" s="150">
        <v>37.839999999999996</v>
      </c>
      <c r="F181" s="147">
        <v>3.46867782022133</v>
      </c>
      <c r="G181" s="113" t="s">
        <v>223</v>
      </c>
      <c r="H181" s="132">
        <v>0.53075878973880175</v>
      </c>
      <c r="I181" s="132">
        <v>10.7415424123517</v>
      </c>
      <c r="J181" s="132">
        <v>17.860993310133299</v>
      </c>
      <c r="K181" s="132">
        <v>25.6436485465589</v>
      </c>
      <c r="L181" s="132">
        <v>8.1017785427041797</v>
      </c>
      <c r="M181" s="133">
        <v>14.667691878759999</v>
      </c>
      <c r="N181" s="133">
        <v>22.961787159813401</v>
      </c>
      <c r="O181" s="53">
        <v>14638000</v>
      </c>
      <c r="P181" s="53">
        <v>2436550</v>
      </c>
      <c r="Q181" s="53">
        <v>1744560</v>
      </c>
      <c r="R181" s="53">
        <v>239653</v>
      </c>
      <c r="S181" s="53">
        <v>20819900</v>
      </c>
      <c r="T181" s="53">
        <v>771769</v>
      </c>
      <c r="U181" s="136">
        <v>780831</v>
      </c>
      <c r="V181" s="136">
        <v>247551</v>
      </c>
      <c r="W181" s="138">
        <v>302734</v>
      </c>
      <c r="Y181" s="53"/>
      <c r="Z181" s="53"/>
      <c r="AB181" s="53"/>
      <c r="AC181" s="53"/>
    </row>
    <row r="182" spans="1:29">
      <c r="A182" s="50" t="s">
        <v>630</v>
      </c>
      <c r="B182" s="96" t="s">
        <v>659</v>
      </c>
      <c r="C182" s="2">
        <v>1168</v>
      </c>
      <c r="D182" s="2" t="s">
        <v>18</v>
      </c>
      <c r="E182" s="150">
        <v>37.949999999999996</v>
      </c>
      <c r="F182" s="147">
        <v>3.4754851603172301</v>
      </c>
      <c r="G182" s="113" t="s">
        <v>224</v>
      </c>
      <c r="H182" s="132">
        <v>0.52008995065857544</v>
      </c>
      <c r="I182" s="132">
        <v>9.8653130959592996</v>
      </c>
      <c r="J182" s="132">
        <v>17.0586808993029</v>
      </c>
      <c r="K182" s="132">
        <v>24.544274148492001</v>
      </c>
      <c r="L182" s="132">
        <v>7.2261981983555197</v>
      </c>
      <c r="M182" s="133">
        <v>13.8567146126473</v>
      </c>
      <c r="N182" s="133">
        <v>21.9730488259314</v>
      </c>
      <c r="O182" s="53">
        <v>27053700</v>
      </c>
      <c r="P182" s="53">
        <v>4220830</v>
      </c>
      <c r="Q182" s="53">
        <v>2905710</v>
      </c>
      <c r="R182" s="53">
        <v>419474</v>
      </c>
      <c r="S182" s="53">
        <v>36901700</v>
      </c>
      <c r="T182" s="53">
        <v>1249030</v>
      </c>
      <c r="U182" s="136">
        <v>1944104</v>
      </c>
      <c r="V182" s="136">
        <v>482131</v>
      </c>
      <c r="W182" s="138">
        <v>578351</v>
      </c>
      <c r="Y182" s="53"/>
      <c r="Z182" s="53"/>
      <c r="AB182" s="53"/>
      <c r="AC182" s="53"/>
    </row>
    <row r="183" spans="1:29">
      <c r="A183" s="50" t="s">
        <v>630</v>
      </c>
      <c r="B183" s="96" t="s">
        <v>659</v>
      </c>
      <c r="C183" s="2">
        <v>1168</v>
      </c>
      <c r="D183" s="2" t="s">
        <v>18</v>
      </c>
      <c r="E183" s="150">
        <v>38.059999999999995</v>
      </c>
      <c r="F183" s="147">
        <v>3.48229045389688</v>
      </c>
      <c r="G183" s="113" t="s">
        <v>225</v>
      </c>
      <c r="H183" s="132">
        <v>0.53142146148098279</v>
      </c>
      <c r="I183" s="132">
        <v>10.788060346979499</v>
      </c>
      <c r="J183" s="132">
        <v>17.847937236148798</v>
      </c>
      <c r="K183" s="132">
        <v>25.5592484173388</v>
      </c>
      <c r="L183" s="132">
        <v>8.12892633525653</v>
      </c>
      <c r="M183" s="133">
        <v>14.673484481264399</v>
      </c>
      <c r="N183" s="133">
        <v>22.910112112248601</v>
      </c>
      <c r="O183" s="53">
        <v>34690700</v>
      </c>
      <c r="P183" s="53">
        <v>5936690</v>
      </c>
      <c r="Q183" s="53">
        <v>4270080</v>
      </c>
      <c r="R183" s="53">
        <v>577973</v>
      </c>
      <c r="S183" s="53">
        <v>50165100</v>
      </c>
      <c r="T183" s="53">
        <v>1884830</v>
      </c>
      <c r="U183" s="136">
        <v>1074636</v>
      </c>
      <c r="V183" s="136">
        <v>317961</v>
      </c>
      <c r="W183" s="138">
        <v>418239</v>
      </c>
      <c r="Y183" s="53"/>
      <c r="Z183" s="53"/>
      <c r="AB183" s="53"/>
      <c r="AC183" s="53"/>
    </row>
    <row r="184" spans="1:29">
      <c r="A184" s="50" t="s">
        <v>630</v>
      </c>
      <c r="B184" s="96" t="s">
        <v>659</v>
      </c>
      <c r="C184" s="2">
        <v>1168</v>
      </c>
      <c r="D184" s="2" t="s">
        <v>18</v>
      </c>
      <c r="E184" s="150">
        <v>38.169999999999995</v>
      </c>
      <c r="F184" s="147">
        <v>3.48909337740709</v>
      </c>
      <c r="G184" s="113" t="s">
        <v>226</v>
      </c>
      <c r="H184" s="132">
        <v>0.51443855087962986</v>
      </c>
      <c r="I184" s="132">
        <v>9.4198534178892608</v>
      </c>
      <c r="J184" s="132">
        <v>16.609519116173999</v>
      </c>
      <c r="K184" s="132">
        <v>24.0706827579071</v>
      </c>
      <c r="L184" s="132">
        <v>6.8481269062480603</v>
      </c>
      <c r="M184" s="133">
        <v>13.390606465027799</v>
      </c>
      <c r="N184" s="133">
        <v>21.424417672222301</v>
      </c>
      <c r="O184" s="53">
        <v>7213780</v>
      </c>
      <c r="P184" s="53">
        <v>1185020</v>
      </c>
      <c r="Q184" s="53">
        <v>789695</v>
      </c>
      <c r="R184" s="53">
        <v>112399</v>
      </c>
      <c r="S184" s="53">
        <v>10006000</v>
      </c>
      <c r="T184" s="53">
        <v>353401</v>
      </c>
      <c r="U184" s="136">
        <v>376621</v>
      </c>
      <c r="V184" s="136">
        <v>113950.3</v>
      </c>
      <c r="W184" s="138">
        <v>136450</v>
      </c>
      <c r="Y184" s="53"/>
      <c r="Z184" s="53"/>
      <c r="AB184" s="53"/>
      <c r="AC184" s="53"/>
    </row>
    <row r="185" spans="1:29">
      <c r="A185" s="50" t="s">
        <v>630</v>
      </c>
      <c r="B185" s="96" t="s">
        <v>659</v>
      </c>
      <c r="C185" s="2">
        <v>1168</v>
      </c>
      <c r="D185" s="2" t="s">
        <v>18</v>
      </c>
      <c r="E185" s="150">
        <v>38.309999999999995</v>
      </c>
      <c r="F185" s="147">
        <v>3.49774770541686</v>
      </c>
      <c r="G185" s="113" t="s">
        <v>227</v>
      </c>
      <c r="H185" s="132">
        <v>0.52197256863574859</v>
      </c>
      <c r="I185" s="132">
        <v>10.070333557897101</v>
      </c>
      <c r="J185" s="132">
        <v>17.211090642679299</v>
      </c>
      <c r="K185" s="132">
        <v>24.7561296271111</v>
      </c>
      <c r="L185" s="132">
        <v>7.40216365467088</v>
      </c>
      <c r="M185" s="133">
        <v>14.007734455719</v>
      </c>
      <c r="N185" s="133">
        <v>22.120425064414601</v>
      </c>
      <c r="O185" s="53">
        <v>65609100</v>
      </c>
      <c r="P185" s="53">
        <v>10629700</v>
      </c>
      <c r="Q185" s="53">
        <v>7243880</v>
      </c>
      <c r="R185" s="53">
        <v>1128120</v>
      </c>
      <c r="S185" s="53">
        <v>93752300</v>
      </c>
      <c r="T185" s="53">
        <v>3234890</v>
      </c>
      <c r="U185" s="136">
        <v>3215170</v>
      </c>
      <c r="V185" s="136">
        <v>843216</v>
      </c>
      <c r="W185" s="138">
        <v>1002150</v>
      </c>
      <c r="Y185" s="53"/>
      <c r="Z185" s="53"/>
      <c r="AB185" s="53"/>
      <c r="AC185" s="53"/>
    </row>
    <row r="186" spans="1:29">
      <c r="A186" s="50" t="s">
        <v>630</v>
      </c>
      <c r="B186" s="96" t="s">
        <v>659</v>
      </c>
      <c r="C186" s="2">
        <v>1168</v>
      </c>
      <c r="D186" s="2" t="s">
        <v>18</v>
      </c>
      <c r="E186" s="150">
        <v>38.47</v>
      </c>
      <c r="F186" s="147">
        <v>3.50763216759914</v>
      </c>
      <c r="G186" s="113" t="s">
        <v>228</v>
      </c>
      <c r="H186" s="132">
        <v>0.53484742398998841</v>
      </c>
      <c r="I186" s="132">
        <v>11.004077245872301</v>
      </c>
      <c r="J186" s="132">
        <v>18.202161431811</v>
      </c>
      <c r="K186" s="132">
        <v>25.942968126210801</v>
      </c>
      <c r="L186" s="132">
        <v>8.3599606425160893</v>
      </c>
      <c r="M186" s="133">
        <v>14.963686920719701</v>
      </c>
      <c r="N186" s="133">
        <v>23.3480423245061</v>
      </c>
      <c r="O186" s="53">
        <v>50367000</v>
      </c>
      <c r="P186" s="53">
        <v>7897740</v>
      </c>
      <c r="Q186" s="53">
        <v>5621500</v>
      </c>
      <c r="R186" s="53">
        <v>879116</v>
      </c>
      <c r="S186" s="53">
        <v>69459600</v>
      </c>
      <c r="T186" s="53">
        <v>2580460</v>
      </c>
      <c r="U186" s="136">
        <v>2749040</v>
      </c>
      <c r="V186" s="136">
        <v>670553</v>
      </c>
      <c r="W186" s="138">
        <v>780800</v>
      </c>
      <c r="Y186" s="53"/>
      <c r="Z186" s="53"/>
      <c r="AB186" s="53"/>
      <c r="AC186" s="53"/>
    </row>
    <row r="187" spans="1:29">
      <c r="A187" s="50" t="s">
        <v>630</v>
      </c>
      <c r="B187" s="96" t="s">
        <v>659</v>
      </c>
      <c r="C187" s="2">
        <v>1168</v>
      </c>
      <c r="D187" s="2" t="s">
        <v>18</v>
      </c>
      <c r="E187" s="150">
        <v>38.589999999999996</v>
      </c>
      <c r="F187" s="147">
        <v>3.5150406036072801</v>
      </c>
      <c r="G187" s="113" t="s">
        <v>229</v>
      </c>
      <c r="H187" s="132">
        <v>0.52334551486412939</v>
      </c>
      <c r="I187" s="132">
        <v>10.1099885902919</v>
      </c>
      <c r="J187" s="132">
        <v>17.260066163128698</v>
      </c>
      <c r="K187" s="132">
        <v>24.817816088361202</v>
      </c>
      <c r="L187" s="132">
        <v>7.5113035774570003</v>
      </c>
      <c r="M187" s="133">
        <v>14.050586408728099</v>
      </c>
      <c r="N187" s="133">
        <v>22.225614678625099</v>
      </c>
      <c r="O187" s="53">
        <v>43678900</v>
      </c>
      <c r="P187" s="53">
        <v>7049400</v>
      </c>
      <c r="Q187" s="53">
        <v>4854910</v>
      </c>
      <c r="R187" s="53">
        <v>737589</v>
      </c>
      <c r="S187" s="53">
        <v>62007800</v>
      </c>
      <c r="T187" s="53">
        <v>2147430</v>
      </c>
      <c r="U187" s="136">
        <v>3131350</v>
      </c>
      <c r="V187" s="136">
        <v>598682</v>
      </c>
      <c r="W187" s="138">
        <v>691248</v>
      </c>
      <c r="Y187" s="53"/>
      <c r="Z187" s="53"/>
      <c r="AB187" s="53"/>
      <c r="AC187" s="53"/>
    </row>
    <row r="188" spans="1:29">
      <c r="A188" s="50" t="s">
        <v>630</v>
      </c>
      <c r="B188" s="96" t="s">
        <v>659</v>
      </c>
      <c r="C188" s="2">
        <v>1168</v>
      </c>
      <c r="D188" s="2" t="s">
        <v>18</v>
      </c>
      <c r="E188" s="150">
        <v>38.709999999999994</v>
      </c>
      <c r="F188" s="147">
        <v>3.5224443637718701</v>
      </c>
      <c r="G188" s="113" t="s">
        <v>230</v>
      </c>
      <c r="H188" s="132">
        <v>0.51519303558478391</v>
      </c>
      <c r="I188" s="132">
        <v>9.4429073447217498</v>
      </c>
      <c r="J188" s="132">
        <v>16.6923480652584</v>
      </c>
      <c r="K188" s="132">
        <v>24.172202154312401</v>
      </c>
      <c r="L188" s="132">
        <v>6.9031335129212996</v>
      </c>
      <c r="M188" s="133">
        <v>13.474695686540899</v>
      </c>
      <c r="N188" s="133">
        <v>21.467010864536402</v>
      </c>
      <c r="O188" s="53">
        <v>8795860</v>
      </c>
      <c r="P188" s="53">
        <v>1292890</v>
      </c>
      <c r="Q188" s="53">
        <v>847618</v>
      </c>
      <c r="R188" s="53">
        <v>137188</v>
      </c>
      <c r="S188" s="53">
        <v>12072000</v>
      </c>
      <c r="T188" s="53">
        <v>389118</v>
      </c>
      <c r="U188" s="136">
        <v>652335</v>
      </c>
      <c r="V188" s="136">
        <v>155231.70000000001</v>
      </c>
      <c r="W188" s="138">
        <v>198300</v>
      </c>
      <c r="Y188" s="53"/>
      <c r="Z188" s="53"/>
      <c r="AB188" s="53"/>
      <c r="AC188" s="53"/>
    </row>
    <row r="189" spans="1:29">
      <c r="A189" s="50" t="s">
        <v>630</v>
      </c>
      <c r="B189" s="96" t="s">
        <v>659</v>
      </c>
      <c r="C189" s="2">
        <v>1168</v>
      </c>
      <c r="D189" s="2" t="s">
        <v>18</v>
      </c>
      <c r="E189" s="154">
        <v>39.43</v>
      </c>
      <c r="F189" s="132">
        <v>3.56674520868423</v>
      </c>
      <c r="G189" s="109" t="s">
        <v>231</v>
      </c>
      <c r="H189" s="132">
        <v>0.53307128359153932</v>
      </c>
      <c r="I189" s="132">
        <v>10.9554884465139</v>
      </c>
      <c r="J189" s="132">
        <v>17.984150317306199</v>
      </c>
      <c r="K189" s="132">
        <v>25.811572207175001</v>
      </c>
      <c r="L189" s="132">
        <v>8.2796572569366393</v>
      </c>
      <c r="M189" s="133">
        <v>14.806513076701901</v>
      </c>
      <c r="N189" s="133">
        <v>23.1449708969139</v>
      </c>
      <c r="O189" s="54">
        <v>17799538</v>
      </c>
      <c r="P189" s="54">
        <v>2713968.3</v>
      </c>
      <c r="Q189" s="54">
        <v>1858381.5</v>
      </c>
      <c r="R189" s="54">
        <v>262733.7</v>
      </c>
      <c r="S189" s="54">
        <v>24215202</v>
      </c>
      <c r="T189" s="54">
        <v>977299</v>
      </c>
      <c r="U189" s="136">
        <v>2278029.6</v>
      </c>
      <c r="V189" s="136">
        <v>435992.6</v>
      </c>
      <c r="W189" s="133">
        <v>491912.3</v>
      </c>
      <c r="Y189" s="54"/>
      <c r="Z189" s="54"/>
      <c r="AB189" s="54"/>
      <c r="AC189" s="54"/>
    </row>
    <row r="190" spans="1:29">
      <c r="A190" s="50" t="s">
        <v>630</v>
      </c>
      <c r="B190" s="96" t="s">
        <v>659</v>
      </c>
      <c r="C190" s="2">
        <v>1168</v>
      </c>
      <c r="D190" s="2" t="s">
        <v>18</v>
      </c>
      <c r="E190" s="154">
        <v>40.71</v>
      </c>
      <c r="F190" s="132">
        <v>3.64476718272206</v>
      </c>
      <c r="G190" s="109" t="s">
        <v>232</v>
      </c>
      <c r="H190" s="132">
        <v>0.49901887383126753</v>
      </c>
      <c r="I190" s="132">
        <v>8.1148776084785705</v>
      </c>
      <c r="J190" s="132">
        <v>15.537242759246601</v>
      </c>
      <c r="K190" s="132">
        <v>22.7026468067283</v>
      </c>
      <c r="L190" s="132">
        <v>5.7048603684483101</v>
      </c>
      <c r="M190" s="133">
        <v>12.253127260518699</v>
      </c>
      <c r="N190" s="133">
        <v>20.001379636387298</v>
      </c>
      <c r="O190" s="54">
        <v>48546660</v>
      </c>
      <c r="P190" s="54">
        <v>6806978</v>
      </c>
      <c r="Q190" s="54">
        <v>4333425</v>
      </c>
      <c r="R190" s="54">
        <v>642266.9</v>
      </c>
      <c r="S190" s="54">
        <v>63498996</v>
      </c>
      <c r="T190" s="54">
        <v>1804624.4</v>
      </c>
      <c r="U190" s="136">
        <v>2156276.1</v>
      </c>
      <c r="V190" s="136">
        <v>679812</v>
      </c>
      <c r="W190" s="133">
        <v>870018.3</v>
      </c>
      <c r="Y190" s="54"/>
      <c r="Z190" s="54"/>
      <c r="AB190" s="54"/>
      <c r="AC190" s="54"/>
    </row>
    <row r="191" spans="1:29">
      <c r="A191" s="50" t="s">
        <v>630</v>
      </c>
      <c r="B191" s="96" t="s">
        <v>659</v>
      </c>
      <c r="C191" s="2">
        <v>1168</v>
      </c>
      <c r="D191" s="2" t="s">
        <v>18</v>
      </c>
      <c r="E191" s="154">
        <v>42.57</v>
      </c>
      <c r="F191" s="132">
        <v>3.75555247050062</v>
      </c>
      <c r="G191" s="109" t="s">
        <v>233</v>
      </c>
      <c r="H191" s="132">
        <v>0.48550317588801151</v>
      </c>
      <c r="I191" s="132">
        <v>7.00046279859128</v>
      </c>
      <c r="J191" s="132">
        <v>14.525578398888101</v>
      </c>
      <c r="K191" s="132">
        <v>21.658356069731401</v>
      </c>
      <c r="L191" s="132">
        <v>4.6830921400100101</v>
      </c>
      <c r="M191" s="133">
        <v>11.2752602059794</v>
      </c>
      <c r="N191" s="133">
        <v>18.873961431781002</v>
      </c>
      <c r="O191" s="54">
        <v>89117288</v>
      </c>
      <c r="P191" s="54">
        <v>10684561</v>
      </c>
      <c r="Q191" s="54">
        <v>5780294.5</v>
      </c>
      <c r="R191" s="54">
        <v>908040.6</v>
      </c>
      <c r="S191" s="54">
        <v>102572328</v>
      </c>
      <c r="T191" s="54">
        <v>3394114.5</v>
      </c>
      <c r="U191" s="136">
        <v>1823493.9</v>
      </c>
      <c r="V191" s="136">
        <v>790957.5</v>
      </c>
      <c r="W191" s="133">
        <v>990089.2</v>
      </c>
      <c r="Y191" s="54"/>
      <c r="Z191" s="54"/>
      <c r="AB191" s="54"/>
      <c r="AC191" s="54"/>
    </row>
    <row r="192" spans="1:29">
      <c r="A192" s="50" t="s">
        <v>630</v>
      </c>
      <c r="B192" s="96" t="s">
        <v>659</v>
      </c>
      <c r="C192" s="2">
        <v>1168</v>
      </c>
      <c r="D192" s="2" t="s">
        <v>18</v>
      </c>
      <c r="E192" s="154">
        <v>43.46</v>
      </c>
      <c r="F192" s="132">
        <v>3.8087975696634202</v>
      </c>
      <c r="G192" s="109" t="s">
        <v>234</v>
      </c>
      <c r="H192" s="132">
        <v>0.43245526418589297</v>
      </c>
      <c r="I192" s="132">
        <v>2.4156474999805999</v>
      </c>
      <c r="J192" s="132">
        <v>10.4746759662705</v>
      </c>
      <c r="K192" s="132">
        <v>17.291705115145302</v>
      </c>
      <c r="L192" s="132">
        <v>0.47200964318202998</v>
      </c>
      <c r="M192" s="133">
        <v>7.1738618307696802</v>
      </c>
      <c r="N192" s="133">
        <v>14.1605388911748</v>
      </c>
      <c r="O192" s="54">
        <v>10315781</v>
      </c>
      <c r="P192" s="54">
        <v>1386320.3</v>
      </c>
      <c r="Q192" s="54">
        <v>620904</v>
      </c>
      <c r="R192" s="54">
        <v>92124</v>
      </c>
      <c r="S192" s="54">
        <v>11263227</v>
      </c>
      <c r="T192" s="54">
        <v>343314.3</v>
      </c>
      <c r="U192" s="136">
        <v>129413.8</v>
      </c>
      <c r="V192" s="136">
        <v>76685.799999999988</v>
      </c>
      <c r="W192" s="133">
        <v>97392.4</v>
      </c>
      <c r="Y192" s="54"/>
      <c r="Z192" s="54"/>
      <c r="AB192" s="54"/>
      <c r="AC192" s="54"/>
    </row>
    <row r="193" spans="1:29">
      <c r="A193" s="50" t="s">
        <v>630</v>
      </c>
      <c r="B193" s="96" t="s">
        <v>659</v>
      </c>
      <c r="C193" s="2">
        <v>1168</v>
      </c>
      <c r="D193" s="2" t="s">
        <v>18</v>
      </c>
      <c r="E193" s="154">
        <v>43.8</v>
      </c>
      <c r="F193" s="132">
        <v>3.8298955031211301</v>
      </c>
      <c r="G193" s="99" t="s">
        <v>235</v>
      </c>
      <c r="H193" s="132">
        <v>0.52086386077669034</v>
      </c>
      <c r="I193" s="132">
        <v>9.8953178738129797</v>
      </c>
      <c r="J193" s="132">
        <v>17.134030553121701</v>
      </c>
      <c r="K193" s="132">
        <v>24.723838580091101</v>
      </c>
      <c r="L193" s="132">
        <v>7.3493520920312196</v>
      </c>
      <c r="M193" s="133">
        <v>13.933331416482501</v>
      </c>
      <c r="N193" s="133">
        <v>22.035690550439199</v>
      </c>
      <c r="O193" s="54">
        <v>126395672</v>
      </c>
      <c r="P193" s="54">
        <v>13887754</v>
      </c>
      <c r="Q193" s="54">
        <v>9152710</v>
      </c>
      <c r="R193" s="54">
        <v>1647661.9</v>
      </c>
      <c r="S193" s="54">
        <v>148781120</v>
      </c>
      <c r="T193" s="54">
        <v>4296859.5</v>
      </c>
      <c r="U193" s="136">
        <v>4859232.5</v>
      </c>
      <c r="V193" s="136">
        <v>1893265.8</v>
      </c>
      <c r="W193" s="133">
        <v>2429832.2999999998</v>
      </c>
      <c r="Y193" s="54"/>
      <c r="Z193" s="54"/>
      <c r="AB193" s="54"/>
      <c r="AC193" s="54"/>
    </row>
    <row r="194" spans="1:29">
      <c r="A194" s="50" t="s">
        <v>630</v>
      </c>
      <c r="B194" s="96" t="s">
        <v>659</v>
      </c>
      <c r="C194" s="2">
        <v>1168</v>
      </c>
      <c r="D194" s="2" t="s">
        <v>18</v>
      </c>
      <c r="E194" s="154">
        <v>45.019999999999996</v>
      </c>
      <c r="F194" s="132">
        <v>3.9071075480080899</v>
      </c>
      <c r="G194" s="109" t="s">
        <v>236</v>
      </c>
      <c r="H194" s="132">
        <v>0.50719768783161678</v>
      </c>
      <c r="I194" s="132">
        <v>8.8089946033709605</v>
      </c>
      <c r="J194" s="132">
        <v>16.113478098860199</v>
      </c>
      <c r="K194" s="132">
        <v>23.407343041913201</v>
      </c>
      <c r="L194" s="132">
        <v>6.2540887877731199</v>
      </c>
      <c r="M194" s="133">
        <v>12.8746352607009</v>
      </c>
      <c r="N194" s="133">
        <v>20.689368959928402</v>
      </c>
      <c r="O194" s="54">
        <v>21458458</v>
      </c>
      <c r="P194" s="54">
        <v>3008501</v>
      </c>
      <c r="Q194" s="54">
        <v>1843478.1</v>
      </c>
      <c r="R194" s="54">
        <v>356435.20000000001</v>
      </c>
      <c r="S194" s="54">
        <v>27282686</v>
      </c>
      <c r="T194" s="54">
        <v>896469.8</v>
      </c>
      <c r="U194" s="136">
        <v>757979.5</v>
      </c>
      <c r="V194" s="136">
        <v>294761.09999999998</v>
      </c>
      <c r="W194" s="133">
        <v>505635</v>
      </c>
      <c r="Y194" s="54"/>
      <c r="Z194" s="54"/>
      <c r="AB194" s="54"/>
      <c r="AC194" s="54"/>
    </row>
    <row r="195" spans="1:29">
      <c r="A195" s="50" t="s">
        <v>630</v>
      </c>
      <c r="B195" s="96" t="s">
        <v>659</v>
      </c>
      <c r="C195" s="2">
        <v>1168</v>
      </c>
      <c r="D195" s="2" t="s">
        <v>18</v>
      </c>
      <c r="E195" s="154">
        <v>45.989999999999995</v>
      </c>
      <c r="F195" s="132">
        <v>3.9678338999549601</v>
      </c>
      <c r="G195" s="109" t="s">
        <v>237</v>
      </c>
      <c r="H195" s="132">
        <v>0.4873812552564345</v>
      </c>
      <c r="I195" s="132">
        <v>7.1312261695715602</v>
      </c>
      <c r="J195" s="132">
        <v>14.636300612486499</v>
      </c>
      <c r="K195" s="132">
        <v>21.715987248103101</v>
      </c>
      <c r="L195" s="132">
        <v>4.7913903525354504</v>
      </c>
      <c r="M195" s="133">
        <v>11.3675981168902</v>
      </c>
      <c r="N195" s="133">
        <v>18.9775949052115</v>
      </c>
      <c r="O195" s="54">
        <v>34764724</v>
      </c>
      <c r="P195" s="54">
        <v>4253672</v>
      </c>
      <c r="Q195" s="54">
        <v>2492020.5</v>
      </c>
      <c r="R195" s="54">
        <v>357554.3</v>
      </c>
      <c r="S195" s="54">
        <v>39678436</v>
      </c>
      <c r="T195" s="54">
        <v>1194678.3999999999</v>
      </c>
      <c r="U195" s="136">
        <v>1134253.5</v>
      </c>
      <c r="V195" s="136">
        <v>439330.69999999995</v>
      </c>
      <c r="W195" s="133">
        <v>561722.30000000005</v>
      </c>
      <c r="Y195" s="54"/>
      <c r="Z195" s="54"/>
      <c r="AB195" s="54"/>
      <c r="AC195" s="54"/>
    </row>
    <row r="196" spans="1:29">
      <c r="A196" s="50" t="s">
        <v>630</v>
      </c>
      <c r="B196" s="96" t="s">
        <v>659</v>
      </c>
      <c r="C196" s="2">
        <v>1168</v>
      </c>
      <c r="D196" s="2" t="s">
        <v>18</v>
      </c>
      <c r="E196" s="155">
        <v>47.489999999999995</v>
      </c>
      <c r="F196" s="132">
        <v>4.05461461516167</v>
      </c>
      <c r="G196" s="109" t="s">
        <v>238</v>
      </c>
      <c r="H196" s="132">
        <v>0.49459308925689704</v>
      </c>
      <c r="I196" s="132">
        <v>7.8374414940126096</v>
      </c>
      <c r="J196" s="132">
        <v>15.2088927834071</v>
      </c>
      <c r="K196" s="132">
        <v>22.351540540734302</v>
      </c>
      <c r="L196" s="132">
        <v>5.4071766122951299</v>
      </c>
      <c r="M196" s="133">
        <v>11.9650171527206</v>
      </c>
      <c r="N196" s="133">
        <v>19.642732843991499</v>
      </c>
      <c r="O196" s="54">
        <v>18823590</v>
      </c>
      <c r="P196" s="54">
        <v>2281239</v>
      </c>
      <c r="Q196" s="54">
        <v>1217816</v>
      </c>
      <c r="R196" s="54">
        <v>183601</v>
      </c>
      <c r="S196" s="54">
        <v>21013240</v>
      </c>
      <c r="T196" s="54">
        <v>831012</v>
      </c>
      <c r="U196" s="136">
        <v>223203</v>
      </c>
      <c r="V196" s="136">
        <v>138505</v>
      </c>
      <c r="W196" s="133">
        <v>157121</v>
      </c>
      <c r="Y196" s="54"/>
      <c r="Z196" s="54"/>
      <c r="AB196" s="54"/>
      <c r="AC196" s="54"/>
    </row>
    <row r="197" spans="1:29">
      <c r="A197" s="50" t="s">
        <v>630</v>
      </c>
      <c r="B197" s="96" t="s">
        <v>659</v>
      </c>
      <c r="C197" s="2">
        <v>1168</v>
      </c>
      <c r="D197" s="2" t="s">
        <v>18</v>
      </c>
      <c r="E197" s="154">
        <v>49</v>
      </c>
      <c r="F197" s="132">
        <v>4.13044162082352</v>
      </c>
      <c r="G197" s="109" t="s">
        <v>239</v>
      </c>
      <c r="H197" s="132">
        <v>0.49681200787483831</v>
      </c>
      <c r="I197" s="132">
        <v>8.0032128813271903</v>
      </c>
      <c r="J197" s="132">
        <v>15.326757189578601</v>
      </c>
      <c r="K197" s="132">
        <v>22.449609909318699</v>
      </c>
      <c r="L197" s="132">
        <v>5.5112406699701397</v>
      </c>
      <c r="M197" s="133">
        <v>12.0882820906165</v>
      </c>
      <c r="N197" s="133">
        <v>19.857424322758199</v>
      </c>
      <c r="O197" s="54">
        <v>23928372</v>
      </c>
      <c r="P197" s="54">
        <v>2950231</v>
      </c>
      <c r="Q197" s="54">
        <v>1778665.9</v>
      </c>
      <c r="R197" s="54">
        <v>273876.3</v>
      </c>
      <c r="S197" s="54">
        <v>28572138</v>
      </c>
      <c r="T197" s="54">
        <v>860305.9</v>
      </c>
      <c r="U197" s="136">
        <v>791793.8</v>
      </c>
      <c r="V197" s="136">
        <v>342075.9</v>
      </c>
      <c r="W197" s="133">
        <v>421424</v>
      </c>
      <c r="Y197" s="54"/>
      <c r="Z197" s="54"/>
      <c r="AB197" s="54"/>
      <c r="AC197" s="54"/>
    </row>
    <row r="198" spans="1:29">
      <c r="A198" s="50" t="s">
        <v>630</v>
      </c>
      <c r="B198" s="96" t="s">
        <v>659</v>
      </c>
      <c r="C198" s="2">
        <v>1168</v>
      </c>
      <c r="D198" s="2" t="s">
        <v>18</v>
      </c>
      <c r="E198" s="154">
        <v>50.53</v>
      </c>
      <c r="F198" s="132">
        <v>4.19981361602487</v>
      </c>
      <c r="G198" s="109" t="s">
        <v>240</v>
      </c>
      <c r="H198" s="132">
        <v>0.51778292999293096</v>
      </c>
      <c r="I198" s="132">
        <v>9.7559842639327101</v>
      </c>
      <c r="J198" s="132">
        <v>16.9175634397285</v>
      </c>
      <c r="K198" s="132">
        <v>24.347608698831301</v>
      </c>
      <c r="L198" s="132">
        <v>7.1098008056932196</v>
      </c>
      <c r="M198" s="133">
        <v>13.714661953217201</v>
      </c>
      <c r="N198" s="133">
        <v>21.791191610833302</v>
      </c>
      <c r="O198" s="54">
        <v>24257380</v>
      </c>
      <c r="P198" s="54">
        <v>3369492.5</v>
      </c>
      <c r="Q198" s="54">
        <v>2245958</v>
      </c>
      <c r="R198" s="54">
        <v>268818.2</v>
      </c>
      <c r="S198" s="54">
        <v>30006570</v>
      </c>
      <c r="T198" s="54">
        <v>1103232.8</v>
      </c>
      <c r="U198" s="136">
        <v>2078782.7000000002</v>
      </c>
      <c r="V198" s="136">
        <v>438133.7</v>
      </c>
      <c r="W198" s="133">
        <v>515634</v>
      </c>
      <c r="Y198" s="54"/>
      <c r="Z198" s="54"/>
      <c r="AB198" s="54"/>
      <c r="AC198" s="54"/>
    </row>
    <row r="199" spans="1:29">
      <c r="A199" s="50" t="s">
        <v>630</v>
      </c>
      <c r="B199" s="96" t="s">
        <v>659</v>
      </c>
      <c r="C199" s="2">
        <v>1168</v>
      </c>
      <c r="D199" s="2" t="s">
        <v>18</v>
      </c>
      <c r="E199" s="154">
        <f>51.25+0.68</f>
        <v>51.93</v>
      </c>
      <c r="F199" s="132">
        <v>4.2577311326122498</v>
      </c>
      <c r="G199" s="105" t="s">
        <v>241</v>
      </c>
      <c r="H199" s="132">
        <v>0.54524690571931622</v>
      </c>
      <c r="I199" s="132">
        <v>11.875936866084301</v>
      </c>
      <c r="J199" s="132">
        <v>18.8630594809899</v>
      </c>
      <c r="K199" s="132">
        <v>26.9508694236278</v>
      </c>
      <c r="L199" s="132">
        <v>9.0977366243705102</v>
      </c>
      <c r="M199" s="133">
        <v>15.7160130574345</v>
      </c>
      <c r="N199" s="133">
        <v>24.262782767300699</v>
      </c>
      <c r="O199" s="53">
        <v>31865700</v>
      </c>
      <c r="P199" s="53">
        <v>5206480</v>
      </c>
      <c r="Q199" s="53">
        <v>3909070</v>
      </c>
      <c r="R199" s="53">
        <v>469206</v>
      </c>
      <c r="S199" s="53">
        <v>46666600</v>
      </c>
      <c r="T199" s="53">
        <v>1864270</v>
      </c>
      <c r="U199" s="136">
        <v>2010600</v>
      </c>
      <c r="V199" s="136">
        <v>546205</v>
      </c>
      <c r="W199" s="138">
        <v>551488</v>
      </c>
      <c r="Y199" s="53"/>
      <c r="Z199" s="53"/>
      <c r="AB199" s="53"/>
      <c r="AC199" s="53"/>
    </row>
    <row r="200" spans="1:29">
      <c r="A200" s="50" t="s">
        <v>630</v>
      </c>
      <c r="B200" s="96" t="s">
        <v>659</v>
      </c>
      <c r="C200" s="2">
        <v>1168</v>
      </c>
      <c r="D200" s="2" t="s">
        <v>18</v>
      </c>
      <c r="E200" s="154">
        <v>52.435000000000002</v>
      </c>
      <c r="F200" s="132">
        <v>4.27749828391</v>
      </c>
      <c r="G200" s="99" t="s">
        <v>242</v>
      </c>
      <c r="H200" s="132">
        <v>0.53310159016721204</v>
      </c>
      <c r="I200" s="132">
        <v>10.909245236019199</v>
      </c>
      <c r="J200" s="132">
        <v>17.982344954528099</v>
      </c>
      <c r="K200" s="132">
        <v>25.724702531000599</v>
      </c>
      <c r="L200" s="132">
        <v>8.2491301850464307</v>
      </c>
      <c r="M200" s="133">
        <v>14.852372808124001</v>
      </c>
      <c r="N200" s="133">
        <v>23.079558088572998</v>
      </c>
      <c r="O200" s="54">
        <v>25188384</v>
      </c>
      <c r="P200" s="54">
        <v>3963820.8</v>
      </c>
      <c r="Q200" s="54">
        <v>2878362.3</v>
      </c>
      <c r="R200" s="54">
        <v>340445.7</v>
      </c>
      <c r="S200" s="54">
        <v>33686848</v>
      </c>
      <c r="T200" s="54">
        <v>1307057</v>
      </c>
      <c r="U200" s="136">
        <v>1170944.3999999999</v>
      </c>
      <c r="V200" s="136">
        <v>370803.5</v>
      </c>
      <c r="W200" s="133">
        <v>413827.3</v>
      </c>
      <c r="Y200" s="54"/>
      <c r="Z200" s="54"/>
      <c r="AB200" s="54"/>
      <c r="AC200" s="54"/>
    </row>
    <row r="201" spans="1:29">
      <c r="A201" s="50" t="s">
        <v>630</v>
      </c>
      <c r="B201" s="96" t="s">
        <v>659</v>
      </c>
      <c r="C201" s="2">
        <v>1168</v>
      </c>
      <c r="D201" s="2" t="s">
        <v>18</v>
      </c>
      <c r="E201" s="154">
        <v>53.36</v>
      </c>
      <c r="F201" s="132">
        <v>4.3123625628476496</v>
      </c>
      <c r="G201" s="99" t="s">
        <v>243</v>
      </c>
      <c r="H201" s="132">
        <v>0.57630832088214667</v>
      </c>
      <c r="I201" s="132">
        <v>14.1683153935499</v>
      </c>
      <c r="J201" s="132">
        <v>21.139413418112401</v>
      </c>
      <c r="K201" s="132">
        <v>30.082415631164199</v>
      </c>
      <c r="L201" s="132">
        <v>11.3034993133024</v>
      </c>
      <c r="M201" s="133">
        <v>18.063084192011299</v>
      </c>
      <c r="N201" s="133">
        <v>27.422679578559801</v>
      </c>
      <c r="O201" s="54">
        <v>9783560</v>
      </c>
      <c r="P201" s="54">
        <v>1356648.3</v>
      </c>
      <c r="Q201" s="54">
        <v>1132018.5</v>
      </c>
      <c r="R201" s="54">
        <v>133270.20000000001</v>
      </c>
      <c r="S201" s="54">
        <v>11869846</v>
      </c>
      <c r="T201" s="54">
        <v>580033.6</v>
      </c>
      <c r="U201" s="136">
        <v>2251365.9000000004</v>
      </c>
      <c r="V201" s="136">
        <v>890554</v>
      </c>
      <c r="W201" s="133">
        <v>1796014.3</v>
      </c>
      <c r="Y201" s="54"/>
      <c r="Z201" s="48"/>
      <c r="AB201" s="54"/>
      <c r="AC201" s="48"/>
    </row>
    <row r="202" spans="1:29">
      <c r="A202" s="50" t="s">
        <v>630</v>
      </c>
      <c r="B202" s="96" t="s">
        <v>659</v>
      </c>
      <c r="C202" s="2">
        <v>1168</v>
      </c>
      <c r="D202" s="2" t="s">
        <v>18</v>
      </c>
      <c r="E202" s="154">
        <f>52.75+0.73</f>
        <v>53.48</v>
      </c>
      <c r="F202" s="132">
        <v>4.3167687441617302</v>
      </c>
      <c r="G202" s="114" t="s">
        <v>244</v>
      </c>
      <c r="H202" s="132">
        <v>0.55701430134322494</v>
      </c>
      <c r="I202" s="132">
        <v>12.726321775915199</v>
      </c>
      <c r="J202" s="132">
        <v>19.745715303090101</v>
      </c>
      <c r="K202" s="132">
        <v>28.049788555289499</v>
      </c>
      <c r="L202" s="132">
        <v>9.9307839184811701</v>
      </c>
      <c r="M202" s="133">
        <v>16.634636973637999</v>
      </c>
      <c r="N202" s="133">
        <v>25.407861835260601</v>
      </c>
      <c r="O202" s="55">
        <v>15541000</v>
      </c>
      <c r="P202" s="55">
        <v>2197870</v>
      </c>
      <c r="Q202" s="55">
        <v>1977300</v>
      </c>
      <c r="R202" s="55">
        <v>193424</v>
      </c>
      <c r="S202" s="55">
        <v>17694900</v>
      </c>
      <c r="T202" s="55">
        <v>592898</v>
      </c>
      <c r="U202" s="136">
        <v>2629130</v>
      </c>
      <c r="V202" s="136">
        <v>805514</v>
      </c>
      <c r="W202" s="139">
        <v>794872</v>
      </c>
      <c r="Y202" s="53"/>
      <c r="Z202" s="53"/>
      <c r="AB202" s="55"/>
      <c r="AC202" s="55"/>
    </row>
    <row r="203" spans="1:29">
      <c r="A203" s="50" t="s">
        <v>630</v>
      </c>
      <c r="B203" s="96" t="s">
        <v>659</v>
      </c>
      <c r="C203" s="2">
        <v>1168</v>
      </c>
      <c r="D203" s="2" t="s">
        <v>18</v>
      </c>
      <c r="E203" s="154">
        <f>54.25+0.66</f>
        <v>54.91</v>
      </c>
      <c r="F203" s="132">
        <v>4.3675100256714403</v>
      </c>
      <c r="G203" s="112" t="s">
        <v>245</v>
      </c>
      <c r="H203" s="132">
        <v>0.51589168503753347</v>
      </c>
      <c r="I203" s="132">
        <v>9.5929522493251191</v>
      </c>
      <c r="J203" s="132">
        <v>16.7396437152136</v>
      </c>
      <c r="K203" s="132">
        <v>24.2041404260466</v>
      </c>
      <c r="L203" s="132">
        <v>6.98007456021395</v>
      </c>
      <c r="M203" s="133">
        <v>13.579641740792599</v>
      </c>
      <c r="N203" s="133">
        <v>21.649935503476598</v>
      </c>
      <c r="O203" s="53">
        <v>53627300</v>
      </c>
      <c r="P203" s="53">
        <v>6854320</v>
      </c>
      <c r="Q203" s="53">
        <v>4787830</v>
      </c>
      <c r="R203" s="55">
        <v>621779.6</v>
      </c>
      <c r="S203" s="53">
        <v>66216900</v>
      </c>
      <c r="T203" s="53">
        <v>1894720</v>
      </c>
      <c r="U203" s="136">
        <v>6830310</v>
      </c>
      <c r="V203" s="136">
        <v>1321571</v>
      </c>
      <c r="W203" s="138">
        <v>1964660</v>
      </c>
      <c r="Y203" s="53"/>
      <c r="Z203" s="53"/>
      <c r="AB203" s="53"/>
      <c r="AC203" s="53"/>
    </row>
    <row r="204" spans="1:29">
      <c r="A204" s="50" t="s">
        <v>630</v>
      </c>
      <c r="B204" s="96" t="s">
        <v>659</v>
      </c>
      <c r="C204" s="2">
        <v>1168</v>
      </c>
      <c r="D204" s="2" t="s">
        <v>18</v>
      </c>
      <c r="E204" s="154">
        <f>54.8+1.255</f>
        <v>56.055</v>
      </c>
      <c r="F204" s="132">
        <v>4.4062213307394096</v>
      </c>
      <c r="G204" s="112" t="s">
        <v>246</v>
      </c>
      <c r="H204" s="132">
        <v>0.5396180401261772</v>
      </c>
      <c r="I204" s="132">
        <v>11.4978405526246</v>
      </c>
      <c r="J204" s="132">
        <v>18.539313543764401</v>
      </c>
      <c r="K204" s="132">
        <v>26.3359971860203</v>
      </c>
      <c r="L204" s="132">
        <v>8.7102256128360906</v>
      </c>
      <c r="M204" s="133">
        <v>15.299330994383499</v>
      </c>
      <c r="N204" s="133">
        <v>23.860361622832102</v>
      </c>
      <c r="O204" s="55">
        <v>36669600</v>
      </c>
      <c r="P204" s="55">
        <v>5667150</v>
      </c>
      <c r="Q204" s="55">
        <v>4583700</v>
      </c>
      <c r="R204" s="55">
        <v>478030</v>
      </c>
      <c r="S204" s="55">
        <v>49899000</v>
      </c>
      <c r="T204" s="55">
        <v>1580790</v>
      </c>
      <c r="U204" s="136">
        <v>4383620</v>
      </c>
      <c r="V204" s="136">
        <v>726830.9</v>
      </c>
      <c r="W204" s="139">
        <v>1182940</v>
      </c>
      <c r="Y204" s="67"/>
      <c r="Z204" s="67"/>
      <c r="AB204" s="55"/>
      <c r="AC204" s="55"/>
    </row>
    <row r="205" spans="1:29">
      <c r="A205" s="50" t="s">
        <v>630</v>
      </c>
      <c r="B205" s="96" t="s">
        <v>659</v>
      </c>
      <c r="C205" s="2">
        <v>1168</v>
      </c>
      <c r="D205" s="2" t="s">
        <v>18</v>
      </c>
      <c r="E205" s="154">
        <v>56.9</v>
      </c>
      <c r="F205" s="132">
        <v>4.4340088237509798</v>
      </c>
      <c r="G205" s="99"/>
      <c r="H205" s="132">
        <v>0.58880064272417021</v>
      </c>
      <c r="I205" s="132">
        <v>15.2148106141552</v>
      </c>
      <c r="J205" s="132">
        <v>22.088944716085201</v>
      </c>
      <c r="K205" s="132">
        <v>31.296206844182699</v>
      </c>
      <c r="L205" s="132">
        <v>12.1939739026651</v>
      </c>
      <c r="M205" s="133">
        <v>19.005769115544801</v>
      </c>
      <c r="N205" s="133">
        <v>28.559231025551998</v>
      </c>
      <c r="O205" s="54">
        <v>7372151.5</v>
      </c>
      <c r="P205" s="54">
        <v>885961.5</v>
      </c>
      <c r="Q205" s="64">
        <v>738485.7</v>
      </c>
      <c r="R205" s="54">
        <v>92755.8</v>
      </c>
      <c r="S205" s="54">
        <v>6911497.5</v>
      </c>
      <c r="T205" s="54">
        <v>437376</v>
      </c>
      <c r="U205" s="136">
        <v>564026.69999999995</v>
      </c>
      <c r="V205" s="136">
        <v>448111</v>
      </c>
      <c r="W205" s="133">
        <v>1051242</v>
      </c>
      <c r="Y205" s="54"/>
      <c r="Z205" s="54"/>
      <c r="AB205" s="54"/>
      <c r="AC205" s="54"/>
    </row>
    <row r="206" spans="1:29">
      <c r="A206" s="50" t="s">
        <v>630</v>
      </c>
      <c r="B206" s="96" t="s">
        <v>659</v>
      </c>
      <c r="C206" s="2">
        <v>1168</v>
      </c>
      <c r="D206" s="2" t="s">
        <v>18</v>
      </c>
      <c r="E206" s="154">
        <f>56.3+1.18</f>
        <v>57.48</v>
      </c>
      <c r="F206" s="132">
        <v>4.4528133300379604</v>
      </c>
      <c r="G206" s="105"/>
      <c r="H206" s="132">
        <v>0.47639608895372565</v>
      </c>
      <c r="I206" s="132">
        <v>6.2725449956406099</v>
      </c>
      <c r="J206" s="132">
        <v>13.828522248503599</v>
      </c>
      <c r="K206" s="132">
        <v>20.703488791236499</v>
      </c>
      <c r="L206" s="132">
        <v>3.9525516285898101</v>
      </c>
      <c r="M206" s="133">
        <v>10.523176060196899</v>
      </c>
      <c r="N206" s="133">
        <v>17.933653428199701</v>
      </c>
      <c r="O206" s="55">
        <v>27861800</v>
      </c>
      <c r="P206" s="55">
        <v>3376730</v>
      </c>
      <c r="Q206" s="55">
        <v>2083930</v>
      </c>
      <c r="R206" s="55">
        <v>280123</v>
      </c>
      <c r="S206" s="55">
        <v>32285300</v>
      </c>
      <c r="T206" s="55">
        <v>708233</v>
      </c>
      <c r="U206" s="136">
        <v>1017240</v>
      </c>
      <c r="V206" s="136">
        <v>320275.80000000005</v>
      </c>
      <c r="W206" s="138">
        <v>420953</v>
      </c>
      <c r="Y206" s="67"/>
      <c r="Z206" s="67"/>
      <c r="AB206" s="55"/>
      <c r="AC206" s="55"/>
    </row>
    <row r="207" spans="1:29">
      <c r="A207" s="50" t="s">
        <v>630</v>
      </c>
      <c r="B207" s="96" t="s">
        <v>659</v>
      </c>
      <c r="C207" s="2">
        <v>1168</v>
      </c>
      <c r="D207" s="2" t="s">
        <v>18</v>
      </c>
      <c r="E207" s="154">
        <f>57.8+1.18</f>
        <v>58.98</v>
      </c>
      <c r="F207" s="132">
        <v>4.50092747890836</v>
      </c>
      <c r="G207" s="105"/>
      <c r="H207" s="132">
        <v>0.52343966006490195</v>
      </c>
      <c r="I207" s="132">
        <v>10.072625062151401</v>
      </c>
      <c r="J207" s="132">
        <v>17.2673717566419</v>
      </c>
      <c r="K207" s="132">
        <v>24.888616197655701</v>
      </c>
      <c r="L207" s="132">
        <v>7.4839422078776101</v>
      </c>
      <c r="M207" s="133">
        <v>14.0571965184734</v>
      </c>
      <c r="N207" s="133">
        <v>22.202443827481702</v>
      </c>
      <c r="O207" s="53">
        <v>21007600</v>
      </c>
      <c r="P207" s="53">
        <v>2619900</v>
      </c>
      <c r="Q207" s="53">
        <v>1970770</v>
      </c>
      <c r="R207" s="53">
        <v>249803</v>
      </c>
      <c r="S207" s="53">
        <v>23984600</v>
      </c>
      <c r="T207" s="53">
        <v>657047</v>
      </c>
      <c r="U207" s="136">
        <v>2666109</v>
      </c>
      <c r="V207" s="136">
        <v>586445</v>
      </c>
      <c r="W207" s="138">
        <v>640065</v>
      </c>
      <c r="Y207" s="53"/>
      <c r="Z207" s="53"/>
      <c r="AB207" s="53"/>
      <c r="AC207" s="53"/>
    </row>
    <row r="208" spans="1:29">
      <c r="A208" s="50" t="s">
        <v>630</v>
      </c>
      <c r="B208" s="96" t="s">
        <v>659</v>
      </c>
      <c r="C208" s="2">
        <v>1168</v>
      </c>
      <c r="D208" s="2" t="s">
        <v>18</v>
      </c>
      <c r="E208" s="156">
        <f>59.3+1.175</f>
        <v>60.474999999999994</v>
      </c>
      <c r="F208" s="132">
        <v>4.54900692460585</v>
      </c>
      <c r="G208" s="112"/>
      <c r="H208" s="132">
        <v>0.49551909745099787</v>
      </c>
      <c r="I208" s="132">
        <v>7.8346329423690397</v>
      </c>
      <c r="J208" s="132">
        <v>15.270786930158399</v>
      </c>
      <c r="K208" s="132">
        <v>22.403515342263798</v>
      </c>
      <c r="L208" s="132">
        <v>5.4422186095270702</v>
      </c>
      <c r="M208" s="133">
        <v>12.0180827533376</v>
      </c>
      <c r="N208" s="133">
        <v>19.727654295877599</v>
      </c>
      <c r="O208" s="53">
        <v>36086300</v>
      </c>
      <c r="P208" s="53">
        <v>4054230</v>
      </c>
      <c r="Q208" s="53">
        <v>2723730</v>
      </c>
      <c r="R208" s="53">
        <v>284081</v>
      </c>
      <c r="S208" s="53">
        <v>38642400</v>
      </c>
      <c r="T208" s="53">
        <v>974398</v>
      </c>
      <c r="U208" s="136">
        <v>2573980</v>
      </c>
      <c r="V208" s="136">
        <v>913300.2</v>
      </c>
      <c r="W208" s="138">
        <v>1250760</v>
      </c>
      <c r="Y208" s="67"/>
      <c r="Z208" s="67"/>
      <c r="AB208" s="55"/>
      <c r="AC208" s="55"/>
    </row>
    <row r="209" spans="1:29">
      <c r="A209" s="50" t="s">
        <v>630</v>
      </c>
      <c r="B209" s="96" t="s">
        <v>659</v>
      </c>
      <c r="C209" s="2">
        <v>1168</v>
      </c>
      <c r="D209" s="2" t="s">
        <v>18</v>
      </c>
      <c r="E209" s="154">
        <f>62.3+1.175</f>
        <v>63.474999999999994</v>
      </c>
      <c r="F209" s="132">
        <v>4.6431055236172396</v>
      </c>
      <c r="G209" s="112"/>
      <c r="H209" s="132">
        <v>0.50437664285883332</v>
      </c>
      <c r="I209" s="132">
        <v>8.5805079630149592</v>
      </c>
      <c r="J209" s="132">
        <v>15.8667207497187</v>
      </c>
      <c r="K209" s="132">
        <v>23.040630954456201</v>
      </c>
      <c r="L209" s="132">
        <v>6.0748111800130404</v>
      </c>
      <c r="M209" s="133">
        <v>12.615512972592599</v>
      </c>
      <c r="N209" s="133">
        <v>20.452234698989901</v>
      </c>
      <c r="O209" s="55">
        <v>44192300</v>
      </c>
      <c r="P209" s="55">
        <v>4472910</v>
      </c>
      <c r="Q209" s="55">
        <v>3059210</v>
      </c>
      <c r="R209" s="55">
        <v>363463</v>
      </c>
      <c r="S209" s="55">
        <v>44158700</v>
      </c>
      <c r="T209" s="55">
        <v>1129233.8</v>
      </c>
      <c r="U209" s="136">
        <v>6652560</v>
      </c>
      <c r="V209" s="136">
        <v>1144096.8999999999</v>
      </c>
      <c r="W209" s="139">
        <v>1588140</v>
      </c>
      <c r="Y209" s="67"/>
      <c r="Z209" s="67"/>
      <c r="AB209" s="55"/>
      <c r="AC209" s="55"/>
    </row>
    <row r="210" spans="1:29">
      <c r="A210" s="50" t="s">
        <v>630</v>
      </c>
      <c r="B210" s="96" t="s">
        <v>659</v>
      </c>
      <c r="C210" s="2">
        <v>1168</v>
      </c>
      <c r="D210" s="2" t="s">
        <v>18</v>
      </c>
      <c r="E210" s="154">
        <f>63.8+0.41</f>
        <v>64.209999999999994</v>
      </c>
      <c r="F210" s="132">
        <v>4.6634084881528199</v>
      </c>
      <c r="G210" s="105"/>
      <c r="H210" s="132">
        <v>0.45412997449889214</v>
      </c>
      <c r="I210" s="132">
        <v>4.2406564426229201</v>
      </c>
      <c r="J210" s="132">
        <v>12.1615652085682</v>
      </c>
      <c r="K210" s="132">
        <v>18.9490787571307</v>
      </c>
      <c r="L210" s="132">
        <v>2.2003639976260301</v>
      </c>
      <c r="M210" s="133">
        <v>8.8643957001300606</v>
      </c>
      <c r="N210" s="133">
        <v>16.066849734962101</v>
      </c>
      <c r="O210" s="53">
        <v>35469300</v>
      </c>
      <c r="P210" s="53">
        <v>3551640</v>
      </c>
      <c r="Q210" s="55">
        <v>1909470</v>
      </c>
      <c r="R210" s="55">
        <v>320818</v>
      </c>
      <c r="S210" s="53">
        <v>37783800</v>
      </c>
      <c r="T210" s="53">
        <v>724456</v>
      </c>
      <c r="U210" s="136">
        <v>1141234</v>
      </c>
      <c r="V210" s="136">
        <v>240558.1</v>
      </c>
      <c r="W210" s="139">
        <v>384897</v>
      </c>
      <c r="Y210" s="67"/>
      <c r="Z210" s="67"/>
      <c r="AB210" s="55"/>
      <c r="AC210" s="55"/>
    </row>
    <row r="211" spans="1:29">
      <c r="A211" s="50" t="s">
        <v>630</v>
      </c>
      <c r="B211" s="96" t="s">
        <v>659</v>
      </c>
      <c r="C211" s="2">
        <v>1168</v>
      </c>
      <c r="D211" s="2" t="s">
        <v>18</v>
      </c>
      <c r="E211" s="154">
        <f>64.3+0.92</f>
        <v>65.22</v>
      </c>
      <c r="F211" s="132">
        <v>4.6897788191217096</v>
      </c>
      <c r="G211" s="114"/>
      <c r="H211" s="132">
        <v>0.50044358082357476</v>
      </c>
      <c r="I211" s="132">
        <v>8.1876140855424406</v>
      </c>
      <c r="J211" s="132">
        <v>15.611896084271599</v>
      </c>
      <c r="K211" s="132">
        <v>22.750946485330999</v>
      </c>
      <c r="L211" s="132">
        <v>5.7862986159303498</v>
      </c>
      <c r="M211" s="133">
        <v>12.3295441379474</v>
      </c>
      <c r="N211" s="133">
        <v>20.129855320143601</v>
      </c>
      <c r="O211" s="55">
        <v>42545800</v>
      </c>
      <c r="P211" s="55">
        <v>5965430</v>
      </c>
      <c r="Q211" s="55">
        <v>4055770</v>
      </c>
      <c r="R211" s="55">
        <v>570294</v>
      </c>
      <c r="S211" s="55">
        <v>52707500</v>
      </c>
      <c r="T211" s="55">
        <v>1349960</v>
      </c>
      <c r="U211" s="136">
        <v>1255591</v>
      </c>
      <c r="V211" s="136">
        <v>380731.1</v>
      </c>
      <c r="W211" s="139">
        <v>648348</v>
      </c>
      <c r="Y211" s="67"/>
      <c r="Z211" s="67"/>
      <c r="AB211" s="55"/>
      <c r="AC211" s="55"/>
    </row>
    <row r="212" spans="1:29">
      <c r="A212" s="50" t="s">
        <v>630</v>
      </c>
      <c r="B212" s="96" t="s">
        <v>659</v>
      </c>
      <c r="C212" s="2">
        <v>1168</v>
      </c>
      <c r="D212" s="2" t="s">
        <v>18</v>
      </c>
      <c r="E212" s="154">
        <f>65.8+0.89</f>
        <v>66.69</v>
      </c>
      <c r="F212" s="132">
        <v>4.7257615058845204</v>
      </c>
      <c r="G212" s="104"/>
      <c r="H212" s="132">
        <v>0.43197421957623522</v>
      </c>
      <c r="I212" s="132">
        <v>2.4025812329163698</v>
      </c>
      <c r="J212" s="132">
        <v>10.5092023308511</v>
      </c>
      <c r="K212" s="132">
        <v>17.3346393285854</v>
      </c>
      <c r="L212" s="132">
        <v>0.47161851910435798</v>
      </c>
      <c r="M212" s="133">
        <v>7.1983602126604298</v>
      </c>
      <c r="N212" s="133">
        <v>14.1837489869975</v>
      </c>
      <c r="O212" s="55">
        <v>38364000</v>
      </c>
      <c r="P212" s="55">
        <v>4219450</v>
      </c>
      <c r="Q212" s="55">
        <v>2166720</v>
      </c>
      <c r="R212" s="55">
        <v>315422</v>
      </c>
      <c r="S212" s="55">
        <v>41389500</v>
      </c>
      <c r="T212" s="55">
        <v>726680</v>
      </c>
      <c r="U212" s="136">
        <v>427951</v>
      </c>
      <c r="V212" s="136">
        <v>249379.8</v>
      </c>
      <c r="W212" s="139">
        <v>342853</v>
      </c>
      <c r="Y212" s="67"/>
      <c r="Z212" s="67"/>
      <c r="AB212" s="55"/>
      <c r="AC212" s="55"/>
    </row>
    <row r="213" spans="1:29">
      <c r="A213" s="50" t="s">
        <v>630</v>
      </c>
      <c r="B213" s="96" t="s">
        <v>659</v>
      </c>
      <c r="C213" s="2">
        <v>1168</v>
      </c>
      <c r="D213" s="2" t="s">
        <v>18</v>
      </c>
      <c r="E213" s="154">
        <f>67.3+0.89</f>
        <v>68.19</v>
      </c>
      <c r="F213" s="132">
        <v>4.7607052116617004</v>
      </c>
      <c r="G213" s="114"/>
      <c r="H213" s="132">
        <v>0.50379098920326992</v>
      </c>
      <c r="I213" s="132">
        <v>8.5817078563786708</v>
      </c>
      <c r="J213" s="132">
        <v>15.8916889828319</v>
      </c>
      <c r="K213" s="132">
        <v>23.150451135056699</v>
      </c>
      <c r="L213" s="132">
        <v>6.0435731776072803</v>
      </c>
      <c r="M213" s="133">
        <v>12.6559203884496</v>
      </c>
      <c r="N213" s="133">
        <v>20.479506442776302</v>
      </c>
      <c r="O213" s="55">
        <v>45477600</v>
      </c>
      <c r="P213" s="55">
        <v>6095430</v>
      </c>
      <c r="Q213" s="55">
        <v>3974590</v>
      </c>
      <c r="R213" s="55">
        <v>675577</v>
      </c>
      <c r="S213" s="55">
        <v>57204400</v>
      </c>
      <c r="T213" s="55">
        <v>1538400</v>
      </c>
      <c r="U213" s="136">
        <v>697778</v>
      </c>
      <c r="V213" s="136">
        <v>388921</v>
      </c>
      <c r="W213" s="139">
        <v>464359</v>
      </c>
      <c r="Y213" s="55"/>
      <c r="Z213" s="55"/>
      <c r="AB213" s="55"/>
      <c r="AC213" s="55"/>
    </row>
    <row r="214" spans="1:29">
      <c r="A214" s="50" t="s">
        <v>630</v>
      </c>
      <c r="B214" s="96" t="s">
        <v>659</v>
      </c>
      <c r="C214" s="2">
        <v>1168</v>
      </c>
      <c r="D214" s="2" t="s">
        <v>18</v>
      </c>
      <c r="E214" s="154">
        <v>70.900000000000006</v>
      </c>
      <c r="F214" s="132">
        <v>4.8235239177874396</v>
      </c>
      <c r="G214" s="115" t="s">
        <v>247</v>
      </c>
      <c r="H214" s="132">
        <v>0.57412669865252874</v>
      </c>
      <c r="I214" s="132">
        <v>14.154915506201499</v>
      </c>
      <c r="J214" s="132">
        <v>20.991450529986601</v>
      </c>
      <c r="K214" s="132">
        <v>29.845120641938699</v>
      </c>
      <c r="L214" s="132">
        <v>11.145352274621199</v>
      </c>
      <c r="M214" s="133">
        <v>17.8747333039924</v>
      </c>
      <c r="N214" s="133">
        <v>27.164521785813299</v>
      </c>
      <c r="O214" s="54">
        <v>142081040</v>
      </c>
      <c r="P214" s="54">
        <v>23802638</v>
      </c>
      <c r="Q214" s="54">
        <v>16670367</v>
      </c>
      <c r="R214" s="54">
        <v>3362811</v>
      </c>
      <c r="S214" s="54">
        <v>192929136</v>
      </c>
      <c r="T214" s="54">
        <v>12055544</v>
      </c>
      <c r="U214" s="136">
        <v>6220848.7999999998</v>
      </c>
      <c r="V214" s="136">
        <v>2827075</v>
      </c>
      <c r="W214" s="133">
        <v>6252603</v>
      </c>
      <c r="Y214" s="54"/>
      <c r="Z214" s="54"/>
      <c r="AB214" s="54"/>
      <c r="AC214" s="54"/>
    </row>
    <row r="215" spans="1:29">
      <c r="A215" s="50" t="s">
        <v>630</v>
      </c>
      <c r="B215" s="96" t="s">
        <v>659</v>
      </c>
      <c r="C215" s="2">
        <v>1168</v>
      </c>
      <c r="D215" s="2" t="s">
        <v>18</v>
      </c>
      <c r="E215" s="154">
        <f>70.3+0.88</f>
        <v>71.179999999999993</v>
      </c>
      <c r="F215" s="132">
        <v>4.8302367287446399</v>
      </c>
      <c r="G215" s="104" t="s">
        <v>248</v>
      </c>
      <c r="H215" s="132">
        <v>0.52268683698263319</v>
      </c>
      <c r="I215" s="132">
        <v>10.0478909279049</v>
      </c>
      <c r="J215" s="132">
        <v>17.305497976002702</v>
      </c>
      <c r="K215" s="132">
        <v>24.870204582748201</v>
      </c>
      <c r="L215" s="132">
        <v>7.4646608052508396</v>
      </c>
      <c r="M215" s="133">
        <v>14.041268395378999</v>
      </c>
      <c r="N215" s="133">
        <v>22.209259295940399</v>
      </c>
      <c r="O215" s="55">
        <v>32182700</v>
      </c>
      <c r="P215" s="55">
        <v>4504390</v>
      </c>
      <c r="Q215" s="55">
        <v>3193330</v>
      </c>
      <c r="R215" s="55">
        <v>456640</v>
      </c>
      <c r="S215" s="55">
        <v>40691100</v>
      </c>
      <c r="T215" s="55">
        <v>1282610</v>
      </c>
      <c r="U215" s="136">
        <v>1220267</v>
      </c>
      <c r="V215" s="136">
        <v>394644</v>
      </c>
      <c r="W215" s="139">
        <v>432235</v>
      </c>
      <c r="Y215" s="55"/>
      <c r="Z215" s="55"/>
      <c r="AB215" s="55"/>
      <c r="AC215" s="55"/>
    </row>
    <row r="216" spans="1:29">
      <c r="A216" s="50" t="s">
        <v>630</v>
      </c>
      <c r="B216" s="96" t="s">
        <v>659</v>
      </c>
      <c r="C216" s="2">
        <v>1168</v>
      </c>
      <c r="D216" s="2" t="s">
        <v>18</v>
      </c>
      <c r="E216" s="154">
        <f>71.8+0.17</f>
        <v>71.97</v>
      </c>
      <c r="F216" s="132">
        <v>4.8496094052254799</v>
      </c>
      <c r="G216" s="114" t="s">
        <v>249</v>
      </c>
      <c r="H216" s="132">
        <v>0.48894919060540842</v>
      </c>
      <c r="I216" s="132">
        <v>7.3180794625841799</v>
      </c>
      <c r="J216" s="132">
        <v>14.7576852867518</v>
      </c>
      <c r="K216" s="132">
        <v>21.824808975903899</v>
      </c>
      <c r="L216" s="132">
        <v>4.9397580155240899</v>
      </c>
      <c r="M216" s="133">
        <v>11.500502689678999</v>
      </c>
      <c r="N216" s="133">
        <v>19.171446624163</v>
      </c>
      <c r="O216" s="55">
        <v>49348100</v>
      </c>
      <c r="P216" s="55">
        <v>6280840</v>
      </c>
      <c r="Q216" s="55">
        <v>3977220</v>
      </c>
      <c r="R216" s="55">
        <v>602360</v>
      </c>
      <c r="S216" s="55">
        <v>59265900</v>
      </c>
      <c r="T216" s="55">
        <v>1429630</v>
      </c>
      <c r="U216" s="136">
        <v>1064658</v>
      </c>
      <c r="V216" s="136">
        <v>483578</v>
      </c>
      <c r="W216" s="139">
        <v>672246</v>
      </c>
      <c r="Y216" s="55"/>
      <c r="Z216" s="55"/>
      <c r="AB216" s="55"/>
      <c r="AC216" s="55"/>
    </row>
    <row r="217" spans="1:29">
      <c r="A217" s="50" t="s">
        <v>630</v>
      </c>
      <c r="B217" s="96" t="s">
        <v>659</v>
      </c>
      <c r="C217" s="2">
        <v>1168</v>
      </c>
      <c r="D217" s="2" t="s">
        <v>18</v>
      </c>
      <c r="E217" s="154">
        <f>72.8+0.17</f>
        <v>72.97</v>
      </c>
      <c r="F217" s="132">
        <v>4.8752903863569204</v>
      </c>
      <c r="G217" s="104" t="s">
        <v>250</v>
      </c>
      <c r="H217" s="132">
        <v>0.52808371251951913</v>
      </c>
      <c r="I217" s="132">
        <v>10.499189777000201</v>
      </c>
      <c r="J217" s="132">
        <v>17.650608612260498</v>
      </c>
      <c r="K217" s="132">
        <v>25.193491003132799</v>
      </c>
      <c r="L217" s="132">
        <v>7.8442956045094698</v>
      </c>
      <c r="M217" s="133">
        <v>14.461472205285901</v>
      </c>
      <c r="N217" s="133">
        <v>22.7022908999664</v>
      </c>
      <c r="O217" s="55">
        <v>39016800</v>
      </c>
      <c r="P217" s="55">
        <v>5507550</v>
      </c>
      <c r="Q217" s="55">
        <v>3922640</v>
      </c>
      <c r="R217" s="55">
        <v>590228</v>
      </c>
      <c r="S217" s="55">
        <v>49677300</v>
      </c>
      <c r="T217" s="55">
        <v>1650190</v>
      </c>
      <c r="U217" s="136">
        <v>1109953</v>
      </c>
      <c r="V217" s="136">
        <v>389570</v>
      </c>
      <c r="W217" s="139">
        <v>626759</v>
      </c>
      <c r="Y217" s="55"/>
      <c r="Z217" s="55"/>
      <c r="AB217" s="55"/>
      <c r="AC217" s="55"/>
    </row>
    <row r="218" spans="1:29">
      <c r="A218" s="50" t="s">
        <v>630</v>
      </c>
      <c r="B218" s="96" t="s">
        <v>659</v>
      </c>
      <c r="C218" s="2">
        <v>1168</v>
      </c>
      <c r="D218" s="2" t="s">
        <v>18</v>
      </c>
      <c r="E218" s="154">
        <f>73.8+0.645</f>
        <v>74.444999999999993</v>
      </c>
      <c r="F218" s="132">
        <v>4.9163105015928696</v>
      </c>
      <c r="G218" s="114" t="s">
        <v>251</v>
      </c>
      <c r="H218" s="132">
        <v>0.4821808949705445</v>
      </c>
      <c r="I218" s="132">
        <v>6.75697072411071</v>
      </c>
      <c r="J218" s="132">
        <v>14.246645391207901</v>
      </c>
      <c r="K218" s="132">
        <v>21.184064672492799</v>
      </c>
      <c r="L218" s="132">
        <v>4.4169113723344902</v>
      </c>
      <c r="M218" s="133">
        <v>10.9490373860821</v>
      </c>
      <c r="N218" s="133">
        <v>18.502151687475799</v>
      </c>
      <c r="O218" s="55">
        <v>34914000</v>
      </c>
      <c r="P218" s="55">
        <v>4667576</v>
      </c>
      <c r="Q218" s="55">
        <v>2853598.5</v>
      </c>
      <c r="R218" s="55">
        <v>470527.7</v>
      </c>
      <c r="S218" s="55">
        <v>41229812</v>
      </c>
      <c r="T218" s="55">
        <v>1022210.1</v>
      </c>
      <c r="U218" s="136">
        <v>949816</v>
      </c>
      <c r="V218" s="136">
        <v>343848.8</v>
      </c>
      <c r="W218" s="139">
        <v>555130.4</v>
      </c>
      <c r="Y218" s="67"/>
      <c r="Z218" s="67"/>
      <c r="AB218" s="67"/>
      <c r="AC218" s="67"/>
    </row>
    <row r="219" spans="1:29">
      <c r="A219" s="50" t="s">
        <v>630</v>
      </c>
      <c r="B219" s="96" t="s">
        <v>659</v>
      </c>
      <c r="C219" s="2">
        <v>1168</v>
      </c>
      <c r="D219" s="2" t="s">
        <v>18</v>
      </c>
      <c r="E219" s="154">
        <f>75.3+0.66</f>
        <v>75.959999999999994</v>
      </c>
      <c r="F219" s="132">
        <v>4.9635194501566904</v>
      </c>
      <c r="G219" s="112" t="s">
        <v>252</v>
      </c>
      <c r="H219" s="132">
        <v>0.52946729970755291</v>
      </c>
      <c r="I219" s="132">
        <v>10.5493938608903</v>
      </c>
      <c r="J219" s="132">
        <v>17.720273435651599</v>
      </c>
      <c r="K219" s="132">
        <v>25.390464885081698</v>
      </c>
      <c r="L219" s="132">
        <v>7.9576607840979996</v>
      </c>
      <c r="M219" s="133">
        <v>14.5472894410201</v>
      </c>
      <c r="N219" s="133">
        <v>22.760152737749401</v>
      </c>
      <c r="O219" s="55">
        <v>34483600</v>
      </c>
      <c r="P219" s="55">
        <v>5078650</v>
      </c>
      <c r="Q219" s="55">
        <v>3582110</v>
      </c>
      <c r="R219" s="55">
        <v>586685</v>
      </c>
      <c r="S219" s="55">
        <v>43517200</v>
      </c>
      <c r="T219" s="55">
        <v>1545960</v>
      </c>
      <c r="U219" s="136">
        <v>487406</v>
      </c>
      <c r="V219" s="136">
        <v>287810</v>
      </c>
      <c r="W219" s="139">
        <v>354170</v>
      </c>
      <c r="Y219" s="55"/>
      <c r="Z219" s="55"/>
      <c r="AB219" s="55"/>
      <c r="AC219" s="55"/>
    </row>
    <row r="220" spans="1:29">
      <c r="A220" s="50" t="s">
        <v>630</v>
      </c>
      <c r="B220" s="96" t="s">
        <v>659</v>
      </c>
      <c r="C220" s="2">
        <v>1168</v>
      </c>
      <c r="D220" s="2" t="s">
        <v>18</v>
      </c>
      <c r="E220" s="154">
        <f>78.3+0.41</f>
        <v>78.709999999999994</v>
      </c>
      <c r="F220" s="132">
        <v>5.0458233460019697</v>
      </c>
      <c r="G220" s="104" t="s">
        <v>253</v>
      </c>
      <c r="H220" s="132">
        <v>0.5000637055863093</v>
      </c>
      <c r="I220" s="132">
        <v>8.2584133710764807</v>
      </c>
      <c r="J220" s="132">
        <v>15.564495250866599</v>
      </c>
      <c r="K220" s="132">
        <v>22.761348863060402</v>
      </c>
      <c r="L220" s="132">
        <v>5.8061132394808004</v>
      </c>
      <c r="M220" s="133">
        <v>12.348710588476999</v>
      </c>
      <c r="N220" s="133">
        <v>20.162378165659099</v>
      </c>
      <c r="O220" s="55">
        <v>25332600</v>
      </c>
      <c r="P220" s="55">
        <v>2982090</v>
      </c>
      <c r="Q220" s="55">
        <v>1908780</v>
      </c>
      <c r="R220" s="55">
        <v>301589</v>
      </c>
      <c r="S220" s="55">
        <v>29074400</v>
      </c>
      <c r="T220" s="55">
        <v>772481</v>
      </c>
      <c r="U220" s="136">
        <v>548294</v>
      </c>
      <c r="V220" s="136">
        <v>250343.8</v>
      </c>
      <c r="W220" s="139">
        <v>314750</v>
      </c>
      <c r="Y220" s="55"/>
      <c r="Z220" s="55"/>
      <c r="AB220" s="55"/>
      <c r="AC220" s="55"/>
    </row>
    <row r="221" spans="1:29">
      <c r="A221" s="50" t="s">
        <v>630</v>
      </c>
      <c r="B221" s="96" t="s">
        <v>659</v>
      </c>
      <c r="C221" s="2">
        <v>1168</v>
      </c>
      <c r="D221" s="2" t="s">
        <v>18</v>
      </c>
      <c r="E221" s="154">
        <f>79.8+0.97</f>
        <v>80.77</v>
      </c>
      <c r="F221" s="132">
        <v>5.1049860184113998</v>
      </c>
      <c r="G221" s="114" t="s">
        <v>254</v>
      </c>
      <c r="H221" s="132">
        <v>0.49018741179895969</v>
      </c>
      <c r="I221" s="132">
        <v>7.3881726110081303</v>
      </c>
      <c r="J221" s="132">
        <v>14.830137522093599</v>
      </c>
      <c r="K221" s="132">
        <v>21.916794549938999</v>
      </c>
      <c r="L221" s="132">
        <v>5.0855058344173498</v>
      </c>
      <c r="M221" s="133">
        <v>11.6039437734408</v>
      </c>
      <c r="N221" s="133">
        <v>19.2146913039774</v>
      </c>
      <c r="O221" s="55">
        <v>19522300</v>
      </c>
      <c r="P221" s="55">
        <v>2470640</v>
      </c>
      <c r="Q221" s="55">
        <v>1514560</v>
      </c>
      <c r="R221" s="55">
        <v>250869</v>
      </c>
      <c r="S221" s="55">
        <v>24563700</v>
      </c>
      <c r="T221" s="55">
        <v>610104</v>
      </c>
      <c r="U221" s="136">
        <v>433989</v>
      </c>
      <c r="V221" s="136">
        <v>233309</v>
      </c>
      <c r="W221" s="139">
        <v>298702</v>
      </c>
      <c r="Y221" s="55"/>
      <c r="Z221" s="55"/>
      <c r="AB221" s="55"/>
      <c r="AC221" s="55"/>
    </row>
    <row r="222" spans="1:29">
      <c r="A222" s="50" t="s">
        <v>630</v>
      </c>
      <c r="B222" s="96" t="s">
        <v>659</v>
      </c>
      <c r="C222" s="2">
        <v>1168</v>
      </c>
      <c r="D222" s="2" t="s">
        <v>18</v>
      </c>
      <c r="E222" s="154">
        <f>81.3+1.175</f>
        <v>82.474999999999994</v>
      </c>
      <c r="F222" s="132">
        <v>5.16389984518029</v>
      </c>
      <c r="G222" s="104" t="s">
        <v>255</v>
      </c>
      <c r="H222" s="132">
        <v>0.43410783078400095</v>
      </c>
      <c r="I222" s="132">
        <v>2.5839331117442801</v>
      </c>
      <c r="J222" s="132">
        <v>10.6414654875024</v>
      </c>
      <c r="K222" s="132">
        <v>17.494644395371999</v>
      </c>
      <c r="L222" s="132">
        <v>0.58551644809624104</v>
      </c>
      <c r="M222" s="133">
        <v>7.3602908514840397</v>
      </c>
      <c r="N222" s="133">
        <v>14.4311771747363</v>
      </c>
      <c r="O222" s="55">
        <v>19552300</v>
      </c>
      <c r="P222" s="55">
        <v>2097790</v>
      </c>
      <c r="Q222" s="55">
        <v>1096130</v>
      </c>
      <c r="R222" s="55">
        <v>170223</v>
      </c>
      <c r="S222" s="55">
        <v>20857300</v>
      </c>
      <c r="T222" s="55">
        <v>342906</v>
      </c>
      <c r="U222" s="136">
        <v>304523</v>
      </c>
      <c r="V222" s="136">
        <v>147704.5</v>
      </c>
      <c r="W222" s="139">
        <v>189423</v>
      </c>
      <c r="Y222" s="55"/>
      <c r="Z222" s="55"/>
      <c r="AB222" s="55"/>
      <c r="AC222" s="55"/>
    </row>
    <row r="223" spans="1:29">
      <c r="A223" s="50" t="s">
        <v>630</v>
      </c>
      <c r="B223" s="96" t="s">
        <v>659</v>
      </c>
      <c r="C223" s="2">
        <v>1168</v>
      </c>
      <c r="D223" s="2" t="s">
        <v>18</v>
      </c>
      <c r="E223" s="154">
        <f>83.3+0.65</f>
        <v>83.95</v>
      </c>
      <c r="F223" s="132">
        <v>5.2276732219210897</v>
      </c>
      <c r="G223" s="100" t="s">
        <v>256</v>
      </c>
      <c r="H223" s="132">
        <v>0.49628386412726788</v>
      </c>
      <c r="I223" s="132">
        <v>7.90692277339223</v>
      </c>
      <c r="J223" s="132">
        <v>15.272499286300301</v>
      </c>
      <c r="K223" s="132">
        <v>22.3621180993321</v>
      </c>
      <c r="L223" s="132">
        <v>5.4492247956968596</v>
      </c>
      <c r="M223" s="133">
        <v>12.0204998890416</v>
      </c>
      <c r="N223" s="133">
        <v>19.7491623568162</v>
      </c>
      <c r="O223" s="49">
        <v>1814281.372</v>
      </c>
      <c r="P223" s="49">
        <v>235484.51199999999</v>
      </c>
      <c r="Q223" s="49">
        <v>141307.34</v>
      </c>
      <c r="R223" s="49">
        <v>26416.419000000002</v>
      </c>
      <c r="S223" s="49">
        <v>2074974.4350000001</v>
      </c>
      <c r="T223" s="49">
        <v>64286.207000000002</v>
      </c>
      <c r="U223" s="136">
        <v>37382.226000000002</v>
      </c>
      <c r="V223" s="136">
        <v>19414.421999999999</v>
      </c>
      <c r="W223" s="132">
        <v>21923.188999999998</v>
      </c>
    </row>
    <row r="224" spans="1:29">
      <c r="A224" s="50" t="s">
        <v>630</v>
      </c>
      <c r="B224" s="96" t="s">
        <v>659</v>
      </c>
      <c r="C224" s="2">
        <v>1168</v>
      </c>
      <c r="D224" s="2" t="s">
        <v>18</v>
      </c>
      <c r="E224" s="154">
        <v>85.4</v>
      </c>
      <c r="F224" s="132">
        <v>5.2899146612559402</v>
      </c>
      <c r="G224" s="99" t="s">
        <v>257</v>
      </c>
      <c r="H224" s="132">
        <v>0.48377393091566401</v>
      </c>
      <c r="I224" s="132">
        <v>6.8716122076320296</v>
      </c>
      <c r="J224" s="132">
        <v>14.4050540355843</v>
      </c>
      <c r="K224" s="132">
        <v>21.421023472955898</v>
      </c>
      <c r="L224" s="132">
        <v>4.5201008873259401</v>
      </c>
      <c r="M224" s="133">
        <v>11.113309203852401</v>
      </c>
      <c r="N224" s="133">
        <v>18.722469776008499</v>
      </c>
      <c r="O224" s="54">
        <v>164909920</v>
      </c>
      <c r="P224" s="54">
        <v>26132028</v>
      </c>
      <c r="Q224" s="54">
        <v>14212534</v>
      </c>
      <c r="R224" s="54">
        <v>2492882</v>
      </c>
      <c r="S224" s="54">
        <v>298950976</v>
      </c>
      <c r="T224" s="54">
        <v>7783843</v>
      </c>
      <c r="U224" s="136">
        <v>3733827.3</v>
      </c>
      <c r="V224" s="136">
        <v>2406412.4000000004</v>
      </c>
      <c r="W224" s="133">
        <v>4785270.5</v>
      </c>
      <c r="Y224" s="54"/>
      <c r="Z224" s="54"/>
      <c r="AB224" s="54"/>
      <c r="AC224" s="54"/>
    </row>
    <row r="225" spans="1:29">
      <c r="A225" s="50" t="s">
        <v>630</v>
      </c>
      <c r="B225" s="96" t="s">
        <v>659</v>
      </c>
      <c r="C225" s="2">
        <v>1168</v>
      </c>
      <c r="D225" s="2" t="s">
        <v>18</v>
      </c>
      <c r="E225" s="154">
        <f>86.3+0.64</f>
        <v>86.94</v>
      </c>
      <c r="F225" s="132">
        <v>5.3589883047294098</v>
      </c>
      <c r="G225" s="100" t="s">
        <v>258</v>
      </c>
      <c r="H225" s="132">
        <v>0.48426836746492091</v>
      </c>
      <c r="I225" s="132">
        <v>6.8623424141724598</v>
      </c>
      <c r="J225" s="132">
        <v>14.3797528224943</v>
      </c>
      <c r="K225" s="132">
        <v>21.4522615430865</v>
      </c>
      <c r="L225" s="132">
        <v>4.5451466876757101</v>
      </c>
      <c r="M225" s="133">
        <v>11.131148005102</v>
      </c>
      <c r="N225" s="133">
        <v>18.646509910905301</v>
      </c>
      <c r="O225" s="49">
        <v>1182869.075</v>
      </c>
      <c r="P225" s="49">
        <v>161861.78700000001</v>
      </c>
      <c r="Q225" s="49">
        <v>96131.745999999999</v>
      </c>
      <c r="R225" s="49">
        <v>18517.648000000001</v>
      </c>
      <c r="S225" s="49">
        <v>1288514.0549999999</v>
      </c>
      <c r="T225" s="49">
        <v>37337.682999999997</v>
      </c>
      <c r="U225" s="136">
        <v>42121.17</v>
      </c>
      <c r="V225" s="136">
        <v>15865.153999999999</v>
      </c>
      <c r="W225" s="132">
        <v>17465.906999999999</v>
      </c>
    </row>
    <row r="226" spans="1:29">
      <c r="A226" s="50" t="s">
        <v>630</v>
      </c>
      <c r="B226" s="96" t="s">
        <v>659</v>
      </c>
      <c r="C226" s="2">
        <v>1168</v>
      </c>
      <c r="D226" s="2" t="s">
        <v>18</v>
      </c>
      <c r="E226" s="154">
        <f>87.8+0.65</f>
        <v>88.45</v>
      </c>
      <c r="F226" s="132">
        <v>5.4411549418377998</v>
      </c>
      <c r="G226" s="100" t="s">
        <v>259</v>
      </c>
      <c r="H226" s="132">
        <v>0.49595406654021262</v>
      </c>
      <c r="I226" s="132">
        <v>7.9376334769857202</v>
      </c>
      <c r="J226" s="132">
        <v>15.280073179672801</v>
      </c>
      <c r="K226" s="132">
        <v>22.449388876272899</v>
      </c>
      <c r="L226" s="132">
        <v>5.4171903915820003</v>
      </c>
      <c r="M226" s="133">
        <v>12.0220168029568</v>
      </c>
      <c r="N226" s="133">
        <v>19.842951493556502</v>
      </c>
      <c r="O226" s="49">
        <v>1665222.081</v>
      </c>
      <c r="P226" s="49">
        <v>222358.17600000001</v>
      </c>
      <c r="Q226" s="49">
        <v>140204.247</v>
      </c>
      <c r="R226" s="49">
        <v>22349.287</v>
      </c>
      <c r="S226" s="49">
        <v>1828259.8859999999</v>
      </c>
      <c r="T226" s="49">
        <v>56234.942000000003</v>
      </c>
      <c r="U226" s="136">
        <v>45225.267000000007</v>
      </c>
      <c r="V226" s="136">
        <v>22083.993999999999</v>
      </c>
      <c r="W226" s="132">
        <v>30932.491000000002</v>
      </c>
    </row>
    <row r="227" spans="1:29">
      <c r="A227" s="50" t="s">
        <v>630</v>
      </c>
      <c r="B227" s="96" t="s">
        <v>659</v>
      </c>
      <c r="C227" s="2">
        <v>1168</v>
      </c>
      <c r="D227" s="2" t="s">
        <v>18</v>
      </c>
      <c r="E227" s="154">
        <f>89.3+0.64</f>
        <v>89.94</v>
      </c>
      <c r="F227" s="132">
        <v>5.5477899184518096</v>
      </c>
      <c r="G227" s="100" t="s">
        <v>260</v>
      </c>
      <c r="H227" s="132">
        <v>0.53531690334665871</v>
      </c>
      <c r="I227" s="132">
        <v>11.093258630243399</v>
      </c>
      <c r="J227" s="132">
        <v>18.1586033466745</v>
      </c>
      <c r="K227" s="132">
        <v>25.925966648294001</v>
      </c>
      <c r="L227" s="132">
        <v>8.3989657134618891</v>
      </c>
      <c r="M227" s="133">
        <v>14.988792102182099</v>
      </c>
      <c r="N227" s="133">
        <v>23.414282539855201</v>
      </c>
      <c r="O227" s="49">
        <v>682207.81599999999</v>
      </c>
      <c r="P227" s="49">
        <v>99850.324999999997</v>
      </c>
      <c r="Q227" s="49">
        <v>71584.301000000007</v>
      </c>
      <c r="R227" s="49">
        <v>11597.839</v>
      </c>
      <c r="S227" s="49">
        <v>820156.10600000003</v>
      </c>
      <c r="T227" s="49">
        <v>31845.859</v>
      </c>
      <c r="U227" s="136">
        <v>23479.281999999999</v>
      </c>
      <c r="V227" s="136">
        <v>13131.976999999999</v>
      </c>
      <c r="W227" s="132">
        <v>11767.069</v>
      </c>
    </row>
    <row r="228" spans="1:29">
      <c r="A228" s="50" t="s">
        <v>630</v>
      </c>
      <c r="B228" s="96" t="s">
        <v>659</v>
      </c>
      <c r="C228" s="2">
        <v>1168</v>
      </c>
      <c r="D228" s="2" t="s">
        <v>18</v>
      </c>
      <c r="E228" s="154">
        <f>90.8+0.67</f>
        <v>91.47</v>
      </c>
      <c r="F228" s="132">
        <v>5.6783495426497703</v>
      </c>
      <c r="G228" s="100" t="s">
        <v>261</v>
      </c>
      <c r="H228" s="132">
        <v>0.51511517939326745</v>
      </c>
      <c r="I228" s="132">
        <v>9.4374092432350398</v>
      </c>
      <c r="J228" s="132">
        <v>16.665359700741899</v>
      </c>
      <c r="K228" s="132">
        <v>24.058975699016699</v>
      </c>
      <c r="L228" s="132">
        <v>6.8903296417990996</v>
      </c>
      <c r="M228" s="133">
        <v>13.4542593092917</v>
      </c>
      <c r="N228" s="133">
        <v>21.520400706475701</v>
      </c>
      <c r="O228" s="49">
        <v>781307.65399999998</v>
      </c>
      <c r="P228" s="49">
        <v>105260.701</v>
      </c>
      <c r="Q228" s="49">
        <v>66290.054999999993</v>
      </c>
      <c r="R228" s="49">
        <v>14139.142</v>
      </c>
      <c r="S228" s="49">
        <v>880497.00800000003</v>
      </c>
      <c r="T228" s="49">
        <v>31394.028999999999</v>
      </c>
      <c r="U228" s="136">
        <v>44874.686999999998</v>
      </c>
      <c r="V228" s="136">
        <v>13977.427</v>
      </c>
      <c r="W228" s="132">
        <v>16018.057000000001</v>
      </c>
    </row>
    <row r="229" spans="1:29">
      <c r="A229" s="50" t="s">
        <v>630</v>
      </c>
      <c r="B229" s="96" t="s">
        <v>659</v>
      </c>
      <c r="C229" s="2">
        <v>1168</v>
      </c>
      <c r="D229" s="2" t="s">
        <v>18</v>
      </c>
      <c r="E229" s="154">
        <f>92.3+0.645</f>
        <v>92.944999999999993</v>
      </c>
      <c r="F229" s="132">
        <v>5.8162776637762397</v>
      </c>
      <c r="G229" s="105" t="s">
        <v>262</v>
      </c>
      <c r="H229" s="132">
        <v>0.52493879698676316</v>
      </c>
      <c r="I229" s="132">
        <v>10.2274868017446</v>
      </c>
      <c r="J229" s="132">
        <v>17.438553564570402</v>
      </c>
      <c r="K229" s="132">
        <v>25.097228887146098</v>
      </c>
      <c r="L229" s="132">
        <v>7.6606673432858301</v>
      </c>
      <c r="M229" s="133">
        <v>14.2028886252261</v>
      </c>
      <c r="N229" s="133">
        <v>22.422222310849399</v>
      </c>
      <c r="O229" s="52">
        <v>16188300</v>
      </c>
      <c r="P229" s="52">
        <v>2386250</v>
      </c>
      <c r="Q229" s="52">
        <v>1728550</v>
      </c>
      <c r="R229" s="52">
        <v>254312</v>
      </c>
      <c r="S229" s="52">
        <v>20608600</v>
      </c>
      <c r="T229" s="52">
        <v>653925</v>
      </c>
      <c r="U229" s="136">
        <v>474387</v>
      </c>
      <c r="V229" s="136">
        <v>215885.3</v>
      </c>
      <c r="W229" s="137">
        <v>239156.1</v>
      </c>
      <c r="Y229" s="58"/>
      <c r="Z229" s="58"/>
      <c r="AB229" s="52"/>
      <c r="AC229" s="52"/>
    </row>
    <row r="230" spans="1:29">
      <c r="A230" s="50" t="s">
        <v>630</v>
      </c>
      <c r="B230" s="96" t="s">
        <v>659</v>
      </c>
      <c r="C230" s="2">
        <v>1168</v>
      </c>
      <c r="D230" s="2" t="s">
        <v>18</v>
      </c>
      <c r="E230" s="154">
        <f>92.8+0.31</f>
        <v>93.11</v>
      </c>
      <c r="F230" s="132">
        <v>5.8320927359413002</v>
      </c>
      <c r="G230" s="100" t="s">
        <v>263</v>
      </c>
      <c r="H230" s="132">
        <v>0.5043711817114902</v>
      </c>
      <c r="I230" s="132">
        <v>8.5513099858648705</v>
      </c>
      <c r="J230" s="132">
        <v>15.872911666617499</v>
      </c>
      <c r="K230" s="132">
        <v>23.129576111376601</v>
      </c>
      <c r="L230" s="132">
        <v>6.0915443739305299</v>
      </c>
      <c r="M230" s="133">
        <v>12.6285506374159</v>
      </c>
      <c r="N230" s="133">
        <v>20.432165410219898</v>
      </c>
      <c r="O230" s="49">
        <v>1399178.172</v>
      </c>
      <c r="P230" s="49">
        <v>217665.43599999999</v>
      </c>
      <c r="Q230" s="49">
        <v>142382.73300000001</v>
      </c>
      <c r="R230" s="49">
        <v>21610.637999999999</v>
      </c>
      <c r="S230" s="49">
        <v>1557763.9010000001</v>
      </c>
      <c r="T230" s="49">
        <v>57511.451000000001</v>
      </c>
      <c r="U230" s="136">
        <v>48004.159</v>
      </c>
      <c r="V230" s="136">
        <v>20845.516</v>
      </c>
      <c r="W230" s="132">
        <v>16888.350999999999</v>
      </c>
    </row>
    <row r="231" spans="1:29">
      <c r="A231" s="50" t="s">
        <v>630</v>
      </c>
      <c r="B231" s="96" t="s">
        <v>659</v>
      </c>
      <c r="C231" s="2">
        <v>1168</v>
      </c>
      <c r="D231" s="2" t="s">
        <v>18</v>
      </c>
      <c r="E231" s="154">
        <f>94.3+0.31</f>
        <v>94.61</v>
      </c>
      <c r="F231" s="132">
        <v>5.9762222259372102</v>
      </c>
      <c r="G231" s="100" t="s">
        <v>264</v>
      </c>
      <c r="H231" s="132">
        <v>0.50754860326858164</v>
      </c>
      <c r="I231" s="132">
        <v>8.8816806813563804</v>
      </c>
      <c r="J231" s="132">
        <v>16.194522947521602</v>
      </c>
      <c r="K231" s="132">
        <v>23.503852128979499</v>
      </c>
      <c r="L231" s="132">
        <v>6.4012077003473697</v>
      </c>
      <c r="M231" s="133">
        <v>12.937228940113201</v>
      </c>
      <c r="N231" s="133">
        <v>20.863093105505602</v>
      </c>
      <c r="O231" s="49">
        <v>462791.26299999998</v>
      </c>
      <c r="P231" s="49">
        <v>66311.846999999994</v>
      </c>
      <c r="Q231" s="49">
        <v>41755.788999999997</v>
      </c>
      <c r="R231" s="49">
        <v>7840.1350000000002</v>
      </c>
      <c r="S231" s="49">
        <v>533903.70200000005</v>
      </c>
      <c r="T231" s="49">
        <v>18748.862000000001</v>
      </c>
      <c r="U231" s="136">
        <v>41202.674999999996</v>
      </c>
      <c r="V231" s="136">
        <v>11576.495999999999</v>
      </c>
      <c r="W231" s="132">
        <v>12340.769</v>
      </c>
    </row>
    <row r="232" spans="1:29">
      <c r="A232" s="50" t="s">
        <v>630</v>
      </c>
      <c r="B232" s="96" t="s">
        <v>659</v>
      </c>
      <c r="C232" s="2">
        <v>1168</v>
      </c>
      <c r="D232" s="2" t="s">
        <v>18</v>
      </c>
      <c r="E232" s="154">
        <v>96.11</v>
      </c>
      <c r="F232" s="132">
        <v>6.1151728539284198</v>
      </c>
      <c r="G232" s="100" t="s">
        <v>265</v>
      </c>
      <c r="H232" s="132">
        <v>0.53595259713536525</v>
      </c>
      <c r="I232" s="132">
        <v>11.0936326041694</v>
      </c>
      <c r="J232" s="132">
        <v>18.229178817520001</v>
      </c>
      <c r="K232" s="132">
        <v>26.027854094922301</v>
      </c>
      <c r="L232" s="132">
        <v>8.4712482831312492</v>
      </c>
      <c r="M232" s="133">
        <v>15.0597035763763</v>
      </c>
      <c r="N232" s="133">
        <v>23.444608649575301</v>
      </c>
      <c r="O232" s="49">
        <v>1346290.15</v>
      </c>
      <c r="P232" s="49">
        <v>160488.28099999999</v>
      </c>
      <c r="Q232" s="49">
        <v>112156.32799999999</v>
      </c>
      <c r="R232" s="49">
        <v>19149.755000000001</v>
      </c>
      <c r="S232" s="49">
        <v>1229406.818</v>
      </c>
      <c r="T232" s="49">
        <v>54050.22</v>
      </c>
      <c r="U232" s="136">
        <v>218018.897</v>
      </c>
      <c r="V232" s="136">
        <v>49309.127</v>
      </c>
      <c r="W232" s="132">
        <v>51309.057999999997</v>
      </c>
    </row>
    <row r="233" spans="1:29">
      <c r="A233" s="50" t="s">
        <v>630</v>
      </c>
      <c r="B233" s="96" t="s">
        <v>659</v>
      </c>
      <c r="C233" s="2">
        <v>1168</v>
      </c>
      <c r="D233" s="2" t="s">
        <v>18</v>
      </c>
      <c r="E233" s="154">
        <f>97.3+0.645</f>
        <v>97.944999999999993</v>
      </c>
      <c r="F233" s="132">
        <v>6.2660207419549501</v>
      </c>
      <c r="G233" s="114" t="s">
        <v>266</v>
      </c>
      <c r="H233" s="132">
        <v>0.47340677418747545</v>
      </c>
      <c r="I233" s="132">
        <v>5.9224257699110501</v>
      </c>
      <c r="J233" s="132">
        <v>13.615736331471901</v>
      </c>
      <c r="K233" s="132">
        <v>20.5301363252076</v>
      </c>
      <c r="L233" s="132">
        <v>3.6939710704896398</v>
      </c>
      <c r="M233" s="133">
        <v>10.2961592715716</v>
      </c>
      <c r="N233" s="133">
        <v>17.6775233953535</v>
      </c>
      <c r="O233" s="55">
        <v>14250500</v>
      </c>
      <c r="P233" s="55">
        <v>1818150</v>
      </c>
      <c r="Q233" s="55">
        <v>1110110</v>
      </c>
      <c r="R233" s="55">
        <v>155636</v>
      </c>
      <c r="S233" s="55">
        <v>16983800</v>
      </c>
      <c r="T233" s="55">
        <v>368769</v>
      </c>
      <c r="U233" s="136">
        <v>963070</v>
      </c>
      <c r="V233" s="136">
        <v>229388.5</v>
      </c>
      <c r="W233" s="139">
        <v>366305</v>
      </c>
      <c r="Y233" s="67"/>
      <c r="Z233" s="67"/>
      <c r="AB233" s="55"/>
      <c r="AC233" s="55"/>
    </row>
    <row r="234" spans="1:29">
      <c r="A234" s="50" t="s">
        <v>630</v>
      </c>
      <c r="B234" s="96" t="s">
        <v>659</v>
      </c>
      <c r="C234" s="2">
        <v>1168</v>
      </c>
      <c r="D234" s="2" t="s">
        <v>18</v>
      </c>
      <c r="E234" s="154">
        <v>99.4</v>
      </c>
      <c r="F234" s="132">
        <v>6.3612920093301604</v>
      </c>
      <c r="G234" s="99" t="s">
        <v>267</v>
      </c>
      <c r="H234" s="132">
        <v>0.56646058246005238</v>
      </c>
      <c r="I234" s="132">
        <v>13.4730868662433</v>
      </c>
      <c r="J234" s="132">
        <v>20.396198935461701</v>
      </c>
      <c r="K234" s="132">
        <v>29.076876554976501</v>
      </c>
      <c r="L234" s="132">
        <v>10.6394073726303</v>
      </c>
      <c r="M234" s="133">
        <v>17.305010840113098</v>
      </c>
      <c r="N234" s="133">
        <v>26.352061071679401</v>
      </c>
      <c r="O234" s="54">
        <v>92113296</v>
      </c>
      <c r="P234" s="54">
        <v>12234988</v>
      </c>
      <c r="Q234" s="54">
        <v>8271647.5</v>
      </c>
      <c r="R234" s="54">
        <v>1752776.3</v>
      </c>
      <c r="S234" s="54">
        <v>113947624</v>
      </c>
      <c r="T234" s="54">
        <v>5961754.5</v>
      </c>
      <c r="U234" s="136">
        <v>3075305.1</v>
      </c>
      <c r="V234" s="136">
        <v>1125227.1000000001</v>
      </c>
      <c r="W234" s="133">
        <v>2761613.3</v>
      </c>
      <c r="Y234" s="54"/>
      <c r="Z234" s="54"/>
      <c r="AB234" s="54"/>
      <c r="AC234" s="54"/>
    </row>
    <row r="235" spans="1:29">
      <c r="A235" s="50" t="s">
        <v>630</v>
      </c>
      <c r="B235" s="96" t="s">
        <v>659</v>
      </c>
      <c r="C235" s="2">
        <v>1168</v>
      </c>
      <c r="D235" s="2" t="s">
        <v>18</v>
      </c>
      <c r="E235" s="154">
        <f>100.3+0.31</f>
        <v>100.61</v>
      </c>
      <c r="F235" s="132">
        <v>6.4252744279144904</v>
      </c>
      <c r="G235" s="100" t="s">
        <v>268</v>
      </c>
      <c r="H235" s="132">
        <v>0.51015721791158275</v>
      </c>
      <c r="I235" s="132">
        <v>9.0911593070168593</v>
      </c>
      <c r="J235" s="132">
        <v>16.297742792085799</v>
      </c>
      <c r="K235" s="132">
        <v>23.5145610850238</v>
      </c>
      <c r="L235" s="132">
        <v>6.5121638311458003</v>
      </c>
      <c r="M235" s="133">
        <v>13.0534800445533</v>
      </c>
      <c r="N235" s="133">
        <v>21.0427656737421</v>
      </c>
      <c r="O235" s="49">
        <v>1935143.1129999999</v>
      </c>
      <c r="P235" s="49">
        <v>302249.66100000002</v>
      </c>
      <c r="Q235" s="49">
        <v>197307.17600000001</v>
      </c>
      <c r="R235" s="49">
        <v>34505.978999999999</v>
      </c>
      <c r="S235" s="49">
        <v>2185652.2859999998</v>
      </c>
      <c r="T235" s="49">
        <v>82971.203999999998</v>
      </c>
      <c r="U235" s="136">
        <v>43261.095999999998</v>
      </c>
      <c r="V235" s="136">
        <v>24506.11</v>
      </c>
      <c r="W235" s="132">
        <v>26353.744999999999</v>
      </c>
    </row>
    <row r="236" spans="1:29">
      <c r="A236" s="50" t="s">
        <v>630</v>
      </c>
      <c r="B236" s="96" t="s">
        <v>659</v>
      </c>
      <c r="C236" s="2">
        <v>1168</v>
      </c>
      <c r="D236" s="2" t="s">
        <v>18</v>
      </c>
      <c r="E236" s="154">
        <f>101.8+0.31</f>
        <v>102.11</v>
      </c>
      <c r="F236" s="132">
        <v>6.5005372503912602</v>
      </c>
      <c r="G236" s="100" t="s">
        <v>269</v>
      </c>
      <c r="H236" s="132">
        <v>0.4886192233820767</v>
      </c>
      <c r="I236" s="132">
        <v>7.3272283096225204</v>
      </c>
      <c r="J236" s="132">
        <v>14.7453631554678</v>
      </c>
      <c r="K236" s="132">
        <v>21.7375694814661</v>
      </c>
      <c r="L236" s="132">
        <v>4.9949481701537799</v>
      </c>
      <c r="M236" s="133">
        <v>11.5059943237982</v>
      </c>
      <c r="N236" s="133">
        <v>19.097092038737699</v>
      </c>
      <c r="O236" s="49">
        <v>979144.59400000004</v>
      </c>
      <c r="P236" s="49">
        <v>147494.10200000001</v>
      </c>
      <c r="Q236" s="49">
        <v>87451.02</v>
      </c>
      <c r="R236" s="49">
        <v>16340.142</v>
      </c>
      <c r="S236" s="49">
        <v>1122431.395</v>
      </c>
      <c r="T236" s="49">
        <v>37137.978999999999</v>
      </c>
      <c r="U236" s="136">
        <v>33332.089</v>
      </c>
      <c r="V236" s="136">
        <v>14679.328000000001</v>
      </c>
      <c r="W236" s="132">
        <v>16592.580999999998</v>
      </c>
    </row>
    <row r="237" spans="1:29">
      <c r="A237" s="50" t="s">
        <v>630</v>
      </c>
      <c r="B237" s="96" t="s">
        <v>659</v>
      </c>
      <c r="C237" s="2">
        <v>1168</v>
      </c>
      <c r="D237" s="2" t="s">
        <v>18</v>
      </c>
      <c r="E237" s="154">
        <f>102.3+0.31</f>
        <v>102.61</v>
      </c>
      <c r="F237" s="132">
        <v>6.5248648660067898</v>
      </c>
      <c r="G237" s="100" t="s">
        <v>270</v>
      </c>
      <c r="H237" s="132">
        <v>0.51787264996909477</v>
      </c>
      <c r="I237" s="132">
        <v>9.6721662956637697</v>
      </c>
      <c r="J237" s="132">
        <v>16.9145878974456</v>
      </c>
      <c r="K237" s="132">
        <v>24.404338779640401</v>
      </c>
      <c r="L237" s="132">
        <v>7.0925403742001301</v>
      </c>
      <c r="M237" s="133">
        <v>13.717131923559201</v>
      </c>
      <c r="N237" s="133">
        <v>21.839123556532002</v>
      </c>
      <c r="O237" s="49">
        <v>419685.86499999999</v>
      </c>
      <c r="P237" s="49">
        <v>57155.856</v>
      </c>
      <c r="Q237" s="49">
        <v>39200.114999999998</v>
      </c>
      <c r="R237" s="49">
        <v>5667.1580000000004</v>
      </c>
      <c r="S237" s="49">
        <v>445198.69799999997</v>
      </c>
      <c r="T237" s="49">
        <v>16526.163</v>
      </c>
      <c r="U237" s="136">
        <v>53806.698000000004</v>
      </c>
      <c r="V237" s="136">
        <v>11966.387999999999</v>
      </c>
      <c r="W237" s="132">
        <v>12396.522999999999</v>
      </c>
    </row>
    <row r="238" spans="1:29">
      <c r="A238" s="50" t="s">
        <v>630</v>
      </c>
      <c r="B238" s="96" t="s">
        <v>659</v>
      </c>
      <c r="C238" s="2">
        <v>1168</v>
      </c>
      <c r="D238" s="2" t="s">
        <v>18</v>
      </c>
      <c r="E238" s="154">
        <f>103.8+0.31</f>
        <v>104.11</v>
      </c>
      <c r="F238" s="132">
        <v>6.5961644308136096</v>
      </c>
      <c r="G238" s="100" t="s">
        <v>271</v>
      </c>
      <c r="H238" s="132">
        <v>0.53090966938677409</v>
      </c>
      <c r="I238" s="132">
        <v>10.753728928227201</v>
      </c>
      <c r="J238" s="132">
        <v>17.8537668678606</v>
      </c>
      <c r="K238" s="132">
        <v>25.669376286086401</v>
      </c>
      <c r="L238" s="132">
        <v>8.0436503422666501</v>
      </c>
      <c r="M238" s="133">
        <v>14.659303412629701</v>
      </c>
      <c r="N238" s="133">
        <v>22.932984377258499</v>
      </c>
      <c r="O238" s="49">
        <v>1197585.1029999999</v>
      </c>
      <c r="P238" s="49">
        <v>139634.85800000001</v>
      </c>
      <c r="Q238" s="49">
        <v>100831.325</v>
      </c>
      <c r="R238" s="49">
        <v>13738.351000000001</v>
      </c>
      <c r="S238" s="49">
        <v>1059251.3940000001</v>
      </c>
      <c r="T238" s="49">
        <v>43467.042000000001</v>
      </c>
      <c r="U238" s="136">
        <v>186521.27100000001</v>
      </c>
      <c r="V238" s="136">
        <v>44819.841999999997</v>
      </c>
      <c r="W238" s="132">
        <v>53361.313000000002</v>
      </c>
    </row>
    <row r="239" spans="1:29">
      <c r="A239" s="50" t="s">
        <v>630</v>
      </c>
      <c r="B239" s="96" t="s">
        <v>659</v>
      </c>
      <c r="C239" s="2">
        <v>1168</v>
      </c>
      <c r="D239" s="2" t="s">
        <v>18</v>
      </c>
      <c r="E239" s="154">
        <f>105.3+0.31</f>
        <v>105.61</v>
      </c>
      <c r="F239" s="132">
        <v>6.6658341129464</v>
      </c>
      <c r="G239" s="100" t="s">
        <v>272</v>
      </c>
      <c r="H239" s="132">
        <v>0.5060238920724256</v>
      </c>
      <c r="I239" s="132">
        <v>8.8203628033224195</v>
      </c>
      <c r="J239" s="132">
        <v>16.019168689094698</v>
      </c>
      <c r="K239" s="132">
        <v>23.261480249000002</v>
      </c>
      <c r="L239" s="132">
        <v>6.1962106197194702</v>
      </c>
      <c r="M239" s="133">
        <v>12.822986754341001</v>
      </c>
      <c r="N239" s="133">
        <v>20.640728478883201</v>
      </c>
      <c r="O239" s="49">
        <v>255266.72500000001</v>
      </c>
      <c r="P239" s="49">
        <v>31343.239000000001</v>
      </c>
      <c r="Q239" s="49">
        <v>19315.328000000001</v>
      </c>
      <c r="R239" s="49">
        <v>4047.5970000000002</v>
      </c>
      <c r="S239" s="49">
        <v>261956.90100000001</v>
      </c>
      <c r="T239" s="49">
        <v>8744.7569999999996</v>
      </c>
      <c r="U239" s="136">
        <v>30457.487000000001</v>
      </c>
      <c r="V239" s="136">
        <v>8372.7060000000001</v>
      </c>
      <c r="W239" s="132">
        <v>9246.6450000000004</v>
      </c>
    </row>
    <row r="240" spans="1:29">
      <c r="A240" s="50" t="s">
        <v>630</v>
      </c>
      <c r="B240" s="96" t="s">
        <v>659</v>
      </c>
      <c r="C240" s="2">
        <v>1168</v>
      </c>
      <c r="D240" s="2" t="s">
        <v>18</v>
      </c>
      <c r="E240" s="157">
        <f>106.8+0.57</f>
        <v>107.36999999999999</v>
      </c>
      <c r="F240" s="132">
        <v>6.7470419963054002</v>
      </c>
      <c r="G240" s="104" t="s">
        <v>273</v>
      </c>
      <c r="H240" s="132">
        <v>0.47585193094771522</v>
      </c>
      <c r="I240" s="132">
        <v>6.1922537259265198</v>
      </c>
      <c r="J240" s="132">
        <v>13.7783127875357</v>
      </c>
      <c r="K240" s="132">
        <v>20.677928457830699</v>
      </c>
      <c r="L240" s="132">
        <v>3.94127383838733</v>
      </c>
      <c r="M240" s="133">
        <v>10.518797693487301</v>
      </c>
      <c r="N240" s="133">
        <v>17.959680212025201</v>
      </c>
      <c r="O240" s="55">
        <v>159097000</v>
      </c>
      <c r="P240" s="55">
        <v>21892800</v>
      </c>
      <c r="Q240" s="55">
        <v>13823300</v>
      </c>
      <c r="R240" s="55">
        <v>2273500</v>
      </c>
      <c r="S240" s="55">
        <v>187021000</v>
      </c>
      <c r="T240" s="55">
        <v>3778750</v>
      </c>
      <c r="U240" s="136">
        <v>5501960</v>
      </c>
      <c r="V240" s="136">
        <v>2260856</v>
      </c>
      <c r="W240" s="139">
        <v>3598625.8</v>
      </c>
      <c r="Y240" s="55"/>
      <c r="Z240" s="55"/>
      <c r="AB240" s="55"/>
      <c r="AC240" s="55"/>
    </row>
    <row r="241" spans="1:29">
      <c r="A241" s="50" t="s">
        <v>630</v>
      </c>
      <c r="B241" s="96" t="s">
        <v>659</v>
      </c>
      <c r="C241" s="2">
        <v>1168</v>
      </c>
      <c r="D241" s="2" t="s">
        <v>18</v>
      </c>
      <c r="E241" s="154">
        <v>108.9</v>
      </c>
      <c r="F241" s="132">
        <v>6.8128572620215699</v>
      </c>
      <c r="G241" s="99" t="s">
        <v>274</v>
      </c>
      <c r="H241" s="132">
        <v>0.52820809099132149</v>
      </c>
      <c r="I241" s="132">
        <v>10.5639338662565</v>
      </c>
      <c r="J241" s="132">
        <v>17.648064840084</v>
      </c>
      <c r="K241" s="132">
        <v>25.249700854111499</v>
      </c>
      <c r="L241" s="132">
        <v>7.8560248517421298</v>
      </c>
      <c r="M241" s="133">
        <v>14.450383829949599</v>
      </c>
      <c r="N241" s="133">
        <v>22.748593321105201</v>
      </c>
      <c r="O241" s="54">
        <v>12810727</v>
      </c>
      <c r="P241" s="54">
        <v>1299474.1000000001</v>
      </c>
      <c r="Q241" s="54">
        <v>808132.4</v>
      </c>
      <c r="R241" s="54">
        <v>185151.3</v>
      </c>
      <c r="S241" s="54">
        <v>12357455</v>
      </c>
      <c r="T241" s="54">
        <v>461579.6</v>
      </c>
      <c r="U241" s="136">
        <v>1630008.7999999998</v>
      </c>
      <c r="V241" s="136">
        <v>348610.6</v>
      </c>
      <c r="W241" s="133">
        <v>1143407.6000000001</v>
      </c>
      <c r="Y241" s="54"/>
      <c r="Z241" s="54"/>
      <c r="AB241" s="54"/>
      <c r="AC241" s="54"/>
    </row>
    <row r="242" spans="1:29">
      <c r="A242" s="50" t="s">
        <v>630</v>
      </c>
      <c r="B242" s="96" t="s">
        <v>659</v>
      </c>
      <c r="C242" s="2">
        <v>1168</v>
      </c>
      <c r="D242" s="2" t="s">
        <v>18</v>
      </c>
      <c r="E242" s="154">
        <f>109.8+0.31</f>
        <v>110.11</v>
      </c>
      <c r="F242" s="132">
        <v>6.8600229455167598</v>
      </c>
      <c r="G242" s="100" t="s">
        <v>275</v>
      </c>
      <c r="H242" s="132">
        <v>0.52353053545281492</v>
      </c>
      <c r="I242" s="132">
        <v>10.232269822717701</v>
      </c>
      <c r="J242" s="132">
        <v>17.353189653712899</v>
      </c>
      <c r="K242" s="132">
        <v>24.948941974585999</v>
      </c>
      <c r="L242" s="132">
        <v>7.5827038998072496</v>
      </c>
      <c r="M242" s="133">
        <v>14.1553398794705</v>
      </c>
      <c r="N242" s="133">
        <v>22.3416586579206</v>
      </c>
      <c r="O242" s="49">
        <v>700234.94400000002</v>
      </c>
      <c r="P242" s="49">
        <v>83841.793999999994</v>
      </c>
      <c r="Q242" s="49">
        <v>55414.536</v>
      </c>
      <c r="R242" s="49">
        <v>10044.201999999999</v>
      </c>
      <c r="S242" s="49">
        <v>666080.37399999995</v>
      </c>
      <c r="T242" s="49">
        <v>26664.142</v>
      </c>
      <c r="U242" s="136">
        <v>118300.38999999998</v>
      </c>
      <c r="V242" s="136">
        <v>28720.788</v>
      </c>
      <c r="W242" s="132">
        <v>39204.071000000004</v>
      </c>
    </row>
    <row r="243" spans="1:29">
      <c r="A243" s="50" t="s">
        <v>630</v>
      </c>
      <c r="B243" s="96" t="s">
        <v>659</v>
      </c>
      <c r="C243" s="2">
        <v>1168</v>
      </c>
      <c r="D243" s="2" t="s">
        <v>18</v>
      </c>
      <c r="E243" s="154">
        <f>111.3+0.33</f>
        <v>111.63</v>
      </c>
      <c r="F243" s="132">
        <v>6.9161361531891297</v>
      </c>
      <c r="G243" s="100" t="s">
        <v>276</v>
      </c>
      <c r="H243" s="132">
        <v>0.56762061858579504</v>
      </c>
      <c r="I243" s="132">
        <v>13.646508751522999</v>
      </c>
      <c r="J243" s="132">
        <v>20.5630363694907</v>
      </c>
      <c r="K243" s="132">
        <v>29.255258443430002</v>
      </c>
      <c r="L243" s="132">
        <v>10.756697899051</v>
      </c>
      <c r="M243" s="133">
        <v>17.446324004594398</v>
      </c>
      <c r="N243" s="133">
        <v>26.545641626629799</v>
      </c>
      <c r="O243" s="49">
        <v>98761.361999999994</v>
      </c>
      <c r="P243" s="49">
        <v>13972.843000000001</v>
      </c>
      <c r="Q243" s="49">
        <v>10663.797</v>
      </c>
      <c r="R243" s="49">
        <v>1680.615</v>
      </c>
      <c r="S243" s="49">
        <v>110014.223</v>
      </c>
      <c r="T243" s="49">
        <v>5998.9089999999997</v>
      </c>
      <c r="U243" s="136">
        <v>18440.78</v>
      </c>
      <c r="V243" s="136">
        <v>3103.502</v>
      </c>
      <c r="W243" s="132">
        <v>5219.1660000000002</v>
      </c>
    </row>
    <row r="244" spans="1:29">
      <c r="A244" s="50" t="s">
        <v>630</v>
      </c>
      <c r="B244" s="96" t="s">
        <v>659</v>
      </c>
      <c r="C244" s="2">
        <v>1168</v>
      </c>
      <c r="D244" s="2" t="s">
        <v>18</v>
      </c>
      <c r="E244" s="154">
        <f>111.8+0.58</f>
        <v>112.38</v>
      </c>
      <c r="F244" s="132">
        <v>6.9435346208275099</v>
      </c>
      <c r="G244" s="99" t="s">
        <v>277</v>
      </c>
      <c r="H244" s="132">
        <v>0.56132731095170862</v>
      </c>
      <c r="I244" s="132">
        <v>13.0573405815464</v>
      </c>
      <c r="J244" s="132">
        <v>20.0697365887514</v>
      </c>
      <c r="K244" s="132">
        <v>28.559603050165901</v>
      </c>
      <c r="L244" s="132">
        <v>10.280502706767299</v>
      </c>
      <c r="M244" s="133">
        <v>16.945772144306002</v>
      </c>
      <c r="N244" s="133">
        <v>25.924021106338401</v>
      </c>
      <c r="O244" s="56">
        <v>2310080</v>
      </c>
      <c r="P244" s="56">
        <v>238664</v>
      </c>
      <c r="Q244" s="56">
        <v>179383</v>
      </c>
      <c r="R244" s="56">
        <v>30062.1</v>
      </c>
      <c r="S244" s="56">
        <v>2051820</v>
      </c>
      <c r="T244" s="56">
        <v>95950.3</v>
      </c>
      <c r="U244" s="136">
        <v>974532</v>
      </c>
      <c r="V244" s="136">
        <v>114061.1</v>
      </c>
      <c r="W244" s="140">
        <v>256596</v>
      </c>
      <c r="Y244" s="56"/>
      <c r="Z244" s="56"/>
      <c r="AB244" s="56"/>
      <c r="AC244" s="56"/>
    </row>
    <row r="245" spans="1:29">
      <c r="A245" s="50" t="s">
        <v>630</v>
      </c>
      <c r="B245" s="96" t="s">
        <v>659</v>
      </c>
      <c r="C245" s="2">
        <v>1168</v>
      </c>
      <c r="D245" s="2" t="s">
        <v>18</v>
      </c>
      <c r="E245" s="154">
        <f>113.3+0.28</f>
        <v>113.58</v>
      </c>
      <c r="F245" s="132">
        <v>6.9883424378136496</v>
      </c>
      <c r="G245" s="100" t="s">
        <v>278</v>
      </c>
      <c r="H245" s="132">
        <v>0.54983337036690461</v>
      </c>
      <c r="I245" s="132">
        <v>12.2071887380321</v>
      </c>
      <c r="J245" s="132">
        <v>19.2456151616827</v>
      </c>
      <c r="K245" s="132">
        <v>27.488139330758401</v>
      </c>
      <c r="L245" s="132">
        <v>9.4899747835908599</v>
      </c>
      <c r="M245" s="133">
        <v>16.086100760246399</v>
      </c>
      <c r="N245" s="133">
        <v>24.795506069717401</v>
      </c>
      <c r="O245" s="49">
        <v>397373.53700000001</v>
      </c>
      <c r="P245" s="49">
        <v>41997.724000000002</v>
      </c>
      <c r="Q245" s="49">
        <v>30649.163</v>
      </c>
      <c r="R245" s="49">
        <v>5272.8149999999996</v>
      </c>
      <c r="S245" s="49">
        <v>302944.68900000001</v>
      </c>
      <c r="T245" s="49">
        <v>15374.028</v>
      </c>
      <c r="U245" s="136">
        <v>146713.66699999999</v>
      </c>
      <c r="V245" s="136">
        <v>24852.900999999998</v>
      </c>
      <c r="W245" s="132">
        <v>26132.701000000001</v>
      </c>
    </row>
    <row r="246" spans="1:29">
      <c r="A246" s="50" t="s">
        <v>630</v>
      </c>
      <c r="B246" s="96" t="s">
        <v>659</v>
      </c>
      <c r="C246" s="2">
        <v>1168</v>
      </c>
      <c r="D246" s="2" t="s">
        <v>18</v>
      </c>
      <c r="E246" s="154">
        <f>114.8+0.29</f>
        <v>115.09</v>
      </c>
      <c r="F246" s="132">
        <v>7.0488068160410799</v>
      </c>
      <c r="G246" s="100" t="s">
        <v>279</v>
      </c>
      <c r="H246" s="132">
        <v>0.56111811374838494</v>
      </c>
      <c r="I246" s="132">
        <v>13.0908331437144</v>
      </c>
      <c r="J246" s="132">
        <v>20.059198238899299</v>
      </c>
      <c r="K246" s="132">
        <v>28.432774385257201</v>
      </c>
      <c r="L246" s="132">
        <v>10.237215978806899</v>
      </c>
      <c r="M246" s="133">
        <v>16.903312245031898</v>
      </c>
      <c r="N246" s="133">
        <v>25.7942084110378</v>
      </c>
      <c r="O246" s="49">
        <v>232866.24299999999</v>
      </c>
      <c r="P246" s="49">
        <v>33145.038999999997</v>
      </c>
      <c r="Q246" s="49">
        <v>24294.81</v>
      </c>
      <c r="R246" s="49">
        <v>4575.1379999999999</v>
      </c>
      <c r="S246" s="49">
        <v>271686.71399999998</v>
      </c>
      <c r="T246" s="49">
        <v>13506.56</v>
      </c>
      <c r="U246" s="136">
        <v>55748.964</v>
      </c>
      <c r="V246" s="136">
        <v>5973.3990000000003</v>
      </c>
      <c r="W246" s="132">
        <v>10338.629999999999</v>
      </c>
    </row>
    <row r="247" spans="1:29">
      <c r="A247" s="50" t="s">
        <v>630</v>
      </c>
      <c r="B247" s="96" t="s">
        <v>659</v>
      </c>
      <c r="C247" s="2">
        <v>1168</v>
      </c>
      <c r="D247" s="2" t="s">
        <v>18</v>
      </c>
      <c r="E247" s="154">
        <f>118.5+0.28</f>
        <v>118.78</v>
      </c>
      <c r="F247" s="132">
        <v>7.2363821780708699</v>
      </c>
      <c r="G247" s="113" t="s">
        <v>280</v>
      </c>
      <c r="H247" s="132">
        <v>0.56933106852074145</v>
      </c>
      <c r="I247" s="132">
        <v>13.6982308309684</v>
      </c>
      <c r="J247" s="132">
        <v>20.640862756662401</v>
      </c>
      <c r="K247" s="132">
        <v>29.354966422917698</v>
      </c>
      <c r="L247" s="132">
        <v>10.858884799454399</v>
      </c>
      <c r="M247" s="133">
        <v>17.554815335602701</v>
      </c>
      <c r="N247" s="133">
        <v>26.656388527797599</v>
      </c>
      <c r="O247" s="53">
        <v>5614310</v>
      </c>
      <c r="P247" s="53">
        <v>664052</v>
      </c>
      <c r="Q247" s="53">
        <v>572044</v>
      </c>
      <c r="R247" s="53">
        <v>65704.3</v>
      </c>
      <c r="S247" s="53">
        <v>4602540</v>
      </c>
      <c r="T247" s="53">
        <v>240108</v>
      </c>
      <c r="U247" s="136">
        <v>1048627</v>
      </c>
      <c r="V247" s="136">
        <v>285342.7</v>
      </c>
      <c r="W247" s="138">
        <v>572804</v>
      </c>
      <c r="Y247" s="53"/>
      <c r="Z247" s="53"/>
      <c r="AB247" s="53"/>
      <c r="AC247" s="53"/>
    </row>
    <row r="248" spans="1:29">
      <c r="A248" s="50" t="s">
        <v>630</v>
      </c>
      <c r="B248" s="96" t="s">
        <v>659</v>
      </c>
      <c r="C248" s="2">
        <v>1168</v>
      </c>
      <c r="D248" s="2" t="s">
        <v>18</v>
      </c>
      <c r="E248" s="154">
        <f>120+0.28</f>
        <v>120.28</v>
      </c>
      <c r="F248" s="132">
        <v>7.3375714998732002</v>
      </c>
      <c r="G248" s="113" t="s">
        <v>281</v>
      </c>
      <c r="H248" s="132">
        <v>0.55701986442987483</v>
      </c>
      <c r="I248" s="132">
        <v>12.797950728658501</v>
      </c>
      <c r="J248" s="132">
        <v>19.784207022362299</v>
      </c>
      <c r="K248" s="132">
        <v>28.0019996843785</v>
      </c>
      <c r="L248" s="132">
        <v>9.9735884999947704</v>
      </c>
      <c r="M248" s="133">
        <v>16.636386517730301</v>
      </c>
      <c r="N248" s="133">
        <v>25.5103193301745</v>
      </c>
      <c r="O248" s="53">
        <v>5365060</v>
      </c>
      <c r="P248" s="53">
        <v>325355</v>
      </c>
      <c r="Q248" s="53">
        <v>241234</v>
      </c>
      <c r="R248" s="53">
        <v>40905.599999999999</v>
      </c>
      <c r="S248" s="53">
        <v>2596640</v>
      </c>
      <c r="T248" s="53">
        <v>126974</v>
      </c>
      <c r="U248" s="136">
        <v>978331</v>
      </c>
      <c r="V248" s="136">
        <v>443686.9</v>
      </c>
      <c r="W248" s="138">
        <v>736974</v>
      </c>
      <c r="Y248" s="53"/>
      <c r="Z248" s="53"/>
      <c r="AB248" s="53"/>
      <c r="AC248" s="53"/>
    </row>
    <row r="249" spans="1:29">
      <c r="A249" s="50" t="s">
        <v>630</v>
      </c>
      <c r="B249" s="96" t="s">
        <v>659</v>
      </c>
      <c r="C249" s="2">
        <v>1168</v>
      </c>
      <c r="D249" s="2" t="s">
        <v>18</v>
      </c>
      <c r="E249" s="154">
        <f>121.5+0.285</f>
        <v>121.785</v>
      </c>
      <c r="F249" s="132">
        <v>7.45769994536382</v>
      </c>
      <c r="G249" s="113" t="s">
        <v>282</v>
      </c>
      <c r="H249" s="132">
        <v>0.5712860806454737</v>
      </c>
      <c r="I249" s="132">
        <v>13.890137274377199</v>
      </c>
      <c r="J249" s="132">
        <v>20.746701490743501</v>
      </c>
      <c r="K249" s="132">
        <v>29.490447323660501</v>
      </c>
      <c r="L249" s="132">
        <v>10.941085827721</v>
      </c>
      <c r="M249" s="133">
        <v>17.668146818554</v>
      </c>
      <c r="N249" s="133">
        <v>26.840836406776202</v>
      </c>
      <c r="O249" s="53">
        <v>8062650</v>
      </c>
      <c r="P249" s="53">
        <v>659424</v>
      </c>
      <c r="Q249" s="53">
        <v>562676</v>
      </c>
      <c r="R249" s="53">
        <v>85120.6</v>
      </c>
      <c r="S249" s="53">
        <v>4630530</v>
      </c>
      <c r="T249" s="53">
        <v>230924</v>
      </c>
      <c r="U249" s="136">
        <v>1442088</v>
      </c>
      <c r="V249" s="136">
        <v>662100</v>
      </c>
      <c r="W249" s="138">
        <v>898734</v>
      </c>
      <c r="Y249" s="53"/>
      <c r="Z249" s="53"/>
      <c r="AB249" s="53"/>
      <c r="AC249" s="53"/>
    </row>
    <row r="250" spans="1:29">
      <c r="A250" s="50" t="s">
        <v>630</v>
      </c>
      <c r="B250" s="96" t="s">
        <v>659</v>
      </c>
      <c r="C250" s="2">
        <v>1168</v>
      </c>
      <c r="D250" s="2" t="s">
        <v>18</v>
      </c>
      <c r="E250" s="154">
        <v>123.6</v>
      </c>
      <c r="F250" s="132">
        <v>7.6212964027129599</v>
      </c>
      <c r="G250" s="99" t="s">
        <v>283</v>
      </c>
      <c r="H250" s="132">
        <v>0.55208824108566756</v>
      </c>
      <c r="I250" s="132">
        <v>12.340596661270901</v>
      </c>
      <c r="J250" s="132">
        <v>19.384619383495501</v>
      </c>
      <c r="K250" s="132">
        <v>27.730809218556502</v>
      </c>
      <c r="L250" s="132">
        <v>9.6185429209717306</v>
      </c>
      <c r="M250" s="133">
        <v>16.266825327046199</v>
      </c>
      <c r="N250" s="133">
        <v>25.012640324105799</v>
      </c>
      <c r="O250" s="54">
        <v>11373070</v>
      </c>
      <c r="P250" s="54">
        <v>1288374.1000000001</v>
      </c>
      <c r="Q250" s="54">
        <v>867127.6</v>
      </c>
      <c r="R250" s="54">
        <v>197457.9</v>
      </c>
      <c r="S250" s="54">
        <v>10603752</v>
      </c>
      <c r="T250" s="54">
        <v>523442</v>
      </c>
      <c r="U250" s="136">
        <v>2200468.4000000004</v>
      </c>
      <c r="V250" s="136">
        <v>358236.8</v>
      </c>
      <c r="W250" s="133">
        <v>1061248.8</v>
      </c>
      <c r="Y250" s="54"/>
      <c r="Z250" s="54"/>
      <c r="AB250" s="54"/>
      <c r="AC250" s="54"/>
    </row>
    <row r="251" spans="1:29">
      <c r="A251" s="50" t="s">
        <v>630</v>
      </c>
      <c r="B251" s="96" t="s">
        <v>659</v>
      </c>
      <c r="C251" s="2">
        <v>1168</v>
      </c>
      <c r="D251" s="2" t="s">
        <v>18</v>
      </c>
      <c r="E251" s="154">
        <f>124.5+0.63</f>
        <v>125.13</v>
      </c>
      <c r="F251" s="132">
        <v>7.7680903948621696</v>
      </c>
      <c r="G251" s="99" t="s">
        <v>284</v>
      </c>
      <c r="H251" s="132">
        <v>0.57355412343436885</v>
      </c>
      <c r="I251" s="132">
        <v>14.095249126739199</v>
      </c>
      <c r="J251" s="132">
        <v>21.022102061778298</v>
      </c>
      <c r="K251" s="132">
        <v>29.855781346632</v>
      </c>
      <c r="L251" s="132">
        <v>11.1828583713457</v>
      </c>
      <c r="M251" s="133">
        <v>17.905630089850401</v>
      </c>
      <c r="N251" s="133">
        <v>27.089249637641402</v>
      </c>
      <c r="O251" s="56">
        <v>1660280</v>
      </c>
      <c r="P251" s="56">
        <v>114682</v>
      </c>
      <c r="Q251" s="56">
        <v>93286.399999999994</v>
      </c>
      <c r="R251" s="56">
        <v>16139</v>
      </c>
      <c r="S251" s="56">
        <v>823805</v>
      </c>
      <c r="T251" s="56">
        <v>44817.7</v>
      </c>
      <c r="U251" s="136">
        <v>297693</v>
      </c>
      <c r="V251" s="136">
        <v>118391.3</v>
      </c>
      <c r="W251" s="140">
        <v>195217</v>
      </c>
      <c r="Y251" s="56"/>
      <c r="Z251" s="56"/>
      <c r="AB251" s="56"/>
      <c r="AC251" s="56"/>
    </row>
    <row r="252" spans="1:29">
      <c r="A252" s="50" t="s">
        <v>630</v>
      </c>
      <c r="B252" s="96" t="s">
        <v>659</v>
      </c>
      <c r="C252" s="2">
        <v>1168</v>
      </c>
      <c r="D252" s="2" t="s">
        <v>18</v>
      </c>
      <c r="E252" s="154">
        <f>128.1+1.21</f>
        <v>129.31</v>
      </c>
      <c r="F252" s="132">
        <v>8.1606419626914395</v>
      </c>
      <c r="G252" s="99" t="s">
        <v>285</v>
      </c>
      <c r="H252" s="132">
        <v>0.56292503359142076</v>
      </c>
      <c r="I252" s="132">
        <v>13.177473560322101</v>
      </c>
      <c r="J252" s="132">
        <v>20.161662042082199</v>
      </c>
      <c r="K252" s="132">
        <v>28.730904499060401</v>
      </c>
      <c r="L252" s="132">
        <v>10.416549318995299</v>
      </c>
      <c r="M252" s="133">
        <v>17.0987973288149</v>
      </c>
      <c r="N252" s="133">
        <v>26.099026281899899</v>
      </c>
      <c r="O252" s="56">
        <v>570934</v>
      </c>
      <c r="P252" s="56">
        <v>49085.599999999999</v>
      </c>
      <c r="Q252" s="56">
        <v>39325.699999999997</v>
      </c>
      <c r="R252" s="56">
        <v>6226.3618200000001</v>
      </c>
      <c r="S252" s="56">
        <v>311758</v>
      </c>
      <c r="T252" s="56">
        <v>17667.099999999999</v>
      </c>
      <c r="U252" s="136">
        <v>145569.20000000001</v>
      </c>
      <c r="V252" s="136">
        <v>46831.8</v>
      </c>
      <c r="W252" s="140">
        <v>47208.4</v>
      </c>
      <c r="Y252" s="56"/>
      <c r="Z252" s="56"/>
      <c r="AB252" s="56"/>
      <c r="AC252" s="56"/>
    </row>
    <row r="253" spans="1:29">
      <c r="A253" s="50" t="s">
        <v>630</v>
      </c>
      <c r="B253" s="96" t="s">
        <v>659</v>
      </c>
      <c r="C253" s="2">
        <v>1168</v>
      </c>
      <c r="D253" s="2" t="s">
        <v>18</v>
      </c>
      <c r="E253" s="154">
        <f>129.6+0.25</f>
        <v>129.85</v>
      </c>
      <c r="F253" s="132">
        <v>8.2060183465763892</v>
      </c>
      <c r="G253" s="113" t="s">
        <v>286</v>
      </c>
      <c r="H253" s="132">
        <v>0.58572446245488874</v>
      </c>
      <c r="I253" s="132">
        <v>14.963932956541701</v>
      </c>
      <c r="J253" s="132">
        <v>21.865693250329802</v>
      </c>
      <c r="K253" s="132">
        <v>31.057819345381201</v>
      </c>
      <c r="L253" s="132">
        <v>12.086186525698301</v>
      </c>
      <c r="M253" s="133">
        <v>18.783981964097599</v>
      </c>
      <c r="N253" s="133">
        <v>28.262208021730199</v>
      </c>
      <c r="O253" s="53">
        <v>1480190</v>
      </c>
      <c r="P253" s="53">
        <v>130324</v>
      </c>
      <c r="Q253" s="53">
        <v>118407</v>
      </c>
      <c r="R253" s="53">
        <v>15332.8</v>
      </c>
      <c r="S253" s="53">
        <v>813816</v>
      </c>
      <c r="T253" s="53">
        <v>50519.1</v>
      </c>
      <c r="U253" s="136">
        <v>293109</v>
      </c>
      <c r="V253" s="136">
        <v>100665.70000000001</v>
      </c>
      <c r="W253" s="138">
        <v>176704</v>
      </c>
      <c r="Y253" s="53"/>
      <c r="Z253" s="53"/>
      <c r="AB253" s="53"/>
      <c r="AC253" s="53"/>
    </row>
    <row r="254" spans="1:29">
      <c r="A254" s="50" t="s">
        <v>630</v>
      </c>
      <c r="B254" s="96" t="s">
        <v>659</v>
      </c>
      <c r="C254" s="2">
        <v>1168</v>
      </c>
      <c r="D254" s="2" t="s">
        <v>18</v>
      </c>
      <c r="E254" s="154">
        <f>131.1+0.21</f>
        <v>131.31</v>
      </c>
      <c r="F254" s="132">
        <v>8.3214026880028893</v>
      </c>
      <c r="G254" s="99" t="s">
        <v>287</v>
      </c>
      <c r="H254" s="132">
        <v>0.59286086622714118</v>
      </c>
      <c r="I254" s="132">
        <v>15.524860140765</v>
      </c>
      <c r="J254" s="132">
        <v>22.360551441835199</v>
      </c>
      <c r="K254" s="132">
        <v>31.851127342566301</v>
      </c>
      <c r="L254" s="132">
        <v>12.548410125934501</v>
      </c>
      <c r="M254" s="133">
        <v>19.342421128372202</v>
      </c>
      <c r="N254" s="133">
        <v>28.905310140470299</v>
      </c>
      <c r="O254" s="56">
        <v>452050</v>
      </c>
      <c r="P254" s="56">
        <v>30900.400000000001</v>
      </c>
      <c r="Q254" s="56">
        <v>27644.7</v>
      </c>
      <c r="R254" s="56">
        <v>6127.2133800000001</v>
      </c>
      <c r="S254" s="56">
        <v>188634</v>
      </c>
      <c r="T254" s="56">
        <v>11224.1</v>
      </c>
      <c r="U254" s="136">
        <v>115772</v>
      </c>
      <c r="V254" s="136">
        <v>35794.9</v>
      </c>
      <c r="W254" s="140">
        <v>58183.3</v>
      </c>
      <c r="Y254" s="56"/>
      <c r="Z254" s="56"/>
      <c r="AB254" s="56"/>
      <c r="AC254" s="56"/>
    </row>
    <row r="255" spans="1:29">
      <c r="A255" s="50" t="s">
        <v>630</v>
      </c>
      <c r="B255" s="96" t="s">
        <v>659</v>
      </c>
      <c r="C255" s="2">
        <v>1168</v>
      </c>
      <c r="D255" s="2" t="s">
        <v>18</v>
      </c>
      <c r="E255" s="154">
        <f>132.3+0.29</f>
        <v>132.59</v>
      </c>
      <c r="F255" s="132">
        <v>8.4230072901662005</v>
      </c>
      <c r="G255" s="113" t="s">
        <v>288</v>
      </c>
      <c r="H255" s="132">
        <v>0.49884789803134039</v>
      </c>
      <c r="I255" s="132">
        <v>8.0927876904327007</v>
      </c>
      <c r="J255" s="132">
        <v>15.5411206529387</v>
      </c>
      <c r="K255" s="132">
        <v>22.718899240144999</v>
      </c>
      <c r="L255" s="132">
        <v>5.7067331032072603</v>
      </c>
      <c r="M255" s="133">
        <v>12.2815732325283</v>
      </c>
      <c r="N255" s="133">
        <v>20.0688608683901</v>
      </c>
      <c r="O255" s="53">
        <v>6849250</v>
      </c>
      <c r="P255" s="53">
        <v>797466</v>
      </c>
      <c r="Q255" s="53">
        <v>538046</v>
      </c>
      <c r="R255" s="53">
        <v>59504.4</v>
      </c>
      <c r="S255" s="53">
        <v>3853430</v>
      </c>
      <c r="T255" s="53">
        <v>196249</v>
      </c>
      <c r="U255" s="136">
        <v>676829</v>
      </c>
      <c r="V255" s="136">
        <v>278707.40000000002</v>
      </c>
      <c r="W255" s="138">
        <v>572631</v>
      </c>
      <c r="Y255" s="53"/>
      <c r="Z255" s="53"/>
      <c r="AB255" s="53"/>
      <c r="AC255" s="53"/>
    </row>
    <row r="256" spans="1:29">
      <c r="A256" s="50" t="s">
        <v>630</v>
      </c>
      <c r="B256" s="96" t="s">
        <v>659</v>
      </c>
      <c r="C256" s="2">
        <v>1168</v>
      </c>
      <c r="D256" s="2" t="s">
        <v>18</v>
      </c>
      <c r="E256" s="154">
        <v>138.30000000000001</v>
      </c>
      <c r="F256" s="132">
        <v>8.88214006156411</v>
      </c>
      <c r="G256" s="99" t="s">
        <v>289</v>
      </c>
      <c r="H256" s="132">
        <v>0.55887347276868926</v>
      </c>
      <c r="I256" s="132">
        <v>12.9374589777048</v>
      </c>
      <c r="J256" s="132">
        <v>19.8963517983203</v>
      </c>
      <c r="K256" s="132">
        <v>28.3000710664096</v>
      </c>
      <c r="L256" s="132">
        <v>10.124604072405299</v>
      </c>
      <c r="M256" s="133">
        <v>16.798931440993002</v>
      </c>
      <c r="N256" s="133">
        <v>25.6375836467463</v>
      </c>
      <c r="O256" s="54">
        <v>632783.30000000005</v>
      </c>
      <c r="P256" s="54">
        <v>41538.9</v>
      </c>
      <c r="Q256" s="54">
        <v>31410</v>
      </c>
      <c r="R256" s="54">
        <v>5080.8</v>
      </c>
      <c r="S256" s="54">
        <v>259055.2</v>
      </c>
      <c r="T256" s="54">
        <v>16135.8</v>
      </c>
      <c r="U256" s="136">
        <v>50850.8</v>
      </c>
      <c r="V256" s="136">
        <v>102652.9</v>
      </c>
      <c r="W256" s="133">
        <v>186897</v>
      </c>
      <c r="Y256" s="54"/>
      <c r="Z256" s="48"/>
      <c r="AB256" s="54"/>
      <c r="AC256" s="54"/>
    </row>
    <row r="257" spans="1:29">
      <c r="A257" s="50" t="s">
        <v>630</v>
      </c>
      <c r="B257" s="96" t="s">
        <v>659</v>
      </c>
      <c r="C257" s="2">
        <v>1168</v>
      </c>
      <c r="D257" s="2" t="s">
        <v>18</v>
      </c>
      <c r="E257" s="154">
        <f>139.2+0.66</f>
        <v>139.85999999999999</v>
      </c>
      <c r="F257" s="132">
        <v>9.0052968650660308</v>
      </c>
      <c r="G257" s="100" t="s">
        <v>290</v>
      </c>
      <c r="H257" s="132">
        <v>0.59356518355795818</v>
      </c>
      <c r="I257" s="132">
        <v>15.5450586281565</v>
      </c>
      <c r="J257" s="132">
        <v>22.4269671558665</v>
      </c>
      <c r="K257" s="132">
        <v>31.907930070585401</v>
      </c>
      <c r="L257" s="132">
        <v>12.6523566494494</v>
      </c>
      <c r="M257" s="133">
        <v>19.394896331676801</v>
      </c>
      <c r="N257" s="133">
        <v>29.006576378227798</v>
      </c>
      <c r="O257" s="49">
        <v>260162.87700000001</v>
      </c>
      <c r="P257" s="49">
        <v>26977.721000000001</v>
      </c>
      <c r="Q257" s="49">
        <v>23533.245999999999</v>
      </c>
      <c r="R257" s="49">
        <v>3560.808</v>
      </c>
      <c r="S257" s="49">
        <v>207157.51300000001</v>
      </c>
      <c r="T257" s="49">
        <v>12304.726000000001</v>
      </c>
      <c r="U257" s="136">
        <v>20191.940000000002</v>
      </c>
      <c r="V257" s="136">
        <v>9382.648000000001</v>
      </c>
      <c r="W257" s="132">
        <v>20354.38</v>
      </c>
    </row>
    <row r="258" spans="1:29">
      <c r="A258" s="50" t="s">
        <v>630</v>
      </c>
      <c r="B258" s="96" t="s">
        <v>659</v>
      </c>
      <c r="C258" s="2">
        <v>1168</v>
      </c>
      <c r="D258" s="2" t="s">
        <v>18</v>
      </c>
      <c r="E258" s="154">
        <f>140.7+0.63</f>
        <v>141.32999999999998</v>
      </c>
      <c r="F258" s="132">
        <v>9.1188664022852901</v>
      </c>
      <c r="G258" s="99" t="s">
        <v>291</v>
      </c>
      <c r="H258" s="132">
        <v>0.53953542644746644</v>
      </c>
      <c r="I258" s="132">
        <v>11.436561997951801</v>
      </c>
      <c r="J258" s="132">
        <v>18.5315223427327</v>
      </c>
      <c r="K258" s="132">
        <v>26.426176418199098</v>
      </c>
      <c r="L258" s="132">
        <v>8.7769524164502606</v>
      </c>
      <c r="M258" s="133">
        <v>15.3262529481414</v>
      </c>
      <c r="N258" s="133">
        <v>23.7642371430487</v>
      </c>
      <c r="O258" s="56">
        <v>382941</v>
      </c>
      <c r="P258" s="56">
        <v>31788.400000000001</v>
      </c>
      <c r="Q258" s="56">
        <v>23406.799999999999</v>
      </c>
      <c r="R258" s="56">
        <v>3133.3955099999998</v>
      </c>
      <c r="S258" s="56">
        <v>146302</v>
      </c>
      <c r="T258" s="56">
        <v>10706.9</v>
      </c>
      <c r="U258" s="136">
        <v>61228.600000000006</v>
      </c>
      <c r="V258" s="136">
        <v>20644.099999999999</v>
      </c>
      <c r="W258" s="140">
        <v>200076</v>
      </c>
      <c r="Y258" s="56"/>
      <c r="Z258" s="48"/>
      <c r="AB258" s="56"/>
      <c r="AC258" s="56"/>
    </row>
    <row r="259" spans="1:29">
      <c r="A259" s="50" t="s">
        <v>630</v>
      </c>
      <c r="B259" s="96" t="s">
        <v>659</v>
      </c>
      <c r="C259" s="2">
        <v>1168</v>
      </c>
      <c r="D259" s="2" t="s">
        <v>18</v>
      </c>
      <c r="E259" s="154">
        <f>142.2+0.63</f>
        <v>142.82999999999998</v>
      </c>
      <c r="F259" s="132">
        <v>9.2314486979140096</v>
      </c>
      <c r="G259" s="100" t="s">
        <v>292</v>
      </c>
      <c r="H259" s="132">
        <v>0.58814810376628268</v>
      </c>
      <c r="I259" s="132">
        <v>15.100941375916801</v>
      </c>
      <c r="J259" s="132">
        <v>21.9939630546492</v>
      </c>
      <c r="K259" s="132">
        <v>31.403263967866</v>
      </c>
      <c r="L259" s="132">
        <v>12.2203475514474</v>
      </c>
      <c r="M259" s="133">
        <v>18.973848706324301</v>
      </c>
      <c r="N259" s="133">
        <v>28.412953021038899</v>
      </c>
      <c r="O259" s="49">
        <v>355903.84600000002</v>
      </c>
      <c r="P259" s="49">
        <v>45890.002</v>
      </c>
      <c r="Q259" s="49">
        <v>38910.525000000001</v>
      </c>
      <c r="R259" s="49">
        <v>6062.7030000000004</v>
      </c>
      <c r="S259" s="49">
        <v>338066.30699999997</v>
      </c>
      <c r="T259" s="49">
        <v>20560.324000000001</v>
      </c>
      <c r="U259" s="136">
        <v>32638.396999999997</v>
      </c>
      <c r="V259" s="136">
        <v>12688.386999999999</v>
      </c>
      <c r="W259" s="132">
        <v>23858.255000000001</v>
      </c>
    </row>
    <row r="260" spans="1:29">
      <c r="A260" s="50" t="s">
        <v>630</v>
      </c>
      <c r="B260" s="96" t="s">
        <v>659</v>
      </c>
      <c r="C260" s="2">
        <v>1168</v>
      </c>
      <c r="D260" s="2" t="s">
        <v>18</v>
      </c>
      <c r="E260" s="154">
        <f>143.7+0.58</f>
        <v>144.28</v>
      </c>
      <c r="F260" s="132">
        <v>9.3363344659920795</v>
      </c>
      <c r="G260" s="99" t="s">
        <v>293</v>
      </c>
      <c r="H260" s="132">
        <v>0.5916243936083091</v>
      </c>
      <c r="I260" s="132">
        <v>15.456476859976799</v>
      </c>
      <c r="J260" s="132">
        <v>22.2893095386627</v>
      </c>
      <c r="K260" s="132">
        <v>31.634278601358901</v>
      </c>
      <c r="L260" s="132">
        <v>12.4812194004072</v>
      </c>
      <c r="M260" s="133">
        <v>19.262015776059702</v>
      </c>
      <c r="N260" s="133">
        <v>28.855104954448802</v>
      </c>
      <c r="O260" s="56">
        <v>1737311</v>
      </c>
      <c r="P260" s="56">
        <v>179466.5</v>
      </c>
      <c r="Q260" s="56">
        <v>151997.6</v>
      </c>
      <c r="R260" s="56">
        <v>24104.7</v>
      </c>
      <c r="S260" s="56">
        <v>1402838</v>
      </c>
      <c r="T260" s="56">
        <v>83895.5</v>
      </c>
      <c r="U260" s="136">
        <v>246534</v>
      </c>
      <c r="V260" s="136">
        <v>57737.5</v>
      </c>
      <c r="W260" s="140">
        <v>112708</v>
      </c>
      <c r="Y260" s="56"/>
      <c r="Z260" s="48"/>
      <c r="AB260" s="56"/>
      <c r="AC260" s="56"/>
    </row>
    <row r="261" spans="1:29">
      <c r="A261" s="50" t="s">
        <v>630</v>
      </c>
      <c r="B261" s="96" t="s">
        <v>659</v>
      </c>
      <c r="C261" s="2">
        <v>1168</v>
      </c>
      <c r="D261" s="2" t="s">
        <v>18</v>
      </c>
      <c r="E261" s="154">
        <f>147.3+0.62</f>
        <v>147.92000000000002</v>
      </c>
      <c r="F261" s="132">
        <v>9.5775760935615999</v>
      </c>
      <c r="G261" s="99" t="s">
        <v>294</v>
      </c>
      <c r="H261" s="132">
        <v>0.62590752364417779</v>
      </c>
      <c r="I261" s="132">
        <v>17.873371376292798</v>
      </c>
      <c r="J261" s="132">
        <v>24.739302495196402</v>
      </c>
      <c r="K261" s="132">
        <v>35.247036874566199</v>
      </c>
      <c r="L261" s="132">
        <v>14.8755471486243</v>
      </c>
      <c r="M261" s="133">
        <v>21.798253684613499</v>
      </c>
      <c r="N261" s="133">
        <v>32.2284785904098</v>
      </c>
      <c r="O261" s="56">
        <v>3392443</v>
      </c>
      <c r="P261" s="56">
        <v>542306.6</v>
      </c>
      <c r="Q261" s="56">
        <v>541415</v>
      </c>
      <c r="R261" s="56">
        <v>71204</v>
      </c>
      <c r="S261" s="56">
        <v>4776274</v>
      </c>
      <c r="T261" s="56">
        <v>294733.59999999998</v>
      </c>
      <c r="U261" s="136">
        <v>233525.3</v>
      </c>
      <c r="V261" s="136">
        <v>74079.899999999994</v>
      </c>
      <c r="W261" s="140">
        <v>127593</v>
      </c>
      <c r="Y261" s="56"/>
      <c r="Z261" s="48"/>
      <c r="AB261" s="56"/>
      <c r="AC261" s="56"/>
    </row>
    <row r="262" spans="1:29">
      <c r="A262" s="50" t="s">
        <v>630</v>
      </c>
      <c r="B262" s="96" t="s">
        <v>659</v>
      </c>
      <c r="C262" s="2">
        <v>1168</v>
      </c>
      <c r="D262" s="2" t="s">
        <v>18</v>
      </c>
      <c r="E262" s="154">
        <f>148.8+0.66</f>
        <v>149.46</v>
      </c>
      <c r="F262" s="132">
        <v>9.6679873777033496</v>
      </c>
      <c r="G262" s="100" t="s">
        <v>295</v>
      </c>
      <c r="H262" s="132">
        <v>0.60505626408630175</v>
      </c>
      <c r="I262" s="132">
        <v>16.3286270005982</v>
      </c>
      <c r="J262" s="132">
        <v>23.222700304847201</v>
      </c>
      <c r="K262" s="132">
        <v>33.103356968033999</v>
      </c>
      <c r="L262" s="132">
        <v>13.3909273007583</v>
      </c>
      <c r="M262" s="133">
        <v>20.2250868242268</v>
      </c>
      <c r="N262" s="133">
        <v>30.106766869690698</v>
      </c>
      <c r="O262" s="49">
        <v>1001625.397</v>
      </c>
      <c r="P262" s="49">
        <v>150439.22500000001</v>
      </c>
      <c r="Q262" s="49">
        <v>136663.83199999999</v>
      </c>
      <c r="R262" s="49">
        <v>20402.124</v>
      </c>
      <c r="S262" s="49">
        <v>1270687.5719999999</v>
      </c>
      <c r="T262" s="49">
        <v>73407.873999999996</v>
      </c>
      <c r="U262" s="136">
        <v>80183.693999999989</v>
      </c>
      <c r="V262" s="136">
        <v>21107.466</v>
      </c>
      <c r="W262" s="132">
        <v>44454.707999999999</v>
      </c>
    </row>
    <row r="263" spans="1:29">
      <c r="A263" s="50" t="s">
        <v>630</v>
      </c>
      <c r="B263" s="96" t="s">
        <v>659</v>
      </c>
      <c r="C263" s="2">
        <v>1168</v>
      </c>
      <c r="D263" s="2" t="s">
        <v>18</v>
      </c>
      <c r="E263" s="154">
        <v>150.91999999999999</v>
      </c>
      <c r="F263" s="132">
        <v>9.7461188091630806</v>
      </c>
      <c r="G263" s="99" t="s">
        <v>296</v>
      </c>
      <c r="H263" s="132">
        <v>0.60959033681092223</v>
      </c>
      <c r="I263" s="132">
        <v>16.785184734509599</v>
      </c>
      <c r="J263" s="132">
        <v>23.586844155013001</v>
      </c>
      <c r="K263" s="132">
        <v>33.568950908713603</v>
      </c>
      <c r="L263" s="132">
        <v>13.666895669711399</v>
      </c>
      <c r="M263" s="133">
        <v>20.594586982894501</v>
      </c>
      <c r="N263" s="133">
        <v>30.660485494424702</v>
      </c>
      <c r="O263" s="56">
        <v>1252600</v>
      </c>
      <c r="P263" s="56">
        <v>193993</v>
      </c>
      <c r="Q263" s="56">
        <v>176977</v>
      </c>
      <c r="R263" s="56">
        <v>25296</v>
      </c>
      <c r="S263" s="56">
        <v>1530470</v>
      </c>
      <c r="T263" s="56">
        <v>100630</v>
      </c>
      <c r="U263" s="136">
        <v>92220</v>
      </c>
      <c r="V263" s="136">
        <v>42898.400000000001</v>
      </c>
      <c r="W263" s="140">
        <v>76580.399999999994</v>
      </c>
      <c r="Y263" s="56"/>
      <c r="Z263" s="48"/>
      <c r="AB263" s="56"/>
      <c r="AC263" s="56"/>
    </row>
    <row r="264" spans="1:29">
      <c r="A264" s="50" t="s">
        <v>630</v>
      </c>
      <c r="B264" s="96" t="s">
        <v>659</v>
      </c>
      <c r="C264" s="2">
        <v>1168</v>
      </c>
      <c r="D264" s="2" t="s">
        <v>18</v>
      </c>
      <c r="E264" s="154">
        <f>151.8+0.63</f>
        <v>152.43</v>
      </c>
      <c r="F264" s="132">
        <v>9.8183372959926007</v>
      </c>
      <c r="G264" s="100" t="s">
        <v>297</v>
      </c>
      <c r="H264" s="132">
        <v>0.56869760163462657</v>
      </c>
      <c r="I264" s="132">
        <v>13.729119009163099</v>
      </c>
      <c r="J264" s="132">
        <v>20.635310439638399</v>
      </c>
      <c r="K264" s="132">
        <v>29.431367060560799</v>
      </c>
      <c r="L264" s="132">
        <v>10.8175290036615</v>
      </c>
      <c r="M264" s="133">
        <v>17.558781359451501</v>
      </c>
      <c r="N264" s="133">
        <v>26.578084935515498</v>
      </c>
      <c r="O264" s="49">
        <v>209176.48800000001</v>
      </c>
      <c r="P264" s="49">
        <v>21370.044000000002</v>
      </c>
      <c r="Q264" s="49">
        <v>17613.05</v>
      </c>
      <c r="R264" s="49">
        <v>2435.4740000000002</v>
      </c>
      <c r="S264" s="49">
        <v>146043.75899999999</v>
      </c>
      <c r="T264" s="49">
        <v>8129.1369999999997</v>
      </c>
      <c r="U264" s="136">
        <v>28017.98</v>
      </c>
      <c r="V264" s="136">
        <v>11104.949000000001</v>
      </c>
      <c r="W264" s="132">
        <v>20771.95</v>
      </c>
    </row>
    <row r="265" spans="1:29">
      <c r="A265" s="50" t="s">
        <v>630</v>
      </c>
      <c r="B265" s="96" t="s">
        <v>659</v>
      </c>
      <c r="C265" s="2">
        <v>1168</v>
      </c>
      <c r="D265" s="2" t="s">
        <v>18</v>
      </c>
      <c r="E265" s="154">
        <f>153.3+0.58</f>
        <v>153.88000000000002</v>
      </c>
      <c r="F265" s="132">
        <v>9.8794508506662506</v>
      </c>
      <c r="G265" s="99" t="s">
        <v>298</v>
      </c>
      <c r="H265" s="132">
        <v>0.60949235120680012</v>
      </c>
      <c r="I265" s="132">
        <v>16.690054427134498</v>
      </c>
      <c r="J265" s="132">
        <v>23.521846564011099</v>
      </c>
      <c r="K265" s="132">
        <v>33.572381976646298</v>
      </c>
      <c r="L265" s="132">
        <v>13.596604896695</v>
      </c>
      <c r="M265" s="133">
        <v>20.515606489463099</v>
      </c>
      <c r="N265" s="133">
        <v>30.524500365324499</v>
      </c>
      <c r="O265" s="56">
        <v>995207</v>
      </c>
      <c r="P265" s="56">
        <v>147094</v>
      </c>
      <c r="Q265" s="56">
        <v>133301</v>
      </c>
      <c r="R265" s="56">
        <v>18036.099999999999</v>
      </c>
      <c r="S265" s="56">
        <v>1094160</v>
      </c>
      <c r="T265" s="56">
        <v>78242.7</v>
      </c>
      <c r="U265" s="136">
        <v>66162.600000000006</v>
      </c>
      <c r="V265" s="136">
        <v>29954.3</v>
      </c>
      <c r="W265" s="140">
        <v>30764.7</v>
      </c>
      <c r="Y265" s="56"/>
      <c r="Z265" s="48"/>
      <c r="AB265" s="56"/>
      <c r="AC265" s="56"/>
    </row>
    <row r="266" spans="1:29">
      <c r="A266" s="50" t="s">
        <v>630</v>
      </c>
      <c r="B266" s="96" t="s">
        <v>659</v>
      </c>
      <c r="C266" s="2">
        <v>1168</v>
      </c>
      <c r="D266" s="2" t="s">
        <v>18</v>
      </c>
      <c r="E266" s="154">
        <f>156.9+0.63</f>
        <v>157.53</v>
      </c>
      <c r="F266" s="132">
        <v>10.0052975680056</v>
      </c>
      <c r="G266" s="99" t="s">
        <v>299</v>
      </c>
      <c r="H266" s="132">
        <v>0.60728803821082489</v>
      </c>
      <c r="I266" s="132">
        <v>16.508840994465999</v>
      </c>
      <c r="J266" s="132">
        <v>23.353194939446102</v>
      </c>
      <c r="K266" s="132">
        <v>33.225940073761997</v>
      </c>
      <c r="L266" s="132">
        <v>13.506288008691</v>
      </c>
      <c r="M266" s="133">
        <v>20.353718651577299</v>
      </c>
      <c r="N266" s="133">
        <v>30.486223546265698</v>
      </c>
      <c r="O266" s="56">
        <v>384209</v>
      </c>
      <c r="P266" s="56">
        <v>29087.1</v>
      </c>
      <c r="Q266" s="56">
        <v>26539.9</v>
      </c>
      <c r="R266" s="56">
        <v>4269.1625999999997</v>
      </c>
      <c r="S266" s="56">
        <v>200906</v>
      </c>
      <c r="T266" s="56">
        <v>14171.1</v>
      </c>
      <c r="U266" s="136">
        <v>36533.300000000003</v>
      </c>
      <c r="V266" s="136">
        <v>19134.146580000001</v>
      </c>
      <c r="W266" s="140">
        <v>39769.300000000003</v>
      </c>
      <c r="Y266" s="56"/>
      <c r="Z266" s="56"/>
      <c r="AB266" s="56"/>
      <c r="AC266" s="56"/>
    </row>
    <row r="267" spans="1:29">
      <c r="A267" s="50" t="s">
        <v>630</v>
      </c>
      <c r="B267" s="96" t="s">
        <v>659</v>
      </c>
      <c r="C267" s="2">
        <v>1168</v>
      </c>
      <c r="D267" s="2" t="s">
        <v>18</v>
      </c>
      <c r="E267" s="154">
        <f>158.4+0.65</f>
        <v>159.05000000000001</v>
      </c>
      <c r="F267" s="132">
        <v>10.0474685755434</v>
      </c>
      <c r="G267" s="113" t="s">
        <v>300</v>
      </c>
      <c r="H267" s="132">
        <v>0.60242334815883736</v>
      </c>
      <c r="I267" s="132">
        <v>16.114377487306601</v>
      </c>
      <c r="J267" s="132">
        <v>23.007766409437401</v>
      </c>
      <c r="K267" s="132">
        <v>32.780481503017299</v>
      </c>
      <c r="L267" s="132">
        <v>13.1768631735457</v>
      </c>
      <c r="M267" s="133">
        <v>20.028348049185301</v>
      </c>
      <c r="N267" s="133">
        <v>29.8511677753513</v>
      </c>
      <c r="O267" s="53">
        <v>2192130</v>
      </c>
      <c r="P267" s="53">
        <v>190875</v>
      </c>
      <c r="Q267" s="53">
        <v>167471</v>
      </c>
      <c r="R267" s="53">
        <v>26451.8</v>
      </c>
      <c r="S267" s="53">
        <v>1449600</v>
      </c>
      <c r="T267" s="53">
        <v>95298.3</v>
      </c>
      <c r="U267" s="136">
        <v>291966</v>
      </c>
      <c r="V267" s="136">
        <v>111802.59999999999</v>
      </c>
      <c r="W267" s="138">
        <v>301656</v>
      </c>
      <c r="Y267" s="53"/>
      <c r="Z267" s="53"/>
      <c r="AB267" s="53"/>
      <c r="AC267" s="53"/>
    </row>
    <row r="268" spans="1:29">
      <c r="A268" s="50" t="s">
        <v>630</v>
      </c>
      <c r="B268" s="96" t="s">
        <v>659</v>
      </c>
      <c r="C268" s="2">
        <v>1168</v>
      </c>
      <c r="D268" s="2" t="s">
        <v>18</v>
      </c>
      <c r="E268" s="154">
        <f>159.9+0.62</f>
        <v>160.52000000000001</v>
      </c>
      <c r="F268" s="132">
        <v>10.0833942569326</v>
      </c>
      <c r="G268" s="116" t="s">
        <v>301</v>
      </c>
      <c r="H268" s="132">
        <v>0.60951477889284089</v>
      </c>
      <c r="I268" s="132">
        <v>16.7598458651402</v>
      </c>
      <c r="J268" s="132">
        <v>23.5932458131232</v>
      </c>
      <c r="K268" s="132">
        <v>33.695935649621298</v>
      </c>
      <c r="L268" s="132">
        <v>13.702435836224801</v>
      </c>
      <c r="M268" s="133">
        <v>20.604529549914702</v>
      </c>
      <c r="N268" s="133">
        <v>30.601301157363299</v>
      </c>
      <c r="O268" s="56">
        <v>676479</v>
      </c>
      <c r="P268" s="56">
        <v>56894.2</v>
      </c>
      <c r="Q268" s="56">
        <v>52287.3</v>
      </c>
      <c r="R268" s="56">
        <v>7869.0888699999996</v>
      </c>
      <c r="S268" s="56">
        <v>409715</v>
      </c>
      <c r="T268" s="56">
        <v>28650.7</v>
      </c>
      <c r="U268" s="136">
        <v>88925.6</v>
      </c>
      <c r="V268" s="136">
        <v>33822.9</v>
      </c>
      <c r="W268" s="140">
        <v>68200.399999999994</v>
      </c>
      <c r="Y268" s="56"/>
      <c r="Z268" s="56"/>
      <c r="AB268" s="56"/>
      <c r="AC268" s="56"/>
    </row>
    <row r="269" spans="1:29">
      <c r="A269" s="50" t="s">
        <v>630</v>
      </c>
      <c r="B269" s="96" t="s">
        <v>659</v>
      </c>
      <c r="C269" s="2">
        <v>1168</v>
      </c>
      <c r="D269" s="2" t="s">
        <v>18</v>
      </c>
      <c r="E269" s="154">
        <f>161.4+0.63</f>
        <v>162.03</v>
      </c>
      <c r="F269" s="132">
        <v>10.1159255789629</v>
      </c>
      <c r="G269" s="113" t="s">
        <v>302</v>
      </c>
      <c r="H269" s="132">
        <v>0.59755864271781067</v>
      </c>
      <c r="I269" s="132">
        <v>15.8789533190812</v>
      </c>
      <c r="J269" s="132">
        <v>22.7313368356462</v>
      </c>
      <c r="K269" s="132">
        <v>32.3400930664219</v>
      </c>
      <c r="L269" s="132">
        <v>12.9369796443955</v>
      </c>
      <c r="M269" s="133">
        <v>19.663305439027098</v>
      </c>
      <c r="N269" s="133">
        <v>29.324192804228399</v>
      </c>
      <c r="O269" s="53">
        <v>5442660</v>
      </c>
      <c r="P269" s="53">
        <v>499851</v>
      </c>
      <c r="Q269" s="53">
        <v>437319</v>
      </c>
      <c r="R269" s="53">
        <v>59898.8</v>
      </c>
      <c r="S269" s="53">
        <v>4096420</v>
      </c>
      <c r="T269" s="53">
        <v>244978</v>
      </c>
      <c r="U269" s="136">
        <v>937419</v>
      </c>
      <c r="V269" s="136">
        <v>269328.40000000002</v>
      </c>
      <c r="W269" s="138">
        <v>639096</v>
      </c>
      <c r="Y269" s="53"/>
      <c r="Z269" s="53"/>
      <c r="AB269" s="53"/>
      <c r="AC269" s="53"/>
    </row>
    <row r="270" spans="1:29">
      <c r="A270" s="50" t="s">
        <v>630</v>
      </c>
      <c r="B270" s="96" t="s">
        <v>659</v>
      </c>
      <c r="C270" s="2">
        <v>1168</v>
      </c>
      <c r="D270" s="2" t="s">
        <v>18</v>
      </c>
      <c r="E270" s="154">
        <v>163.53</v>
      </c>
      <c r="F270" s="132">
        <v>10.144455810848299</v>
      </c>
      <c r="G270" s="116" t="s">
        <v>303</v>
      </c>
      <c r="H270" s="132">
        <v>0.58080015860213285</v>
      </c>
      <c r="I270" s="132">
        <v>14.620287024264501</v>
      </c>
      <c r="J270" s="132">
        <v>21.5233836854161</v>
      </c>
      <c r="K270" s="132">
        <v>30.737351405221201</v>
      </c>
      <c r="L270" s="132">
        <v>11.6752806008831</v>
      </c>
      <c r="M270" s="133">
        <v>18.4188502084879</v>
      </c>
      <c r="N270" s="133">
        <v>27.839647294567101</v>
      </c>
      <c r="O270" s="56">
        <v>7532860</v>
      </c>
      <c r="P270" s="56">
        <v>1082610</v>
      </c>
      <c r="Q270" s="56">
        <v>846615</v>
      </c>
      <c r="R270" s="56">
        <v>177121</v>
      </c>
      <c r="S270" s="56">
        <v>9774010</v>
      </c>
      <c r="T270" s="56">
        <v>476217</v>
      </c>
      <c r="U270" s="136">
        <v>542133</v>
      </c>
      <c r="V270" s="136">
        <v>116337.60000000001</v>
      </c>
      <c r="W270" s="140">
        <v>231251</v>
      </c>
      <c r="Y270" s="56"/>
      <c r="Z270" s="56"/>
      <c r="AB270" s="56"/>
      <c r="AC270" s="56"/>
    </row>
    <row r="271" spans="1:29">
      <c r="A271" s="50" t="s">
        <v>630</v>
      </c>
      <c r="B271" s="96" t="s">
        <v>659</v>
      </c>
      <c r="C271" s="2">
        <v>1168</v>
      </c>
      <c r="D271" s="2" t="s">
        <v>18</v>
      </c>
      <c r="E271" s="154">
        <f>164.1+0.47</f>
        <v>164.57</v>
      </c>
      <c r="F271" s="132">
        <v>10.1623397959172</v>
      </c>
      <c r="G271" s="113" t="s">
        <v>304</v>
      </c>
      <c r="H271" s="132">
        <v>0.60331493953610549</v>
      </c>
      <c r="I271" s="132">
        <v>16.239400485216901</v>
      </c>
      <c r="J271" s="132">
        <v>23.062111763696102</v>
      </c>
      <c r="K271" s="132">
        <v>32.837449925847601</v>
      </c>
      <c r="L271" s="132">
        <v>13.209017423336901</v>
      </c>
      <c r="M271" s="133">
        <v>20.1020026871523</v>
      </c>
      <c r="N271" s="133">
        <v>29.8926186152414</v>
      </c>
      <c r="O271" s="53">
        <v>1802260</v>
      </c>
      <c r="P271" s="53">
        <v>164306</v>
      </c>
      <c r="Q271" s="53">
        <v>141852</v>
      </c>
      <c r="R271" s="53">
        <v>20731.3</v>
      </c>
      <c r="S271" s="53">
        <v>1418650</v>
      </c>
      <c r="T271" s="53">
        <v>87308.3</v>
      </c>
      <c r="U271" s="136">
        <v>399711</v>
      </c>
      <c r="V271" s="136">
        <v>115399.5</v>
      </c>
      <c r="W271" s="138">
        <v>325916</v>
      </c>
      <c r="Y271" s="53"/>
      <c r="Z271" s="53"/>
      <c r="AB271" s="53"/>
      <c r="AC271" s="53"/>
    </row>
    <row r="272" spans="1:29">
      <c r="A272" s="50" t="s">
        <v>630</v>
      </c>
      <c r="B272" s="96" t="s">
        <v>659</v>
      </c>
      <c r="C272" s="2">
        <v>1168</v>
      </c>
      <c r="D272" s="2" t="s">
        <v>18</v>
      </c>
      <c r="E272" s="154">
        <v>167.1</v>
      </c>
      <c r="F272" s="132">
        <v>10.200720651383801</v>
      </c>
      <c r="G272" s="99" t="s">
        <v>305</v>
      </c>
      <c r="H272" s="132">
        <v>0.64011152544488625</v>
      </c>
      <c r="I272" s="132">
        <v>18.887519948804702</v>
      </c>
      <c r="J272" s="132">
        <v>25.756551446963101</v>
      </c>
      <c r="K272" s="132">
        <v>36.6832567691431</v>
      </c>
      <c r="L272" s="132">
        <v>15.8017945227586</v>
      </c>
      <c r="M272" s="133">
        <v>22.830185095009199</v>
      </c>
      <c r="N272" s="133">
        <v>33.665600481536401</v>
      </c>
      <c r="O272" s="54">
        <v>672090.8</v>
      </c>
      <c r="P272" s="54">
        <v>38633.199999999997</v>
      </c>
      <c r="Q272" s="54">
        <v>43731.1</v>
      </c>
      <c r="R272" s="54">
        <v>5647.5</v>
      </c>
      <c r="S272" s="54">
        <v>243766.6</v>
      </c>
      <c r="T272" s="54">
        <v>19335.900000000001</v>
      </c>
      <c r="U272" s="136">
        <v>92706.8</v>
      </c>
      <c r="V272" s="136">
        <v>208837.59999999998</v>
      </c>
      <c r="W272" s="133">
        <v>387890.5</v>
      </c>
      <c r="Y272" s="54"/>
      <c r="Z272" s="54"/>
      <c r="AB272" s="54"/>
      <c r="AC272" s="54"/>
    </row>
    <row r="273" spans="1:29">
      <c r="A273" s="50" t="s">
        <v>630</v>
      </c>
      <c r="B273" s="96" t="s">
        <v>659</v>
      </c>
      <c r="C273" s="2">
        <v>1168</v>
      </c>
      <c r="D273" s="2" t="s">
        <v>18</v>
      </c>
      <c r="E273" s="154">
        <f>166.5+0.63</f>
        <v>167.13</v>
      </c>
      <c r="F273" s="132">
        <v>10.2011403947593</v>
      </c>
      <c r="G273" s="113" t="s">
        <v>306</v>
      </c>
      <c r="H273" s="132">
        <v>0.6371886925475222</v>
      </c>
      <c r="I273" s="132">
        <v>18.722912544647599</v>
      </c>
      <c r="J273" s="132">
        <v>25.522992836324999</v>
      </c>
      <c r="K273" s="132">
        <v>36.543952123306198</v>
      </c>
      <c r="L273" s="132">
        <v>15.5410252516659</v>
      </c>
      <c r="M273" s="133">
        <v>22.581145105609199</v>
      </c>
      <c r="N273" s="133">
        <v>33.367038184037497</v>
      </c>
      <c r="O273" s="53">
        <v>6957660</v>
      </c>
      <c r="P273" s="53">
        <v>817719</v>
      </c>
      <c r="Q273" s="53">
        <v>897555</v>
      </c>
      <c r="R273" s="53">
        <v>102733</v>
      </c>
      <c r="S273" s="53">
        <v>6633290</v>
      </c>
      <c r="T273" s="53">
        <v>435834</v>
      </c>
      <c r="U273" s="136">
        <v>739578</v>
      </c>
      <c r="V273" s="136">
        <v>317608.40000000002</v>
      </c>
      <c r="W273" s="138">
        <v>594253</v>
      </c>
      <c r="Y273" s="53"/>
      <c r="Z273" s="53"/>
      <c r="AB273" s="53"/>
      <c r="AC273" s="53"/>
    </row>
    <row r="274" spans="1:29">
      <c r="A274" s="50" t="s">
        <v>630</v>
      </c>
      <c r="B274" s="96" t="s">
        <v>659</v>
      </c>
      <c r="C274" s="2">
        <v>1168</v>
      </c>
      <c r="D274" s="2" t="s">
        <v>18</v>
      </c>
      <c r="E274" s="154">
        <f>168+0.65</f>
        <v>168.65</v>
      </c>
      <c r="F274" s="132">
        <v>10.2216081118993</v>
      </c>
      <c r="G274" s="113" t="s">
        <v>307</v>
      </c>
      <c r="H274" s="132">
        <v>0.58408447052289125</v>
      </c>
      <c r="I274" s="132">
        <v>14.7964481355892</v>
      </c>
      <c r="J274" s="132">
        <v>21.700913717646301</v>
      </c>
      <c r="K274" s="132">
        <v>30.796754670101802</v>
      </c>
      <c r="L274" s="132">
        <v>11.9020282827882</v>
      </c>
      <c r="M274" s="133">
        <v>18.664872870520298</v>
      </c>
      <c r="N274" s="133">
        <v>28.1630550419065</v>
      </c>
      <c r="O274" s="53">
        <v>2683790</v>
      </c>
      <c r="P274" s="53">
        <v>216710</v>
      </c>
      <c r="Q274" s="53">
        <v>188463</v>
      </c>
      <c r="R274" s="53">
        <v>21362.5</v>
      </c>
      <c r="S274" s="53">
        <v>1584060</v>
      </c>
      <c r="T274" s="53">
        <v>94507.8</v>
      </c>
      <c r="U274" s="136">
        <v>335372</v>
      </c>
      <c r="V274" s="136">
        <v>157899.29999999999</v>
      </c>
      <c r="W274" s="138">
        <v>333486</v>
      </c>
      <c r="Y274" s="53"/>
      <c r="Z274" s="53"/>
      <c r="AB274" s="53"/>
      <c r="AC274" s="53"/>
    </row>
    <row r="275" spans="1:29">
      <c r="A275" s="50" t="s">
        <v>630</v>
      </c>
      <c r="B275" s="96" t="s">
        <v>659</v>
      </c>
      <c r="C275" s="2">
        <v>1168</v>
      </c>
      <c r="D275" s="2" t="s">
        <v>18</v>
      </c>
      <c r="E275" s="154">
        <v>170.08500000000001</v>
      </c>
      <c r="F275" s="132">
        <v>10.239868794355001</v>
      </c>
      <c r="G275" s="99" t="s">
        <v>308</v>
      </c>
      <c r="H275" s="132">
        <v>0.6217103465655559</v>
      </c>
      <c r="I275" s="132">
        <v>17.658993989592801</v>
      </c>
      <c r="J275" s="132">
        <v>24.437938878484498</v>
      </c>
      <c r="K275" s="132">
        <v>34.838945854973502</v>
      </c>
      <c r="L275" s="132">
        <v>14.586537423272301</v>
      </c>
      <c r="M275" s="133">
        <v>21.4903406272634</v>
      </c>
      <c r="N275" s="133">
        <v>31.8622930973156</v>
      </c>
      <c r="O275" s="54">
        <v>1796090</v>
      </c>
      <c r="P275" s="54">
        <v>235375</v>
      </c>
      <c r="Q275" s="54">
        <v>204081</v>
      </c>
      <c r="R275" s="54">
        <v>32938.400000000001</v>
      </c>
      <c r="S275" s="54">
        <v>2155690</v>
      </c>
      <c r="T275" s="54">
        <v>149814</v>
      </c>
      <c r="U275" s="136">
        <v>273483.7</v>
      </c>
      <c r="V275" s="136">
        <v>89588.700000000012</v>
      </c>
      <c r="W275" s="133">
        <v>206893</v>
      </c>
      <c r="Y275" s="54"/>
      <c r="Z275" s="54"/>
      <c r="AB275" s="54"/>
      <c r="AC275" s="54"/>
    </row>
    <row r="276" spans="1:29">
      <c r="A276" s="50" t="s">
        <v>630</v>
      </c>
      <c r="B276" s="96" t="s">
        <v>659</v>
      </c>
      <c r="C276" s="2">
        <v>1168</v>
      </c>
      <c r="D276" s="2" t="s">
        <v>18</v>
      </c>
      <c r="E276" s="154">
        <f>171+0.64</f>
        <v>171.64</v>
      </c>
      <c r="F276" s="132">
        <v>10.2591146500211</v>
      </c>
      <c r="G276" s="113" t="s">
        <v>309</v>
      </c>
      <c r="H276" s="132">
        <v>0.60436277666261939</v>
      </c>
      <c r="I276" s="132">
        <v>16.314547633190401</v>
      </c>
      <c r="J276" s="132">
        <v>23.103559295679599</v>
      </c>
      <c r="K276" s="132">
        <v>32.982590932487597</v>
      </c>
      <c r="L276" s="132">
        <v>13.3374086656369</v>
      </c>
      <c r="M276" s="133">
        <v>20.168066148769402</v>
      </c>
      <c r="N276" s="133">
        <v>30.239730141240099</v>
      </c>
      <c r="O276" s="53">
        <v>3452530</v>
      </c>
      <c r="P276" s="53">
        <v>314277</v>
      </c>
      <c r="Q276" s="53">
        <v>280622</v>
      </c>
      <c r="R276" s="53">
        <v>46521.5</v>
      </c>
      <c r="S276" s="53">
        <v>2521160</v>
      </c>
      <c r="T276" s="53">
        <v>152936</v>
      </c>
      <c r="U276" s="136">
        <v>668560</v>
      </c>
      <c r="V276" s="136">
        <v>251156.1</v>
      </c>
      <c r="W276" s="138">
        <v>462532</v>
      </c>
      <c r="Y276" s="54"/>
      <c r="Z276" s="53"/>
      <c r="AB276" s="53"/>
      <c r="AC276" s="53"/>
    </row>
    <row r="277" spans="1:29">
      <c r="A277" s="50" t="s">
        <v>630</v>
      </c>
      <c r="B277" s="96" t="s">
        <v>659</v>
      </c>
      <c r="C277" s="2">
        <v>1168</v>
      </c>
      <c r="D277" s="2" t="s">
        <v>18</v>
      </c>
      <c r="E277" s="154">
        <f>172.5+0.63</f>
        <v>173.13</v>
      </c>
      <c r="F277" s="132">
        <v>10.277631244671101</v>
      </c>
      <c r="G277" s="100" t="s">
        <v>310</v>
      </c>
      <c r="H277" s="132">
        <v>0.62209774188354261</v>
      </c>
      <c r="I277" s="132">
        <v>17.613718791894499</v>
      </c>
      <c r="J277" s="132">
        <v>24.465025796831</v>
      </c>
      <c r="K277" s="132">
        <v>34.863195336497299</v>
      </c>
      <c r="L277" s="132">
        <v>14.558988231051901</v>
      </c>
      <c r="M277" s="133">
        <v>21.4859549541879</v>
      </c>
      <c r="N277" s="133">
        <v>31.799330373501</v>
      </c>
      <c r="O277" s="49">
        <v>190125.57800000001</v>
      </c>
      <c r="P277" s="49">
        <v>30982.152999999998</v>
      </c>
      <c r="Q277" s="49">
        <v>30310.5</v>
      </c>
      <c r="R277" s="49">
        <v>3768.4850000000001</v>
      </c>
      <c r="S277" s="49">
        <v>237094.644</v>
      </c>
      <c r="T277" s="49">
        <v>16923.429</v>
      </c>
      <c r="U277" s="136">
        <v>22097.888999999999</v>
      </c>
      <c r="V277" s="136">
        <v>3033.0969999999998</v>
      </c>
      <c r="W277" s="132">
        <v>45201.392999999996</v>
      </c>
    </row>
    <row r="278" spans="1:29">
      <c r="A278" s="50" t="s">
        <v>630</v>
      </c>
      <c r="B278" s="96" t="s">
        <v>659</v>
      </c>
      <c r="C278" s="2">
        <v>1168</v>
      </c>
      <c r="D278" s="2" t="s">
        <v>18</v>
      </c>
      <c r="E278" s="154">
        <v>174.58</v>
      </c>
      <c r="F278" s="132">
        <v>10.296290833086299</v>
      </c>
      <c r="G278" s="99" t="s">
        <v>311</v>
      </c>
      <c r="H278" s="132">
        <v>0.60531595842261199</v>
      </c>
      <c r="I278" s="132">
        <v>16.441822529552802</v>
      </c>
      <c r="J278" s="132">
        <v>23.239836559031499</v>
      </c>
      <c r="K278" s="132">
        <v>33.023435755806297</v>
      </c>
      <c r="L278" s="132">
        <v>13.3403922862644</v>
      </c>
      <c r="M278" s="133">
        <v>20.189726685692499</v>
      </c>
      <c r="N278" s="133">
        <v>30.177685245380701</v>
      </c>
      <c r="O278" s="54">
        <v>1182700</v>
      </c>
      <c r="P278" s="54">
        <v>162778</v>
      </c>
      <c r="Q278" s="54">
        <v>150345</v>
      </c>
      <c r="R278" s="54">
        <v>20438.099999999999</v>
      </c>
      <c r="S278" s="54">
        <v>1153306.5</v>
      </c>
      <c r="T278" s="54">
        <v>78865</v>
      </c>
      <c r="U278" s="136">
        <v>149193.60000000001</v>
      </c>
      <c r="V278" s="136">
        <v>58486.5</v>
      </c>
      <c r="W278" s="133">
        <v>125693</v>
      </c>
      <c r="Y278" s="54"/>
      <c r="Z278" s="54"/>
      <c r="AB278" s="54"/>
      <c r="AC278" s="54"/>
    </row>
    <row r="279" spans="1:29">
      <c r="A279" s="50" t="s">
        <v>630</v>
      </c>
      <c r="B279" s="96" t="s">
        <v>659</v>
      </c>
      <c r="C279" s="2">
        <v>1168</v>
      </c>
      <c r="D279" s="2" t="s">
        <v>18</v>
      </c>
      <c r="E279" s="154">
        <f>176.1+0.64</f>
        <v>176.73999999999998</v>
      </c>
      <c r="F279" s="132">
        <v>10.3264396731196</v>
      </c>
      <c r="G279" s="100" t="s">
        <v>312</v>
      </c>
      <c r="H279" s="132">
        <v>0.59775616701293854</v>
      </c>
      <c r="I279" s="132">
        <v>15.898438832575099</v>
      </c>
      <c r="J279" s="132">
        <v>22.704839421480902</v>
      </c>
      <c r="K279" s="132">
        <v>32.426733167517298</v>
      </c>
      <c r="L279" s="132">
        <v>12.8552709489111</v>
      </c>
      <c r="M279" s="133">
        <v>19.689714092703799</v>
      </c>
      <c r="N279" s="133">
        <v>29.3755751457945</v>
      </c>
      <c r="O279" s="49">
        <v>292080.70500000002</v>
      </c>
      <c r="P279" s="49">
        <v>48504.930999999997</v>
      </c>
      <c r="Q279" s="49">
        <v>43406.891000000003</v>
      </c>
      <c r="R279" s="49">
        <v>6453.6610000000001</v>
      </c>
      <c r="S279" s="49">
        <v>366984.57799999998</v>
      </c>
      <c r="T279" s="49">
        <v>22220.407999999999</v>
      </c>
      <c r="U279" s="136">
        <v>33439.573000000004</v>
      </c>
      <c r="V279" s="136">
        <v>12650.698</v>
      </c>
      <c r="W279" s="132">
        <v>73061.888999999996</v>
      </c>
    </row>
    <row r="280" spans="1:29">
      <c r="A280" s="50" t="s">
        <v>630</v>
      </c>
      <c r="B280" s="96" t="s">
        <v>659</v>
      </c>
      <c r="C280" s="2">
        <v>1168</v>
      </c>
      <c r="D280" s="2" t="s">
        <v>18</v>
      </c>
      <c r="E280" s="154">
        <v>178.19</v>
      </c>
      <c r="F280" s="132">
        <v>10.3490447356362</v>
      </c>
      <c r="G280" s="99" t="s">
        <v>313</v>
      </c>
      <c r="H280" s="132">
        <v>0.62694068102721423</v>
      </c>
      <c r="I280" s="132">
        <v>18.015976175385202</v>
      </c>
      <c r="J280" s="132">
        <v>24.8106484673024</v>
      </c>
      <c r="K280" s="132">
        <v>35.349638838593599</v>
      </c>
      <c r="L280" s="132">
        <v>14.9014578014883</v>
      </c>
      <c r="M280" s="133">
        <v>21.859134163298101</v>
      </c>
      <c r="N280" s="133">
        <v>32.376137876096102</v>
      </c>
      <c r="O280" s="54">
        <v>4944960</v>
      </c>
      <c r="P280" s="54">
        <v>764479.2</v>
      </c>
      <c r="Q280" s="54">
        <v>732792</v>
      </c>
      <c r="R280" s="54">
        <v>105495</v>
      </c>
      <c r="S280" s="54">
        <v>6540650</v>
      </c>
      <c r="T280" s="54">
        <v>446450</v>
      </c>
      <c r="U280" s="136">
        <v>979322</v>
      </c>
      <c r="V280" s="136">
        <v>162102.29999999999</v>
      </c>
      <c r="W280" s="133">
        <v>317445</v>
      </c>
      <c r="Y280" s="54"/>
      <c r="Z280" s="54"/>
      <c r="AB280" s="54"/>
      <c r="AC280" s="54"/>
    </row>
    <row r="281" spans="1:29">
      <c r="A281" s="50" t="s">
        <v>630</v>
      </c>
      <c r="B281" s="96" t="s">
        <v>659</v>
      </c>
      <c r="C281" s="2">
        <v>1168</v>
      </c>
      <c r="D281" s="2" t="s">
        <v>18</v>
      </c>
      <c r="E281" s="154">
        <f>179.1+0.63</f>
        <v>179.73</v>
      </c>
      <c r="F281" s="132">
        <v>10.375839028521099</v>
      </c>
      <c r="G281" s="113" t="s">
        <v>314</v>
      </c>
      <c r="H281" s="132">
        <v>0.60585033608890171</v>
      </c>
      <c r="I281" s="132">
        <v>16.445610823054199</v>
      </c>
      <c r="J281" s="132">
        <v>23.308714236411699</v>
      </c>
      <c r="K281" s="132">
        <v>33.194517187311803</v>
      </c>
      <c r="L281" s="132">
        <v>13.440373427365</v>
      </c>
      <c r="M281" s="133">
        <v>20.302105223494799</v>
      </c>
      <c r="N281" s="133">
        <v>30.241976152336498</v>
      </c>
      <c r="O281" s="53">
        <v>4093510</v>
      </c>
      <c r="P281" s="53">
        <v>624087</v>
      </c>
      <c r="Q281" s="53">
        <v>592570</v>
      </c>
      <c r="R281" s="53">
        <v>69108.7</v>
      </c>
      <c r="S281" s="54">
        <v>4771500</v>
      </c>
      <c r="T281" s="54">
        <v>297610</v>
      </c>
      <c r="U281" s="136">
        <v>392345</v>
      </c>
      <c r="V281" s="136">
        <v>161005</v>
      </c>
      <c r="W281" s="138">
        <v>355296</v>
      </c>
      <c r="Y281" s="53"/>
      <c r="Z281" s="53"/>
      <c r="AB281" s="53"/>
      <c r="AC281" s="53"/>
    </row>
    <row r="282" spans="1:29">
      <c r="A282" s="50" t="s">
        <v>630</v>
      </c>
      <c r="B282" s="96" t="s">
        <v>659</v>
      </c>
      <c r="C282" s="2">
        <v>1168</v>
      </c>
      <c r="D282" s="2" t="s">
        <v>18</v>
      </c>
      <c r="E282" s="154">
        <v>181.46</v>
      </c>
      <c r="F282" s="132">
        <v>10.410155544991399</v>
      </c>
      <c r="G282" s="99" t="s">
        <v>315</v>
      </c>
      <c r="H282" s="132">
        <v>0.61565994706181537</v>
      </c>
      <c r="I282" s="132">
        <v>17.120038480358101</v>
      </c>
      <c r="J282" s="132">
        <v>23.987819533260399</v>
      </c>
      <c r="K282" s="132">
        <v>34.232704836117001</v>
      </c>
      <c r="L282" s="132">
        <v>14.111515569918399</v>
      </c>
      <c r="M282" s="133">
        <v>21.047269964598101</v>
      </c>
      <c r="N282" s="133">
        <v>31.380212949002601</v>
      </c>
      <c r="O282" s="54">
        <v>4195010</v>
      </c>
      <c r="P282" s="54">
        <v>765875</v>
      </c>
      <c r="Q282" s="54">
        <v>723046</v>
      </c>
      <c r="R282" s="54">
        <v>95265.5</v>
      </c>
      <c r="S282" s="54">
        <v>5934700</v>
      </c>
      <c r="T282" s="54">
        <v>408515</v>
      </c>
      <c r="U282" s="136">
        <v>445435</v>
      </c>
      <c r="V282" s="136">
        <v>82206.2</v>
      </c>
      <c r="W282" s="133">
        <v>175834</v>
      </c>
      <c r="Y282" s="54"/>
      <c r="Z282" s="54"/>
      <c r="AB282" s="54"/>
      <c r="AC282" s="54"/>
    </row>
    <row r="283" spans="1:29">
      <c r="A283" s="50" t="s">
        <v>630</v>
      </c>
      <c r="B283" s="96" t="s">
        <v>659</v>
      </c>
      <c r="C283" s="2">
        <v>1168</v>
      </c>
      <c r="D283" s="2" t="s">
        <v>18</v>
      </c>
      <c r="E283" s="154">
        <f>182.1+0.64</f>
        <v>182.73999999999998</v>
      </c>
      <c r="F283" s="132">
        <v>10.4389383329317</v>
      </c>
      <c r="G283" s="100" t="s">
        <v>316</v>
      </c>
      <c r="H283" s="132">
        <v>0.61407574933576914</v>
      </c>
      <c r="I283" s="132">
        <v>17.065957181192498</v>
      </c>
      <c r="J283" s="132">
        <v>23.864809309715501</v>
      </c>
      <c r="K283" s="132">
        <v>34.020588538167502</v>
      </c>
      <c r="L283" s="132">
        <v>13.9420082085299</v>
      </c>
      <c r="M283" s="133">
        <v>20.883022320900899</v>
      </c>
      <c r="N283" s="133">
        <v>31.0557613954192</v>
      </c>
      <c r="O283" s="49">
        <v>352817.25400000002</v>
      </c>
      <c r="P283" s="49">
        <v>63361.38</v>
      </c>
      <c r="Q283" s="49">
        <v>59445.241000000002</v>
      </c>
      <c r="R283" s="49">
        <v>8363.8169999999991</v>
      </c>
      <c r="S283" s="49">
        <v>489576.02399999998</v>
      </c>
      <c r="T283" s="49">
        <v>33010.434000000001</v>
      </c>
      <c r="U283" s="136">
        <v>43777.543000000005</v>
      </c>
      <c r="V283" s="136">
        <v>12320.931</v>
      </c>
      <c r="W283" s="132">
        <v>24331.96</v>
      </c>
    </row>
    <row r="284" spans="1:29">
      <c r="A284" s="50" t="s">
        <v>630</v>
      </c>
      <c r="B284" s="96" t="s">
        <v>659</v>
      </c>
      <c r="C284" s="2">
        <v>1168</v>
      </c>
      <c r="D284" s="2" t="s">
        <v>18</v>
      </c>
      <c r="E284" s="154">
        <v>183.7</v>
      </c>
      <c r="F284" s="132">
        <v>10.462672608044601</v>
      </c>
      <c r="G284" s="99" t="s">
        <v>317</v>
      </c>
      <c r="H284" s="132">
        <v>0.61778507075716071</v>
      </c>
      <c r="I284" s="132">
        <v>17.314530201807401</v>
      </c>
      <c r="J284" s="132">
        <v>24.169645718296302</v>
      </c>
      <c r="K284" s="132">
        <v>34.3986291631795</v>
      </c>
      <c r="L284" s="132">
        <v>14.2825662298747</v>
      </c>
      <c r="M284" s="133">
        <v>21.172018474524801</v>
      </c>
      <c r="N284" s="133">
        <v>31.510309162148101</v>
      </c>
      <c r="O284" s="54">
        <v>690499</v>
      </c>
      <c r="P284" s="54">
        <v>79311.7</v>
      </c>
      <c r="Q284" s="54">
        <v>70669.100000000006</v>
      </c>
      <c r="R284" s="54">
        <v>13075.2</v>
      </c>
      <c r="S284" s="54">
        <v>590489</v>
      </c>
      <c r="T284" s="54">
        <v>44449.5</v>
      </c>
      <c r="U284" s="136">
        <v>120851.4</v>
      </c>
      <c r="V284" s="136">
        <v>40549.699999999997</v>
      </c>
      <c r="W284" s="133">
        <v>103445</v>
      </c>
      <c r="Y284" s="54"/>
      <c r="Z284" s="54"/>
      <c r="AB284" s="54"/>
      <c r="AC284" s="54"/>
    </row>
    <row r="285" spans="1:29">
      <c r="A285" s="50" t="s">
        <v>630</v>
      </c>
      <c r="B285" s="96" t="s">
        <v>659</v>
      </c>
      <c r="C285" s="2">
        <v>1168</v>
      </c>
      <c r="D285" s="2" t="s">
        <v>18</v>
      </c>
      <c r="E285" s="154">
        <v>186.33</v>
      </c>
      <c r="F285" s="132">
        <v>10.538488528823001</v>
      </c>
      <c r="G285" s="113" t="s">
        <v>318</v>
      </c>
      <c r="H285" s="132">
        <v>0.63366948784003441</v>
      </c>
      <c r="I285" s="132">
        <v>18.498812990808698</v>
      </c>
      <c r="J285" s="132">
        <v>25.312103250709999</v>
      </c>
      <c r="K285" s="132">
        <v>36.248283886623597</v>
      </c>
      <c r="L285" s="132">
        <v>15.404261576710001</v>
      </c>
      <c r="M285" s="133">
        <v>22.3889162634459</v>
      </c>
      <c r="N285" s="133">
        <v>33.017607577001897</v>
      </c>
      <c r="O285" s="53">
        <v>452746</v>
      </c>
      <c r="P285" s="53">
        <v>51950.9</v>
      </c>
      <c r="Q285" s="53">
        <v>50865</v>
      </c>
      <c r="R285" s="53">
        <v>7662.0859399999999</v>
      </c>
      <c r="S285" s="53">
        <v>383760</v>
      </c>
      <c r="T285" s="53">
        <v>31336.3</v>
      </c>
      <c r="U285" s="136">
        <v>69864.700000000012</v>
      </c>
      <c r="V285" s="136">
        <v>30773.8</v>
      </c>
      <c r="W285" s="138">
        <v>83600.7</v>
      </c>
      <c r="Y285" s="53"/>
      <c r="Z285" s="53"/>
      <c r="AB285" s="53"/>
      <c r="AC285" s="53"/>
    </row>
    <row r="286" spans="1:29">
      <c r="A286" s="50" t="s">
        <v>630</v>
      </c>
      <c r="B286" s="96" t="s">
        <v>659</v>
      </c>
      <c r="C286" s="2">
        <v>1168</v>
      </c>
      <c r="D286" s="2" t="s">
        <v>18</v>
      </c>
      <c r="E286" s="154">
        <f>187.2+0.66</f>
        <v>187.85999999999999</v>
      </c>
      <c r="F286" s="132">
        <v>10.5908390430443</v>
      </c>
      <c r="G286" s="113" t="s">
        <v>319</v>
      </c>
      <c r="H286" s="132">
        <v>0.62083855422050571</v>
      </c>
      <c r="I286" s="132">
        <v>17.552567674531701</v>
      </c>
      <c r="J286" s="132">
        <v>24.3618857368463</v>
      </c>
      <c r="K286" s="132">
        <v>34.652932700074999</v>
      </c>
      <c r="L286" s="132">
        <v>14.4748213814889</v>
      </c>
      <c r="M286" s="133">
        <v>21.434063544821999</v>
      </c>
      <c r="N286" s="133">
        <v>31.838589143284899</v>
      </c>
      <c r="O286" s="53">
        <v>2509660</v>
      </c>
      <c r="P286" s="53">
        <v>200896</v>
      </c>
      <c r="Q286" s="53">
        <v>204121</v>
      </c>
      <c r="R286" s="53">
        <v>22717.9</v>
      </c>
      <c r="S286" s="53">
        <v>1379240</v>
      </c>
      <c r="T286" s="53">
        <v>102108</v>
      </c>
      <c r="U286" s="136">
        <v>344093.5</v>
      </c>
      <c r="V286" s="136">
        <v>151804.29999999999</v>
      </c>
      <c r="W286" s="138">
        <v>342683</v>
      </c>
      <c r="Y286" s="53"/>
      <c r="Z286" s="53"/>
      <c r="AB286" s="53"/>
      <c r="AC286" s="53"/>
    </row>
    <row r="287" spans="1:29">
      <c r="A287" s="50" t="s">
        <v>630</v>
      </c>
      <c r="B287" s="96" t="s">
        <v>659</v>
      </c>
      <c r="C287" s="2">
        <v>1168</v>
      </c>
      <c r="D287" s="2" t="s">
        <v>18</v>
      </c>
      <c r="E287" s="154">
        <v>189.11</v>
      </c>
      <c r="F287" s="132">
        <v>10.6363236064273</v>
      </c>
      <c r="G287" s="113" t="s">
        <v>320</v>
      </c>
      <c r="H287" s="132">
        <v>0.63458189091231909</v>
      </c>
      <c r="I287" s="132">
        <v>18.513957269169602</v>
      </c>
      <c r="J287" s="132">
        <v>25.350269545568</v>
      </c>
      <c r="K287" s="132">
        <v>36.168650694893103</v>
      </c>
      <c r="L287" s="132">
        <v>15.442974181399</v>
      </c>
      <c r="M287" s="133">
        <v>22.447915510566499</v>
      </c>
      <c r="N287" s="133">
        <v>33.220710191395803</v>
      </c>
      <c r="O287" s="53">
        <v>2911220</v>
      </c>
      <c r="P287" s="53">
        <v>415736</v>
      </c>
      <c r="Q287" s="53">
        <v>420439</v>
      </c>
      <c r="R287" s="53">
        <v>57621.5</v>
      </c>
      <c r="S287" s="53">
        <v>3367970</v>
      </c>
      <c r="T287" s="53">
        <v>243903</v>
      </c>
      <c r="U287" s="136">
        <v>597689</v>
      </c>
      <c r="V287" s="136">
        <v>117967.1</v>
      </c>
      <c r="W287" s="138">
        <v>302377</v>
      </c>
      <c r="Y287" s="53"/>
      <c r="Z287" s="53"/>
      <c r="AB287" s="53"/>
      <c r="AC287" s="53"/>
    </row>
    <row r="288" spans="1:29">
      <c r="A288" s="50" t="s">
        <v>630</v>
      </c>
      <c r="B288" s="96" t="s">
        <v>659</v>
      </c>
      <c r="C288" s="2">
        <v>1168</v>
      </c>
      <c r="D288" s="2" t="s">
        <v>18</v>
      </c>
      <c r="E288" s="154">
        <f>190.2+0.64</f>
        <v>190.83999999999997</v>
      </c>
      <c r="F288" s="132">
        <v>10.6971999187049</v>
      </c>
      <c r="G288" s="113" t="s">
        <v>321</v>
      </c>
      <c r="H288" s="132">
        <v>0.60743087761188741</v>
      </c>
      <c r="I288" s="132">
        <v>16.5332170080666</v>
      </c>
      <c r="J288" s="132">
        <v>23.3821807282416</v>
      </c>
      <c r="K288" s="132">
        <v>33.328054958664602</v>
      </c>
      <c r="L288" s="132">
        <v>13.497422269931899</v>
      </c>
      <c r="M288" s="133">
        <v>20.3836233085331</v>
      </c>
      <c r="N288" s="133">
        <v>30.2611914517577</v>
      </c>
      <c r="O288" s="53">
        <v>3231640</v>
      </c>
      <c r="P288" s="53">
        <v>283244</v>
      </c>
      <c r="Q288" s="53">
        <v>268792</v>
      </c>
      <c r="R288" s="53">
        <v>36125.699999999997</v>
      </c>
      <c r="S288" s="53">
        <v>2044250</v>
      </c>
      <c r="T288" s="53">
        <v>133352</v>
      </c>
      <c r="U288" s="136">
        <v>1022701</v>
      </c>
      <c r="V288" s="136">
        <v>262964.59999999998</v>
      </c>
      <c r="W288" s="138">
        <v>471532</v>
      </c>
      <c r="Y288" s="53"/>
      <c r="Z288" s="53"/>
      <c r="AB288" s="53"/>
      <c r="AC288" s="53"/>
    </row>
    <row r="289" spans="1:29">
      <c r="A289" s="50" t="s">
        <v>630</v>
      </c>
      <c r="B289" s="96" t="s">
        <v>659</v>
      </c>
      <c r="C289" s="2">
        <v>1168</v>
      </c>
      <c r="D289" s="2" t="s">
        <v>18</v>
      </c>
      <c r="E289" s="154">
        <v>192.3</v>
      </c>
      <c r="F289" s="132">
        <v>10.7470056787601</v>
      </c>
      <c r="G289" s="99" t="s">
        <v>322</v>
      </c>
      <c r="H289" s="132">
        <v>0.62246350769607206</v>
      </c>
      <c r="I289" s="132">
        <v>17.605574384456599</v>
      </c>
      <c r="J289" s="132">
        <v>24.435114836082398</v>
      </c>
      <c r="K289" s="132">
        <v>34.884696491626798</v>
      </c>
      <c r="L289" s="132">
        <v>14.5658514363751</v>
      </c>
      <c r="M289" s="133">
        <v>21.5005903451123</v>
      </c>
      <c r="N289" s="133">
        <v>31.865556913367801</v>
      </c>
      <c r="O289" s="54">
        <v>753290.7</v>
      </c>
      <c r="P289" s="54">
        <v>49374.6</v>
      </c>
      <c r="Q289" s="54">
        <v>47132.2</v>
      </c>
      <c r="R289" s="54">
        <v>6912.5</v>
      </c>
      <c r="S289" s="54">
        <v>312730.5</v>
      </c>
      <c r="T289" s="54">
        <v>27361.7</v>
      </c>
      <c r="U289" s="136">
        <v>127078.5</v>
      </c>
      <c r="V289" s="136">
        <v>60565.8</v>
      </c>
      <c r="W289" s="133">
        <v>301972</v>
      </c>
      <c r="Y289" s="54"/>
      <c r="Z289" s="54"/>
      <c r="AB289" s="54"/>
      <c r="AC289" s="54"/>
    </row>
    <row r="290" spans="1:29">
      <c r="A290" s="50" t="s">
        <v>630</v>
      </c>
      <c r="B290" s="96" t="s">
        <v>659</v>
      </c>
      <c r="C290" s="2">
        <v>1168</v>
      </c>
      <c r="D290" s="2" t="s">
        <v>18</v>
      </c>
      <c r="E290" s="154">
        <f>191.7+0.64</f>
        <v>192.33999999999997</v>
      </c>
      <c r="F290" s="132">
        <v>10.748353438874201</v>
      </c>
      <c r="G290" s="113" t="s">
        <v>323</v>
      </c>
      <c r="H290" s="132">
        <v>0.60687188547291138</v>
      </c>
      <c r="I290" s="132">
        <v>16.5508763305649</v>
      </c>
      <c r="J290" s="132">
        <v>23.362063781802998</v>
      </c>
      <c r="K290" s="132">
        <v>33.323024486649203</v>
      </c>
      <c r="L290" s="132">
        <v>13.5127257088634</v>
      </c>
      <c r="M290" s="133">
        <v>20.390027286164301</v>
      </c>
      <c r="N290" s="133">
        <v>30.346417709003799</v>
      </c>
      <c r="O290" s="53">
        <v>2194750</v>
      </c>
      <c r="P290" s="53">
        <v>132977</v>
      </c>
      <c r="Q290" s="53">
        <v>134850</v>
      </c>
      <c r="R290" s="53">
        <v>12614.7</v>
      </c>
      <c r="S290" s="53">
        <v>777677</v>
      </c>
      <c r="T290" s="53">
        <v>57811.9</v>
      </c>
      <c r="U290" s="136">
        <v>306683</v>
      </c>
      <c r="V290" s="136">
        <v>178888.9</v>
      </c>
      <c r="W290" s="138">
        <v>366055</v>
      </c>
      <c r="Y290" s="53"/>
      <c r="Z290" s="53"/>
      <c r="AB290" s="53"/>
      <c r="AC290" s="53"/>
    </row>
    <row r="291" spans="1:29">
      <c r="A291" s="50" t="s">
        <v>630</v>
      </c>
      <c r="B291" s="96" t="s">
        <v>659</v>
      </c>
      <c r="C291" s="2">
        <v>1168</v>
      </c>
      <c r="D291" s="2" t="s">
        <v>18</v>
      </c>
      <c r="E291" s="154">
        <v>193.78</v>
      </c>
      <c r="F291" s="132">
        <v>10.7963879441324</v>
      </c>
      <c r="G291" s="113" t="s">
        <v>324</v>
      </c>
      <c r="H291" s="132">
        <v>0.63334254291734882</v>
      </c>
      <c r="I291" s="132">
        <v>18.401912429115999</v>
      </c>
      <c r="J291" s="132">
        <v>25.247387827896201</v>
      </c>
      <c r="K291" s="132">
        <v>36.097532293013998</v>
      </c>
      <c r="L291" s="132">
        <v>15.342364247063699</v>
      </c>
      <c r="M291" s="133">
        <v>22.3171892815677</v>
      </c>
      <c r="N291" s="133">
        <v>32.9713327196432</v>
      </c>
      <c r="O291" s="53">
        <v>1912300</v>
      </c>
      <c r="P291" s="53">
        <v>222287</v>
      </c>
      <c r="Q291" s="53">
        <v>237539</v>
      </c>
      <c r="R291" s="53">
        <v>28612.5</v>
      </c>
      <c r="S291" s="53">
        <v>1499220</v>
      </c>
      <c r="T291" s="53">
        <v>117814</v>
      </c>
      <c r="U291" s="136">
        <v>301669</v>
      </c>
      <c r="V291" s="136">
        <v>92882.1</v>
      </c>
      <c r="W291" s="138">
        <v>198809</v>
      </c>
      <c r="Y291" s="53"/>
      <c r="Z291" s="53"/>
      <c r="AB291" s="53"/>
      <c r="AC291" s="53"/>
    </row>
    <row r="292" spans="1:29">
      <c r="A292" s="50" t="s">
        <v>630</v>
      </c>
      <c r="B292" s="96" t="s">
        <v>659</v>
      </c>
      <c r="C292" s="2">
        <v>1168</v>
      </c>
      <c r="D292" s="2" t="s">
        <v>18</v>
      </c>
      <c r="E292" s="154">
        <f>195.4+0.26</f>
        <v>195.66</v>
      </c>
      <c r="F292" s="132">
        <v>10.8580518949589</v>
      </c>
      <c r="G292" s="113" t="s">
        <v>325</v>
      </c>
      <c r="H292" s="132">
        <v>0.64607711693726377</v>
      </c>
      <c r="I292" s="132">
        <v>19.321571169928301</v>
      </c>
      <c r="J292" s="132">
        <v>26.138969021192299</v>
      </c>
      <c r="K292" s="132">
        <v>37.335066538285098</v>
      </c>
      <c r="L292" s="132">
        <v>16.217425151293501</v>
      </c>
      <c r="M292" s="133">
        <v>23.2811111808637</v>
      </c>
      <c r="N292" s="133">
        <v>34.336391788803603</v>
      </c>
      <c r="O292" s="53">
        <v>2972500</v>
      </c>
      <c r="P292" s="53">
        <v>300672</v>
      </c>
      <c r="Q292" s="53">
        <v>349717</v>
      </c>
      <c r="R292" s="53">
        <v>33565</v>
      </c>
      <c r="S292" s="53">
        <v>2202480</v>
      </c>
      <c r="T292" s="53">
        <v>165587</v>
      </c>
      <c r="U292" s="136">
        <v>301812</v>
      </c>
      <c r="V292" s="136">
        <v>161069.4</v>
      </c>
      <c r="W292" s="138">
        <v>292160</v>
      </c>
      <c r="Y292" s="53"/>
      <c r="Z292" s="53"/>
      <c r="AB292" s="53"/>
      <c r="AC292" s="53"/>
    </row>
    <row r="293" spans="1:29">
      <c r="A293" s="50" t="s">
        <v>630</v>
      </c>
      <c r="B293" s="96" t="s">
        <v>659</v>
      </c>
      <c r="C293" s="2">
        <v>1168</v>
      </c>
      <c r="D293" s="2" t="s">
        <v>18</v>
      </c>
      <c r="E293" s="154">
        <v>197.91</v>
      </c>
      <c r="F293" s="132">
        <v>10.931210606275901</v>
      </c>
      <c r="G293" s="113" t="s">
        <v>326</v>
      </c>
      <c r="H293" s="132">
        <v>0.65627310887980572</v>
      </c>
      <c r="I293" s="132">
        <v>19.995668297412699</v>
      </c>
      <c r="J293" s="132">
        <v>26.852838935557099</v>
      </c>
      <c r="K293" s="132">
        <v>38.510227840539002</v>
      </c>
      <c r="L293" s="132">
        <v>16.877714072249798</v>
      </c>
      <c r="M293" s="133">
        <v>24.0347150925965</v>
      </c>
      <c r="N293" s="133">
        <v>35.3640394486658</v>
      </c>
      <c r="O293" s="53">
        <v>2867350</v>
      </c>
      <c r="P293" s="53">
        <v>227018</v>
      </c>
      <c r="Q293" s="53">
        <v>261863</v>
      </c>
      <c r="R293" s="53">
        <v>34389.4</v>
      </c>
      <c r="S293" s="53">
        <v>1713990</v>
      </c>
      <c r="T293" s="53">
        <v>137190</v>
      </c>
      <c r="U293" s="136">
        <v>554332</v>
      </c>
      <c r="V293" s="136">
        <v>134625.09999999998</v>
      </c>
      <c r="W293" s="138">
        <v>214979</v>
      </c>
      <c r="Y293" s="53"/>
      <c r="Z293" s="53"/>
      <c r="AB293" s="53"/>
      <c r="AC293" s="53"/>
    </row>
    <row r="294" spans="1:29">
      <c r="A294" s="50" t="s">
        <v>630</v>
      </c>
      <c r="B294" s="96" t="s">
        <v>659</v>
      </c>
      <c r="C294" s="2">
        <v>1168</v>
      </c>
      <c r="D294" s="2" t="s">
        <v>18</v>
      </c>
      <c r="E294" s="154">
        <f>198.4+0.26</f>
        <v>198.66</v>
      </c>
      <c r="F294" s="132">
        <v>10.9556364676962</v>
      </c>
      <c r="G294" s="100" t="s">
        <v>327</v>
      </c>
      <c r="H294" s="132">
        <v>0.60138032662678376</v>
      </c>
      <c r="I294" s="132">
        <v>16.107301501170902</v>
      </c>
      <c r="J294" s="132">
        <v>22.974528071341201</v>
      </c>
      <c r="K294" s="132">
        <v>32.6989517966379</v>
      </c>
      <c r="L294" s="132">
        <v>13.0728789116973</v>
      </c>
      <c r="M294" s="133">
        <v>19.916355121298601</v>
      </c>
      <c r="N294" s="133">
        <v>29.786957860929501</v>
      </c>
      <c r="O294" s="49">
        <v>953203.73600000003</v>
      </c>
      <c r="P294" s="49">
        <v>135424.92000000001</v>
      </c>
      <c r="Q294" s="49">
        <v>112611.027</v>
      </c>
      <c r="R294" s="49">
        <v>31747.368999999999</v>
      </c>
      <c r="S294" s="49">
        <v>1205481.152</v>
      </c>
      <c r="T294" s="49">
        <v>59951.345999999998</v>
      </c>
      <c r="U294" s="136">
        <v>56590.868000000002</v>
      </c>
      <c r="V294" s="136">
        <v>22445.156000000003</v>
      </c>
      <c r="W294" s="132">
        <v>57194.334000000003</v>
      </c>
    </row>
    <row r="295" spans="1:29">
      <c r="A295" s="50" t="s">
        <v>630</v>
      </c>
      <c r="B295" s="96" t="s">
        <v>659</v>
      </c>
      <c r="C295" s="2">
        <v>1168</v>
      </c>
      <c r="D295" s="2" t="s">
        <v>18</v>
      </c>
      <c r="E295" s="158">
        <f>199.9+0.49</f>
        <v>200.39000000000001</v>
      </c>
      <c r="F295" s="132">
        <v>11.0124145396516</v>
      </c>
      <c r="G295" s="105" t="s">
        <v>328</v>
      </c>
      <c r="H295" s="132">
        <v>0.6251762139318634</v>
      </c>
      <c r="I295" s="132">
        <v>17.781994149126898</v>
      </c>
      <c r="J295" s="132">
        <v>24.656192486981499</v>
      </c>
      <c r="K295" s="132">
        <v>35.227843793427198</v>
      </c>
      <c r="L295" s="132">
        <v>14.799539794507201</v>
      </c>
      <c r="M295" s="133">
        <v>21.713220575425598</v>
      </c>
      <c r="N295" s="133">
        <v>32.2045039776349</v>
      </c>
      <c r="O295" s="52">
        <v>16593725</v>
      </c>
      <c r="P295" s="52">
        <v>1386600.1</v>
      </c>
      <c r="Q295" s="52">
        <v>1561594.6</v>
      </c>
      <c r="R295" s="52">
        <v>188081.5</v>
      </c>
      <c r="S295" s="52">
        <v>11397955</v>
      </c>
      <c r="T295" s="52">
        <v>563062.4</v>
      </c>
      <c r="U295" s="136">
        <v>2035587.8</v>
      </c>
      <c r="V295" s="136">
        <v>774503.2</v>
      </c>
      <c r="W295" s="137">
        <v>1953341.5</v>
      </c>
      <c r="Y295" s="58"/>
      <c r="Z295" s="58"/>
      <c r="AB295" s="58"/>
      <c r="AC295" s="58"/>
    </row>
    <row r="296" spans="1:29">
      <c r="A296" s="50" t="s">
        <v>630</v>
      </c>
      <c r="B296" s="96" t="s">
        <v>659</v>
      </c>
      <c r="C296" s="2">
        <v>1168</v>
      </c>
      <c r="D296" s="2" t="s">
        <v>18</v>
      </c>
      <c r="E296" s="158">
        <f>202.9+0.28</f>
        <v>203.18</v>
      </c>
      <c r="F296" s="132">
        <v>11.1064418854744</v>
      </c>
      <c r="G296" s="113" t="s">
        <v>329</v>
      </c>
      <c r="H296" s="132">
        <v>0.67377976105024118</v>
      </c>
      <c r="I296" s="132">
        <v>21.2861193169682</v>
      </c>
      <c r="J296" s="132">
        <v>28.1470221132159</v>
      </c>
      <c r="K296" s="132">
        <v>40.360859811639202</v>
      </c>
      <c r="L296" s="132">
        <v>18.118608717789101</v>
      </c>
      <c r="M296" s="133">
        <v>25.356744507803299</v>
      </c>
      <c r="N296" s="133">
        <v>37.132587890665903</v>
      </c>
      <c r="O296" s="53">
        <v>8538190</v>
      </c>
      <c r="P296" s="53">
        <v>977119</v>
      </c>
      <c r="Q296" s="53">
        <v>1211190</v>
      </c>
      <c r="R296" s="53">
        <v>131737</v>
      </c>
      <c r="S296" s="53">
        <v>7822580</v>
      </c>
      <c r="T296" s="53">
        <v>675228</v>
      </c>
      <c r="U296" s="136">
        <v>1033239</v>
      </c>
      <c r="V296" s="136">
        <v>387047</v>
      </c>
      <c r="W296" s="137">
        <v>776463</v>
      </c>
      <c r="Y296" s="53"/>
      <c r="Z296" s="53"/>
      <c r="AB296" s="53"/>
      <c r="AC296" s="53"/>
    </row>
    <row r="297" spans="1:29">
      <c r="A297" s="50" t="s">
        <v>630</v>
      </c>
      <c r="B297" s="96" t="s">
        <v>659</v>
      </c>
      <c r="C297" s="2">
        <v>1168</v>
      </c>
      <c r="D297" s="2" t="s">
        <v>18</v>
      </c>
      <c r="E297" s="154">
        <v>203.5</v>
      </c>
      <c r="F297" s="132">
        <v>11.1175060434187</v>
      </c>
      <c r="G297" s="99" t="s">
        <v>330</v>
      </c>
      <c r="H297" s="132">
        <v>0.65499320222982182</v>
      </c>
      <c r="I297" s="132">
        <v>19.913458817118102</v>
      </c>
      <c r="J297" s="132">
        <v>26.825387327571299</v>
      </c>
      <c r="K297" s="132">
        <v>38.5367310490481</v>
      </c>
      <c r="L297" s="134">
        <v>16.815078229750199</v>
      </c>
      <c r="M297" s="133">
        <v>23.944073406192</v>
      </c>
      <c r="N297" s="133">
        <v>35.149087763433698</v>
      </c>
      <c r="O297" s="54">
        <v>8480279</v>
      </c>
      <c r="P297" s="54">
        <v>1071166.1000000001</v>
      </c>
      <c r="Q297" s="54">
        <v>1159720.8</v>
      </c>
      <c r="R297" s="54">
        <v>147117.9</v>
      </c>
      <c r="S297" s="54">
        <v>8498035</v>
      </c>
      <c r="T297" s="54">
        <v>726763.3</v>
      </c>
      <c r="U297" s="136">
        <v>1365538.4</v>
      </c>
      <c r="V297" s="136">
        <v>317623.5</v>
      </c>
      <c r="W297" s="133">
        <v>1594149.1</v>
      </c>
      <c r="Y297" s="54"/>
      <c r="Z297" s="54"/>
      <c r="AB297" s="54"/>
      <c r="AC297" s="54"/>
    </row>
    <row r="298" spans="1:29">
      <c r="A298" s="50" t="s">
        <v>630</v>
      </c>
      <c r="B298" s="96" t="s">
        <v>659</v>
      </c>
      <c r="C298" s="2">
        <v>1168</v>
      </c>
      <c r="D298" s="2" t="s">
        <v>18</v>
      </c>
      <c r="E298" s="154">
        <f>204.4+0.26</f>
        <v>204.66</v>
      </c>
      <c r="F298" s="132">
        <v>11.1582261654878</v>
      </c>
      <c r="G298" s="100" t="s">
        <v>331</v>
      </c>
      <c r="H298" s="132">
        <v>0.64879876175789064</v>
      </c>
      <c r="I298" s="132">
        <v>19.531972771846998</v>
      </c>
      <c r="J298" s="132">
        <v>26.367585475205999</v>
      </c>
      <c r="K298" s="132">
        <v>37.746816508954602</v>
      </c>
      <c r="L298" s="132">
        <v>16.426637446162701</v>
      </c>
      <c r="M298" s="133">
        <v>23.537458699455701</v>
      </c>
      <c r="N298" s="133">
        <v>34.6911429298654</v>
      </c>
      <c r="O298" s="49">
        <v>678779.69799999997</v>
      </c>
      <c r="P298" s="49">
        <v>96252.301000000007</v>
      </c>
      <c r="Q298" s="49">
        <v>108340.40399999999</v>
      </c>
      <c r="R298" s="49">
        <v>13857.07</v>
      </c>
      <c r="S298" s="49">
        <v>730511.005</v>
      </c>
      <c r="T298" s="49">
        <v>55616.175000000003</v>
      </c>
      <c r="U298" s="136">
        <v>162723.13699999999</v>
      </c>
      <c r="V298" s="136">
        <v>27161.961000000003</v>
      </c>
      <c r="W298" s="132">
        <v>46473.502</v>
      </c>
    </row>
    <row r="299" spans="1:29">
      <c r="A299" s="50" t="s">
        <v>630</v>
      </c>
      <c r="B299" s="96" t="s">
        <v>659</v>
      </c>
      <c r="C299" s="2">
        <v>1168</v>
      </c>
      <c r="D299" s="2" t="s">
        <v>18</v>
      </c>
      <c r="E299" s="154">
        <v>206.41</v>
      </c>
      <c r="F299" s="132">
        <v>11.2217663260652</v>
      </c>
      <c r="G299" s="113" t="s">
        <v>332</v>
      </c>
      <c r="H299" s="132">
        <v>0.62130805481065943</v>
      </c>
      <c r="I299" s="132">
        <v>17.595352294173299</v>
      </c>
      <c r="J299" s="132">
        <v>24.381377571798001</v>
      </c>
      <c r="K299" s="132">
        <v>34.677511866753498</v>
      </c>
      <c r="L299" s="132">
        <v>14.494216968846001</v>
      </c>
      <c r="M299" s="133">
        <v>21.409429305771098</v>
      </c>
      <c r="N299" s="133">
        <v>31.712098019077001</v>
      </c>
      <c r="O299" s="53">
        <v>6579717.5</v>
      </c>
      <c r="P299" s="53">
        <v>884585</v>
      </c>
      <c r="Q299" s="53">
        <v>812921</v>
      </c>
      <c r="R299" s="53">
        <v>184101</v>
      </c>
      <c r="S299" s="53">
        <v>8251700</v>
      </c>
      <c r="T299" s="53">
        <v>454289</v>
      </c>
      <c r="U299" s="136">
        <v>869480</v>
      </c>
      <c r="V299" s="136">
        <v>248519.1</v>
      </c>
      <c r="W299" s="138">
        <v>427244</v>
      </c>
      <c r="Y299" s="53"/>
      <c r="Z299" s="53"/>
      <c r="AB299" s="53"/>
      <c r="AC299" s="53"/>
    </row>
    <row r="300" spans="1:29">
      <c r="A300" s="50" t="s">
        <v>630</v>
      </c>
      <c r="B300" s="96" t="s">
        <v>659</v>
      </c>
      <c r="C300" s="2">
        <v>1168</v>
      </c>
      <c r="D300" s="2" t="s">
        <v>18</v>
      </c>
      <c r="E300" s="154">
        <f>206.5+0.27</f>
        <v>206.77</v>
      </c>
      <c r="F300" s="132">
        <v>11.235196102706499</v>
      </c>
      <c r="G300" s="100" t="s">
        <v>333</v>
      </c>
      <c r="H300" s="132">
        <v>0.62435537512162964</v>
      </c>
      <c r="I300" s="132">
        <v>17.809605453161002</v>
      </c>
      <c r="J300" s="132">
        <v>24.564395421726299</v>
      </c>
      <c r="K300" s="132">
        <v>35.092245113843397</v>
      </c>
      <c r="L300" s="132">
        <v>14.6482192983164</v>
      </c>
      <c r="M300" s="133">
        <v>21.634799422689198</v>
      </c>
      <c r="N300" s="133">
        <v>32.058919764464697</v>
      </c>
      <c r="O300" s="49">
        <v>851147.946</v>
      </c>
      <c r="P300" s="49">
        <v>137604.98199999999</v>
      </c>
      <c r="Q300" s="49">
        <v>133842.74600000001</v>
      </c>
      <c r="R300" s="49">
        <v>24742.312999999998</v>
      </c>
      <c r="S300" s="49">
        <v>1124719.327</v>
      </c>
      <c r="T300" s="49">
        <v>70126.879000000001</v>
      </c>
      <c r="U300" s="136">
        <v>95627.347999999998</v>
      </c>
      <c r="V300" s="136">
        <v>25563.061000000002</v>
      </c>
      <c r="W300" s="132">
        <v>50682.580999999998</v>
      </c>
    </row>
    <row r="301" spans="1:29">
      <c r="A301" s="50" t="s">
        <v>630</v>
      </c>
      <c r="B301" s="96" t="s">
        <v>659</v>
      </c>
      <c r="C301" s="2">
        <v>1168</v>
      </c>
      <c r="D301" s="2" t="s">
        <v>18</v>
      </c>
      <c r="E301" s="154">
        <f>209.5+0.23</f>
        <v>209.73</v>
      </c>
      <c r="F301" s="132">
        <v>11.3511431205637</v>
      </c>
      <c r="G301" s="100" t="s">
        <v>334</v>
      </c>
      <c r="H301" s="132">
        <v>0.63599850573498629</v>
      </c>
      <c r="I301" s="132">
        <v>18.610423184133801</v>
      </c>
      <c r="J301" s="132">
        <v>25.458074517976598</v>
      </c>
      <c r="K301" s="132">
        <v>36.419367148432897</v>
      </c>
      <c r="L301" s="132">
        <v>15.509384324571201</v>
      </c>
      <c r="M301" s="133">
        <v>22.560926239049</v>
      </c>
      <c r="N301" s="133">
        <v>33.280536228577198</v>
      </c>
      <c r="O301" s="49">
        <v>348464.48599999998</v>
      </c>
      <c r="P301" s="49">
        <v>39757.309000000001</v>
      </c>
      <c r="Q301" s="49">
        <v>44934.966999999997</v>
      </c>
      <c r="R301" s="49">
        <v>6920.723</v>
      </c>
      <c r="S301" s="49">
        <v>271032.81</v>
      </c>
      <c r="T301" s="49">
        <v>17609.929</v>
      </c>
      <c r="U301" s="136">
        <v>55044.07</v>
      </c>
      <c r="V301" s="136">
        <v>19268.585999999999</v>
      </c>
      <c r="W301" s="132">
        <v>39354.218000000001</v>
      </c>
    </row>
    <row r="302" spans="1:29">
      <c r="A302" s="50" t="s">
        <v>630</v>
      </c>
      <c r="B302" s="96" t="s">
        <v>659</v>
      </c>
      <c r="C302" s="2">
        <v>1168</v>
      </c>
      <c r="D302" s="2" t="s">
        <v>18</v>
      </c>
      <c r="E302" s="154">
        <v>209.76</v>
      </c>
      <c r="F302" s="132">
        <v>11.3523740180982</v>
      </c>
      <c r="G302" s="99" t="s">
        <v>335</v>
      </c>
      <c r="H302" s="132">
        <v>0.6481171179116324</v>
      </c>
      <c r="I302" s="132">
        <v>19.420480497259899</v>
      </c>
      <c r="J302" s="132">
        <v>26.295150115190701</v>
      </c>
      <c r="K302" s="132">
        <v>37.6914813264898</v>
      </c>
      <c r="L302" s="132">
        <v>16.3380864237363</v>
      </c>
      <c r="M302" s="133">
        <v>23.4404667869204</v>
      </c>
      <c r="N302" s="133">
        <v>34.576025039399198</v>
      </c>
      <c r="O302" s="54">
        <v>2540000</v>
      </c>
      <c r="P302" s="54">
        <v>399000</v>
      </c>
      <c r="Q302" s="54">
        <v>407000</v>
      </c>
      <c r="R302" s="54">
        <v>67900</v>
      </c>
      <c r="S302" s="54">
        <v>3420000</v>
      </c>
      <c r="T302" s="54">
        <v>260000</v>
      </c>
      <c r="U302" s="136">
        <v>212000</v>
      </c>
      <c r="V302" s="136">
        <v>59024</v>
      </c>
      <c r="W302" s="133">
        <v>157000</v>
      </c>
      <c r="Y302" s="54"/>
      <c r="Z302" s="54"/>
      <c r="AB302" s="54"/>
      <c r="AC302" s="54"/>
    </row>
    <row r="303" spans="1:29">
      <c r="A303" s="50" t="s">
        <v>630</v>
      </c>
      <c r="B303" s="96" t="s">
        <v>659</v>
      </c>
      <c r="C303" s="2">
        <v>1168</v>
      </c>
      <c r="D303" s="2" t="s">
        <v>18</v>
      </c>
      <c r="E303" s="154">
        <v>211.6</v>
      </c>
      <c r="F303" s="132">
        <v>11.4303028932227</v>
      </c>
      <c r="G303" s="109" t="s">
        <v>336</v>
      </c>
      <c r="H303" s="132">
        <v>0.59967839757685126</v>
      </c>
      <c r="I303" s="132">
        <v>16.0403832303478</v>
      </c>
      <c r="J303" s="132">
        <v>22.8939729480282</v>
      </c>
      <c r="K303" s="132">
        <v>32.520950936077803</v>
      </c>
      <c r="L303" s="132">
        <v>13.029176726501801</v>
      </c>
      <c r="M303" s="133">
        <v>19.837873720642101</v>
      </c>
      <c r="N303" s="133">
        <v>29.640460248609401</v>
      </c>
      <c r="O303" s="57">
        <v>11727000</v>
      </c>
      <c r="P303" s="57">
        <v>1690400</v>
      </c>
      <c r="Q303" s="57">
        <v>1498180</v>
      </c>
      <c r="R303" s="57">
        <v>222434</v>
      </c>
      <c r="S303" s="57">
        <v>12069700</v>
      </c>
      <c r="T303" s="57">
        <v>811591</v>
      </c>
      <c r="U303" s="136">
        <v>1161023</v>
      </c>
      <c r="V303" s="136">
        <v>386661</v>
      </c>
      <c r="W303" s="133">
        <v>1063230</v>
      </c>
      <c r="Y303" s="54"/>
      <c r="Z303" s="54"/>
      <c r="AB303" s="54"/>
      <c r="AC303" s="54"/>
    </row>
    <row r="304" spans="1:29">
      <c r="A304" s="50" t="s">
        <v>630</v>
      </c>
      <c r="B304" s="96" t="s">
        <v>659</v>
      </c>
      <c r="C304" s="2">
        <v>1168</v>
      </c>
      <c r="D304" s="2" t="s">
        <v>18</v>
      </c>
      <c r="E304" s="154">
        <f>212.5+0.23</f>
        <v>212.73</v>
      </c>
      <c r="F304" s="132">
        <v>11.4807140054247</v>
      </c>
      <c r="G304" s="100" t="s">
        <v>337</v>
      </c>
      <c r="H304" s="132">
        <v>0.61620076027463777</v>
      </c>
      <c r="I304" s="132">
        <v>17.189821538028301</v>
      </c>
      <c r="J304" s="132">
        <v>24.006031555550599</v>
      </c>
      <c r="K304" s="132">
        <v>34.219562763773197</v>
      </c>
      <c r="L304" s="132">
        <v>14.1601277070097</v>
      </c>
      <c r="M304" s="133">
        <v>21.056014933852701</v>
      </c>
      <c r="N304" s="133">
        <v>31.1934326527123</v>
      </c>
      <c r="O304" s="49">
        <v>413220.17599999998</v>
      </c>
      <c r="P304" s="49">
        <v>58566.597999999998</v>
      </c>
      <c r="Q304" s="49">
        <v>56915.614999999998</v>
      </c>
      <c r="R304" s="49">
        <v>8173.0349999999999</v>
      </c>
      <c r="S304" s="49">
        <v>442055.28499999997</v>
      </c>
      <c r="T304" s="49">
        <v>28941.714</v>
      </c>
      <c r="U304" s="136">
        <v>52527.29</v>
      </c>
      <c r="V304" s="136">
        <v>17352.029000000002</v>
      </c>
      <c r="W304" s="132">
        <v>51376.557999999997</v>
      </c>
    </row>
    <row r="305" spans="1:29">
      <c r="A305" s="50" t="s">
        <v>630</v>
      </c>
      <c r="B305" s="96" t="s">
        <v>659</v>
      </c>
      <c r="C305" s="2">
        <v>1168</v>
      </c>
      <c r="D305" s="2" t="s">
        <v>18</v>
      </c>
      <c r="E305" s="154">
        <f>214+0.26</f>
        <v>214.26</v>
      </c>
      <c r="F305" s="132">
        <v>11.552390270780499</v>
      </c>
      <c r="G305" s="113" t="s">
        <v>338</v>
      </c>
      <c r="H305" s="132">
        <v>0.65557628678576196</v>
      </c>
      <c r="I305" s="132">
        <v>20.011543209228101</v>
      </c>
      <c r="J305" s="132">
        <v>26.844112734927901</v>
      </c>
      <c r="K305" s="132">
        <v>38.5804686849688</v>
      </c>
      <c r="L305" s="132">
        <v>16.8694764624884</v>
      </c>
      <c r="M305" s="133">
        <v>24.023422421908499</v>
      </c>
      <c r="N305" s="133">
        <v>35.365357192372997</v>
      </c>
      <c r="O305" s="53">
        <v>11408900</v>
      </c>
      <c r="P305" s="53">
        <v>947169</v>
      </c>
      <c r="Q305" s="53">
        <v>1119840</v>
      </c>
      <c r="R305" s="53">
        <v>130159</v>
      </c>
      <c r="S305" s="53">
        <v>7095540</v>
      </c>
      <c r="T305" s="53">
        <v>552843</v>
      </c>
      <c r="U305" s="136">
        <v>1646653</v>
      </c>
      <c r="V305" s="136">
        <v>611024</v>
      </c>
      <c r="W305" s="138">
        <v>1509280</v>
      </c>
      <c r="Y305" s="54"/>
      <c r="Z305" s="54"/>
      <c r="AB305" s="53"/>
      <c r="AC305" s="53"/>
    </row>
    <row r="306" spans="1:29">
      <c r="A306" s="50" t="s">
        <v>630</v>
      </c>
      <c r="B306" s="96" t="s">
        <v>659</v>
      </c>
      <c r="C306" s="2">
        <v>1168</v>
      </c>
      <c r="D306" s="2" t="s">
        <v>18</v>
      </c>
      <c r="E306" s="158">
        <f>214.6+1.265</f>
        <v>215.86499999999998</v>
      </c>
      <c r="F306" s="132">
        <v>11.632189908107501</v>
      </c>
      <c r="G306" s="105" t="s">
        <v>339</v>
      </c>
      <c r="H306" s="132">
        <v>0.62458924687562778</v>
      </c>
      <c r="I306" s="132">
        <v>17.846012444314599</v>
      </c>
      <c r="J306" s="132">
        <v>24.656611351038499</v>
      </c>
      <c r="K306" s="132">
        <v>35.130042413606397</v>
      </c>
      <c r="L306" s="132">
        <v>14.808191147838899</v>
      </c>
      <c r="M306" s="133">
        <v>21.720156882842701</v>
      </c>
      <c r="N306" s="133">
        <v>32.130776020371599</v>
      </c>
      <c r="O306" s="52">
        <v>3832540</v>
      </c>
      <c r="P306" s="52">
        <v>464930</v>
      </c>
      <c r="Q306" s="52">
        <v>475649</v>
      </c>
      <c r="R306" s="52">
        <v>75333.8</v>
      </c>
      <c r="S306" s="52">
        <v>3870400</v>
      </c>
      <c r="T306" s="52">
        <v>222544</v>
      </c>
      <c r="U306" s="136">
        <v>572605</v>
      </c>
      <c r="V306" s="136">
        <v>152562.20000000001</v>
      </c>
      <c r="W306" s="137">
        <v>322532.3</v>
      </c>
      <c r="Y306" s="52"/>
      <c r="Z306" s="52"/>
      <c r="AB306" s="52"/>
      <c r="AC306" s="52"/>
    </row>
    <row r="307" spans="1:29">
      <c r="A307" s="50" t="s">
        <v>630</v>
      </c>
      <c r="B307" s="96" t="s">
        <v>659</v>
      </c>
      <c r="C307" s="2">
        <v>1168</v>
      </c>
      <c r="D307" s="2" t="s">
        <v>18</v>
      </c>
      <c r="E307" s="154">
        <f>216.1+0.59</f>
        <v>216.69</v>
      </c>
      <c r="F307" s="132">
        <v>11.675185996300799</v>
      </c>
      <c r="G307" s="100" t="s">
        <v>340</v>
      </c>
      <c r="H307" s="132">
        <v>0.62408617576530478</v>
      </c>
      <c r="I307" s="132">
        <v>17.748088958928601</v>
      </c>
      <c r="J307" s="132">
        <v>24.588469985884299</v>
      </c>
      <c r="K307" s="132">
        <v>35.129116369920503</v>
      </c>
      <c r="L307" s="132">
        <v>14.704612374919501</v>
      </c>
      <c r="M307" s="133">
        <v>21.655008765542402</v>
      </c>
      <c r="N307" s="133">
        <v>32.114034736041901</v>
      </c>
      <c r="O307" s="49">
        <v>400379.85800000001</v>
      </c>
      <c r="P307" s="49">
        <v>35883.536</v>
      </c>
      <c r="Q307" s="49">
        <v>35661.019999999997</v>
      </c>
      <c r="R307" s="49">
        <v>5713.3239999999996</v>
      </c>
      <c r="S307" s="49">
        <v>269655.64199999999</v>
      </c>
      <c r="T307" s="49">
        <v>18198.934000000001</v>
      </c>
      <c r="U307" s="136">
        <v>62496.457999999999</v>
      </c>
      <c r="V307" s="136">
        <v>24663.845000000001</v>
      </c>
      <c r="W307" s="132">
        <v>43665.569000000003</v>
      </c>
    </row>
    <row r="308" spans="1:29">
      <c r="A308" s="50" t="s">
        <v>630</v>
      </c>
      <c r="B308" s="96" t="s">
        <v>659</v>
      </c>
      <c r="C308" s="2">
        <v>1168</v>
      </c>
      <c r="D308" s="2" t="s">
        <v>18</v>
      </c>
      <c r="E308" s="154">
        <v>217.87</v>
      </c>
      <c r="F308" s="132">
        <v>11.739168864288599</v>
      </c>
      <c r="G308" s="109" t="s">
        <v>341</v>
      </c>
      <c r="H308" s="132">
        <v>0.64740000225873984</v>
      </c>
      <c r="I308" s="132">
        <v>19.381127503835199</v>
      </c>
      <c r="J308" s="132">
        <v>26.235047035857299</v>
      </c>
      <c r="K308" s="132">
        <v>37.604563192820102</v>
      </c>
      <c r="L308" s="132">
        <v>16.2197974225843</v>
      </c>
      <c r="M308" s="133">
        <v>23.360524633568101</v>
      </c>
      <c r="N308" s="133">
        <v>34.3016906994552</v>
      </c>
      <c r="O308" s="57">
        <v>14804900</v>
      </c>
      <c r="P308" s="57">
        <v>1217617</v>
      </c>
      <c r="Q308" s="57">
        <v>1295850</v>
      </c>
      <c r="R308" s="57">
        <v>207192</v>
      </c>
      <c r="S308" s="57">
        <v>9743110</v>
      </c>
      <c r="T308" s="57">
        <v>732594</v>
      </c>
      <c r="U308" s="136">
        <v>3331890</v>
      </c>
      <c r="V308" s="136">
        <v>915609</v>
      </c>
      <c r="W308" s="133">
        <v>2055300</v>
      </c>
      <c r="Y308" s="54"/>
      <c r="Z308" s="54"/>
      <c r="AB308" s="54"/>
      <c r="AC308" s="54"/>
    </row>
    <row r="309" spans="1:29">
      <c r="A309" s="50" t="s">
        <v>630</v>
      </c>
      <c r="B309" s="96" t="s">
        <v>659</v>
      </c>
      <c r="C309" s="2">
        <v>1168</v>
      </c>
      <c r="D309" s="2" t="s">
        <v>18</v>
      </c>
      <c r="E309" s="158">
        <f>217.6+1.22</f>
        <v>218.82</v>
      </c>
      <c r="F309" s="132">
        <v>11.7929123589988</v>
      </c>
      <c r="G309" s="112" t="s">
        <v>342</v>
      </c>
      <c r="H309" s="132">
        <v>0.6528155916057371</v>
      </c>
      <c r="I309" s="132">
        <v>19.837543456448099</v>
      </c>
      <c r="J309" s="132">
        <v>26.646880669085899</v>
      </c>
      <c r="K309" s="132">
        <v>38.220688728577599</v>
      </c>
      <c r="L309" s="132">
        <v>16.645576224413698</v>
      </c>
      <c r="M309" s="133">
        <v>23.815065942860599</v>
      </c>
      <c r="N309" s="133">
        <v>35.037256983829401</v>
      </c>
      <c r="O309" s="52">
        <v>1836770</v>
      </c>
      <c r="P309" s="52">
        <v>183437</v>
      </c>
      <c r="Q309" s="52">
        <v>229116</v>
      </c>
      <c r="R309" s="52">
        <v>27495</v>
      </c>
      <c r="S309" s="52">
        <v>1469470</v>
      </c>
      <c r="T309" s="52">
        <v>88308.1</v>
      </c>
      <c r="U309" s="136">
        <v>287596.90000000002</v>
      </c>
      <c r="V309" s="136">
        <v>90660.800000000003</v>
      </c>
      <c r="W309" s="137">
        <v>264137.09999999998</v>
      </c>
      <c r="Y309" s="52"/>
      <c r="Z309" s="52"/>
      <c r="AB309" s="52"/>
      <c r="AC309" s="52"/>
    </row>
    <row r="310" spans="1:29">
      <c r="A310" s="50" t="s">
        <v>630</v>
      </c>
      <c r="B310" s="96" t="s">
        <v>659</v>
      </c>
      <c r="C310" s="2">
        <v>1168</v>
      </c>
      <c r="D310" s="2" t="s">
        <v>18</v>
      </c>
      <c r="E310" s="154">
        <f>219.1+0.66</f>
        <v>219.76</v>
      </c>
      <c r="F310" s="132">
        <v>11.848146479438601</v>
      </c>
      <c r="G310" s="100" t="s">
        <v>343</v>
      </c>
      <c r="H310" s="132">
        <v>0.62964142440554516</v>
      </c>
      <c r="I310" s="132">
        <v>18.280121134077799</v>
      </c>
      <c r="J310" s="132">
        <v>25.014414802053899</v>
      </c>
      <c r="K310" s="132">
        <v>35.607852606619701</v>
      </c>
      <c r="L310" s="132">
        <v>15.107449273550399</v>
      </c>
      <c r="M310" s="133">
        <v>22.098405062126702</v>
      </c>
      <c r="N310" s="133">
        <v>32.617522760165002</v>
      </c>
      <c r="O310" s="49">
        <v>573159.41299999994</v>
      </c>
      <c r="P310" s="49">
        <v>75741.986000000004</v>
      </c>
      <c r="Q310" s="49">
        <v>74972.611999999994</v>
      </c>
      <c r="R310" s="49">
        <v>12106.535</v>
      </c>
      <c r="S310" s="49">
        <v>588674.75699999998</v>
      </c>
      <c r="T310" s="49">
        <v>41688.741999999998</v>
      </c>
      <c r="U310" s="136">
        <v>62751.398999999998</v>
      </c>
      <c r="V310" s="136">
        <v>22858.637999999999</v>
      </c>
      <c r="W310" s="132">
        <v>45136.817999999999</v>
      </c>
    </row>
    <row r="311" spans="1:29">
      <c r="A311" s="50" t="s">
        <v>630</v>
      </c>
      <c r="B311" s="96" t="s">
        <v>659</v>
      </c>
      <c r="C311" s="2">
        <v>1168</v>
      </c>
      <c r="D311" s="2" t="s">
        <v>18</v>
      </c>
      <c r="E311" s="158">
        <f>220.6+1.08</f>
        <v>221.68</v>
      </c>
      <c r="F311" s="132">
        <v>11.9675342164865</v>
      </c>
      <c r="G311" s="112" t="s">
        <v>344</v>
      </c>
      <c r="H311" s="132">
        <v>0.62118680631659362</v>
      </c>
      <c r="I311" s="132">
        <v>17.547624447801599</v>
      </c>
      <c r="J311" s="132">
        <v>24.377895476144701</v>
      </c>
      <c r="K311" s="132">
        <v>34.698275461131601</v>
      </c>
      <c r="L311" s="132">
        <v>14.4631401732579</v>
      </c>
      <c r="M311" s="133">
        <v>21.426927035209399</v>
      </c>
      <c r="N311" s="133">
        <v>31.753482312548101</v>
      </c>
      <c r="O311" s="52">
        <v>9556483</v>
      </c>
      <c r="P311" s="52">
        <v>857008.9</v>
      </c>
      <c r="Q311" s="52">
        <v>852116.1</v>
      </c>
      <c r="R311" s="52">
        <v>122389.5</v>
      </c>
      <c r="S311" s="52">
        <v>7685316.5</v>
      </c>
      <c r="T311" s="52">
        <v>430837.8</v>
      </c>
      <c r="U311" s="136">
        <v>2488592.2999999998</v>
      </c>
      <c r="V311" s="136">
        <v>729765.7</v>
      </c>
      <c r="W311" s="137">
        <v>2316505.7999999998</v>
      </c>
      <c r="Y311" s="58"/>
      <c r="Z311" s="58"/>
      <c r="AB311" s="58"/>
      <c r="AC311" s="58"/>
    </row>
    <row r="312" spans="1:29">
      <c r="A312" s="50" t="s">
        <v>630</v>
      </c>
      <c r="B312" s="96" t="s">
        <v>659</v>
      </c>
      <c r="C312" s="2">
        <v>1168</v>
      </c>
      <c r="D312" s="2" t="s">
        <v>18</v>
      </c>
      <c r="E312" s="154">
        <f>222.1+0.68</f>
        <v>222.78</v>
      </c>
      <c r="F312" s="132">
        <v>12.033222305073201</v>
      </c>
      <c r="G312" s="100" t="s">
        <v>345</v>
      </c>
      <c r="H312" s="132">
        <v>0.62938099240567036</v>
      </c>
      <c r="I312" s="132">
        <v>18.1030667156984</v>
      </c>
      <c r="J312" s="132">
        <v>24.941729621729799</v>
      </c>
      <c r="K312" s="132">
        <v>35.642400747506102</v>
      </c>
      <c r="L312" s="132">
        <v>14.996141148003799</v>
      </c>
      <c r="M312" s="133">
        <v>22.041080250526601</v>
      </c>
      <c r="N312" s="133">
        <v>32.5272877659133</v>
      </c>
      <c r="O312" s="49">
        <v>232232.935</v>
      </c>
      <c r="P312" s="49">
        <v>33515.455999999998</v>
      </c>
      <c r="Q312" s="49">
        <v>32404.223999999998</v>
      </c>
      <c r="R312" s="49">
        <v>5537.3639999999996</v>
      </c>
      <c r="S312" s="49">
        <v>276115.59399999998</v>
      </c>
      <c r="T312" s="49">
        <v>18973.978999999999</v>
      </c>
      <c r="U312" s="136">
        <v>68392.282999999996</v>
      </c>
      <c r="V312" s="136">
        <v>14597.398999999999</v>
      </c>
      <c r="W312" s="132">
        <v>32375.673999999999</v>
      </c>
    </row>
    <row r="313" spans="1:29">
      <c r="A313" s="50" t="s">
        <v>630</v>
      </c>
      <c r="B313" s="96" t="s">
        <v>659</v>
      </c>
      <c r="C313" s="2">
        <v>1168</v>
      </c>
      <c r="D313" s="2" t="s">
        <v>18</v>
      </c>
      <c r="E313" s="154">
        <f>223.6+0.37</f>
        <v>223.97</v>
      </c>
      <c r="F313" s="132">
        <v>12.100382998844299</v>
      </c>
      <c r="G313" s="116" t="s">
        <v>346</v>
      </c>
      <c r="H313" s="132">
        <v>0.63542994176475953</v>
      </c>
      <c r="I313" s="132">
        <v>18.583823991913501</v>
      </c>
      <c r="J313" s="132">
        <v>25.346561227198801</v>
      </c>
      <c r="K313" s="132">
        <v>36.3213231963691</v>
      </c>
      <c r="L313" s="132">
        <v>15.4269552704117</v>
      </c>
      <c r="M313" s="133">
        <v>22.4854131177017</v>
      </c>
      <c r="N313" s="133">
        <v>33.143540775441899</v>
      </c>
      <c r="O313" s="56">
        <v>3531080</v>
      </c>
      <c r="P313" s="56">
        <v>643371</v>
      </c>
      <c r="Q313" s="56">
        <v>638437</v>
      </c>
      <c r="R313" s="56">
        <v>101498</v>
      </c>
      <c r="S313" s="56">
        <v>5620220</v>
      </c>
      <c r="T313" s="56">
        <v>381433</v>
      </c>
      <c r="U313" s="136">
        <v>303225</v>
      </c>
      <c r="V313" s="136">
        <v>66781.2</v>
      </c>
      <c r="W313" s="140">
        <v>147501</v>
      </c>
      <c r="Y313" s="56"/>
      <c r="Z313" s="56"/>
      <c r="AB313" s="56"/>
      <c r="AC313" s="56"/>
    </row>
    <row r="314" spans="1:29">
      <c r="A314" s="50" t="s">
        <v>630</v>
      </c>
      <c r="B314" s="96" t="s">
        <v>659</v>
      </c>
      <c r="C314" s="2">
        <v>1168</v>
      </c>
      <c r="D314" s="2" t="s">
        <v>18</v>
      </c>
      <c r="E314" s="154">
        <f>224.2+0.63</f>
        <v>224.82999999999998</v>
      </c>
      <c r="F314" s="132">
        <v>12.1499979220221</v>
      </c>
      <c r="G314" s="100" t="s">
        <v>347</v>
      </c>
      <c r="H314" s="132">
        <v>0.65553303676249908</v>
      </c>
      <c r="I314" s="132">
        <v>20.013620480662901</v>
      </c>
      <c r="J314" s="132">
        <v>26.890025451316902</v>
      </c>
      <c r="K314" s="132">
        <v>38.526917231665898</v>
      </c>
      <c r="L314" s="132">
        <v>16.871484872496598</v>
      </c>
      <c r="M314" s="133">
        <v>24.040958286136402</v>
      </c>
      <c r="N314" s="133">
        <v>35.406090508906203</v>
      </c>
      <c r="O314" s="49">
        <v>219598.122</v>
      </c>
      <c r="P314" s="49">
        <v>36296.404000000002</v>
      </c>
      <c r="Q314" s="49">
        <v>41657.150999999998</v>
      </c>
      <c r="R314" s="49">
        <v>6164.9790000000003</v>
      </c>
      <c r="S314" s="49">
        <v>303790.69</v>
      </c>
      <c r="T314" s="49">
        <v>21251.234</v>
      </c>
      <c r="U314" s="136">
        <v>24152.687000000002</v>
      </c>
      <c r="V314" s="136">
        <v>8454.0619999999999</v>
      </c>
      <c r="W314" s="132">
        <v>21890.82</v>
      </c>
    </row>
    <row r="315" spans="1:29">
      <c r="A315" s="50" t="s">
        <v>630</v>
      </c>
      <c r="B315" s="96" t="s">
        <v>659</v>
      </c>
      <c r="C315" s="2">
        <v>1168</v>
      </c>
      <c r="D315" s="2" t="s">
        <v>18</v>
      </c>
      <c r="E315" s="154">
        <v>225.89</v>
      </c>
      <c r="F315" s="132">
        <v>12.216502757647699</v>
      </c>
      <c r="G315" s="99" t="s">
        <v>348</v>
      </c>
      <c r="H315" s="132">
        <v>0.65576668139637651</v>
      </c>
      <c r="I315" s="132">
        <v>20.031972466636301</v>
      </c>
      <c r="J315" s="132">
        <v>26.8459895873671</v>
      </c>
      <c r="K315" s="132">
        <v>38.669151237370897</v>
      </c>
      <c r="L315" s="132">
        <v>16.850626499542901</v>
      </c>
      <c r="M315" s="133">
        <v>24.006147466224402</v>
      </c>
      <c r="N315" s="133">
        <v>35.292052434069099</v>
      </c>
      <c r="O315" s="54">
        <v>530000</v>
      </c>
      <c r="P315" s="54">
        <v>77900</v>
      </c>
      <c r="Q315" s="54">
        <v>89400</v>
      </c>
      <c r="R315" s="54">
        <v>11800</v>
      </c>
      <c r="S315" s="54">
        <v>527000</v>
      </c>
      <c r="T315" s="54">
        <v>47200</v>
      </c>
      <c r="U315" s="136">
        <v>100500</v>
      </c>
      <c r="V315" s="136">
        <v>39360</v>
      </c>
      <c r="W315" s="133">
        <v>100000</v>
      </c>
      <c r="Y315" s="54"/>
      <c r="Z315" s="54"/>
      <c r="AB315" s="54"/>
      <c r="AC315" s="54"/>
    </row>
    <row r="316" spans="1:29">
      <c r="A316" s="50" t="s">
        <v>630</v>
      </c>
      <c r="B316" s="96" t="s">
        <v>659</v>
      </c>
      <c r="C316" s="2">
        <v>1168</v>
      </c>
      <c r="D316" s="2" t="s">
        <v>18</v>
      </c>
      <c r="E316" s="154">
        <v>226.92</v>
      </c>
      <c r="F316" s="132">
        <v>12.289055199847599</v>
      </c>
      <c r="G316" s="113" t="s">
        <v>349</v>
      </c>
      <c r="H316" s="132">
        <v>0.62645864785316807</v>
      </c>
      <c r="I316" s="132">
        <v>17.914288484732399</v>
      </c>
      <c r="J316" s="132">
        <v>24.740191376377101</v>
      </c>
      <c r="K316" s="132">
        <v>35.325075134497503</v>
      </c>
      <c r="L316" s="132">
        <v>14.803893064469399</v>
      </c>
      <c r="M316" s="133">
        <v>21.801048527861401</v>
      </c>
      <c r="N316" s="133">
        <v>32.334231426173503</v>
      </c>
      <c r="O316" s="53">
        <v>203057</v>
      </c>
      <c r="P316" s="53">
        <v>25228.2</v>
      </c>
      <c r="Q316" s="53">
        <v>28899.8</v>
      </c>
      <c r="R316" s="53">
        <v>3188.9040500000001</v>
      </c>
      <c r="S316" s="53">
        <v>146877</v>
      </c>
      <c r="T316" s="53">
        <v>10221</v>
      </c>
      <c r="U316" s="136">
        <v>93645.1</v>
      </c>
      <c r="V316" s="136">
        <v>31012.66821</v>
      </c>
      <c r="W316" s="138">
        <v>50917.1</v>
      </c>
      <c r="Y316" s="65"/>
      <c r="Z316" s="53"/>
      <c r="AB316" s="53"/>
      <c r="AC316" s="53"/>
    </row>
    <row r="317" spans="1:29">
      <c r="A317" s="50" t="s">
        <v>630</v>
      </c>
      <c r="B317" s="96" t="s">
        <v>659</v>
      </c>
      <c r="C317" s="2">
        <v>1168</v>
      </c>
      <c r="D317" s="2" t="s">
        <v>18</v>
      </c>
      <c r="E317" s="154">
        <f>227.2+0.63</f>
        <v>227.82999999999998</v>
      </c>
      <c r="F317" s="132">
        <v>12.3579172016798</v>
      </c>
      <c r="G317" s="113" t="s">
        <v>350</v>
      </c>
      <c r="H317" s="132">
        <v>0.65746115794147408</v>
      </c>
      <c r="I317" s="132">
        <v>20.106686880740501</v>
      </c>
      <c r="J317" s="132">
        <v>26.910234418246901</v>
      </c>
      <c r="K317" s="132">
        <v>38.660851625878003</v>
      </c>
      <c r="L317" s="132">
        <v>16.9899644739351</v>
      </c>
      <c r="M317" s="133">
        <v>24.098244847556</v>
      </c>
      <c r="N317" s="133">
        <v>35.495034502904097</v>
      </c>
      <c r="O317" s="53">
        <v>1519190</v>
      </c>
      <c r="P317" s="53">
        <v>166022</v>
      </c>
      <c r="Q317" s="53">
        <v>236357</v>
      </c>
      <c r="R317" s="53">
        <v>21996.2</v>
      </c>
      <c r="S317" s="53">
        <v>935803</v>
      </c>
      <c r="T317" s="53">
        <v>60305.599999999999</v>
      </c>
      <c r="U317" s="136">
        <v>512084</v>
      </c>
      <c r="V317" s="136">
        <v>213533.2</v>
      </c>
      <c r="W317" s="138">
        <v>504719</v>
      </c>
      <c r="Y317" s="53"/>
      <c r="Z317" s="53"/>
      <c r="AB317" s="53"/>
      <c r="AC317" s="53"/>
    </row>
    <row r="318" spans="1:29">
      <c r="A318" s="50" t="s">
        <v>630</v>
      </c>
      <c r="B318" s="96" t="s">
        <v>659</v>
      </c>
      <c r="C318" s="2">
        <v>1168</v>
      </c>
      <c r="D318" s="2" t="s">
        <v>18</v>
      </c>
      <c r="E318" s="154">
        <v>229.3</v>
      </c>
      <c r="F318" s="132">
        <v>12.4777711172857</v>
      </c>
      <c r="G318" s="109" t="s">
        <v>351</v>
      </c>
      <c r="H318" s="132">
        <v>0.62615955657833833</v>
      </c>
      <c r="I318" s="132">
        <v>17.8927640425132</v>
      </c>
      <c r="J318" s="132">
        <v>24.7139918499619</v>
      </c>
      <c r="K318" s="132">
        <v>35.255952133726801</v>
      </c>
      <c r="L318" s="132">
        <v>14.842775591145999</v>
      </c>
      <c r="M318" s="133">
        <v>21.773193413287601</v>
      </c>
      <c r="N318" s="133">
        <v>32.330492152789702</v>
      </c>
      <c r="O318" s="57">
        <v>930066</v>
      </c>
      <c r="P318" s="57">
        <v>131406</v>
      </c>
      <c r="Q318" s="57">
        <v>143429</v>
      </c>
      <c r="R318" s="57">
        <v>20072.3</v>
      </c>
      <c r="S318" s="57">
        <v>715303</v>
      </c>
      <c r="T318" s="57">
        <v>56595.6</v>
      </c>
      <c r="U318" s="136">
        <v>219310.9</v>
      </c>
      <c r="V318" s="136">
        <v>155180</v>
      </c>
      <c r="W318" s="133">
        <v>282176</v>
      </c>
      <c r="Y318" s="54"/>
      <c r="Z318" s="54"/>
      <c r="AB318" s="54"/>
      <c r="AC318" s="54"/>
    </row>
    <row r="319" spans="1:29">
      <c r="A319" s="50" t="s">
        <v>630</v>
      </c>
      <c r="B319" s="96" t="s">
        <v>659</v>
      </c>
      <c r="C319" s="2">
        <v>1168</v>
      </c>
      <c r="D319" s="2" t="s">
        <v>18</v>
      </c>
      <c r="E319" s="154">
        <f>230.2+0.62</f>
        <v>230.82</v>
      </c>
      <c r="F319" s="132">
        <v>12.611913081827399</v>
      </c>
      <c r="G319" s="100" t="s">
        <v>352</v>
      </c>
      <c r="H319" s="132">
        <v>0.63107996145181533</v>
      </c>
      <c r="I319" s="132">
        <v>18.244204861187701</v>
      </c>
      <c r="J319" s="132">
        <v>25.096014029043701</v>
      </c>
      <c r="K319" s="132">
        <v>35.884123881577104</v>
      </c>
      <c r="L319" s="132">
        <v>15.197021607510401</v>
      </c>
      <c r="M319" s="133">
        <v>22.1707267383354</v>
      </c>
      <c r="N319" s="133">
        <v>32.820511961605597</v>
      </c>
      <c r="O319" s="49">
        <v>170184.85800000001</v>
      </c>
      <c r="P319" s="49">
        <v>26445.204000000002</v>
      </c>
      <c r="Q319" s="49">
        <v>25615.848999999998</v>
      </c>
      <c r="R319" s="49">
        <v>5163.1729999999998</v>
      </c>
      <c r="S319" s="49">
        <v>202583.617</v>
      </c>
      <c r="T319" s="49">
        <v>14458.527</v>
      </c>
      <c r="U319" s="136">
        <v>47803.411</v>
      </c>
      <c r="V319" s="136">
        <v>12675.688</v>
      </c>
      <c r="W319" s="132">
        <v>62809.434999999998</v>
      </c>
    </row>
    <row r="320" spans="1:29">
      <c r="A320" s="50" t="s">
        <v>630</v>
      </c>
      <c r="B320" s="96" t="s">
        <v>659</v>
      </c>
      <c r="C320" s="2">
        <v>1168</v>
      </c>
      <c r="D320" s="2" t="s">
        <v>18</v>
      </c>
      <c r="E320" s="154">
        <f>231.7+0.66</f>
        <v>232.35999999999999</v>
      </c>
      <c r="F320" s="132">
        <v>12.757227525913301</v>
      </c>
      <c r="G320" s="100" t="s">
        <v>353</v>
      </c>
      <c r="H320" s="132">
        <v>0.63330590918475738</v>
      </c>
      <c r="I320" s="132">
        <v>18.374656140554301</v>
      </c>
      <c r="J320" s="132">
        <v>25.238292225980199</v>
      </c>
      <c r="K320" s="132">
        <v>36.094855505897499</v>
      </c>
      <c r="L320" s="132">
        <v>15.320834985713599</v>
      </c>
      <c r="M320" s="133">
        <v>22.339701439038301</v>
      </c>
      <c r="N320" s="133">
        <v>32.933055169677601</v>
      </c>
      <c r="O320" s="49">
        <v>316338.228</v>
      </c>
      <c r="P320" s="49">
        <v>58043.091999999997</v>
      </c>
      <c r="Q320" s="49">
        <v>57241.500999999997</v>
      </c>
      <c r="R320" s="49">
        <v>10799.564</v>
      </c>
      <c r="S320" s="49">
        <v>479010.16399999999</v>
      </c>
      <c r="T320" s="49">
        <v>32203.346000000001</v>
      </c>
      <c r="U320" s="136">
        <v>57759.684999999998</v>
      </c>
      <c r="V320" s="136">
        <v>17822.755000000001</v>
      </c>
      <c r="W320" s="132">
        <v>37434.154999999999</v>
      </c>
    </row>
    <row r="321" spans="1:29">
      <c r="A321" s="50" t="s">
        <v>630</v>
      </c>
      <c r="B321" s="96" t="s">
        <v>659</v>
      </c>
      <c r="C321" s="2">
        <v>1168</v>
      </c>
      <c r="D321" s="2" t="s">
        <v>18</v>
      </c>
      <c r="E321" s="154">
        <f>233.8+0.26</f>
        <v>234.06</v>
      </c>
      <c r="F321" s="132">
        <v>12.9271854383163</v>
      </c>
      <c r="G321" s="100" t="s">
        <v>354</v>
      </c>
      <c r="H321" s="132">
        <v>0.62706277014669654</v>
      </c>
      <c r="I321" s="132">
        <v>18.004158449651801</v>
      </c>
      <c r="J321" s="132">
        <v>24.795059079484599</v>
      </c>
      <c r="K321" s="132">
        <v>35.383371155079402</v>
      </c>
      <c r="L321" s="132">
        <v>14.9147861669602</v>
      </c>
      <c r="M321" s="133">
        <v>21.868223940753701</v>
      </c>
      <c r="N321" s="133">
        <v>32.2462860853514</v>
      </c>
      <c r="O321" s="49">
        <v>151771.87700000001</v>
      </c>
      <c r="P321" s="49">
        <v>19519.306</v>
      </c>
      <c r="Q321" s="49">
        <v>19087.894</v>
      </c>
      <c r="R321" s="49">
        <v>3720.355</v>
      </c>
      <c r="S321" s="49">
        <v>135839.375</v>
      </c>
      <c r="T321" s="49">
        <v>10011.832</v>
      </c>
      <c r="U321" s="136">
        <v>79273.892999999996</v>
      </c>
      <c r="V321" s="136">
        <v>23074.374</v>
      </c>
      <c r="W321" s="132">
        <v>47509.038999999997</v>
      </c>
    </row>
    <row r="322" spans="1:29">
      <c r="A322" s="50" t="s">
        <v>630</v>
      </c>
      <c r="B322" s="96" t="s">
        <v>659</v>
      </c>
      <c r="C322" s="2">
        <v>1168</v>
      </c>
      <c r="D322" s="2" t="s">
        <v>18</v>
      </c>
      <c r="E322" s="154">
        <f>235.3+0.26</f>
        <v>235.56</v>
      </c>
      <c r="F322" s="132">
        <v>13.084208950767501</v>
      </c>
      <c r="G322" s="113" t="s">
        <v>355</v>
      </c>
      <c r="H322" s="132">
        <v>0.69342617291100161</v>
      </c>
      <c r="I322" s="132">
        <v>22.552750749345599</v>
      </c>
      <c r="J322" s="132">
        <v>29.535656516682</v>
      </c>
      <c r="K322" s="132">
        <v>42.699078954677901</v>
      </c>
      <c r="L322" s="132">
        <v>19.3531287550625</v>
      </c>
      <c r="M322" s="133">
        <v>26.836760941604901</v>
      </c>
      <c r="N322" s="133">
        <v>39.091813348436098</v>
      </c>
      <c r="O322" s="53">
        <v>4888110</v>
      </c>
      <c r="P322" s="53">
        <v>461624</v>
      </c>
      <c r="Q322" s="53">
        <v>703528</v>
      </c>
      <c r="R322" s="53">
        <v>73076.5</v>
      </c>
      <c r="S322" s="53">
        <v>3311880</v>
      </c>
      <c r="T322" s="53">
        <v>267523</v>
      </c>
      <c r="U322" s="136">
        <v>1907578</v>
      </c>
      <c r="V322" s="136">
        <v>894403</v>
      </c>
      <c r="W322" s="138">
        <v>2231350</v>
      </c>
      <c r="Y322" s="53"/>
      <c r="Z322" s="53"/>
      <c r="AB322" s="53"/>
      <c r="AC322" s="53"/>
    </row>
    <row r="323" spans="1:29">
      <c r="A323" s="50" t="s">
        <v>630</v>
      </c>
      <c r="B323" s="96" t="s">
        <v>659</v>
      </c>
      <c r="C323" s="2">
        <v>1168</v>
      </c>
      <c r="D323" s="2" t="s">
        <v>18</v>
      </c>
      <c r="E323" s="154">
        <f>236.8+0.27</f>
        <v>237.07000000000002</v>
      </c>
      <c r="F323" s="132">
        <v>13.247781153706599</v>
      </c>
      <c r="G323" s="113" t="s">
        <v>356</v>
      </c>
      <c r="H323" s="132">
        <v>0.6534496999494398</v>
      </c>
      <c r="I323" s="132">
        <v>19.806883292535499</v>
      </c>
      <c r="J323" s="132">
        <v>26.639332886919899</v>
      </c>
      <c r="K323" s="132">
        <v>38.200398387573102</v>
      </c>
      <c r="L323" s="132">
        <v>16.688588380672801</v>
      </c>
      <c r="M323" s="133">
        <v>23.832849759004102</v>
      </c>
      <c r="N323" s="133">
        <v>34.932401327368403</v>
      </c>
      <c r="O323" s="53">
        <v>1596120</v>
      </c>
      <c r="P323" s="53">
        <v>217210</v>
      </c>
      <c r="Q323" s="53">
        <v>291086</v>
      </c>
      <c r="R323" s="53">
        <v>28585.1</v>
      </c>
      <c r="S323" s="53">
        <v>1130890</v>
      </c>
      <c r="T323" s="53">
        <v>89896.6</v>
      </c>
      <c r="U323" s="136">
        <v>1250100</v>
      </c>
      <c r="V323" s="136">
        <v>357227.5</v>
      </c>
      <c r="W323" s="138">
        <v>842256</v>
      </c>
      <c r="Y323" s="53"/>
      <c r="Z323" s="53"/>
      <c r="AB323" s="53"/>
      <c r="AC323" s="53"/>
    </row>
    <row r="324" spans="1:29">
      <c r="A324" s="50" t="s">
        <v>630</v>
      </c>
      <c r="B324" s="96" t="s">
        <v>659</v>
      </c>
      <c r="C324" s="2">
        <v>1168</v>
      </c>
      <c r="D324" s="2" t="s">
        <v>18</v>
      </c>
      <c r="E324" s="154">
        <v>237.74</v>
      </c>
      <c r="F324" s="132">
        <v>13.3218303739893</v>
      </c>
      <c r="G324" s="109" t="s">
        <v>357</v>
      </c>
      <c r="H324" s="132">
        <v>0.67433376439084824</v>
      </c>
      <c r="I324" s="132">
        <v>21.262857339679702</v>
      </c>
      <c r="J324" s="132">
        <v>28.167397293020102</v>
      </c>
      <c r="K324" s="132">
        <v>40.505902186250701</v>
      </c>
      <c r="L324" s="132">
        <v>18.108137748820202</v>
      </c>
      <c r="M324" s="133">
        <v>25.425712061645001</v>
      </c>
      <c r="N324" s="133">
        <v>37.1200321861321</v>
      </c>
      <c r="O324" s="57">
        <v>1572710</v>
      </c>
      <c r="P324" s="57">
        <v>175932</v>
      </c>
      <c r="Q324" s="57">
        <v>260686</v>
      </c>
      <c r="R324" s="57">
        <v>28018</v>
      </c>
      <c r="S324" s="57">
        <v>819776</v>
      </c>
      <c r="T324" s="57">
        <v>75585.8</v>
      </c>
      <c r="U324" s="136">
        <v>658828</v>
      </c>
      <c r="V324" s="136">
        <v>262247.59999999998</v>
      </c>
      <c r="W324" s="133">
        <v>531987</v>
      </c>
      <c r="Y324" s="54"/>
      <c r="Z324" s="54"/>
      <c r="AB324" s="54"/>
      <c r="AC324" s="54"/>
    </row>
    <row r="325" spans="1:29">
      <c r="A325" s="50" t="s">
        <v>630</v>
      </c>
      <c r="B325" s="96" t="s">
        <v>659</v>
      </c>
      <c r="C325" s="2">
        <v>1168</v>
      </c>
      <c r="D325" s="2" t="s">
        <v>18</v>
      </c>
      <c r="E325" s="154">
        <v>238.96</v>
      </c>
      <c r="F325" s="132">
        <v>13.4585546734749</v>
      </c>
      <c r="G325" s="113" t="s">
        <v>358</v>
      </c>
      <c r="H325" s="132">
        <v>0.68653383719478667</v>
      </c>
      <c r="I325" s="132">
        <v>22.082420300465898</v>
      </c>
      <c r="J325" s="132">
        <v>29.097170885520502</v>
      </c>
      <c r="K325" s="132">
        <v>41.899350612175397</v>
      </c>
      <c r="L325" s="132">
        <v>18.919716036213501</v>
      </c>
      <c r="M325" s="133">
        <v>26.367344799319898</v>
      </c>
      <c r="N325" s="133">
        <v>38.571314699534199</v>
      </c>
      <c r="O325" s="53">
        <v>265121</v>
      </c>
      <c r="P325" s="53">
        <v>48698.5</v>
      </c>
      <c r="Q325" s="53">
        <v>67592.800000000003</v>
      </c>
      <c r="R325" s="53">
        <v>7308.6860399999996</v>
      </c>
      <c r="S325" s="53">
        <v>314739</v>
      </c>
      <c r="T325" s="53">
        <v>31754.9</v>
      </c>
      <c r="U325" s="136">
        <v>99991.1</v>
      </c>
      <c r="V325" s="136">
        <v>36290.307809999998</v>
      </c>
      <c r="W325" s="138">
        <v>90116.2</v>
      </c>
      <c r="Y325" s="65"/>
      <c r="Z325" s="53"/>
      <c r="AB325" s="53"/>
      <c r="AC325" s="53"/>
    </row>
    <row r="326" spans="1:29">
      <c r="A326" s="50" t="s">
        <v>630</v>
      </c>
      <c r="B326" s="96" t="s">
        <v>659</v>
      </c>
      <c r="C326" s="2">
        <v>1168</v>
      </c>
      <c r="D326" s="2" t="s">
        <v>18</v>
      </c>
      <c r="E326" s="154">
        <f>239.8+0.26</f>
        <v>240.06</v>
      </c>
      <c r="F326" s="132">
        <v>13.5834987541157</v>
      </c>
      <c r="G326" s="113" t="s">
        <v>359</v>
      </c>
      <c r="H326" s="132">
        <v>0.66579492277534758</v>
      </c>
      <c r="I326" s="132">
        <v>20.658490302547399</v>
      </c>
      <c r="J326" s="132">
        <v>27.621637075703699</v>
      </c>
      <c r="K326" s="132">
        <v>39.452237444246002</v>
      </c>
      <c r="L326" s="132">
        <v>17.518792356574199</v>
      </c>
      <c r="M326" s="133">
        <v>24.798750074850599</v>
      </c>
      <c r="N326" s="133">
        <v>36.319907414186503</v>
      </c>
      <c r="O326" s="53">
        <v>8568240</v>
      </c>
      <c r="P326" s="53">
        <v>1695030</v>
      </c>
      <c r="Q326" s="53">
        <v>1947510</v>
      </c>
      <c r="R326" s="53">
        <v>281546</v>
      </c>
      <c r="S326" s="53">
        <v>15775100</v>
      </c>
      <c r="T326" s="53">
        <v>1147740</v>
      </c>
      <c r="U326" s="136">
        <v>1318208</v>
      </c>
      <c r="V326" s="136">
        <v>254605.3</v>
      </c>
      <c r="W326" s="138">
        <v>599962</v>
      </c>
      <c r="Y326" s="53"/>
      <c r="Z326" s="53"/>
      <c r="AB326" s="53"/>
      <c r="AC326" s="53"/>
    </row>
    <row r="327" spans="1:29">
      <c r="A327" s="50" t="s">
        <v>630</v>
      </c>
      <c r="B327" s="96" t="s">
        <v>659</v>
      </c>
      <c r="C327" s="2">
        <v>1168</v>
      </c>
      <c r="D327" s="2" t="s">
        <v>18</v>
      </c>
      <c r="E327" s="158">
        <f>241.3+1.31</f>
        <v>242.61</v>
      </c>
      <c r="F327" s="132">
        <v>13.8767189299455</v>
      </c>
      <c r="G327" s="112" t="s">
        <v>360</v>
      </c>
      <c r="H327" s="132">
        <v>0.69657325018873439</v>
      </c>
      <c r="I327" s="132">
        <v>22.780745340404</v>
      </c>
      <c r="J327" s="132">
        <v>29.784837000892399</v>
      </c>
      <c r="K327" s="132">
        <v>42.920123578341801</v>
      </c>
      <c r="L327" s="132">
        <v>19.6101760719948</v>
      </c>
      <c r="M327" s="133">
        <v>27.1105564323035</v>
      </c>
      <c r="N327" s="133">
        <v>39.347185518284199</v>
      </c>
      <c r="O327" s="52">
        <v>10179464</v>
      </c>
      <c r="P327" s="52">
        <v>1447083.8</v>
      </c>
      <c r="Q327" s="52">
        <v>2463738</v>
      </c>
      <c r="R327" s="52">
        <v>183262.4</v>
      </c>
      <c r="S327" s="52">
        <v>10162991</v>
      </c>
      <c r="T327" s="52">
        <v>675053</v>
      </c>
      <c r="U327" s="136">
        <v>4974996.1999999993</v>
      </c>
      <c r="V327" s="136">
        <v>1106278.3</v>
      </c>
      <c r="W327" s="137">
        <v>3489373.8</v>
      </c>
      <c r="Y327" s="58"/>
      <c r="Z327" s="58"/>
      <c r="AB327" s="58"/>
      <c r="AC327" s="58"/>
    </row>
    <row r="328" spans="1:29">
      <c r="A328" s="50" t="s">
        <v>630</v>
      </c>
      <c r="B328" s="96" t="s">
        <v>659</v>
      </c>
      <c r="C328" s="2">
        <v>1168</v>
      </c>
      <c r="D328" s="2" t="s">
        <v>18</v>
      </c>
      <c r="E328" s="158">
        <f>242.8+0.26</f>
        <v>243.06</v>
      </c>
      <c r="F328" s="132">
        <v>13.9286764161359</v>
      </c>
      <c r="G328" s="113" t="s">
        <v>361</v>
      </c>
      <c r="H328" s="132">
        <v>0.66276218323336544</v>
      </c>
      <c r="I328" s="132">
        <v>20.523503909110399</v>
      </c>
      <c r="J328" s="132">
        <v>27.3732163342974</v>
      </c>
      <c r="K328" s="132">
        <v>39.350393072657603</v>
      </c>
      <c r="L328" s="132">
        <v>17.2867056998119</v>
      </c>
      <c r="M328" s="133">
        <v>24.565542912175701</v>
      </c>
      <c r="N328" s="133">
        <v>36.0792473637227</v>
      </c>
      <c r="O328" s="53">
        <v>2763090</v>
      </c>
      <c r="P328" s="53">
        <v>420378</v>
      </c>
      <c r="Q328" s="53">
        <v>591778</v>
      </c>
      <c r="R328" s="53">
        <v>57095.8</v>
      </c>
      <c r="S328" s="53">
        <v>2525380</v>
      </c>
      <c r="T328" s="53">
        <v>177281</v>
      </c>
      <c r="U328" s="136">
        <v>2506130</v>
      </c>
      <c r="V328" s="136">
        <v>395679</v>
      </c>
      <c r="W328" s="138">
        <v>823437</v>
      </c>
      <c r="Y328" s="53"/>
      <c r="Z328" s="53"/>
      <c r="AB328" s="53"/>
      <c r="AC328" s="53"/>
    </row>
    <row r="329" spans="1:29">
      <c r="A329" s="50" t="s">
        <v>630</v>
      </c>
      <c r="B329" s="96" t="s">
        <v>659</v>
      </c>
      <c r="C329" s="2">
        <v>1168</v>
      </c>
      <c r="D329" s="2" t="s">
        <v>18</v>
      </c>
      <c r="E329" s="155">
        <v>244.02499999999998</v>
      </c>
      <c r="F329" s="132">
        <v>14.040012146249699</v>
      </c>
      <c r="G329" s="117" t="s">
        <v>362</v>
      </c>
      <c r="H329" s="132">
        <v>0.69132669448537276</v>
      </c>
      <c r="I329" s="132">
        <v>22.405434044773099</v>
      </c>
      <c r="J329" s="132">
        <v>29.381846775232098</v>
      </c>
      <c r="K329" s="132">
        <v>42.330621408807701</v>
      </c>
      <c r="L329" s="132">
        <v>19.239760231856899</v>
      </c>
      <c r="M329" s="133">
        <v>26.650533090517701</v>
      </c>
      <c r="N329" s="133">
        <v>39.006451297370397</v>
      </c>
      <c r="O329" s="53">
        <v>306379</v>
      </c>
      <c r="P329" s="53">
        <v>43753.7</v>
      </c>
      <c r="Q329" s="53">
        <v>75888.899999999994</v>
      </c>
      <c r="R329" s="53">
        <v>5147.6992200000004</v>
      </c>
      <c r="S329" s="53">
        <v>167294</v>
      </c>
      <c r="T329" s="53">
        <v>16957.3</v>
      </c>
      <c r="U329" s="136">
        <v>184511.6</v>
      </c>
      <c r="V329" s="136">
        <v>32600.864750000001</v>
      </c>
      <c r="W329" s="138">
        <v>71513.8</v>
      </c>
      <c r="Y329" s="65"/>
      <c r="Z329" s="53"/>
      <c r="AB329" s="53"/>
      <c r="AC329" s="53"/>
    </row>
    <row r="330" spans="1:29">
      <c r="A330" s="50" t="s">
        <v>630</v>
      </c>
      <c r="B330" s="96" t="s">
        <v>659</v>
      </c>
      <c r="C330" s="2">
        <v>1168</v>
      </c>
      <c r="D330" s="2" t="s">
        <v>18</v>
      </c>
      <c r="E330" s="158">
        <f>244.9+0.66</f>
        <v>245.56</v>
      </c>
      <c r="F330" s="132">
        <v>14.216248249997401</v>
      </c>
      <c r="G330" s="105" t="s">
        <v>633</v>
      </c>
      <c r="H330" s="132">
        <v>0.75940176438700335</v>
      </c>
      <c r="I330" s="123"/>
      <c r="J330" s="123"/>
      <c r="K330" s="123"/>
      <c r="L330" s="124"/>
      <c r="M330" s="125"/>
      <c r="N330" s="125"/>
      <c r="O330" s="53">
        <v>5997300</v>
      </c>
      <c r="P330" s="52">
        <v>555188.19999999995</v>
      </c>
      <c r="Q330" s="53">
        <v>1533460</v>
      </c>
      <c r="R330" s="53">
        <v>48961.2</v>
      </c>
      <c r="S330" s="52">
        <v>1906827.8</v>
      </c>
      <c r="T330" s="52">
        <v>169922.9</v>
      </c>
      <c r="U330" s="136">
        <v>4389473.7</v>
      </c>
      <c r="V330" s="136">
        <v>525697.9</v>
      </c>
      <c r="W330" s="133">
        <v>773147.6</v>
      </c>
      <c r="Y330" s="58"/>
      <c r="Z330" s="58"/>
      <c r="AB330" s="58"/>
      <c r="AC330" s="58"/>
    </row>
    <row r="331" spans="1:29">
      <c r="A331" s="50" t="s">
        <v>630</v>
      </c>
      <c r="B331" s="96" t="s">
        <v>659</v>
      </c>
      <c r="C331" s="2">
        <v>1168</v>
      </c>
      <c r="D331" s="2" t="s">
        <v>18</v>
      </c>
      <c r="E331" s="154">
        <v>246.98500000000001</v>
      </c>
      <c r="F331" s="132">
        <v>14.377991288494499</v>
      </c>
      <c r="G331" s="109" t="s">
        <v>363</v>
      </c>
      <c r="H331" s="132">
        <v>0.6794124336868167</v>
      </c>
      <c r="I331" s="123">
        <v>21.561191746252302</v>
      </c>
      <c r="J331" s="123">
        <v>28.526865269861801</v>
      </c>
      <c r="K331" s="123">
        <v>41.073706693460203</v>
      </c>
      <c r="L331" s="124">
        <v>18.399232836838699</v>
      </c>
      <c r="M331" s="125">
        <v>25.7452249727652</v>
      </c>
      <c r="N331" s="125">
        <v>37.684013349481397</v>
      </c>
      <c r="O331" s="57">
        <v>1354120</v>
      </c>
      <c r="P331" s="57">
        <v>131503</v>
      </c>
      <c r="Q331" s="57">
        <v>162211</v>
      </c>
      <c r="R331" s="57">
        <v>43434.7</v>
      </c>
      <c r="S331" s="57">
        <v>761692</v>
      </c>
      <c r="T331" s="57">
        <v>73045</v>
      </c>
      <c r="U331" s="136">
        <v>184362.8</v>
      </c>
      <c r="V331" s="136">
        <v>85305.700000000012</v>
      </c>
      <c r="W331" s="138">
        <v>188704</v>
      </c>
      <c r="Y331" s="54"/>
      <c r="Z331" s="54"/>
      <c r="AB331" s="54"/>
      <c r="AC331" s="54"/>
    </row>
    <row r="332" spans="1:29">
      <c r="A332" s="50" t="s">
        <v>630</v>
      </c>
      <c r="B332" s="96" t="s">
        <v>659</v>
      </c>
      <c r="C332" s="2">
        <v>1168</v>
      </c>
      <c r="D332" s="2" t="s">
        <v>18</v>
      </c>
      <c r="E332" s="154">
        <v>247.62</v>
      </c>
      <c r="F332" s="132">
        <v>14.4492282035717</v>
      </c>
      <c r="G332" s="113" t="s">
        <v>634</v>
      </c>
      <c r="H332" s="132">
        <v>0.69529713686242389</v>
      </c>
      <c r="I332" s="123"/>
      <c r="J332" s="123"/>
      <c r="K332" s="123"/>
      <c r="L332" s="124"/>
      <c r="M332" s="125"/>
      <c r="N332" s="125"/>
      <c r="O332" s="53">
        <v>208780</v>
      </c>
      <c r="P332" s="53">
        <v>22402.7</v>
      </c>
      <c r="Q332" s="53">
        <v>40344.300000000003</v>
      </c>
      <c r="R332" s="53">
        <v>2596.3061499999999</v>
      </c>
      <c r="S332" s="53">
        <v>69035.3</v>
      </c>
      <c r="T332" s="53">
        <v>8179.7968799999999</v>
      </c>
      <c r="U332" s="136">
        <v>77141.7</v>
      </c>
      <c r="V332" s="136">
        <v>19137.450389999998</v>
      </c>
      <c r="W332" s="138">
        <v>37038.199999999997</v>
      </c>
      <c r="Y332" s="65"/>
      <c r="Z332" s="53"/>
      <c r="AB332" s="53"/>
      <c r="AC332" s="53"/>
    </row>
    <row r="333" spans="1:29">
      <c r="A333" s="50" t="s">
        <v>630</v>
      </c>
      <c r="B333" s="96" t="s">
        <v>659</v>
      </c>
      <c r="C333" s="2">
        <v>1168</v>
      </c>
      <c r="D333" s="2" t="s">
        <v>18</v>
      </c>
      <c r="E333" s="154">
        <f>249.4+0.6</f>
        <v>250</v>
      </c>
      <c r="F333" s="132">
        <v>14.709867324393</v>
      </c>
      <c r="G333" s="113" t="s">
        <v>364</v>
      </c>
      <c r="H333" s="132">
        <v>0.61377112544716728</v>
      </c>
      <c r="I333" s="123">
        <v>17.0290424181741</v>
      </c>
      <c r="J333" s="123">
        <v>23.866566562423401</v>
      </c>
      <c r="K333" s="123">
        <v>34.043832053509298</v>
      </c>
      <c r="L333" s="124">
        <v>14.017008143945899</v>
      </c>
      <c r="M333" s="125">
        <v>20.877254255809099</v>
      </c>
      <c r="N333" s="125">
        <v>31.066912891801501</v>
      </c>
      <c r="O333" s="53">
        <v>709964</v>
      </c>
      <c r="P333" s="53">
        <v>77141.3</v>
      </c>
      <c r="Q333" s="53">
        <v>84615.6</v>
      </c>
      <c r="R333" s="65">
        <v>7817.5</v>
      </c>
      <c r="S333" s="53">
        <v>281833</v>
      </c>
      <c r="T333" s="53">
        <v>30155.1</v>
      </c>
      <c r="U333" s="136">
        <v>215209.1</v>
      </c>
      <c r="V333" s="136">
        <v>85117.4</v>
      </c>
      <c r="W333" s="138">
        <v>69933.100000000006</v>
      </c>
      <c r="Y333" s="53"/>
      <c r="Z333" s="53"/>
      <c r="AB333" s="53"/>
      <c r="AC333" s="53"/>
    </row>
    <row r="334" spans="1:29">
      <c r="A334" s="50" t="s">
        <v>630</v>
      </c>
      <c r="B334" s="96" t="s">
        <v>659</v>
      </c>
      <c r="C334" s="2">
        <v>1168</v>
      </c>
      <c r="D334" s="2" t="s">
        <v>18</v>
      </c>
      <c r="E334" s="154">
        <f>250.9+0.86</f>
        <v>251.76000000000002</v>
      </c>
      <c r="F334" s="132">
        <v>14.8942276459816</v>
      </c>
      <c r="G334" s="113" t="s">
        <v>365</v>
      </c>
      <c r="H334" s="132">
        <v>0.70247793802797898</v>
      </c>
      <c r="I334" s="123">
        <v>23.102502372338801</v>
      </c>
      <c r="J334" s="123">
        <v>30.170971779432801</v>
      </c>
      <c r="K334" s="123">
        <v>43.594355240064097</v>
      </c>
      <c r="L334" s="124">
        <v>19.869374223652301</v>
      </c>
      <c r="M334" s="125">
        <v>27.473935620396901</v>
      </c>
      <c r="N334" s="125">
        <v>40.0028060999052</v>
      </c>
      <c r="O334" s="53">
        <v>4601590</v>
      </c>
      <c r="P334" s="53">
        <v>515007</v>
      </c>
      <c r="Q334" s="53">
        <v>845065</v>
      </c>
      <c r="R334" s="53">
        <v>74637.600000000006</v>
      </c>
      <c r="S334" s="53">
        <v>2919370</v>
      </c>
      <c r="T334" s="53">
        <v>296278</v>
      </c>
      <c r="U334" s="136">
        <v>1036826</v>
      </c>
      <c r="V334" s="136">
        <v>388377</v>
      </c>
      <c r="W334" s="138">
        <v>852765</v>
      </c>
      <c r="Y334" s="53"/>
      <c r="Z334" s="53"/>
      <c r="AB334" s="53"/>
      <c r="AC334" s="53"/>
    </row>
    <row r="335" spans="1:29">
      <c r="A335" s="50" t="s">
        <v>630</v>
      </c>
      <c r="B335" s="96" t="s">
        <v>659</v>
      </c>
      <c r="C335" s="2">
        <v>1168</v>
      </c>
      <c r="D335" s="2" t="s">
        <v>18</v>
      </c>
      <c r="E335" s="154">
        <f>253+0.88</f>
        <v>253.88</v>
      </c>
      <c r="F335" s="132">
        <v>15.103988976572101</v>
      </c>
      <c r="G335" s="113" t="s">
        <v>366</v>
      </c>
      <c r="H335" s="132">
        <v>0.73410847928510059</v>
      </c>
      <c r="I335" s="123">
        <v>25.2282519581508</v>
      </c>
      <c r="J335" s="123">
        <v>32.482155892213299</v>
      </c>
      <c r="K335" s="123">
        <v>47.016636706941902</v>
      </c>
      <c r="L335" s="124">
        <v>22.032447893740599</v>
      </c>
      <c r="M335" s="125">
        <v>29.862699826378002</v>
      </c>
      <c r="N335" s="125">
        <v>43.409091073229</v>
      </c>
      <c r="O335" s="53">
        <v>6672900</v>
      </c>
      <c r="P335" s="53">
        <v>749570</v>
      </c>
      <c r="Q335" s="53">
        <v>1596490</v>
      </c>
      <c r="R335" s="53">
        <v>107313</v>
      </c>
      <c r="S335" s="53">
        <v>4087010</v>
      </c>
      <c r="T335" s="53">
        <v>365709</v>
      </c>
      <c r="U335" s="136">
        <v>5300370</v>
      </c>
      <c r="V335" s="136">
        <v>1243440</v>
      </c>
      <c r="W335" s="138">
        <v>2556090</v>
      </c>
      <c r="Y335" s="53"/>
      <c r="Z335" s="53"/>
      <c r="AB335" s="53"/>
      <c r="AC335" s="53"/>
    </row>
    <row r="336" spans="1:29">
      <c r="A336" s="50" t="s">
        <v>630</v>
      </c>
      <c r="B336" s="96" t="s">
        <v>659</v>
      </c>
      <c r="C336" s="2">
        <v>1168</v>
      </c>
      <c r="D336" s="2" t="s">
        <v>18</v>
      </c>
      <c r="E336" s="154">
        <f>254.5+0.67</f>
        <v>255.17</v>
      </c>
      <c r="F336" s="132">
        <v>15.223786458330601</v>
      </c>
      <c r="G336" s="113" t="s">
        <v>367</v>
      </c>
      <c r="H336" s="132">
        <v>0.71875326825842167</v>
      </c>
      <c r="I336" s="123">
        <v>24.221727990003899</v>
      </c>
      <c r="J336" s="123">
        <v>31.409625353281999</v>
      </c>
      <c r="K336" s="123">
        <v>45.394085938093298</v>
      </c>
      <c r="L336" s="124">
        <v>21.065978743605498</v>
      </c>
      <c r="M336" s="125">
        <v>28.7089294972095</v>
      </c>
      <c r="N336" s="125">
        <v>41.798176537527098</v>
      </c>
      <c r="O336" s="53">
        <v>3086670</v>
      </c>
      <c r="P336" s="53">
        <v>244985</v>
      </c>
      <c r="Q336" s="53">
        <v>422757</v>
      </c>
      <c r="R336" s="53">
        <v>40529.9</v>
      </c>
      <c r="S336" s="53">
        <v>1801780</v>
      </c>
      <c r="T336" s="53">
        <v>162796</v>
      </c>
      <c r="U336" s="136">
        <v>1089887</v>
      </c>
      <c r="V336" s="136">
        <v>862148</v>
      </c>
      <c r="W336" s="138">
        <v>1204880</v>
      </c>
      <c r="Y336" s="53"/>
      <c r="Z336" s="66"/>
      <c r="AB336" s="53"/>
      <c r="AC336" s="53"/>
    </row>
    <row r="337" spans="1:29">
      <c r="A337" s="50" t="s">
        <v>630</v>
      </c>
      <c r="B337" s="96" t="s">
        <v>659</v>
      </c>
      <c r="C337" s="2">
        <v>1168</v>
      </c>
      <c r="D337" s="2" t="s">
        <v>18</v>
      </c>
      <c r="E337" s="154">
        <v>256.52</v>
      </c>
      <c r="F337" s="132">
        <v>15.3431627869296</v>
      </c>
      <c r="G337" s="109" t="s">
        <v>635</v>
      </c>
      <c r="H337" s="132">
        <v>0.75436588342821975</v>
      </c>
      <c r="I337" s="123"/>
      <c r="J337" s="123"/>
      <c r="K337" s="123"/>
      <c r="L337" s="124"/>
      <c r="M337" s="125"/>
      <c r="N337" s="125"/>
      <c r="O337" s="57">
        <v>536798</v>
      </c>
      <c r="P337" s="57">
        <v>65050.2</v>
      </c>
      <c r="Q337" s="57">
        <v>156722</v>
      </c>
      <c r="R337" s="57">
        <v>8928.8906299999999</v>
      </c>
      <c r="S337" s="57">
        <v>283734</v>
      </c>
      <c r="T337" s="57">
        <v>34124.5</v>
      </c>
      <c r="U337" s="136">
        <v>110106.3</v>
      </c>
      <c r="V337" s="136">
        <v>122140.3</v>
      </c>
      <c r="W337" s="138">
        <v>208650</v>
      </c>
      <c r="Y337" s="54"/>
      <c r="Z337" s="54"/>
      <c r="AB337" s="54"/>
      <c r="AC337" s="54"/>
    </row>
    <row r="338" spans="1:29">
      <c r="A338" s="50" t="s">
        <v>630</v>
      </c>
      <c r="B338" s="96" t="s">
        <v>659</v>
      </c>
      <c r="C338" s="2">
        <v>1168</v>
      </c>
      <c r="D338" s="2" t="s">
        <v>18</v>
      </c>
      <c r="E338" s="154">
        <f>257.42+0.835</f>
        <v>258.255</v>
      </c>
      <c r="F338" s="132">
        <v>15.4897621887319</v>
      </c>
      <c r="G338" s="113" t="s">
        <v>636</v>
      </c>
      <c r="H338" s="132">
        <v>0.78932834779835981</v>
      </c>
      <c r="I338" s="123"/>
      <c r="J338" s="123"/>
      <c r="K338" s="123"/>
      <c r="L338" s="124"/>
      <c r="M338" s="125"/>
      <c r="N338" s="125"/>
      <c r="O338" s="53">
        <v>7491150</v>
      </c>
      <c r="P338" s="53">
        <v>507417</v>
      </c>
      <c r="Q338" s="53">
        <v>1732360</v>
      </c>
      <c r="R338" s="53">
        <v>50896</v>
      </c>
      <c r="S338" s="53">
        <v>1119460</v>
      </c>
      <c r="T338" s="53">
        <v>117895</v>
      </c>
      <c r="U338" s="136">
        <v>1008195</v>
      </c>
      <c r="V338" s="136">
        <v>876915</v>
      </c>
      <c r="W338" s="138">
        <v>2632490</v>
      </c>
      <c r="Y338" s="53"/>
      <c r="Z338" s="53"/>
      <c r="AB338" s="53"/>
      <c r="AC338" s="53"/>
    </row>
    <row r="339" spans="1:29">
      <c r="A339" s="50" t="s">
        <v>630</v>
      </c>
      <c r="B339" s="96" t="s">
        <v>659</v>
      </c>
      <c r="C339" s="2">
        <v>1168</v>
      </c>
      <c r="D339" s="2" t="s">
        <v>18</v>
      </c>
      <c r="E339" s="154">
        <f>258.92+0.58</f>
        <v>259.5</v>
      </c>
      <c r="F339" s="132">
        <v>15.590376970092199</v>
      </c>
      <c r="G339" s="113" t="s">
        <v>637</v>
      </c>
      <c r="H339" s="132">
        <v>0.75306117146075691</v>
      </c>
      <c r="I339" s="123"/>
      <c r="J339" s="123"/>
      <c r="K339" s="123"/>
      <c r="L339" s="124"/>
      <c r="M339" s="125"/>
      <c r="N339" s="125"/>
      <c r="O339" s="53">
        <v>4926160</v>
      </c>
      <c r="P339" s="53">
        <v>403895</v>
      </c>
      <c r="Q339" s="53">
        <v>1117070</v>
      </c>
      <c r="R339" s="53">
        <v>29852.2</v>
      </c>
      <c r="S339" s="53">
        <v>955478</v>
      </c>
      <c r="T339" s="53">
        <v>84790.3</v>
      </c>
      <c r="U339" s="136">
        <v>723798</v>
      </c>
      <c r="V339" s="136">
        <v>1017261</v>
      </c>
      <c r="W339" s="138">
        <v>1771280</v>
      </c>
      <c r="Y339" s="53"/>
      <c r="Z339" s="53"/>
      <c r="AB339" s="53"/>
      <c r="AC339" s="53"/>
    </row>
    <row r="340" spans="1:29">
      <c r="A340" s="50" t="s">
        <v>631</v>
      </c>
      <c r="B340" s="96" t="s">
        <v>659</v>
      </c>
      <c r="C340" s="2">
        <v>1168</v>
      </c>
      <c r="D340" s="2" t="s">
        <v>18</v>
      </c>
      <c r="E340" s="154">
        <v>260.15999999999997</v>
      </c>
      <c r="F340" s="132">
        <v>15.642201976356199</v>
      </c>
      <c r="G340" s="99" t="s">
        <v>638</v>
      </c>
      <c r="H340" s="132">
        <v>0.80238919281009269</v>
      </c>
      <c r="I340" s="123"/>
      <c r="J340" s="123"/>
      <c r="K340" s="123"/>
      <c r="L340" s="124"/>
      <c r="M340" s="125"/>
      <c r="N340" s="125"/>
      <c r="O340" s="54">
        <v>2600000</v>
      </c>
      <c r="P340" s="54">
        <v>177000</v>
      </c>
      <c r="Q340" s="54">
        <v>656000</v>
      </c>
      <c r="R340" s="54">
        <v>16700</v>
      </c>
      <c r="S340" s="54">
        <v>475000</v>
      </c>
      <c r="T340" s="54">
        <v>46000</v>
      </c>
      <c r="U340" s="136">
        <v>175200</v>
      </c>
      <c r="V340" s="136">
        <v>155900</v>
      </c>
      <c r="W340" s="138">
        <v>392000</v>
      </c>
      <c r="Y340" s="54"/>
      <c r="Z340" s="54"/>
      <c r="AB340" s="54"/>
      <c r="AC340" s="54"/>
    </row>
    <row r="341" spans="1:29">
      <c r="A341" s="50" t="s">
        <v>630</v>
      </c>
      <c r="B341" s="96" t="s">
        <v>659</v>
      </c>
      <c r="C341" s="2">
        <v>1168</v>
      </c>
      <c r="D341" s="2" t="s">
        <v>18</v>
      </c>
      <c r="E341" s="154">
        <f>262.6+0.63</f>
        <v>263.23</v>
      </c>
      <c r="F341" s="132">
        <v>15.8699826399855</v>
      </c>
      <c r="G341" s="113" t="s">
        <v>639</v>
      </c>
      <c r="H341" s="132">
        <v>0.75161984179857511</v>
      </c>
      <c r="I341" s="123"/>
      <c r="J341" s="123"/>
      <c r="K341" s="123"/>
      <c r="L341" s="124"/>
      <c r="M341" s="125"/>
      <c r="N341" s="125"/>
      <c r="O341" s="53">
        <v>7379380</v>
      </c>
      <c r="P341" s="53">
        <v>374991</v>
      </c>
      <c r="Q341" s="53">
        <v>963671</v>
      </c>
      <c r="R341" s="53">
        <v>38104.199999999997</v>
      </c>
      <c r="S341" s="53">
        <v>1327940</v>
      </c>
      <c r="T341" s="53">
        <v>132980</v>
      </c>
      <c r="U341" s="136">
        <v>1127465</v>
      </c>
      <c r="V341" s="136">
        <v>412797</v>
      </c>
      <c r="W341" s="138">
        <v>1288750</v>
      </c>
      <c r="Y341" s="53"/>
      <c r="Z341" s="53"/>
      <c r="AB341" s="53"/>
      <c r="AC341" s="53"/>
    </row>
    <row r="342" spans="1:29">
      <c r="A342" s="50" t="s">
        <v>630</v>
      </c>
      <c r="B342" s="96" t="s">
        <v>659</v>
      </c>
      <c r="C342" s="2">
        <v>1168</v>
      </c>
      <c r="D342" s="2" t="s">
        <v>18</v>
      </c>
      <c r="E342" s="154">
        <f>264.1+0.28</f>
        <v>264.38</v>
      </c>
      <c r="F342" s="132">
        <v>15.949883718039001</v>
      </c>
      <c r="G342" s="113" t="s">
        <v>640</v>
      </c>
      <c r="H342" s="132">
        <v>0.76063398474261945</v>
      </c>
      <c r="I342" s="123"/>
      <c r="J342" s="123"/>
      <c r="K342" s="123"/>
      <c r="L342" s="124"/>
      <c r="M342" s="125"/>
      <c r="N342" s="125"/>
      <c r="O342" s="53">
        <v>12158300</v>
      </c>
      <c r="P342" s="53">
        <v>8947720</v>
      </c>
      <c r="Q342" s="53">
        <v>28089300</v>
      </c>
      <c r="R342" s="53">
        <v>247698</v>
      </c>
      <c r="S342" s="53">
        <v>865401</v>
      </c>
      <c r="T342" s="53">
        <v>96194.2</v>
      </c>
      <c r="U342" s="136">
        <v>678002</v>
      </c>
      <c r="V342" s="136">
        <v>1660558</v>
      </c>
      <c r="W342" s="138">
        <v>4718950</v>
      </c>
      <c r="Y342" s="53"/>
      <c r="Z342" s="53"/>
      <c r="AB342" s="53"/>
      <c r="AC342" s="53"/>
    </row>
    <row r="343" spans="1:29">
      <c r="A343" s="50" t="s">
        <v>630</v>
      </c>
      <c r="B343" s="96" t="s">
        <v>659</v>
      </c>
      <c r="C343" s="2">
        <v>1168</v>
      </c>
      <c r="D343" s="2" t="s">
        <v>18</v>
      </c>
      <c r="E343" s="154">
        <v>266.2</v>
      </c>
      <c r="F343" s="132">
        <v>16.070578424006101</v>
      </c>
      <c r="G343" s="109" t="s">
        <v>641</v>
      </c>
      <c r="H343" s="132">
        <v>0.81576484017213435</v>
      </c>
      <c r="I343" s="123"/>
      <c r="J343" s="123"/>
      <c r="K343" s="123"/>
      <c r="L343" s="124"/>
      <c r="M343" s="125"/>
      <c r="N343" s="125"/>
      <c r="O343" s="57">
        <v>1754911.8</v>
      </c>
      <c r="P343" s="57">
        <v>180028.5</v>
      </c>
      <c r="Q343" s="57">
        <v>761502</v>
      </c>
      <c r="R343" s="57">
        <v>13820</v>
      </c>
      <c r="S343" s="57">
        <v>202560</v>
      </c>
      <c r="T343" s="57">
        <v>21816.400000000001</v>
      </c>
      <c r="U343" s="136">
        <v>190839.2</v>
      </c>
      <c r="V343" s="136">
        <v>305599.7</v>
      </c>
      <c r="W343" s="140">
        <v>800192.6</v>
      </c>
      <c r="Y343" s="54"/>
      <c r="Z343" s="54"/>
      <c r="AB343" s="54"/>
      <c r="AC343" s="54"/>
    </row>
    <row r="344" spans="1:29">
      <c r="A344" s="50" t="s">
        <v>630</v>
      </c>
      <c r="B344" s="96" t="s">
        <v>659</v>
      </c>
      <c r="C344" s="2">
        <v>1168</v>
      </c>
      <c r="D344" s="2" t="s">
        <v>18</v>
      </c>
      <c r="E344" s="154">
        <f>267.1+0.87</f>
        <v>267.97000000000003</v>
      </c>
      <c r="F344" s="132">
        <v>16.1814510941071</v>
      </c>
      <c r="G344" s="113" t="s">
        <v>642</v>
      </c>
      <c r="H344" s="132">
        <v>0.77864482554120806</v>
      </c>
      <c r="I344" s="123"/>
      <c r="J344" s="123"/>
      <c r="K344" s="123"/>
      <c r="L344" s="124"/>
      <c r="M344" s="125"/>
      <c r="N344" s="125"/>
      <c r="O344" s="53">
        <v>46822800</v>
      </c>
      <c r="P344" s="53">
        <v>6105980</v>
      </c>
      <c r="Q344" s="53">
        <v>19228100</v>
      </c>
      <c r="R344" s="53">
        <v>710307</v>
      </c>
      <c r="S344" s="53">
        <v>23529600</v>
      </c>
      <c r="T344" s="53">
        <v>1540150</v>
      </c>
      <c r="U344" s="136">
        <v>5286600</v>
      </c>
      <c r="V344" s="136">
        <v>5857670</v>
      </c>
      <c r="W344" s="138">
        <v>22441800</v>
      </c>
      <c r="Y344" s="53"/>
      <c r="Z344" s="53"/>
      <c r="AB344" s="53"/>
      <c r="AC344" s="53"/>
    </row>
    <row r="345" spans="1:29">
      <c r="A345" s="50" t="s">
        <v>630</v>
      </c>
      <c r="B345" s="96" t="s">
        <v>659</v>
      </c>
      <c r="C345" s="2">
        <v>1168</v>
      </c>
      <c r="D345" s="2" t="s">
        <v>18</v>
      </c>
      <c r="E345" s="154">
        <f>268.6+0.24</f>
        <v>268.84000000000003</v>
      </c>
      <c r="F345" s="132">
        <v>16.233685176633401</v>
      </c>
      <c r="G345" s="113" t="s">
        <v>643</v>
      </c>
      <c r="H345" s="132">
        <v>0.75270762298046789</v>
      </c>
      <c r="I345" s="123"/>
      <c r="J345" s="123"/>
      <c r="K345" s="123"/>
      <c r="L345" s="124"/>
      <c r="M345" s="125"/>
      <c r="N345" s="125"/>
      <c r="O345" s="53">
        <v>3541500</v>
      </c>
      <c r="P345" s="53">
        <v>751568</v>
      </c>
      <c r="Q345" s="53">
        <v>2209930</v>
      </c>
      <c r="R345" s="57">
        <v>32944.300000000003</v>
      </c>
      <c r="S345" s="53">
        <v>577980</v>
      </c>
      <c r="T345" s="53">
        <v>44745.599999999999</v>
      </c>
      <c r="U345" s="136">
        <v>708308</v>
      </c>
      <c r="V345" s="136">
        <v>741550</v>
      </c>
      <c r="W345" s="133">
        <v>2348100</v>
      </c>
      <c r="Y345" s="53"/>
      <c r="Z345" s="53"/>
      <c r="AB345" s="53"/>
      <c r="AC345" s="54"/>
    </row>
    <row r="346" spans="1:29">
      <c r="A346" s="50" t="s">
        <v>630</v>
      </c>
      <c r="B346" s="96" t="s">
        <v>659</v>
      </c>
      <c r="C346" s="2">
        <v>1168</v>
      </c>
      <c r="D346" s="2" t="s">
        <v>18</v>
      </c>
      <c r="E346" s="154">
        <v>270.91000000000003</v>
      </c>
      <c r="F346" s="132">
        <v>16.352220179571301</v>
      </c>
      <c r="G346" s="113" t="s">
        <v>644</v>
      </c>
      <c r="H346" s="132">
        <v>0.71060227430391443</v>
      </c>
      <c r="I346" s="123"/>
      <c r="J346" s="123"/>
      <c r="K346" s="123"/>
      <c r="L346" s="124"/>
      <c r="M346" s="125"/>
      <c r="N346" s="125"/>
      <c r="O346" s="53">
        <v>2647700</v>
      </c>
      <c r="P346" s="53">
        <v>204203</v>
      </c>
      <c r="Q346" s="53">
        <v>451026</v>
      </c>
      <c r="R346" s="57">
        <v>18284.400000000001</v>
      </c>
      <c r="S346" s="53">
        <v>397105</v>
      </c>
      <c r="T346" s="53">
        <v>32100.3</v>
      </c>
      <c r="U346" s="136">
        <v>2725806</v>
      </c>
      <c r="V346" s="136">
        <v>645804</v>
      </c>
      <c r="W346" s="138">
        <v>2146400</v>
      </c>
      <c r="Y346" s="53"/>
      <c r="Z346" s="53"/>
      <c r="AB346" s="53"/>
      <c r="AC346" s="54"/>
    </row>
    <row r="347" spans="1:29">
      <c r="A347" s="50" t="s">
        <v>630</v>
      </c>
      <c r="B347" s="96" t="s">
        <v>659</v>
      </c>
      <c r="C347" s="2">
        <v>1168</v>
      </c>
      <c r="D347" s="2" t="s">
        <v>18</v>
      </c>
      <c r="E347" s="154">
        <f>271.6+0.23</f>
        <v>271.83000000000004</v>
      </c>
      <c r="F347" s="132">
        <v>16.402397476718701</v>
      </c>
      <c r="G347" s="100" t="s">
        <v>645</v>
      </c>
      <c r="H347" s="132">
        <v>0.74717067029650941</v>
      </c>
      <c r="I347" s="123"/>
      <c r="J347" s="123"/>
      <c r="K347" s="123"/>
      <c r="L347" s="124"/>
      <c r="M347" s="125"/>
      <c r="N347" s="125"/>
      <c r="O347" s="49">
        <v>655734.43799999997</v>
      </c>
      <c r="P347" s="49">
        <v>32346.096000000001</v>
      </c>
      <c r="Q347" s="49">
        <v>82922.326000000001</v>
      </c>
      <c r="R347" s="49">
        <v>3078.4229999999998</v>
      </c>
      <c r="S347" s="49">
        <v>104802.833</v>
      </c>
      <c r="T347" s="49">
        <v>9589.6409999999996</v>
      </c>
      <c r="U347" s="136">
        <v>53222.557999999997</v>
      </c>
      <c r="V347" s="136">
        <v>107018.405</v>
      </c>
      <c r="W347" s="138">
        <v>151311.255</v>
      </c>
    </row>
    <row r="348" spans="1:29">
      <c r="A348" s="50" t="s">
        <v>630</v>
      </c>
      <c r="B348" s="96" t="s">
        <v>659</v>
      </c>
      <c r="C348" s="2">
        <v>1168</v>
      </c>
      <c r="D348" s="2" t="s">
        <v>18</v>
      </c>
      <c r="E348" s="154">
        <f>272.2+0.29</f>
        <v>272.49</v>
      </c>
      <c r="F348" s="132">
        <v>16.437360273933798</v>
      </c>
      <c r="G348" s="113" t="s">
        <v>646</v>
      </c>
      <c r="H348" s="132">
        <v>0.76828378345840809</v>
      </c>
      <c r="I348" s="123"/>
      <c r="J348" s="123"/>
      <c r="K348" s="123"/>
      <c r="L348" s="124"/>
      <c r="M348" s="125"/>
      <c r="N348" s="125"/>
      <c r="O348" s="53">
        <v>25214400</v>
      </c>
      <c r="P348" s="53">
        <v>2559890</v>
      </c>
      <c r="Q348" s="53">
        <v>8237490</v>
      </c>
      <c r="R348" s="53">
        <v>113117</v>
      </c>
      <c r="S348" s="66">
        <v>1842670</v>
      </c>
      <c r="T348" s="53">
        <v>137025</v>
      </c>
      <c r="U348" s="136">
        <v>3942377</v>
      </c>
      <c r="V348" s="136">
        <v>4006907</v>
      </c>
      <c r="W348" s="137">
        <v>12021100</v>
      </c>
      <c r="Y348" s="53"/>
      <c r="Z348" s="53"/>
      <c r="AB348" s="53"/>
      <c r="AC348" s="53"/>
    </row>
    <row r="349" spans="1:29">
      <c r="A349" s="50" t="s">
        <v>630</v>
      </c>
      <c r="B349" s="96" t="s">
        <v>659</v>
      </c>
      <c r="C349" s="2">
        <v>1168</v>
      </c>
      <c r="D349" s="2" t="s">
        <v>18</v>
      </c>
      <c r="E349" s="154">
        <f>273.7+0.58</f>
        <v>274.27999999999997</v>
      </c>
      <c r="F349" s="132">
        <v>16.523970041344199</v>
      </c>
      <c r="G349" s="113" t="s">
        <v>647</v>
      </c>
      <c r="H349" s="132">
        <v>0.70506025572303432</v>
      </c>
      <c r="I349" s="123"/>
      <c r="J349" s="123"/>
      <c r="K349" s="123"/>
      <c r="L349" s="124"/>
      <c r="M349" s="125"/>
      <c r="N349" s="125"/>
      <c r="O349" s="53">
        <v>1530120</v>
      </c>
      <c r="P349" s="53">
        <v>156563</v>
      </c>
      <c r="Q349" s="53">
        <v>334156</v>
      </c>
      <c r="R349" s="65">
        <v>9064.5595699999994</v>
      </c>
      <c r="S349" s="53">
        <v>323647</v>
      </c>
      <c r="T349" s="53">
        <v>31046.9</v>
      </c>
      <c r="U349" s="136">
        <v>254164.5</v>
      </c>
      <c r="V349" s="136">
        <v>441158</v>
      </c>
      <c r="W349" s="138">
        <v>869072</v>
      </c>
      <c r="Y349" s="53"/>
      <c r="Z349" s="53"/>
      <c r="AB349" s="53"/>
      <c r="AC349" s="53"/>
    </row>
    <row r="350" spans="1:29">
      <c r="A350" s="50" t="s">
        <v>630</v>
      </c>
      <c r="B350" s="96" t="s">
        <v>659</v>
      </c>
      <c r="C350" s="2">
        <v>1168</v>
      </c>
      <c r="D350" s="2" t="s">
        <v>18</v>
      </c>
      <c r="E350" s="154">
        <v>275.82</v>
      </c>
      <c r="F350" s="132">
        <v>16.591365308910699</v>
      </c>
      <c r="G350" s="116" t="s">
        <v>648</v>
      </c>
      <c r="H350" s="132">
        <v>0.59728984631505844</v>
      </c>
      <c r="I350" s="123"/>
      <c r="J350" s="123"/>
      <c r="K350" s="123"/>
      <c r="L350" s="124"/>
      <c r="M350" s="125"/>
      <c r="N350" s="125"/>
      <c r="O350" s="56">
        <v>946537.6</v>
      </c>
      <c r="P350" s="56">
        <v>162947.20000000001</v>
      </c>
      <c r="Q350" s="56">
        <v>214262.1</v>
      </c>
      <c r="R350" s="56">
        <v>9552</v>
      </c>
      <c r="S350" s="56">
        <v>171205.4</v>
      </c>
      <c r="T350" s="56">
        <v>17865.2</v>
      </c>
      <c r="U350" s="136">
        <v>521751</v>
      </c>
      <c r="V350" s="136">
        <v>829974</v>
      </c>
      <c r="W350" s="138">
        <v>2444760</v>
      </c>
      <c r="Y350" s="56"/>
      <c r="Z350" s="54"/>
      <c r="AB350" s="56"/>
      <c r="AC350" s="56"/>
    </row>
    <row r="351" spans="1:29">
      <c r="A351" s="50" t="s">
        <v>630</v>
      </c>
      <c r="B351" s="96" t="s">
        <v>659</v>
      </c>
      <c r="C351" s="2">
        <v>1168</v>
      </c>
      <c r="D351" s="2" t="s">
        <v>18</v>
      </c>
      <c r="E351" s="154">
        <f>276.7+0.63</f>
        <v>277.33</v>
      </c>
      <c r="F351" s="132">
        <v>16.654469438736399</v>
      </c>
      <c r="G351" s="113" t="s">
        <v>368</v>
      </c>
      <c r="H351" s="132">
        <v>0.66349864198933761</v>
      </c>
      <c r="I351" s="123">
        <v>20.454307458602901</v>
      </c>
      <c r="J351" s="123">
        <v>27.356555864713901</v>
      </c>
      <c r="K351" s="123">
        <v>39.223781470159402</v>
      </c>
      <c r="L351" s="124">
        <v>17.408585589269201</v>
      </c>
      <c r="M351" s="125">
        <v>24.563699300361002</v>
      </c>
      <c r="N351" s="125">
        <v>36.045115714416802</v>
      </c>
      <c r="O351" s="53">
        <v>1364200</v>
      </c>
      <c r="P351" s="53">
        <v>84099.9</v>
      </c>
      <c r="Q351" s="53">
        <v>102730</v>
      </c>
      <c r="R351" s="53">
        <v>11700.5</v>
      </c>
      <c r="S351" s="53">
        <v>455582</v>
      </c>
      <c r="T351" s="53">
        <v>51394</v>
      </c>
      <c r="U351" s="136">
        <v>609531</v>
      </c>
      <c r="V351" s="136">
        <v>857984</v>
      </c>
      <c r="W351" s="138">
        <v>1440950</v>
      </c>
      <c r="Y351" s="53"/>
      <c r="Z351" s="53"/>
      <c r="AB351" s="53"/>
      <c r="AC351" s="53"/>
    </row>
    <row r="352" spans="1:29">
      <c r="A352" s="50" t="s">
        <v>630</v>
      </c>
      <c r="B352" s="96" t="s">
        <v>659</v>
      </c>
      <c r="C352" s="2">
        <v>1168</v>
      </c>
      <c r="D352" s="2" t="s">
        <v>18</v>
      </c>
      <c r="E352" s="158">
        <f>278.2+0.86</f>
        <v>279.06</v>
      </c>
      <c r="F352" s="132">
        <v>16.727246853370001</v>
      </c>
      <c r="G352" s="112" t="s">
        <v>649</v>
      </c>
      <c r="H352" s="132">
        <v>0.61805247751679626</v>
      </c>
      <c r="I352" s="123"/>
      <c r="J352" s="123"/>
      <c r="K352" s="123"/>
      <c r="L352" s="124"/>
      <c r="M352" s="125"/>
      <c r="N352" s="125"/>
      <c r="O352" s="52">
        <v>1255650</v>
      </c>
      <c r="P352" s="52">
        <v>210691</v>
      </c>
      <c r="Q352" s="52">
        <v>292635</v>
      </c>
      <c r="R352" s="52">
        <v>31325.1</v>
      </c>
      <c r="S352" s="52">
        <v>154257</v>
      </c>
      <c r="T352" s="52">
        <v>16971.8</v>
      </c>
      <c r="U352" s="136">
        <v>1336093</v>
      </c>
      <c r="V352" s="136">
        <v>408668</v>
      </c>
      <c r="W352" s="140">
        <v>1421034</v>
      </c>
      <c r="Y352" s="52"/>
      <c r="Z352" s="52"/>
      <c r="AB352" s="52"/>
      <c r="AC352" s="52"/>
    </row>
    <row r="353" spans="1:29">
      <c r="A353" s="50" t="s">
        <v>630</v>
      </c>
      <c r="B353" s="96" t="s">
        <v>659</v>
      </c>
      <c r="C353" s="2">
        <v>1168</v>
      </c>
      <c r="D353" s="2" t="s">
        <v>18</v>
      </c>
      <c r="E353" s="158">
        <f>279.7+0.585</f>
        <v>280.28499999999997</v>
      </c>
      <c r="F353" s="132">
        <v>16.781565278445601</v>
      </c>
      <c r="G353" s="113" t="s">
        <v>369</v>
      </c>
      <c r="H353" s="132">
        <v>0.66473080893228809</v>
      </c>
      <c r="I353" s="123">
        <v>20.687132707577302</v>
      </c>
      <c r="J353" s="123">
        <v>27.549077087628401</v>
      </c>
      <c r="K353" s="123">
        <v>39.507762844393497</v>
      </c>
      <c r="L353" s="124">
        <v>17.487923379214699</v>
      </c>
      <c r="M353" s="125">
        <v>24.715154874105099</v>
      </c>
      <c r="N353" s="125">
        <v>36.1939290213028</v>
      </c>
      <c r="O353" s="53">
        <v>1710210</v>
      </c>
      <c r="P353" s="53">
        <v>201667</v>
      </c>
      <c r="Q353" s="53">
        <v>249709</v>
      </c>
      <c r="R353" s="53">
        <v>34704.699999999997</v>
      </c>
      <c r="S353" s="53">
        <v>1145700</v>
      </c>
      <c r="T353" s="53">
        <v>115427</v>
      </c>
      <c r="U353" s="136">
        <v>969251</v>
      </c>
      <c r="V353" s="136">
        <v>1066696</v>
      </c>
      <c r="W353" s="138">
        <v>2206410</v>
      </c>
      <c r="Y353" s="53"/>
      <c r="Z353" s="53"/>
      <c r="AB353" s="53"/>
      <c r="AC353" s="53"/>
    </row>
    <row r="354" spans="1:29">
      <c r="A354" s="50" t="s">
        <v>630</v>
      </c>
      <c r="B354" s="96" t="s">
        <v>659</v>
      </c>
      <c r="C354" s="2">
        <v>1168</v>
      </c>
      <c r="D354" s="2" t="s">
        <v>18</v>
      </c>
      <c r="E354" s="154">
        <v>281.11</v>
      </c>
      <c r="F354" s="132">
        <v>16.820311707612099</v>
      </c>
      <c r="G354" s="113" t="s">
        <v>370</v>
      </c>
      <c r="H354" s="132">
        <v>0.68075611150511872</v>
      </c>
      <c r="I354" s="123">
        <v>21.692927688317599</v>
      </c>
      <c r="J354" s="123">
        <v>28.665162121515799</v>
      </c>
      <c r="K354" s="123">
        <v>41.224724800008602</v>
      </c>
      <c r="L354" s="124">
        <v>18.568732338445201</v>
      </c>
      <c r="M354" s="125">
        <v>25.926639608563001</v>
      </c>
      <c r="N354" s="125">
        <v>37.842187076896302</v>
      </c>
      <c r="O354" s="53">
        <v>569715</v>
      </c>
      <c r="P354" s="53">
        <v>104477</v>
      </c>
      <c r="Q354" s="53">
        <v>142513</v>
      </c>
      <c r="R354" s="53">
        <v>18107.7</v>
      </c>
      <c r="S354" s="53">
        <v>563926</v>
      </c>
      <c r="T354" s="53">
        <v>62166.2</v>
      </c>
      <c r="U354" s="136">
        <v>696858</v>
      </c>
      <c r="V354" s="136">
        <v>360662</v>
      </c>
      <c r="W354" s="138">
        <v>1109570</v>
      </c>
      <c r="Y354" s="53"/>
      <c r="Z354" s="53"/>
      <c r="AB354" s="53"/>
      <c r="AC354" s="53"/>
    </row>
    <row r="355" spans="1:29">
      <c r="A355" s="50" t="s">
        <v>630</v>
      </c>
      <c r="B355" s="96" t="s">
        <v>659</v>
      </c>
      <c r="C355" s="2">
        <v>1168</v>
      </c>
      <c r="D355" s="2" t="s">
        <v>18</v>
      </c>
      <c r="E355" s="154">
        <v>282.43</v>
      </c>
      <c r="F355" s="132">
        <v>16.885390271259901</v>
      </c>
      <c r="G355" s="113" t="s">
        <v>650</v>
      </c>
      <c r="H355" s="132">
        <v>0.68113563548408318</v>
      </c>
      <c r="I355" s="123"/>
      <c r="J355" s="123"/>
      <c r="K355" s="123"/>
      <c r="L355" s="124"/>
      <c r="M355" s="125"/>
      <c r="N355" s="125"/>
      <c r="O355" s="53">
        <v>1181000</v>
      </c>
      <c r="P355" s="53">
        <v>166276</v>
      </c>
      <c r="Q355" s="53">
        <v>314173</v>
      </c>
      <c r="R355" s="53">
        <v>13380.3</v>
      </c>
      <c r="S355" s="53">
        <v>221801</v>
      </c>
      <c r="T355" s="53">
        <v>27633.8</v>
      </c>
      <c r="U355" s="136">
        <v>564272</v>
      </c>
      <c r="V355" s="136">
        <v>415507.8</v>
      </c>
      <c r="W355" s="138">
        <v>1175970</v>
      </c>
      <c r="Y355" s="53"/>
      <c r="Z355" s="53"/>
      <c r="AB355" s="53"/>
      <c r="AC355" s="53"/>
    </row>
    <row r="356" spans="1:29">
      <c r="A356" s="50" t="s">
        <v>630</v>
      </c>
      <c r="B356" s="96" t="s">
        <v>659</v>
      </c>
      <c r="C356" s="2">
        <v>1168</v>
      </c>
      <c r="D356" s="2" t="s">
        <v>18</v>
      </c>
      <c r="E356" s="154">
        <f>283.3+0.675</f>
        <v>283.97500000000002</v>
      </c>
      <c r="F356" s="132">
        <v>16.964227110682302</v>
      </c>
      <c r="G356" s="113" t="s">
        <v>651</v>
      </c>
      <c r="H356" s="132">
        <v>0.67223035939225628</v>
      </c>
      <c r="I356" s="123"/>
      <c r="J356" s="123"/>
      <c r="K356" s="123"/>
      <c r="L356" s="124"/>
      <c r="M356" s="125"/>
      <c r="N356" s="125"/>
      <c r="O356" s="53">
        <v>1235440</v>
      </c>
      <c r="P356" s="53">
        <v>198874</v>
      </c>
      <c r="Q356" s="53">
        <v>331831</v>
      </c>
      <c r="R356" s="53">
        <v>16524.3</v>
      </c>
      <c r="S356" s="53">
        <v>527824</v>
      </c>
      <c r="T356" s="53">
        <v>59520</v>
      </c>
      <c r="U356" s="136">
        <v>280146.09999999998</v>
      </c>
      <c r="V356" s="136">
        <v>435468</v>
      </c>
      <c r="W356" s="138">
        <v>1277710</v>
      </c>
      <c r="Y356" s="53"/>
      <c r="Z356" s="53"/>
      <c r="AB356" s="53"/>
      <c r="AC356" s="53"/>
    </row>
    <row r="357" spans="1:29">
      <c r="A357" s="50" t="s">
        <v>630</v>
      </c>
      <c r="B357" s="96" t="s">
        <v>659</v>
      </c>
      <c r="C357" s="2">
        <v>1168</v>
      </c>
      <c r="D357" s="2" t="s">
        <v>18</v>
      </c>
      <c r="E357" s="153">
        <v>285.42500000000001</v>
      </c>
      <c r="F357" s="132">
        <v>17.0383568869015</v>
      </c>
      <c r="G357" s="116" t="s">
        <v>652</v>
      </c>
      <c r="H357" s="132">
        <v>0.64574086594497904</v>
      </c>
      <c r="I357" s="123"/>
      <c r="J357" s="123"/>
      <c r="K357" s="123"/>
      <c r="L357" s="124"/>
      <c r="M357" s="125"/>
      <c r="N357" s="125"/>
      <c r="O357" s="56">
        <v>502812</v>
      </c>
      <c r="P357" s="56">
        <v>53108.3</v>
      </c>
      <c r="Q357" s="56">
        <v>81494.5</v>
      </c>
      <c r="R357" s="56">
        <v>4538.6069299999999</v>
      </c>
      <c r="S357" s="56">
        <v>88105.4</v>
      </c>
      <c r="T357" s="56">
        <v>10772.3</v>
      </c>
      <c r="U357" s="136">
        <v>113743.20000000001</v>
      </c>
      <c r="V357" s="136">
        <v>176883</v>
      </c>
      <c r="W357" s="133">
        <v>483779</v>
      </c>
      <c r="Y357" s="56"/>
      <c r="Z357" s="56"/>
      <c r="AB357" s="56"/>
      <c r="AC357" s="56"/>
    </row>
    <row r="358" spans="1:29">
      <c r="A358" s="50" t="s">
        <v>630</v>
      </c>
      <c r="B358" s="96" t="s">
        <v>659</v>
      </c>
      <c r="C358" s="2">
        <v>1168</v>
      </c>
      <c r="D358" s="2" t="s">
        <v>18</v>
      </c>
      <c r="E358" s="153">
        <f>286.3+0.64</f>
        <v>286.94</v>
      </c>
      <c r="F358" s="132">
        <v>17.113279922474099</v>
      </c>
      <c r="G358" s="113" t="s">
        <v>653</v>
      </c>
      <c r="H358" s="132">
        <v>0.60412267539362996</v>
      </c>
      <c r="I358" s="123"/>
      <c r="J358" s="123"/>
      <c r="K358" s="123"/>
      <c r="L358" s="124"/>
      <c r="M358" s="125"/>
      <c r="N358" s="125"/>
      <c r="O358" s="53">
        <v>4775760</v>
      </c>
      <c r="P358" s="53">
        <v>116612</v>
      </c>
      <c r="Q358" s="53">
        <v>141435</v>
      </c>
      <c r="R358" s="53">
        <v>11429.4</v>
      </c>
      <c r="S358" s="53">
        <v>229646</v>
      </c>
      <c r="T358" s="53">
        <v>25089.599999999999</v>
      </c>
      <c r="U358" s="136">
        <v>313820</v>
      </c>
      <c r="V358" s="136">
        <v>626994</v>
      </c>
      <c r="W358" s="138">
        <v>2567400</v>
      </c>
      <c r="Y358" s="53"/>
      <c r="Z358" s="53"/>
      <c r="AB358" s="53"/>
      <c r="AC358" s="53"/>
    </row>
    <row r="359" spans="1:29">
      <c r="A359" s="50" t="s">
        <v>630</v>
      </c>
      <c r="B359" s="96" t="s">
        <v>659</v>
      </c>
      <c r="C359" s="2">
        <v>1168</v>
      </c>
      <c r="D359" s="2" t="s">
        <v>18</v>
      </c>
      <c r="E359" s="153">
        <f>287.8+0.53</f>
        <v>288.33</v>
      </c>
      <c r="F359" s="132">
        <v>17.1751411120879</v>
      </c>
      <c r="G359" s="113" t="s">
        <v>371</v>
      </c>
      <c r="H359" s="132">
        <v>0.68423083403840368</v>
      </c>
      <c r="I359" s="123">
        <v>21.888004697771098</v>
      </c>
      <c r="J359" s="123">
        <v>28.837611812772401</v>
      </c>
      <c r="K359" s="123">
        <v>41.626098885564502</v>
      </c>
      <c r="L359" s="124">
        <v>18.804920936739698</v>
      </c>
      <c r="M359" s="125">
        <v>26.138094195555201</v>
      </c>
      <c r="N359" s="125">
        <v>38.105394952264497</v>
      </c>
      <c r="O359" s="53">
        <v>49103300</v>
      </c>
      <c r="P359" s="53">
        <v>7046250</v>
      </c>
      <c r="Q359" s="53">
        <v>9292470</v>
      </c>
      <c r="R359" s="53">
        <v>1492760</v>
      </c>
      <c r="S359" s="53">
        <v>54661000</v>
      </c>
      <c r="T359" s="53">
        <v>4483080</v>
      </c>
      <c r="U359" s="136">
        <v>6921800</v>
      </c>
      <c r="V359" s="136">
        <v>5331450</v>
      </c>
      <c r="W359" s="137">
        <v>24777200</v>
      </c>
      <c r="Y359" s="53"/>
      <c r="Z359" s="53"/>
      <c r="AB359" s="53"/>
      <c r="AC359" s="53"/>
    </row>
    <row r="360" spans="1:29">
      <c r="A360" s="50" t="s">
        <v>630</v>
      </c>
      <c r="B360" s="96" t="s">
        <v>659</v>
      </c>
      <c r="C360" s="2">
        <v>1168</v>
      </c>
      <c r="D360" s="2" t="s">
        <v>18</v>
      </c>
      <c r="E360" s="153">
        <f>289.3+0.59</f>
        <v>289.89</v>
      </c>
      <c r="F360" s="132">
        <v>17.231353578609198</v>
      </c>
      <c r="G360" s="113" t="s">
        <v>372</v>
      </c>
      <c r="H360" s="132">
        <v>0.67464568408599335</v>
      </c>
      <c r="I360" s="123">
        <v>21.328043351083299</v>
      </c>
      <c r="J360" s="123">
        <v>28.220024085411399</v>
      </c>
      <c r="K360" s="123">
        <v>40.6099344212613</v>
      </c>
      <c r="L360" s="124">
        <v>18.153543502348299</v>
      </c>
      <c r="M360" s="125">
        <v>25.469730729562901</v>
      </c>
      <c r="N360" s="125">
        <v>37.301931561877304</v>
      </c>
      <c r="O360" s="53">
        <v>5904350</v>
      </c>
      <c r="P360" s="53">
        <v>435671</v>
      </c>
      <c r="Q360" s="53">
        <v>539571</v>
      </c>
      <c r="R360" s="53">
        <v>95032.3</v>
      </c>
      <c r="S360" s="53">
        <v>3500780</v>
      </c>
      <c r="T360" s="53">
        <v>268792</v>
      </c>
      <c r="U360" s="136">
        <v>733191</v>
      </c>
      <c r="V360" s="136">
        <v>746512</v>
      </c>
      <c r="W360" s="140">
        <v>1876610</v>
      </c>
      <c r="Y360" s="53"/>
      <c r="Z360" s="53"/>
      <c r="AB360" s="53"/>
      <c r="AC360" s="53"/>
    </row>
    <row r="361" spans="1:29">
      <c r="A361" s="50" t="s">
        <v>630</v>
      </c>
      <c r="B361" s="96" t="s">
        <v>659</v>
      </c>
      <c r="C361" s="2">
        <v>1168</v>
      </c>
      <c r="D361" s="2" t="s">
        <v>18</v>
      </c>
      <c r="E361" s="153">
        <f>290.8+0.19</f>
        <v>290.99</v>
      </c>
      <c r="F361" s="132">
        <v>17.268161598280201</v>
      </c>
      <c r="G361" s="113" t="s">
        <v>373</v>
      </c>
      <c r="H361" s="132">
        <v>0.66189841830505658</v>
      </c>
      <c r="I361" s="123">
        <v>20.409440884466299</v>
      </c>
      <c r="J361" s="123">
        <v>27.291012291207</v>
      </c>
      <c r="K361" s="123">
        <v>39.2028631123002</v>
      </c>
      <c r="L361" s="124">
        <v>17.341402416612102</v>
      </c>
      <c r="M361" s="125">
        <v>24.4762997460317</v>
      </c>
      <c r="N361" s="125">
        <v>35.848572561510501</v>
      </c>
      <c r="O361" s="53">
        <v>64253500</v>
      </c>
      <c r="P361" s="53">
        <v>6685100</v>
      </c>
      <c r="Q361" s="53">
        <v>7066470</v>
      </c>
      <c r="R361" s="53">
        <v>1615350</v>
      </c>
      <c r="S361" s="53">
        <v>59238300</v>
      </c>
      <c r="T361" s="53">
        <v>4405540</v>
      </c>
      <c r="U361" s="136">
        <v>2610890</v>
      </c>
      <c r="V361" s="136">
        <v>3054310</v>
      </c>
      <c r="W361" s="138">
        <v>9392100</v>
      </c>
      <c r="Y361" s="53"/>
      <c r="Z361" s="53"/>
      <c r="AB361" s="53"/>
      <c r="AC361" s="53"/>
    </row>
    <row r="362" spans="1:29">
      <c r="A362" s="50" t="s">
        <v>630</v>
      </c>
      <c r="B362" s="96" t="s">
        <v>659</v>
      </c>
      <c r="C362" s="2">
        <v>1168</v>
      </c>
      <c r="D362" s="2" t="s">
        <v>18</v>
      </c>
      <c r="E362" s="153">
        <f>291.4+0.26</f>
        <v>291.65999999999997</v>
      </c>
      <c r="F362" s="132">
        <v>17.2914697509873</v>
      </c>
      <c r="G362" s="113" t="s">
        <v>374</v>
      </c>
      <c r="H362" s="132">
        <v>0.68347090151552092</v>
      </c>
      <c r="I362" s="123">
        <v>21.881843083683801</v>
      </c>
      <c r="J362" s="123">
        <v>28.806780204253599</v>
      </c>
      <c r="K362" s="123">
        <v>41.4427572384892</v>
      </c>
      <c r="L362" s="124">
        <v>18.647560576814602</v>
      </c>
      <c r="M362" s="125">
        <v>26.067223509700099</v>
      </c>
      <c r="N362" s="125">
        <v>37.940858452759798</v>
      </c>
      <c r="O362" s="53">
        <v>24091400</v>
      </c>
      <c r="P362" s="53">
        <v>1389200</v>
      </c>
      <c r="Q362" s="53">
        <v>1858950</v>
      </c>
      <c r="R362" s="53">
        <v>303608</v>
      </c>
      <c r="S362" s="53">
        <v>9853560</v>
      </c>
      <c r="T362" s="53">
        <v>837096</v>
      </c>
      <c r="U362" s="136">
        <v>3517390</v>
      </c>
      <c r="V362" s="136">
        <v>2121974</v>
      </c>
      <c r="W362" s="138">
        <v>7097880</v>
      </c>
      <c r="Y362" s="53"/>
      <c r="Z362" s="53"/>
      <c r="AB362" s="53"/>
      <c r="AC362" s="53"/>
    </row>
    <row r="363" spans="1:29">
      <c r="A363" s="50" t="s">
        <v>630</v>
      </c>
      <c r="B363" s="96" t="s">
        <v>659</v>
      </c>
      <c r="C363" s="2">
        <v>1168</v>
      </c>
      <c r="D363" s="2" t="s">
        <v>18</v>
      </c>
      <c r="E363" s="159">
        <v>293.39999999999998</v>
      </c>
      <c r="F363" s="132">
        <v>17.362729875980801</v>
      </c>
      <c r="G363" s="113" t="s">
        <v>375</v>
      </c>
      <c r="H363" s="132">
        <v>0.64823755423626239</v>
      </c>
      <c r="I363" s="123">
        <v>19.452124557211299</v>
      </c>
      <c r="J363" s="123">
        <v>26.3163716891255</v>
      </c>
      <c r="K363" s="123">
        <v>37.668066311706497</v>
      </c>
      <c r="L363" s="124">
        <v>16.3592937345773</v>
      </c>
      <c r="M363" s="125">
        <v>23.400110984408599</v>
      </c>
      <c r="N363" s="125">
        <v>34.573138791014799</v>
      </c>
      <c r="O363" s="53">
        <v>13264500</v>
      </c>
      <c r="P363" s="53">
        <v>2521900</v>
      </c>
      <c r="Q363" s="53">
        <v>2608690</v>
      </c>
      <c r="R363" s="53">
        <v>591237</v>
      </c>
      <c r="S363" s="53">
        <v>20498700</v>
      </c>
      <c r="T363" s="53">
        <v>1447500</v>
      </c>
      <c r="U363" s="136">
        <v>857180</v>
      </c>
      <c r="V363" s="136">
        <v>488131</v>
      </c>
      <c r="W363" s="138">
        <v>1406640</v>
      </c>
      <c r="Y363" s="53"/>
      <c r="Z363" s="53"/>
      <c r="AB363" s="53"/>
      <c r="AC363" s="53"/>
    </row>
    <row r="364" spans="1:29">
      <c r="A364" s="50" t="s">
        <v>630</v>
      </c>
      <c r="B364" s="96" t="s">
        <v>659</v>
      </c>
      <c r="C364" s="2">
        <v>1168</v>
      </c>
      <c r="D364" s="2" t="s">
        <v>18</v>
      </c>
      <c r="E364" s="154">
        <v>293.56</v>
      </c>
      <c r="F364" s="132">
        <v>17.370462956549499</v>
      </c>
      <c r="G364" s="116" t="s">
        <v>376</v>
      </c>
      <c r="H364" s="132">
        <v>0.66796376106086586</v>
      </c>
      <c r="I364" s="123">
        <v>20.850339402766</v>
      </c>
      <c r="J364" s="123">
        <v>27.6899689553324</v>
      </c>
      <c r="K364" s="123">
        <v>40.012419572613602</v>
      </c>
      <c r="L364" s="124">
        <v>17.6115300652576</v>
      </c>
      <c r="M364" s="125">
        <v>24.928701508842199</v>
      </c>
      <c r="N364" s="125">
        <v>36.593190213448203</v>
      </c>
      <c r="O364" s="56">
        <v>30267000</v>
      </c>
      <c r="P364" s="56">
        <v>6387670</v>
      </c>
      <c r="Q364" s="56">
        <v>7222900</v>
      </c>
      <c r="R364" s="56">
        <v>1381350</v>
      </c>
      <c r="S364" s="56">
        <v>51648100</v>
      </c>
      <c r="T364" s="56">
        <v>4245950</v>
      </c>
      <c r="U364" s="136">
        <v>2518487</v>
      </c>
      <c r="V364" s="136">
        <v>2670441</v>
      </c>
      <c r="W364" s="137">
        <v>8314260</v>
      </c>
      <c r="Y364" s="56"/>
      <c r="Z364" s="56"/>
      <c r="AB364" s="56"/>
      <c r="AC364" s="56"/>
    </row>
    <row r="365" spans="1:29">
      <c r="A365" s="50" t="s">
        <v>630</v>
      </c>
      <c r="B365" s="96" t="s">
        <v>659</v>
      </c>
      <c r="C365" s="2">
        <v>1168</v>
      </c>
      <c r="D365" s="2" t="s">
        <v>18</v>
      </c>
      <c r="E365" s="154">
        <f xml:space="preserve"> 294.4+0.26</f>
        <v>294.65999999999997</v>
      </c>
      <c r="F365" s="132">
        <v>17.4243855584754</v>
      </c>
      <c r="G365" s="113" t="s">
        <v>377</v>
      </c>
      <c r="H365" s="132">
        <v>0.66628862070681782</v>
      </c>
      <c r="I365" s="123">
        <v>20.662448660539201</v>
      </c>
      <c r="J365" s="123">
        <v>27.575202423109101</v>
      </c>
      <c r="K365" s="123">
        <v>39.558405030912901</v>
      </c>
      <c r="L365" s="124">
        <v>17.534360601754901</v>
      </c>
      <c r="M365" s="125">
        <v>24.754442853369699</v>
      </c>
      <c r="N365" s="125">
        <v>36.370450458932702</v>
      </c>
      <c r="O365" s="53">
        <v>48232500</v>
      </c>
      <c r="P365" s="53">
        <v>9118570</v>
      </c>
      <c r="Q365" s="53">
        <v>10937300</v>
      </c>
      <c r="R365" s="53">
        <v>2017030</v>
      </c>
      <c r="S365" s="53">
        <v>71916700</v>
      </c>
      <c r="T365" s="53">
        <v>5251820</v>
      </c>
      <c r="U365" s="136">
        <v>3328350</v>
      </c>
      <c r="V365" s="136">
        <v>3295770</v>
      </c>
      <c r="W365" s="137">
        <v>16151100</v>
      </c>
      <c r="Y365" s="53"/>
      <c r="Z365" s="56"/>
      <c r="AB365" s="53"/>
      <c r="AC365" s="53"/>
    </row>
    <row r="366" spans="1:29">
      <c r="A366" s="50" t="s">
        <v>630</v>
      </c>
      <c r="B366" s="96" t="s">
        <v>659</v>
      </c>
      <c r="C366" s="2">
        <v>1168</v>
      </c>
      <c r="D366" s="2" t="s">
        <v>18</v>
      </c>
      <c r="E366" s="154">
        <v>295.56</v>
      </c>
      <c r="F366" s="132">
        <v>17.468641839625601</v>
      </c>
      <c r="G366" s="99" t="s">
        <v>378</v>
      </c>
      <c r="H366" s="132">
        <v>0.69729729729729728</v>
      </c>
      <c r="I366" s="123">
        <v>22.778805150210999</v>
      </c>
      <c r="J366" s="123">
        <v>29.798606118206798</v>
      </c>
      <c r="K366" s="123">
        <v>43.122320912141703</v>
      </c>
      <c r="L366" s="124">
        <v>19.630031463061002</v>
      </c>
      <c r="M366" s="125">
        <v>27.0816200682168</v>
      </c>
      <c r="N366" s="125">
        <v>39.548394190820297</v>
      </c>
      <c r="O366" s="54">
        <v>10000000</v>
      </c>
      <c r="P366" s="54">
        <v>1400000</v>
      </c>
      <c r="Q366" s="54">
        <v>2210000</v>
      </c>
      <c r="R366" s="54">
        <v>255000</v>
      </c>
      <c r="S366" s="54">
        <v>7290000</v>
      </c>
      <c r="T366" s="54">
        <v>760000</v>
      </c>
      <c r="U366" s="136">
        <v>429000</v>
      </c>
      <c r="V366" s="136">
        <v>527000</v>
      </c>
      <c r="W366" s="138">
        <v>1370000</v>
      </c>
      <c r="Y366" s="54"/>
      <c r="Z366" s="54"/>
      <c r="AB366" s="54"/>
      <c r="AC366" s="54"/>
    </row>
    <row r="367" spans="1:29">
      <c r="A367" s="50" t="s">
        <v>630</v>
      </c>
      <c r="B367" s="96" t="s">
        <v>659</v>
      </c>
      <c r="C367" s="2">
        <v>1168</v>
      </c>
      <c r="D367" s="2" t="s">
        <v>18</v>
      </c>
      <c r="E367" s="154">
        <f>295.9+0.63</f>
        <v>296.52999999999997</v>
      </c>
      <c r="F367" s="132">
        <v>17.522115572042999</v>
      </c>
      <c r="G367" s="113" t="s">
        <v>379</v>
      </c>
      <c r="H367" s="132">
        <v>0.69710568333336609</v>
      </c>
      <c r="I367" s="123">
        <v>22.7916309182643</v>
      </c>
      <c r="J367" s="123">
        <v>29.816261967319299</v>
      </c>
      <c r="K367" s="123">
        <v>43.005015664126702</v>
      </c>
      <c r="L367" s="124">
        <v>19.568037146367601</v>
      </c>
      <c r="M367" s="125">
        <v>27.116184188240101</v>
      </c>
      <c r="N367" s="125">
        <v>39.610730768356099</v>
      </c>
      <c r="O367" s="53">
        <v>25740800</v>
      </c>
      <c r="P367" s="53">
        <v>1385030</v>
      </c>
      <c r="Q367" s="53">
        <v>2368150</v>
      </c>
      <c r="R367" s="53">
        <v>206351</v>
      </c>
      <c r="S367" s="53">
        <v>8350460</v>
      </c>
      <c r="T367" s="53">
        <v>613120</v>
      </c>
      <c r="U367" s="136">
        <v>668896</v>
      </c>
      <c r="V367" s="136">
        <v>996486</v>
      </c>
      <c r="W367" s="137">
        <v>5774470</v>
      </c>
      <c r="Y367" s="53"/>
      <c r="Z367" s="53"/>
      <c r="AB367" s="53"/>
      <c r="AC367" s="53"/>
    </row>
    <row r="368" spans="1:29">
      <c r="A368" s="50" t="s">
        <v>630</v>
      </c>
      <c r="B368" s="96" t="s">
        <v>659</v>
      </c>
      <c r="C368" s="2">
        <v>1168</v>
      </c>
      <c r="D368" s="2" t="s">
        <v>18</v>
      </c>
      <c r="E368" s="154">
        <f>297.4+0.26</f>
        <v>297.65999999999997</v>
      </c>
      <c r="F368" s="132">
        <v>17.599884090386301</v>
      </c>
      <c r="G368" s="113" t="s">
        <v>380</v>
      </c>
      <c r="H368" s="132">
        <v>0.71843310812331918</v>
      </c>
      <c r="I368" s="123">
        <v>24.152634869688299</v>
      </c>
      <c r="J368" s="123">
        <v>31.325404632234999</v>
      </c>
      <c r="K368" s="123">
        <v>45.296066830747897</v>
      </c>
      <c r="L368" s="124">
        <v>20.998750671285801</v>
      </c>
      <c r="M368" s="125">
        <v>28.638332070468898</v>
      </c>
      <c r="N368" s="125">
        <v>41.772868913943597</v>
      </c>
      <c r="O368" s="53">
        <v>19423900</v>
      </c>
      <c r="P368" s="53">
        <v>762939</v>
      </c>
      <c r="Q368" s="53">
        <v>1499100</v>
      </c>
      <c r="R368" s="53">
        <v>111338</v>
      </c>
      <c r="S368" s="53">
        <v>3990100</v>
      </c>
      <c r="T368" s="53">
        <v>336242</v>
      </c>
      <c r="U368" s="136">
        <v>824845</v>
      </c>
      <c r="V368" s="136">
        <v>1452822</v>
      </c>
      <c r="W368" s="138">
        <v>4668650</v>
      </c>
      <c r="Y368" s="53"/>
      <c r="Z368" s="53"/>
      <c r="AB368" s="53"/>
      <c r="AC368" s="53"/>
    </row>
    <row r="369" spans="1:29">
      <c r="A369" s="50" t="s">
        <v>630</v>
      </c>
      <c r="B369" s="96" t="s">
        <v>659</v>
      </c>
      <c r="C369" s="2">
        <v>1168</v>
      </c>
      <c r="D369" s="2" t="s">
        <v>18</v>
      </c>
      <c r="E369" s="158">
        <f>298.9+0.81</f>
        <v>299.70999999999998</v>
      </c>
      <c r="F369" s="132">
        <v>17.780072966588701</v>
      </c>
      <c r="G369" s="105" t="s">
        <v>381</v>
      </c>
      <c r="H369" s="132">
        <v>0.65589432182136664</v>
      </c>
      <c r="I369" s="123">
        <v>19.9881996391324</v>
      </c>
      <c r="J369" s="123">
        <v>26.8834574747377</v>
      </c>
      <c r="K369" s="123">
        <v>38.523558239284199</v>
      </c>
      <c r="L369" s="124">
        <v>16.8719024516435</v>
      </c>
      <c r="M369" s="125">
        <v>24.0192399406349</v>
      </c>
      <c r="N369" s="125">
        <v>35.256568006966603</v>
      </c>
      <c r="O369" s="52">
        <v>4935440</v>
      </c>
      <c r="P369" s="52">
        <v>841784</v>
      </c>
      <c r="Q369" s="52">
        <v>953187</v>
      </c>
      <c r="R369" s="52">
        <v>166062</v>
      </c>
      <c r="S369" s="52">
        <v>6545330</v>
      </c>
      <c r="T369" s="52">
        <v>485262</v>
      </c>
      <c r="U369" s="136">
        <v>333379</v>
      </c>
      <c r="V369" s="136">
        <v>290838</v>
      </c>
      <c r="W369" s="137">
        <v>1129183.8</v>
      </c>
      <c r="Y369" s="52"/>
      <c r="Z369" s="52"/>
      <c r="AB369" s="52"/>
      <c r="AC369" s="52"/>
    </row>
    <row r="370" spans="1:29">
      <c r="A370" s="50" t="s">
        <v>630</v>
      </c>
      <c r="B370" s="96" t="s">
        <v>659</v>
      </c>
      <c r="C370" s="2">
        <v>1168</v>
      </c>
      <c r="D370" s="2" t="s">
        <v>18</v>
      </c>
      <c r="E370" s="158">
        <f>299.9+0.26</f>
        <v>300.15999999999997</v>
      </c>
      <c r="F370" s="132">
        <v>17.824368973448198</v>
      </c>
      <c r="G370" s="113" t="s">
        <v>382</v>
      </c>
      <c r="H370" s="132">
        <v>0.65464087828098005</v>
      </c>
      <c r="I370" s="123">
        <v>19.939813659310801</v>
      </c>
      <c r="J370" s="123">
        <v>26.8009674644168</v>
      </c>
      <c r="K370" s="123">
        <v>38.374537237431397</v>
      </c>
      <c r="L370" s="124">
        <v>16.811529994665602</v>
      </c>
      <c r="M370" s="125">
        <v>23.973360691948599</v>
      </c>
      <c r="N370" s="125">
        <v>35.222020014588502</v>
      </c>
      <c r="O370" s="53">
        <v>36588300</v>
      </c>
      <c r="P370" s="53">
        <v>6564600</v>
      </c>
      <c r="Q370" s="53">
        <v>7177740</v>
      </c>
      <c r="R370" s="53">
        <v>1702650</v>
      </c>
      <c r="S370" s="52">
        <v>51386200</v>
      </c>
      <c r="T370" s="53">
        <v>3563050</v>
      </c>
      <c r="U370" s="136">
        <v>1266976</v>
      </c>
      <c r="V370" s="136">
        <v>1771685</v>
      </c>
      <c r="W370" s="138">
        <v>8543390</v>
      </c>
      <c r="Y370" s="53"/>
      <c r="Z370" s="53"/>
      <c r="AB370" s="53"/>
      <c r="AC370" s="53"/>
    </row>
    <row r="371" spans="1:29">
      <c r="A371" s="50" t="s">
        <v>630</v>
      </c>
      <c r="B371" s="96" t="s">
        <v>659</v>
      </c>
      <c r="C371" s="2">
        <v>1168</v>
      </c>
      <c r="D371" s="2" t="s">
        <v>18</v>
      </c>
      <c r="E371" s="158">
        <f>300.7+0.63</f>
        <v>301.33</v>
      </c>
      <c r="F371" s="132">
        <v>17.9441115681207</v>
      </c>
      <c r="G371" s="113" t="s">
        <v>383</v>
      </c>
      <c r="H371" s="132">
        <v>0.67643991089563427</v>
      </c>
      <c r="I371" s="123">
        <v>21.443194582155598</v>
      </c>
      <c r="J371" s="123">
        <v>28.303936330173698</v>
      </c>
      <c r="K371" s="123">
        <v>40.932032781263402</v>
      </c>
      <c r="L371" s="124">
        <v>18.223045568296499</v>
      </c>
      <c r="M371" s="125">
        <v>25.5657018691298</v>
      </c>
      <c r="N371" s="125">
        <v>37.411983322693601</v>
      </c>
      <c r="O371" s="53">
        <v>35302100</v>
      </c>
      <c r="P371" s="53">
        <v>5828880</v>
      </c>
      <c r="Q371" s="53">
        <v>7876570</v>
      </c>
      <c r="R371" s="53">
        <v>1366010</v>
      </c>
      <c r="S371" s="53">
        <v>41756900</v>
      </c>
      <c r="T371" s="53">
        <v>2943370</v>
      </c>
      <c r="U371" s="136">
        <v>2473850</v>
      </c>
      <c r="V371" s="136">
        <v>3462330</v>
      </c>
      <c r="W371" s="138">
        <v>20765600</v>
      </c>
      <c r="Y371" s="53"/>
      <c r="Z371" s="53"/>
      <c r="AB371" s="53"/>
      <c r="AC371" s="53"/>
    </row>
    <row r="372" spans="1:29">
      <c r="A372" s="50" t="s">
        <v>630</v>
      </c>
      <c r="B372" s="96" t="s">
        <v>659</v>
      </c>
      <c r="C372" s="2">
        <v>1168</v>
      </c>
      <c r="D372" s="2" t="s">
        <v>18</v>
      </c>
      <c r="E372" s="158">
        <f>302.2+0.625</f>
        <v>302.82499999999999</v>
      </c>
      <c r="F372" s="132">
        <v>18.100632197623199</v>
      </c>
      <c r="G372" s="113" t="s">
        <v>384</v>
      </c>
      <c r="H372" s="132">
        <v>0.6925818982208849</v>
      </c>
      <c r="I372" s="123">
        <v>22.5932801832551</v>
      </c>
      <c r="J372" s="123">
        <v>29.5005483496804</v>
      </c>
      <c r="K372" s="123">
        <v>42.494214421183401</v>
      </c>
      <c r="L372" s="124">
        <v>19.3247709833852</v>
      </c>
      <c r="M372" s="125">
        <v>26.8218938279722</v>
      </c>
      <c r="N372" s="125">
        <v>39.044723701093297</v>
      </c>
      <c r="O372" s="53">
        <v>12962300</v>
      </c>
      <c r="P372" s="53">
        <v>2069590</v>
      </c>
      <c r="Q372" s="53">
        <v>3149800</v>
      </c>
      <c r="R372" s="53">
        <v>481887</v>
      </c>
      <c r="S372" s="53">
        <v>13708500</v>
      </c>
      <c r="T372" s="53">
        <v>1030890</v>
      </c>
      <c r="U372" s="136">
        <v>1509221</v>
      </c>
      <c r="V372" s="136">
        <v>2288477</v>
      </c>
      <c r="W372" s="138">
        <v>8621960</v>
      </c>
      <c r="Y372" s="53"/>
      <c r="Z372" s="53"/>
      <c r="AB372" s="53"/>
      <c r="AC372" s="53"/>
    </row>
    <row r="373" spans="1:29">
      <c r="A373" s="50" t="s">
        <v>630</v>
      </c>
      <c r="B373" s="96" t="s">
        <v>659</v>
      </c>
      <c r="C373" s="2">
        <v>1168</v>
      </c>
      <c r="D373" s="2" t="s">
        <v>18</v>
      </c>
      <c r="E373" s="156">
        <v>304.3</v>
      </c>
      <c r="F373" s="132">
        <v>18.250016312192201</v>
      </c>
      <c r="G373" s="118" t="s">
        <v>385</v>
      </c>
      <c r="H373" s="132">
        <v>0.61595918112368786</v>
      </c>
      <c r="I373" s="123">
        <v>17.161850943288599</v>
      </c>
      <c r="J373" s="123">
        <v>24.036296350217</v>
      </c>
      <c r="K373" s="123">
        <v>34.203295371683602</v>
      </c>
      <c r="L373" s="124">
        <v>14.155300317660799</v>
      </c>
      <c r="M373" s="125">
        <v>21.0570779213494</v>
      </c>
      <c r="N373" s="125">
        <v>31.2137392115526</v>
      </c>
      <c r="O373" s="53">
        <v>41158300</v>
      </c>
      <c r="P373" s="53">
        <v>9528840</v>
      </c>
      <c r="Q373" s="53">
        <v>8688550</v>
      </c>
      <c r="R373" s="53">
        <v>3792170</v>
      </c>
      <c r="S373" s="53">
        <v>75625300</v>
      </c>
      <c r="T373" s="53">
        <v>2802490</v>
      </c>
      <c r="U373" s="136">
        <v>1369744</v>
      </c>
      <c r="V373" s="136">
        <v>2849090</v>
      </c>
      <c r="W373" s="133">
        <v>15490800</v>
      </c>
      <c r="Y373" s="56"/>
      <c r="Z373" s="56"/>
      <c r="AB373" s="56"/>
      <c r="AC373" s="56"/>
    </row>
    <row r="374" spans="1:29">
      <c r="A374" s="50" t="s">
        <v>630</v>
      </c>
      <c r="B374" s="96" t="s">
        <v>659</v>
      </c>
      <c r="C374" s="2">
        <v>1168</v>
      </c>
      <c r="D374" s="2" t="s">
        <v>18</v>
      </c>
      <c r="E374" s="156">
        <f>305.2+0.64</f>
        <v>305.83999999999997</v>
      </c>
      <c r="F374" s="132">
        <v>18.390352686714898</v>
      </c>
      <c r="G374" s="113" t="s">
        <v>386</v>
      </c>
      <c r="H374" s="132">
        <v>0.65574099732683933</v>
      </c>
      <c r="I374" s="123">
        <v>19.9462215045174</v>
      </c>
      <c r="J374" s="123">
        <v>26.847883914401301</v>
      </c>
      <c r="K374" s="123">
        <v>38.529610284642203</v>
      </c>
      <c r="L374" s="124">
        <v>16.888555555567901</v>
      </c>
      <c r="M374" s="125">
        <v>24.029001373513999</v>
      </c>
      <c r="N374" s="125">
        <v>35.298808342273297</v>
      </c>
      <c r="O374" s="53">
        <v>28167900</v>
      </c>
      <c r="P374" s="53">
        <v>4919530</v>
      </c>
      <c r="Q374" s="53">
        <v>5787100</v>
      </c>
      <c r="R374" s="53">
        <v>1162020</v>
      </c>
      <c r="S374" s="53">
        <v>35543500</v>
      </c>
      <c r="T374" s="53">
        <v>2421550</v>
      </c>
      <c r="U374" s="136">
        <v>2136210</v>
      </c>
      <c r="V374" s="136">
        <v>2889190</v>
      </c>
      <c r="W374" s="140">
        <v>16284600</v>
      </c>
      <c r="Y374" s="53"/>
      <c r="Z374" s="53"/>
      <c r="AB374" s="53"/>
      <c r="AC374" s="53"/>
    </row>
    <row r="375" spans="1:29">
      <c r="A375" s="50" t="s">
        <v>630</v>
      </c>
      <c r="B375" s="96" t="s">
        <v>659</v>
      </c>
      <c r="C375" s="2">
        <v>1168</v>
      </c>
      <c r="D375" s="2" t="s">
        <v>18</v>
      </c>
      <c r="E375" s="156">
        <f>306.7+0.65</f>
        <v>307.34999999999997</v>
      </c>
      <c r="F375" s="132">
        <v>18.5035355264849</v>
      </c>
      <c r="G375" s="113" t="s">
        <v>387</v>
      </c>
      <c r="H375" s="132">
        <v>0.71733458703402952</v>
      </c>
      <c r="I375" s="123">
        <v>24.095825953707099</v>
      </c>
      <c r="J375" s="123">
        <v>31.244588250669899</v>
      </c>
      <c r="K375" s="123">
        <v>45.264681225561603</v>
      </c>
      <c r="L375" s="124">
        <v>20.935173211693701</v>
      </c>
      <c r="M375" s="125">
        <v>28.632278843762698</v>
      </c>
      <c r="N375" s="125">
        <v>41.593535565533699</v>
      </c>
      <c r="O375" s="53">
        <v>33661400</v>
      </c>
      <c r="P375" s="53">
        <v>6325040</v>
      </c>
      <c r="Q375" s="53">
        <v>11861800</v>
      </c>
      <c r="R375" s="53">
        <v>1245410</v>
      </c>
      <c r="S375" s="53">
        <v>36534100</v>
      </c>
      <c r="T375" s="53">
        <v>2944170</v>
      </c>
      <c r="U375" s="136">
        <v>3253320</v>
      </c>
      <c r="V375" s="136">
        <v>4115660</v>
      </c>
      <c r="W375" s="138">
        <v>19661600</v>
      </c>
      <c r="Y375" s="53"/>
      <c r="Z375" s="53"/>
      <c r="AB375" s="53"/>
      <c r="AC375" s="53"/>
    </row>
    <row r="376" spans="1:29">
      <c r="A376" s="50" t="s">
        <v>630</v>
      </c>
      <c r="B376" s="96" t="s">
        <v>659</v>
      </c>
      <c r="C376" s="2">
        <v>1168</v>
      </c>
      <c r="D376" s="2" t="s">
        <v>18</v>
      </c>
      <c r="E376" s="156">
        <f>308.2+0.66</f>
        <v>308.86</v>
      </c>
      <c r="F376" s="132">
        <v>18.614802364271299</v>
      </c>
      <c r="G376" s="113" t="s">
        <v>388</v>
      </c>
      <c r="H376" s="132">
        <v>0.66652824824228141</v>
      </c>
      <c r="I376" s="123">
        <v>20.813277129559701</v>
      </c>
      <c r="J376" s="123">
        <v>27.670406537601401</v>
      </c>
      <c r="K376" s="123">
        <v>39.615297225078599</v>
      </c>
      <c r="L376" s="124">
        <v>17.601217648973201</v>
      </c>
      <c r="M376" s="125">
        <v>24.874594765264099</v>
      </c>
      <c r="N376" s="125">
        <v>36.319744908583999</v>
      </c>
      <c r="O376" s="53">
        <v>9510150</v>
      </c>
      <c r="P376" s="53">
        <v>1991570</v>
      </c>
      <c r="Q376" s="53">
        <v>2361990</v>
      </c>
      <c r="R376" s="53">
        <v>477980</v>
      </c>
      <c r="S376" s="53">
        <v>15350200</v>
      </c>
      <c r="T376" s="53">
        <v>1140690</v>
      </c>
      <c r="U376" s="136">
        <v>779172</v>
      </c>
      <c r="V376" s="136">
        <v>724758</v>
      </c>
      <c r="W376" s="138">
        <v>3704650</v>
      </c>
      <c r="Y376" s="53"/>
      <c r="Z376" s="53"/>
      <c r="AB376" s="53"/>
      <c r="AC376" s="53"/>
    </row>
    <row r="377" spans="1:29">
      <c r="A377" s="50" t="s">
        <v>630</v>
      </c>
      <c r="B377" s="96" t="s">
        <v>659</v>
      </c>
      <c r="C377" s="2">
        <v>1168</v>
      </c>
      <c r="D377" s="2" t="s">
        <v>18</v>
      </c>
      <c r="E377" s="156">
        <v>310.63</v>
      </c>
      <c r="F377" s="132">
        <v>18.743324062865799</v>
      </c>
      <c r="G377" s="113" t="s">
        <v>389</v>
      </c>
      <c r="H377" s="132">
        <v>0.66412339922049002</v>
      </c>
      <c r="I377" s="123">
        <v>20.600521321631899</v>
      </c>
      <c r="J377" s="123">
        <v>27.413700936813601</v>
      </c>
      <c r="K377" s="123">
        <v>39.380975097677798</v>
      </c>
      <c r="L377" s="124">
        <v>17.3899220826525</v>
      </c>
      <c r="M377" s="125">
        <v>24.625645105374598</v>
      </c>
      <c r="N377" s="125">
        <v>36.0787158263539</v>
      </c>
      <c r="O377" s="53">
        <v>38064700</v>
      </c>
      <c r="P377" s="53">
        <v>6177120</v>
      </c>
      <c r="Q377" s="53">
        <v>6667950</v>
      </c>
      <c r="R377" s="53">
        <v>1448650</v>
      </c>
      <c r="S377" s="53">
        <v>55910800</v>
      </c>
      <c r="T377" s="53">
        <v>4097320</v>
      </c>
      <c r="U377" s="136">
        <v>3107800</v>
      </c>
      <c r="V377" s="136">
        <v>1676887</v>
      </c>
      <c r="W377" s="138">
        <v>8211660</v>
      </c>
      <c r="Y377" s="53"/>
      <c r="Z377" s="53"/>
      <c r="AB377" s="53"/>
      <c r="AC377" s="53"/>
    </row>
    <row r="378" spans="1:29">
      <c r="A378" s="50" t="s">
        <v>631</v>
      </c>
      <c r="B378" s="96" t="s">
        <v>659</v>
      </c>
      <c r="C378" s="2">
        <v>1168</v>
      </c>
      <c r="D378" s="2" t="s">
        <v>18</v>
      </c>
      <c r="E378" s="154">
        <v>312.08</v>
      </c>
      <c r="F378" s="132">
        <v>18.8324817913301</v>
      </c>
      <c r="G378" s="99" t="s">
        <v>390</v>
      </c>
      <c r="H378" s="132">
        <v>0.66899766899766899</v>
      </c>
      <c r="I378" s="123">
        <v>20.922438038676098</v>
      </c>
      <c r="J378" s="123">
        <v>27.806106693417501</v>
      </c>
      <c r="K378" s="123">
        <v>39.942856254871302</v>
      </c>
      <c r="L378" s="124">
        <v>17.741511056019299</v>
      </c>
      <c r="M378" s="125">
        <v>25.035364391389599</v>
      </c>
      <c r="N378" s="125">
        <v>36.581316037749801</v>
      </c>
      <c r="O378" s="54">
        <v>6450000</v>
      </c>
      <c r="P378" s="54">
        <v>994000</v>
      </c>
      <c r="Q378" s="54">
        <v>1190000</v>
      </c>
      <c r="R378" s="54">
        <v>237000</v>
      </c>
      <c r="S378" s="54">
        <v>6480000</v>
      </c>
      <c r="T378" s="54">
        <v>582000</v>
      </c>
      <c r="U378" s="136">
        <v>979000</v>
      </c>
      <c r="V378" s="136">
        <v>964000</v>
      </c>
      <c r="W378" s="138">
        <v>5260000</v>
      </c>
      <c r="Y378" s="54"/>
      <c r="Z378" s="54"/>
      <c r="AB378" s="54"/>
      <c r="AC378" s="54"/>
    </row>
    <row r="379" spans="1:29">
      <c r="A379" s="99" t="s">
        <v>630</v>
      </c>
      <c r="B379" s="96" t="s">
        <v>659</v>
      </c>
      <c r="C379" s="2">
        <v>1168</v>
      </c>
      <c r="D379" s="2" t="s">
        <v>18</v>
      </c>
      <c r="E379" s="154">
        <f>311.5+0.65</f>
        <v>312.14999999999998</v>
      </c>
      <c r="F379" s="132">
        <v>18.8361870318607</v>
      </c>
      <c r="G379" s="113" t="s">
        <v>391</v>
      </c>
      <c r="H379" s="132">
        <v>0.67667517344858097</v>
      </c>
      <c r="I379" s="123">
        <v>21.4359184894147</v>
      </c>
      <c r="J379" s="123">
        <v>28.3859010058884</v>
      </c>
      <c r="K379" s="123">
        <v>40.837883983780898</v>
      </c>
      <c r="L379" s="124">
        <v>18.336112071406198</v>
      </c>
      <c r="M379" s="125">
        <v>25.618263853992499</v>
      </c>
      <c r="N379" s="125">
        <v>37.489917905056799</v>
      </c>
      <c r="O379" s="53">
        <v>27505600</v>
      </c>
      <c r="P379" s="53">
        <v>5042380</v>
      </c>
      <c r="Q379" s="53">
        <v>6000340</v>
      </c>
      <c r="R379" s="53">
        <v>1200300</v>
      </c>
      <c r="S379" s="53">
        <v>41338700</v>
      </c>
      <c r="T379" s="53">
        <v>3352380</v>
      </c>
      <c r="U379" s="136">
        <v>3181380</v>
      </c>
      <c r="V379" s="136">
        <v>3517990</v>
      </c>
      <c r="W379" s="133">
        <v>19248800</v>
      </c>
      <c r="Y379" s="53"/>
      <c r="Z379" s="53"/>
      <c r="AB379" s="53"/>
      <c r="AC379" s="53"/>
    </row>
    <row r="380" spans="1:29">
      <c r="A380" s="100" t="s">
        <v>630</v>
      </c>
      <c r="B380" s="96" t="s">
        <v>659</v>
      </c>
      <c r="C380" s="2">
        <v>1168</v>
      </c>
      <c r="D380" s="2" t="s">
        <v>18</v>
      </c>
      <c r="E380" s="158">
        <f>313+0.58</f>
        <v>313.58</v>
      </c>
      <c r="F380" s="132">
        <v>18.904252952298702</v>
      </c>
      <c r="G380" s="112" t="s">
        <v>392</v>
      </c>
      <c r="H380" s="132">
        <v>0.65331129297715351</v>
      </c>
      <c r="I380" s="123">
        <v>19.858567632126999</v>
      </c>
      <c r="J380" s="123">
        <v>26.647211503228601</v>
      </c>
      <c r="K380" s="123">
        <v>38.270065509140203</v>
      </c>
      <c r="L380" s="124">
        <v>16.649355876459101</v>
      </c>
      <c r="M380" s="125">
        <v>23.830115262158198</v>
      </c>
      <c r="N380" s="125">
        <v>35.028494601278801</v>
      </c>
      <c r="O380" s="52">
        <v>10854600</v>
      </c>
      <c r="P380" s="52">
        <v>1349820</v>
      </c>
      <c r="Q380" s="52">
        <v>1646640</v>
      </c>
      <c r="R380" s="52">
        <v>300335</v>
      </c>
      <c r="S380" s="52">
        <v>9134980</v>
      </c>
      <c r="T380" s="52">
        <v>596669</v>
      </c>
      <c r="U380" s="136">
        <v>1964449</v>
      </c>
      <c r="V380" s="136">
        <v>2814384</v>
      </c>
      <c r="W380" s="140">
        <v>23058146</v>
      </c>
      <c r="Y380" s="58"/>
      <c r="Z380" s="58"/>
      <c r="AB380" s="52"/>
      <c r="AC380" s="52"/>
    </row>
    <row r="381" spans="1:29">
      <c r="A381" s="100" t="s">
        <v>630</v>
      </c>
      <c r="B381" s="96" t="s">
        <v>659</v>
      </c>
      <c r="C381" s="2">
        <v>1168</v>
      </c>
      <c r="D381" s="2" t="s">
        <v>18</v>
      </c>
      <c r="E381" s="154">
        <v>314.02</v>
      </c>
      <c r="F381" s="132">
        <v>18.922921733923001</v>
      </c>
      <c r="G381" s="116" t="s">
        <v>393</v>
      </c>
      <c r="H381" s="132">
        <v>0.69147088126846801</v>
      </c>
      <c r="I381" s="123">
        <v>22.388247277594001</v>
      </c>
      <c r="J381" s="123">
        <v>29.381063280689698</v>
      </c>
      <c r="K381" s="123">
        <v>42.305581941141803</v>
      </c>
      <c r="L381" s="124">
        <v>19.234906510190999</v>
      </c>
      <c r="M381" s="125">
        <v>26.6694571540746</v>
      </c>
      <c r="N381" s="125">
        <v>38.947147123066898</v>
      </c>
      <c r="O381" s="56">
        <v>40112700</v>
      </c>
      <c r="P381" s="56">
        <v>4347780</v>
      </c>
      <c r="Q381" s="56">
        <v>6144350</v>
      </c>
      <c r="R381" s="56">
        <v>952060</v>
      </c>
      <c r="S381" s="56">
        <v>30864800</v>
      </c>
      <c r="T381" s="56">
        <v>2647770</v>
      </c>
      <c r="U381" s="136">
        <v>3071050</v>
      </c>
      <c r="V381" s="136">
        <v>2775360</v>
      </c>
      <c r="W381" s="138">
        <v>16375100</v>
      </c>
      <c r="Y381" s="56"/>
      <c r="Z381" s="56"/>
      <c r="AB381" s="56"/>
      <c r="AC381" s="56"/>
    </row>
    <row r="382" spans="1:29">
      <c r="A382" s="100" t="s">
        <v>630</v>
      </c>
      <c r="B382" s="96" t="s">
        <v>659</v>
      </c>
      <c r="C382" s="2">
        <v>1168</v>
      </c>
      <c r="D382" s="2" t="s">
        <v>18</v>
      </c>
      <c r="E382" s="154">
        <f>314.5+0.63</f>
        <v>315.13</v>
      </c>
      <c r="F382" s="132">
        <v>18.9666385848438</v>
      </c>
      <c r="G382" s="113" t="s">
        <v>394</v>
      </c>
      <c r="H382" s="132">
        <v>0.68638667638223949</v>
      </c>
      <c r="I382" s="123">
        <v>22.0246133744354</v>
      </c>
      <c r="J382" s="123">
        <v>29.008000414058198</v>
      </c>
      <c r="K382" s="123">
        <v>41.8068078759377</v>
      </c>
      <c r="L382" s="124">
        <v>18.8915947462046</v>
      </c>
      <c r="M382" s="125">
        <v>26.2715055793992</v>
      </c>
      <c r="N382" s="125">
        <v>38.429843257685697</v>
      </c>
      <c r="O382" s="53">
        <v>25710700</v>
      </c>
      <c r="P382" s="53">
        <v>3365240</v>
      </c>
      <c r="Q382" s="53">
        <v>4666180</v>
      </c>
      <c r="R382" s="53">
        <v>744689</v>
      </c>
      <c r="S382" s="53">
        <v>24657900</v>
      </c>
      <c r="T382" s="53">
        <v>1954430</v>
      </c>
      <c r="U382" s="136">
        <v>2357270</v>
      </c>
      <c r="V382" s="136">
        <v>2202438</v>
      </c>
      <c r="W382" s="138">
        <v>11949100</v>
      </c>
      <c r="Y382" s="53"/>
      <c r="Z382" s="53"/>
      <c r="AB382" s="53"/>
      <c r="AC382" s="53"/>
    </row>
    <row r="383" spans="1:29">
      <c r="A383" s="99" t="s">
        <v>630</v>
      </c>
      <c r="B383" s="96" t="s">
        <v>659</v>
      </c>
      <c r="C383" s="2">
        <v>1168</v>
      </c>
      <c r="D383" s="2" t="s">
        <v>18</v>
      </c>
      <c r="E383" s="156">
        <v>316.43</v>
      </c>
      <c r="F383" s="132">
        <v>19.014078701216398</v>
      </c>
      <c r="G383" s="113" t="s">
        <v>395</v>
      </c>
      <c r="H383" s="132">
        <v>0.64682503847056205</v>
      </c>
      <c r="I383" s="123">
        <v>19.443338678924501</v>
      </c>
      <c r="J383" s="123">
        <v>26.220794164709599</v>
      </c>
      <c r="K383" s="123">
        <v>37.579837359109298</v>
      </c>
      <c r="L383" s="124">
        <v>16.2145901866602</v>
      </c>
      <c r="M383" s="125">
        <v>23.3563974978528</v>
      </c>
      <c r="N383" s="125">
        <v>34.360936484927102</v>
      </c>
      <c r="O383" s="53">
        <v>11596300</v>
      </c>
      <c r="P383" s="53">
        <v>778268</v>
      </c>
      <c r="Q383" s="53">
        <v>990143</v>
      </c>
      <c r="R383" s="53">
        <v>111946</v>
      </c>
      <c r="S383" s="53">
        <v>3300890</v>
      </c>
      <c r="T383" s="53">
        <v>323276</v>
      </c>
      <c r="U383" s="136">
        <v>1045888</v>
      </c>
      <c r="V383" s="136">
        <v>836240</v>
      </c>
      <c r="W383" s="133">
        <v>3927980</v>
      </c>
      <c r="Y383" s="53"/>
      <c r="Z383" s="53"/>
      <c r="AB383" s="53"/>
      <c r="AC383" s="53"/>
    </row>
    <row r="384" spans="1:29">
      <c r="A384" s="100" t="s">
        <v>630</v>
      </c>
      <c r="B384" s="96" t="s">
        <v>659</v>
      </c>
      <c r="C384" s="2">
        <v>1168</v>
      </c>
      <c r="D384" s="2" t="s">
        <v>18</v>
      </c>
      <c r="E384" s="156">
        <f>317.5+0.66</f>
        <v>318.16000000000003</v>
      </c>
      <c r="F384" s="132">
        <v>19.076738434810501</v>
      </c>
      <c r="G384" s="113" t="s">
        <v>396</v>
      </c>
      <c r="H384" s="132">
        <v>0.69522450816057024</v>
      </c>
      <c r="I384" s="123">
        <v>22.624297906442301</v>
      </c>
      <c r="J384" s="123">
        <v>29.7049012688468</v>
      </c>
      <c r="K384" s="123">
        <v>42.746582901760803</v>
      </c>
      <c r="L384" s="124">
        <v>19.4719829441201</v>
      </c>
      <c r="M384" s="125">
        <v>26.938856671934602</v>
      </c>
      <c r="N384" s="125">
        <v>39.2567672515654</v>
      </c>
      <c r="O384" s="53">
        <v>6732580</v>
      </c>
      <c r="P384" s="53">
        <v>959845</v>
      </c>
      <c r="Q384" s="53">
        <v>1387770</v>
      </c>
      <c r="R384" s="53">
        <v>205019</v>
      </c>
      <c r="S384" s="53">
        <v>6943730</v>
      </c>
      <c r="T384" s="53">
        <v>596717</v>
      </c>
      <c r="U384" s="136">
        <v>688239</v>
      </c>
      <c r="V384" s="136">
        <v>1056243</v>
      </c>
      <c r="W384" s="138">
        <v>5101270</v>
      </c>
      <c r="Y384" s="53"/>
      <c r="Z384" s="53"/>
      <c r="AB384" s="53"/>
      <c r="AC384" s="53"/>
    </row>
    <row r="385" spans="1:29">
      <c r="A385" s="100" t="s">
        <v>630</v>
      </c>
      <c r="B385" s="96" t="s">
        <v>659</v>
      </c>
      <c r="C385" s="2">
        <v>1168</v>
      </c>
      <c r="D385" s="2" t="s">
        <v>18</v>
      </c>
      <c r="E385" s="158">
        <f>319+0.24</f>
        <v>319.24</v>
      </c>
      <c r="F385" s="132">
        <v>19.1189263758314</v>
      </c>
      <c r="G385" s="105" t="s">
        <v>397</v>
      </c>
      <c r="H385" s="132">
        <v>0.65121018022402066</v>
      </c>
      <c r="I385" s="123">
        <v>19.635956852460499</v>
      </c>
      <c r="J385" s="123">
        <v>26.510433846204201</v>
      </c>
      <c r="K385" s="123">
        <v>37.973511087349898</v>
      </c>
      <c r="L385" s="124">
        <v>16.509633899568801</v>
      </c>
      <c r="M385" s="125">
        <v>23.6600979832325</v>
      </c>
      <c r="N385" s="125">
        <v>34.762694292932402</v>
      </c>
      <c r="O385" s="52">
        <v>11105800</v>
      </c>
      <c r="P385" s="52">
        <v>2037710</v>
      </c>
      <c r="Q385" s="52">
        <v>2352410</v>
      </c>
      <c r="R385" s="52">
        <v>512207</v>
      </c>
      <c r="S385" s="52">
        <v>17372300</v>
      </c>
      <c r="T385" s="52">
        <v>939902</v>
      </c>
      <c r="U385" s="136">
        <v>937192</v>
      </c>
      <c r="V385" s="136">
        <v>1263407.8</v>
      </c>
      <c r="W385" s="133">
        <v>3675364.5</v>
      </c>
      <c r="Y385" s="58"/>
      <c r="Z385" s="58"/>
      <c r="AB385" s="52"/>
      <c r="AC385" s="52"/>
    </row>
    <row r="386" spans="1:29">
      <c r="A386" s="100" t="s">
        <v>630</v>
      </c>
      <c r="B386" s="96" t="s">
        <v>659</v>
      </c>
      <c r="C386" s="2">
        <v>1168</v>
      </c>
      <c r="D386" s="2" t="s">
        <v>18</v>
      </c>
      <c r="E386" s="158">
        <f>319.6+0.62</f>
        <v>320.22000000000003</v>
      </c>
      <c r="F386" s="132">
        <v>19.161302247617499</v>
      </c>
      <c r="G386" s="112" t="s">
        <v>398</v>
      </c>
      <c r="H386" s="132">
        <v>0.67654140790050155</v>
      </c>
      <c r="I386" s="123">
        <v>21.487255959926799</v>
      </c>
      <c r="J386" s="123">
        <v>28.3783477826784</v>
      </c>
      <c r="K386" s="123">
        <v>40.954825397186497</v>
      </c>
      <c r="L386" s="124">
        <v>18.267988529096101</v>
      </c>
      <c r="M386" s="125">
        <v>25.6026640772928</v>
      </c>
      <c r="N386" s="125">
        <v>37.398551471413903</v>
      </c>
      <c r="O386" s="52">
        <v>3606740</v>
      </c>
      <c r="P386" s="52">
        <v>547814</v>
      </c>
      <c r="Q386" s="52">
        <v>761543</v>
      </c>
      <c r="R386" s="52">
        <v>120403</v>
      </c>
      <c r="S386" s="52">
        <v>4010470</v>
      </c>
      <c r="T386" s="52">
        <v>263854</v>
      </c>
      <c r="U386" s="136">
        <v>497590</v>
      </c>
      <c r="V386" s="136">
        <v>700295.6</v>
      </c>
      <c r="W386" s="138">
        <v>2354308.7999999998</v>
      </c>
      <c r="Y386" s="58"/>
      <c r="Z386" s="58"/>
      <c r="AB386" s="52"/>
      <c r="AC386" s="52"/>
    </row>
    <row r="387" spans="1:29">
      <c r="A387" s="100" t="s">
        <v>630</v>
      </c>
      <c r="B387" s="96" t="s">
        <v>659</v>
      </c>
      <c r="C387" s="2">
        <v>1168</v>
      </c>
      <c r="D387" s="2" t="s">
        <v>18</v>
      </c>
      <c r="E387" s="158">
        <f>321.1+0.65</f>
        <v>321.75</v>
      </c>
      <c r="F387" s="132">
        <v>19.2381919728596</v>
      </c>
      <c r="G387" s="113" t="s">
        <v>399</v>
      </c>
      <c r="H387" s="132">
        <v>0.67154423139425867</v>
      </c>
      <c r="I387" s="123">
        <v>21.083387757911101</v>
      </c>
      <c r="J387" s="123">
        <v>27.9959031708058</v>
      </c>
      <c r="K387" s="123">
        <v>40.2381620155018</v>
      </c>
      <c r="L387" s="124">
        <v>17.931387460729901</v>
      </c>
      <c r="M387" s="125">
        <v>25.262141788415398</v>
      </c>
      <c r="N387" s="125">
        <v>36.858877040183202</v>
      </c>
      <c r="O387" s="53">
        <v>11378800</v>
      </c>
      <c r="P387" s="53">
        <v>1959530</v>
      </c>
      <c r="Q387" s="53">
        <v>2533900</v>
      </c>
      <c r="R387" s="53">
        <v>413307</v>
      </c>
      <c r="S387" s="53">
        <v>14612600</v>
      </c>
      <c r="T387" s="53">
        <v>1059150</v>
      </c>
      <c r="U387" s="136">
        <v>744795</v>
      </c>
      <c r="V387" s="136">
        <v>981708</v>
      </c>
      <c r="W387" s="138">
        <v>4742080</v>
      </c>
      <c r="Y387" s="53"/>
      <c r="Z387" s="53"/>
      <c r="AB387" s="53"/>
      <c r="AC387" s="53"/>
    </row>
    <row r="388" spans="1:29">
      <c r="A388" s="100" t="s">
        <v>630</v>
      </c>
      <c r="B388" s="96" t="s">
        <v>659</v>
      </c>
      <c r="C388" s="2">
        <v>1168</v>
      </c>
      <c r="D388" s="2" t="s">
        <v>18</v>
      </c>
      <c r="E388" s="158">
        <f>322.6+0.645</f>
        <v>323.245</v>
      </c>
      <c r="F388" s="132">
        <v>19.3209523642584</v>
      </c>
      <c r="G388" s="105" t="s">
        <v>400</v>
      </c>
      <c r="H388" s="132">
        <v>0.72975929728994915</v>
      </c>
      <c r="I388" s="123"/>
      <c r="J388" s="123"/>
      <c r="K388" s="123"/>
      <c r="L388" s="124"/>
      <c r="M388" s="125"/>
      <c r="N388" s="125"/>
      <c r="O388" s="52">
        <v>13698123</v>
      </c>
      <c r="P388" s="52">
        <v>878257.8</v>
      </c>
      <c r="Q388" s="52">
        <v>2202551</v>
      </c>
      <c r="R388" s="52">
        <v>65269.1</v>
      </c>
      <c r="S388" s="52">
        <v>1734915.6</v>
      </c>
      <c r="T388" s="52">
        <v>103831.5</v>
      </c>
      <c r="U388" s="136">
        <v>958327.4</v>
      </c>
      <c r="V388" s="136">
        <v>1299387.2000000002</v>
      </c>
      <c r="W388" s="140">
        <v>4035736.5</v>
      </c>
      <c r="Y388" s="58"/>
      <c r="Z388" s="58"/>
      <c r="AB388" s="58"/>
      <c r="AC388" s="58"/>
    </row>
    <row r="389" spans="1:29">
      <c r="A389" s="99" t="s">
        <v>630</v>
      </c>
      <c r="B389" s="96" t="s">
        <v>659</v>
      </c>
      <c r="C389" s="2">
        <v>1168</v>
      </c>
      <c r="D389" s="2" t="s">
        <v>18</v>
      </c>
      <c r="E389" s="158">
        <f>324.1+0.63</f>
        <v>324.73</v>
      </c>
      <c r="F389" s="132">
        <v>19.408268689341799</v>
      </c>
      <c r="G389" s="113" t="s">
        <v>401</v>
      </c>
      <c r="H389" s="132">
        <v>0.63916602941538603</v>
      </c>
      <c r="I389" s="123">
        <v>18.890806082192402</v>
      </c>
      <c r="J389" s="123">
        <v>25.635938860514401</v>
      </c>
      <c r="K389" s="123">
        <v>36.564187352976496</v>
      </c>
      <c r="L389" s="124">
        <v>15.686832108835199</v>
      </c>
      <c r="M389" s="125">
        <v>22.758388415026399</v>
      </c>
      <c r="N389" s="125">
        <v>33.550236615229899</v>
      </c>
      <c r="O389" s="53">
        <v>25530700</v>
      </c>
      <c r="P389" s="53">
        <v>5421700</v>
      </c>
      <c r="Q389" s="53">
        <v>5086400</v>
      </c>
      <c r="R389" s="53">
        <v>1409300</v>
      </c>
      <c r="S389" s="53">
        <v>47223700</v>
      </c>
      <c r="T389" s="53">
        <v>3108070</v>
      </c>
      <c r="U389" s="136">
        <v>1630356</v>
      </c>
      <c r="V389" s="136">
        <v>1861363</v>
      </c>
      <c r="W389" s="133">
        <v>7814160</v>
      </c>
      <c r="Y389" s="53"/>
      <c r="Z389" s="53"/>
      <c r="AB389" s="53"/>
      <c r="AC389" s="53"/>
    </row>
    <row r="390" spans="1:29">
      <c r="A390" s="100" t="s">
        <v>630</v>
      </c>
      <c r="B390" s="96" t="s">
        <v>659</v>
      </c>
      <c r="C390" s="2">
        <v>1168</v>
      </c>
      <c r="D390" s="2" t="s">
        <v>18</v>
      </c>
      <c r="E390" s="158">
        <f>325.6+0.58</f>
        <v>326.18</v>
      </c>
      <c r="F390" s="132">
        <v>19.497987223380701</v>
      </c>
      <c r="G390" s="112" t="s">
        <v>402</v>
      </c>
      <c r="H390" s="132">
        <v>0.5827419014864742</v>
      </c>
      <c r="I390" s="123">
        <v>14.7835321587389</v>
      </c>
      <c r="J390" s="123">
        <v>21.651502169574499</v>
      </c>
      <c r="K390" s="123">
        <v>30.8551131040889</v>
      </c>
      <c r="L390" s="124">
        <v>11.8169274512271</v>
      </c>
      <c r="M390" s="125">
        <v>18.5808793508976</v>
      </c>
      <c r="N390" s="125">
        <v>27.9943722694786</v>
      </c>
      <c r="O390" s="52">
        <v>24999310</v>
      </c>
      <c r="P390" s="52">
        <v>5407548.5</v>
      </c>
      <c r="Q390" s="52">
        <v>4260068</v>
      </c>
      <c r="R390" s="52">
        <v>1695661.4</v>
      </c>
      <c r="S390" s="52">
        <v>46931496</v>
      </c>
      <c r="T390" s="52">
        <v>1596443</v>
      </c>
      <c r="U390" s="136">
        <v>774946.2</v>
      </c>
      <c r="V390" s="136">
        <v>1493393.2</v>
      </c>
      <c r="W390" s="138">
        <v>2300487.7999999998</v>
      </c>
      <c r="Y390" s="58"/>
      <c r="Z390" s="58"/>
      <c r="AB390" s="58"/>
      <c r="AC390" s="58"/>
    </row>
    <row r="391" spans="1:29">
      <c r="A391" s="100" t="s">
        <v>630</v>
      </c>
      <c r="B391" s="96" t="s">
        <v>659</v>
      </c>
      <c r="C391" s="2">
        <v>1168</v>
      </c>
      <c r="D391" s="2" t="s">
        <v>18</v>
      </c>
      <c r="E391" s="158">
        <f>327.1+0.66</f>
        <v>327.76000000000005</v>
      </c>
      <c r="F391" s="132">
        <v>19.600246810271798</v>
      </c>
      <c r="G391" s="113" t="s">
        <v>403</v>
      </c>
      <c r="H391" s="132">
        <v>0.62435486643651028</v>
      </c>
      <c r="I391" s="123">
        <v>17.810853120930702</v>
      </c>
      <c r="J391" s="123">
        <v>24.5837218845537</v>
      </c>
      <c r="K391" s="123">
        <v>35.046027937888198</v>
      </c>
      <c r="L391" s="124">
        <v>14.699741090367</v>
      </c>
      <c r="M391" s="125">
        <v>21.655089772084501</v>
      </c>
      <c r="N391" s="125">
        <v>31.970394820392801</v>
      </c>
      <c r="O391" s="53">
        <v>23251800</v>
      </c>
      <c r="P391" s="53">
        <v>5812560</v>
      </c>
      <c r="Q391" s="53">
        <v>5199600</v>
      </c>
      <c r="R391" s="53">
        <v>2109720</v>
      </c>
      <c r="S391" s="53">
        <v>46998400</v>
      </c>
      <c r="T391" s="53">
        <v>2351660</v>
      </c>
      <c r="U391" s="136">
        <v>516606</v>
      </c>
      <c r="V391" s="136">
        <v>1045651</v>
      </c>
      <c r="W391" s="137">
        <v>4037540</v>
      </c>
      <c r="Y391" s="53"/>
      <c r="Z391" s="53"/>
      <c r="AB391" s="53"/>
      <c r="AC391" s="53"/>
    </row>
    <row r="392" spans="1:29">
      <c r="A392" s="100" t="s">
        <v>630</v>
      </c>
      <c r="B392" s="96" t="s">
        <v>659</v>
      </c>
      <c r="C392" s="2">
        <v>1168</v>
      </c>
      <c r="D392" s="2" t="s">
        <v>18</v>
      </c>
      <c r="E392" s="158">
        <f>329.2+0.26</f>
        <v>329.46</v>
      </c>
      <c r="F392" s="132">
        <v>19.714876548224801</v>
      </c>
      <c r="G392" s="113" t="s">
        <v>404</v>
      </c>
      <c r="H392" s="132">
        <v>0.64987748248304444</v>
      </c>
      <c r="I392" s="123">
        <v>19.64824246357</v>
      </c>
      <c r="J392" s="123">
        <v>26.4547751728085</v>
      </c>
      <c r="K392" s="123">
        <v>37.829634664759801</v>
      </c>
      <c r="L392" s="124">
        <v>16.459002823835601</v>
      </c>
      <c r="M392" s="125">
        <v>23.620482942833</v>
      </c>
      <c r="N392" s="125">
        <v>34.750210045709402</v>
      </c>
      <c r="O392" s="53">
        <v>55805600</v>
      </c>
      <c r="P392" s="53">
        <v>12285400</v>
      </c>
      <c r="Q392" s="53">
        <v>13591700</v>
      </c>
      <c r="R392" s="53">
        <v>3677900</v>
      </c>
      <c r="S392" s="53">
        <v>88150000</v>
      </c>
      <c r="T392" s="53">
        <v>5533860</v>
      </c>
      <c r="U392" s="136">
        <v>3032760</v>
      </c>
      <c r="V392" s="136">
        <v>4784370</v>
      </c>
      <c r="W392" s="138">
        <v>23627500</v>
      </c>
      <c r="Y392" s="53"/>
      <c r="Z392" s="53"/>
      <c r="AB392" s="53"/>
      <c r="AC392" s="53"/>
    </row>
    <row r="393" spans="1:29">
      <c r="A393" s="100" t="s">
        <v>630</v>
      </c>
      <c r="B393" s="96" t="s">
        <v>659</v>
      </c>
      <c r="C393" s="2">
        <v>1168</v>
      </c>
      <c r="D393" s="2" t="s">
        <v>18</v>
      </c>
      <c r="E393" s="158">
        <f>330.7+0.26</f>
        <v>330.96</v>
      </c>
      <c r="F393" s="132">
        <v>19.819431355709099</v>
      </c>
      <c r="G393" s="113" t="s">
        <v>405</v>
      </c>
      <c r="H393" s="132">
        <v>0.63554453717399206</v>
      </c>
      <c r="I393" s="123">
        <v>18.6312781098231</v>
      </c>
      <c r="J393" s="123">
        <v>25.416445426829998</v>
      </c>
      <c r="K393" s="123">
        <v>36.426763227556897</v>
      </c>
      <c r="L393" s="124">
        <v>15.590701170252199</v>
      </c>
      <c r="M393" s="125">
        <v>22.5372119057661</v>
      </c>
      <c r="N393" s="125">
        <v>33.425084481333101</v>
      </c>
      <c r="O393" s="53">
        <v>36139000</v>
      </c>
      <c r="P393" s="53">
        <v>8101670</v>
      </c>
      <c r="Q393" s="53">
        <v>8368480</v>
      </c>
      <c r="R393" s="53">
        <v>2371750</v>
      </c>
      <c r="S393" s="53">
        <v>60727200</v>
      </c>
      <c r="T393" s="53">
        <v>3387620</v>
      </c>
      <c r="U393" s="136">
        <v>2575160</v>
      </c>
      <c r="V393" s="136">
        <v>4140960</v>
      </c>
      <c r="W393" s="138">
        <v>21082300</v>
      </c>
      <c r="Y393" s="53"/>
      <c r="Z393" s="53"/>
      <c r="AB393" s="53"/>
      <c r="AC393" s="53"/>
    </row>
    <row r="394" spans="1:29">
      <c r="A394" s="99" t="s">
        <v>630</v>
      </c>
      <c r="B394" s="96" t="s">
        <v>659</v>
      </c>
      <c r="C394" s="2">
        <v>1168</v>
      </c>
      <c r="D394" s="2" t="s">
        <v>18</v>
      </c>
      <c r="E394" s="154">
        <v>332.78999999999996</v>
      </c>
      <c r="F394" s="132">
        <v>19.950581139264902</v>
      </c>
      <c r="G394" s="99" t="s">
        <v>406</v>
      </c>
      <c r="H394" s="132">
        <v>0.6444583463663851</v>
      </c>
      <c r="I394" s="123">
        <v>19.182682289656299</v>
      </c>
      <c r="J394" s="123">
        <v>26.022088472904301</v>
      </c>
      <c r="K394" s="123">
        <v>37.3107807235683</v>
      </c>
      <c r="L394" s="124">
        <v>16.040046293023401</v>
      </c>
      <c r="M394" s="125">
        <v>23.126131967575699</v>
      </c>
      <c r="N394" s="125">
        <v>34.123905160868603</v>
      </c>
      <c r="O394" s="54">
        <v>17400000</v>
      </c>
      <c r="P394" s="54">
        <v>3410000</v>
      </c>
      <c r="Q394" s="54">
        <v>3780000</v>
      </c>
      <c r="R394" s="54">
        <v>861000</v>
      </c>
      <c r="S394" s="54">
        <v>18900000</v>
      </c>
      <c r="T394" s="54">
        <v>1540000</v>
      </c>
      <c r="U394" s="136">
        <v>1322000</v>
      </c>
      <c r="V394" s="136">
        <v>1712000</v>
      </c>
      <c r="W394" s="133">
        <v>7950000</v>
      </c>
      <c r="Y394" s="54"/>
      <c r="Z394" s="54"/>
      <c r="AB394" s="54"/>
      <c r="AC394" s="54"/>
    </row>
    <row r="395" spans="1:29">
      <c r="A395" s="101" t="s">
        <v>630</v>
      </c>
      <c r="B395" s="96" t="s">
        <v>659</v>
      </c>
      <c r="C395" s="2">
        <v>1168</v>
      </c>
      <c r="D395" s="2" t="s">
        <v>18</v>
      </c>
      <c r="E395" s="154">
        <v>334.32</v>
      </c>
      <c r="F395" s="132">
        <v>20.0626608431458</v>
      </c>
      <c r="G395" s="116" t="s">
        <v>407</v>
      </c>
      <c r="H395" s="132">
        <v>0.63584017048481623</v>
      </c>
      <c r="I395" s="123">
        <v>18.680513725789901</v>
      </c>
      <c r="J395" s="123">
        <v>25.431493509204099</v>
      </c>
      <c r="K395" s="123">
        <v>36.285370032567599</v>
      </c>
      <c r="L395" s="124">
        <v>15.501175827280701</v>
      </c>
      <c r="M395" s="125">
        <v>22.531450838206801</v>
      </c>
      <c r="N395" s="125">
        <v>33.3125101943129</v>
      </c>
      <c r="O395" s="56">
        <v>23940000</v>
      </c>
      <c r="P395" s="56">
        <v>5126460</v>
      </c>
      <c r="Q395" s="56">
        <v>5058720</v>
      </c>
      <c r="R395" s="56">
        <v>1547910</v>
      </c>
      <c r="S395" s="56">
        <v>37770400</v>
      </c>
      <c r="T395" s="56">
        <v>2344410</v>
      </c>
      <c r="U395" s="136">
        <v>2055065</v>
      </c>
      <c r="V395" s="136">
        <v>3146480</v>
      </c>
      <c r="W395" s="142">
        <v>13208500</v>
      </c>
      <c r="Y395" s="56"/>
      <c r="Z395" s="56"/>
      <c r="AB395" s="56"/>
      <c r="AC395" s="56"/>
    </row>
    <row r="396" spans="1:29" ht="17" thickBot="1">
      <c r="A396" s="100" t="s">
        <v>630</v>
      </c>
      <c r="B396" s="96" t="s">
        <v>659</v>
      </c>
      <c r="C396" s="2">
        <v>1168</v>
      </c>
      <c r="D396" s="2" t="s">
        <v>18</v>
      </c>
      <c r="E396" s="154">
        <f>335.2+0.26</f>
        <v>335.46</v>
      </c>
      <c r="F396" s="132">
        <v>20.1472803772993</v>
      </c>
      <c r="G396" s="113" t="s">
        <v>408</v>
      </c>
      <c r="H396" s="132">
        <v>0.67479445020339424</v>
      </c>
      <c r="I396" s="123">
        <v>21.3359012005814</v>
      </c>
      <c r="J396" s="123">
        <v>28.242449642809401</v>
      </c>
      <c r="K396" s="123">
        <v>40.634399671394597</v>
      </c>
      <c r="L396" s="124">
        <v>18.1780331717836</v>
      </c>
      <c r="M396" s="125">
        <v>25.475975444485801</v>
      </c>
      <c r="N396" s="125">
        <v>37.3606872336347</v>
      </c>
      <c r="O396" s="53">
        <v>16345000</v>
      </c>
      <c r="P396" s="53">
        <v>2715560</v>
      </c>
      <c r="Q396" s="53">
        <v>3878120</v>
      </c>
      <c r="R396" s="53">
        <v>626718</v>
      </c>
      <c r="S396" s="53">
        <v>16600200</v>
      </c>
      <c r="T396" s="53">
        <v>1129890</v>
      </c>
      <c r="U396" s="136">
        <v>2823650</v>
      </c>
      <c r="V396" s="136">
        <v>4082610</v>
      </c>
      <c r="W396" s="143">
        <v>22144900</v>
      </c>
      <c r="Y396" s="53"/>
      <c r="Z396" s="53"/>
      <c r="AB396" s="53"/>
      <c r="AC396" s="53"/>
    </row>
    <row r="397" spans="1:29">
      <c r="A397" s="100" t="s">
        <v>630</v>
      </c>
      <c r="B397" s="96" t="s">
        <v>659</v>
      </c>
      <c r="C397" s="2">
        <v>1168</v>
      </c>
      <c r="D397" s="2" t="s">
        <v>18</v>
      </c>
      <c r="E397" s="154">
        <f>336.7+0.27</f>
        <v>336.96999999999997</v>
      </c>
      <c r="F397" s="132">
        <v>20.260419885924001</v>
      </c>
      <c r="G397" s="113" t="s">
        <v>409</v>
      </c>
      <c r="H397" s="132">
        <v>0.60776461810628168</v>
      </c>
      <c r="I397" s="123">
        <v>16.611152886969901</v>
      </c>
      <c r="J397" s="123">
        <v>23.428387457763002</v>
      </c>
      <c r="K397" s="123">
        <v>33.367133953297298</v>
      </c>
      <c r="L397" s="124">
        <v>13.5818209754534</v>
      </c>
      <c r="M397" s="125">
        <v>20.430852877667299</v>
      </c>
      <c r="N397" s="125">
        <v>30.478667203077698</v>
      </c>
      <c r="O397" s="53">
        <v>25106300</v>
      </c>
      <c r="P397" s="53">
        <v>6771230</v>
      </c>
      <c r="Q397" s="53">
        <v>5550500</v>
      </c>
      <c r="R397" s="53">
        <v>2457700</v>
      </c>
      <c r="S397" s="53">
        <v>55182700</v>
      </c>
      <c r="T397" s="53">
        <v>2483750</v>
      </c>
      <c r="U397" s="136">
        <v>681801</v>
      </c>
      <c r="V397" s="136">
        <v>1334902.7</v>
      </c>
      <c r="W397" s="137">
        <v>5774230</v>
      </c>
      <c r="Y397" s="53"/>
      <c r="Z397" s="53"/>
      <c r="AB397" s="53"/>
      <c r="AC397" s="53"/>
    </row>
    <row r="398" spans="1:29">
      <c r="A398" s="100" t="s">
        <v>630</v>
      </c>
      <c r="B398" s="96" t="s">
        <v>659</v>
      </c>
      <c r="C398" s="2">
        <v>1168</v>
      </c>
      <c r="D398" s="2" t="s">
        <v>18</v>
      </c>
      <c r="E398" s="154">
        <f>338.2+0.26</f>
        <v>338.46</v>
      </c>
      <c r="F398" s="132">
        <v>20.372794976883501</v>
      </c>
      <c r="G398" s="113" t="s">
        <v>410</v>
      </c>
      <c r="H398" s="132">
        <v>0.66373974342474307</v>
      </c>
      <c r="I398" s="123">
        <v>20.552984670502301</v>
      </c>
      <c r="J398" s="123">
        <v>27.411697326156698</v>
      </c>
      <c r="K398" s="123">
        <v>39.2722468402008</v>
      </c>
      <c r="L398" s="124">
        <v>17.423272152053698</v>
      </c>
      <c r="M398" s="125">
        <v>24.6050011400785</v>
      </c>
      <c r="N398" s="125">
        <v>36.051515471660601</v>
      </c>
      <c r="O398" s="53">
        <v>5304260</v>
      </c>
      <c r="P398" s="53">
        <v>830850</v>
      </c>
      <c r="Q398" s="53">
        <v>1132330</v>
      </c>
      <c r="R398" s="53">
        <v>154283</v>
      </c>
      <c r="S398" s="53">
        <v>4700580</v>
      </c>
      <c r="T398" s="53">
        <v>353391</v>
      </c>
      <c r="U398" s="136">
        <v>843389</v>
      </c>
      <c r="V398" s="136">
        <v>1398358</v>
      </c>
      <c r="W398" s="138">
        <v>6401850</v>
      </c>
      <c r="Y398" s="53"/>
      <c r="Z398" s="53"/>
      <c r="AB398" s="53"/>
      <c r="AC398" s="53"/>
    </row>
    <row r="399" spans="1:29">
      <c r="A399" s="100" t="s">
        <v>630</v>
      </c>
      <c r="B399" s="96" t="s">
        <v>659</v>
      </c>
      <c r="C399" s="2">
        <v>1168</v>
      </c>
      <c r="D399" s="2" t="s">
        <v>18</v>
      </c>
      <c r="E399" s="156">
        <f>338.8+0.26</f>
        <v>339.06</v>
      </c>
      <c r="F399" s="132">
        <v>20.418144027601201</v>
      </c>
      <c r="G399" s="113" t="s">
        <v>411</v>
      </c>
      <c r="H399" s="132">
        <v>0.69498427146359731</v>
      </c>
      <c r="I399" s="123">
        <v>22.683407573985399</v>
      </c>
      <c r="J399" s="123">
        <v>29.661756914974099</v>
      </c>
      <c r="K399" s="123">
        <v>42.833534588622399</v>
      </c>
      <c r="L399" s="124">
        <v>19.4629997057271</v>
      </c>
      <c r="M399" s="125">
        <v>26.950626344500002</v>
      </c>
      <c r="N399" s="125">
        <v>39.363331763443298</v>
      </c>
      <c r="O399" s="53">
        <v>62254200</v>
      </c>
      <c r="P399" s="53">
        <v>13688200</v>
      </c>
      <c r="Q399" s="53">
        <v>21862900</v>
      </c>
      <c r="R399" s="53">
        <v>2943530</v>
      </c>
      <c r="S399" s="53">
        <v>89326100</v>
      </c>
      <c r="T399" s="53">
        <v>6382400</v>
      </c>
      <c r="U399" s="136">
        <v>4018210</v>
      </c>
      <c r="V399" s="136">
        <v>5517240</v>
      </c>
      <c r="W399" s="138">
        <v>24001400</v>
      </c>
      <c r="Y399" s="53"/>
      <c r="Z399" s="53"/>
      <c r="AB399" s="53"/>
      <c r="AC399" s="53"/>
    </row>
    <row r="400" spans="1:29">
      <c r="A400" s="100" t="s">
        <v>6</v>
      </c>
      <c r="B400" s="96" t="s">
        <v>659</v>
      </c>
      <c r="C400" s="2">
        <v>1168</v>
      </c>
      <c r="D400" s="2" t="s">
        <v>18</v>
      </c>
      <c r="E400" s="154">
        <v>339.26</v>
      </c>
      <c r="F400" s="132">
        <v>20.433262546083199</v>
      </c>
      <c r="G400" s="99" t="s">
        <v>412</v>
      </c>
      <c r="H400" s="132">
        <v>0.68922832870253481</v>
      </c>
      <c r="I400" s="123">
        <v>22.192814426620401</v>
      </c>
      <c r="J400" s="123">
        <v>29.2280220635181</v>
      </c>
      <c r="K400" s="123">
        <v>42.101395877724002</v>
      </c>
      <c r="L400" s="124">
        <v>19.140929295129499</v>
      </c>
      <c r="M400" s="125">
        <v>26.496005225885899</v>
      </c>
      <c r="N400" s="125">
        <v>38.782006150193098</v>
      </c>
      <c r="O400" s="48">
        <v>82369200</v>
      </c>
      <c r="P400" s="48">
        <v>32014700</v>
      </c>
      <c r="Q400" s="48">
        <v>67405100</v>
      </c>
      <c r="R400" s="48">
        <v>1760740</v>
      </c>
      <c r="S400" s="48">
        <v>25998200</v>
      </c>
      <c r="T400" s="48">
        <v>1836250</v>
      </c>
      <c r="U400" s="136" t="e">
        <v>#VALUE!</v>
      </c>
      <c r="V400" s="136" t="e">
        <v>#VALUE!</v>
      </c>
      <c r="W400" s="140">
        <v>51040400</v>
      </c>
      <c r="Y400" s="48"/>
      <c r="Z400" s="48"/>
      <c r="AB400" s="48"/>
      <c r="AC400" s="48"/>
    </row>
    <row r="401" spans="1:29">
      <c r="A401" s="99" t="s">
        <v>630</v>
      </c>
      <c r="B401" s="96" t="s">
        <v>659</v>
      </c>
      <c r="C401" s="2">
        <v>1168</v>
      </c>
      <c r="D401" s="2" t="s">
        <v>18</v>
      </c>
      <c r="E401" s="156">
        <v>340.9</v>
      </c>
      <c r="F401" s="132">
        <v>20.550843572538501</v>
      </c>
      <c r="G401" s="116" t="s">
        <v>413</v>
      </c>
      <c r="H401" s="132">
        <v>0.66763131777746554</v>
      </c>
      <c r="I401" s="123">
        <v>20.8053755489269</v>
      </c>
      <c r="J401" s="123">
        <v>27.735503510991901</v>
      </c>
      <c r="K401" s="123">
        <v>39.820666507665898</v>
      </c>
      <c r="L401" s="124">
        <v>17.699029709810102</v>
      </c>
      <c r="M401" s="125">
        <v>24.966550278290601</v>
      </c>
      <c r="N401" s="125">
        <v>36.524069388744202</v>
      </c>
      <c r="O401" s="56">
        <v>35629600</v>
      </c>
      <c r="P401" s="56">
        <v>7334280</v>
      </c>
      <c r="Q401" s="56">
        <v>8299090</v>
      </c>
      <c r="R401" s="56">
        <v>2243550</v>
      </c>
      <c r="S401" s="56">
        <v>61985200</v>
      </c>
      <c r="T401" s="56">
        <v>4189780</v>
      </c>
      <c r="U401" s="136">
        <v>3056610</v>
      </c>
      <c r="V401" s="136">
        <v>2813750</v>
      </c>
      <c r="W401" s="133">
        <v>12126100</v>
      </c>
      <c r="Y401" s="56"/>
      <c r="Z401" s="56"/>
      <c r="AB401" s="56"/>
      <c r="AC401" s="56"/>
    </row>
    <row r="402" spans="1:29">
      <c r="A402" s="100" t="s">
        <v>630</v>
      </c>
      <c r="B402" s="96" t="s">
        <v>659</v>
      </c>
      <c r="C402" s="2">
        <v>1168</v>
      </c>
      <c r="D402" s="2" t="s">
        <v>18</v>
      </c>
      <c r="E402" s="156">
        <f>341.8+0.3</f>
        <v>342.1</v>
      </c>
      <c r="F402" s="132">
        <v>20.635085676793899</v>
      </c>
      <c r="G402" s="113" t="s">
        <v>414</v>
      </c>
      <c r="H402" s="132">
        <v>0.66876972414286151</v>
      </c>
      <c r="I402" s="123">
        <v>20.8831752371444</v>
      </c>
      <c r="J402" s="123">
        <v>27.797580755933598</v>
      </c>
      <c r="K402" s="123">
        <v>39.950811689190203</v>
      </c>
      <c r="L402" s="124">
        <v>17.762169954489099</v>
      </c>
      <c r="M402" s="125">
        <v>24.9957454489135</v>
      </c>
      <c r="N402" s="125">
        <v>36.601924940973397</v>
      </c>
      <c r="O402" s="53">
        <v>27729200</v>
      </c>
      <c r="P402" s="53">
        <v>5189080</v>
      </c>
      <c r="Q402" s="53">
        <v>6624860</v>
      </c>
      <c r="R402" s="53">
        <v>1220390</v>
      </c>
      <c r="S402" s="53">
        <v>38641900</v>
      </c>
      <c r="T402" s="53">
        <v>2631750</v>
      </c>
      <c r="U402" s="136">
        <v>1983542</v>
      </c>
      <c r="V402" s="136">
        <v>2446638</v>
      </c>
      <c r="W402" s="137">
        <v>9141950</v>
      </c>
      <c r="Y402" s="53"/>
      <c r="Z402" s="53"/>
      <c r="AB402" s="53"/>
      <c r="AC402" s="53"/>
    </row>
    <row r="403" spans="1:29">
      <c r="A403" s="100" t="s">
        <v>630</v>
      </c>
      <c r="B403" s="96" t="s">
        <v>659</v>
      </c>
      <c r="C403" s="2">
        <v>1168</v>
      </c>
      <c r="D403" s="2" t="s">
        <v>18</v>
      </c>
      <c r="E403" s="156">
        <f>343.3+0.26</f>
        <v>343.56</v>
      </c>
      <c r="F403" s="132">
        <v>20.7324559752585</v>
      </c>
      <c r="G403" s="113" t="s">
        <v>415</v>
      </c>
      <c r="H403" s="132">
        <v>0.7164822478996884</v>
      </c>
      <c r="I403" s="123">
        <v>24.0451578783915</v>
      </c>
      <c r="J403" s="123">
        <v>31.200694272560099</v>
      </c>
      <c r="K403" s="123">
        <v>45.0218288459101</v>
      </c>
      <c r="L403" s="124">
        <v>20.905807069023801</v>
      </c>
      <c r="M403" s="125">
        <v>28.5442001602167</v>
      </c>
      <c r="N403" s="125">
        <v>41.445712740029798</v>
      </c>
      <c r="O403" s="53">
        <v>13016900</v>
      </c>
      <c r="P403" s="53">
        <v>2084120</v>
      </c>
      <c r="Q403" s="53">
        <v>3996720</v>
      </c>
      <c r="R403" s="53">
        <v>377106</v>
      </c>
      <c r="S403" s="53">
        <v>11323500</v>
      </c>
      <c r="T403" s="53">
        <v>892987</v>
      </c>
      <c r="U403" s="136">
        <v>2083409</v>
      </c>
      <c r="V403" s="136">
        <v>1818580</v>
      </c>
      <c r="W403" s="138">
        <v>7158330</v>
      </c>
      <c r="Y403" s="53"/>
      <c r="Z403" s="53"/>
      <c r="AB403" s="53"/>
      <c r="AC403" s="53"/>
    </row>
    <row r="404" spans="1:29">
      <c r="A404" s="100" t="s">
        <v>6</v>
      </c>
      <c r="B404" s="100" t="s">
        <v>660</v>
      </c>
      <c r="C404" s="2">
        <v>1168</v>
      </c>
      <c r="D404" s="2" t="s">
        <v>18</v>
      </c>
      <c r="E404" s="154">
        <v>343.85</v>
      </c>
      <c r="F404" s="132">
        <v>20.751183674094399</v>
      </c>
      <c r="G404" s="99" t="s">
        <v>416</v>
      </c>
      <c r="H404" s="132">
        <v>0.66944911373648952</v>
      </c>
      <c r="I404" s="123">
        <v>20.8825860174817</v>
      </c>
      <c r="J404" s="123">
        <v>27.795593697811199</v>
      </c>
      <c r="K404" s="123">
        <v>39.975997859795299</v>
      </c>
      <c r="L404" s="124">
        <v>17.728178251735098</v>
      </c>
      <c r="M404" s="125">
        <v>24.999842696277099</v>
      </c>
      <c r="N404" s="125">
        <v>36.6891876617834</v>
      </c>
      <c r="O404" s="48">
        <v>8062060</v>
      </c>
      <c r="P404" s="48">
        <v>1417030</v>
      </c>
      <c r="Q404" s="48">
        <v>2072140</v>
      </c>
      <c r="R404" s="48">
        <v>272059</v>
      </c>
      <c r="S404" s="48">
        <v>8029370</v>
      </c>
      <c r="T404" s="48">
        <v>525645</v>
      </c>
      <c r="U404" s="136" t="e">
        <v>#VALUE!</v>
      </c>
      <c r="V404" s="136" t="e">
        <v>#VALUE!</v>
      </c>
      <c r="W404" s="138">
        <v>5464390</v>
      </c>
      <c r="Y404" s="48"/>
      <c r="Z404" s="48"/>
      <c r="AB404" s="48"/>
      <c r="AC404" s="48"/>
    </row>
    <row r="405" spans="1:29">
      <c r="A405" s="102" t="s">
        <v>630</v>
      </c>
      <c r="B405" s="96" t="s">
        <v>659</v>
      </c>
      <c r="C405" s="2">
        <v>1168</v>
      </c>
      <c r="D405" s="2" t="s">
        <v>18</v>
      </c>
      <c r="E405" s="156">
        <f>344.8+0.26</f>
        <v>345.06</v>
      </c>
      <c r="F405" s="132">
        <v>20.828010257795199</v>
      </c>
      <c r="G405" s="113" t="s">
        <v>417</v>
      </c>
      <c r="H405" s="132">
        <v>0.6469909610078366</v>
      </c>
      <c r="I405" s="123">
        <v>19.453259977794598</v>
      </c>
      <c r="J405" s="123">
        <v>26.237640973445899</v>
      </c>
      <c r="K405" s="123">
        <v>37.563468229351997</v>
      </c>
      <c r="L405" s="124">
        <v>16.2575078827191</v>
      </c>
      <c r="M405" s="125">
        <v>23.3435442819084</v>
      </c>
      <c r="N405" s="125">
        <v>34.395299587169703</v>
      </c>
      <c r="O405" s="53">
        <v>30427600</v>
      </c>
      <c r="P405" s="53">
        <v>6881710</v>
      </c>
      <c r="Q405" s="53">
        <v>7184700</v>
      </c>
      <c r="R405" s="53">
        <v>1776610</v>
      </c>
      <c r="S405" s="53">
        <v>55017500</v>
      </c>
      <c r="T405" s="53">
        <v>3651410</v>
      </c>
      <c r="U405" s="136">
        <v>3445780</v>
      </c>
      <c r="V405" s="136">
        <v>3471470</v>
      </c>
      <c r="W405" s="137">
        <v>15824000</v>
      </c>
      <c r="Y405" s="53"/>
      <c r="Z405" s="53"/>
      <c r="AB405" s="53"/>
      <c r="AC405" s="53"/>
    </row>
    <row r="406" spans="1:29">
      <c r="A406" s="99" t="s">
        <v>631</v>
      </c>
      <c r="B406" s="96" t="s">
        <v>659</v>
      </c>
      <c r="C406" s="2">
        <v>1168</v>
      </c>
      <c r="D406" s="2" t="s">
        <v>18</v>
      </c>
      <c r="E406" s="154">
        <v>346.90999999999997</v>
      </c>
      <c r="F406" s="132">
        <v>20.944272679878001</v>
      </c>
      <c r="G406" s="99" t="s">
        <v>418</v>
      </c>
      <c r="H406" s="132">
        <v>0.70075027682507074</v>
      </c>
      <c r="I406" s="123">
        <v>23.1169257932901</v>
      </c>
      <c r="J406" s="123">
        <v>30.0963315126554</v>
      </c>
      <c r="K406" s="123">
        <v>43.466406611016197</v>
      </c>
      <c r="L406" s="124">
        <v>19.919751305278499</v>
      </c>
      <c r="M406" s="125">
        <v>27.405446098003299</v>
      </c>
      <c r="N406" s="125">
        <v>39.914154386655703</v>
      </c>
      <c r="O406" s="54">
        <v>8702766</v>
      </c>
      <c r="P406" s="54">
        <v>1540029</v>
      </c>
      <c r="Q406" s="54">
        <v>2499306</v>
      </c>
      <c r="R406" s="54">
        <v>312273.2</v>
      </c>
      <c r="S406" s="54">
        <v>9187037</v>
      </c>
      <c r="T406" s="54">
        <v>794692.3</v>
      </c>
      <c r="U406" s="136">
        <v>791000</v>
      </c>
      <c r="V406" s="136">
        <v>1153000</v>
      </c>
      <c r="W406" s="133">
        <v>5170000</v>
      </c>
      <c r="Y406" s="54"/>
      <c r="Z406" s="54"/>
      <c r="AB406" s="54"/>
      <c r="AC406" s="54"/>
    </row>
    <row r="407" spans="1:29">
      <c r="A407" s="102" t="s">
        <v>630</v>
      </c>
      <c r="B407" s="96" t="s">
        <v>659</v>
      </c>
      <c r="C407" s="2">
        <v>1168</v>
      </c>
      <c r="D407" s="2" t="s">
        <v>18</v>
      </c>
      <c r="E407" s="154">
        <f>347.8+0.26</f>
        <v>348.06</v>
      </c>
      <c r="F407" s="132">
        <v>21.0107954478697</v>
      </c>
      <c r="G407" s="113" t="s">
        <v>419</v>
      </c>
      <c r="H407" s="132">
        <v>0.74779773174726583</v>
      </c>
      <c r="I407" s="123"/>
      <c r="J407" s="123"/>
      <c r="K407" s="123"/>
      <c r="L407" s="124"/>
      <c r="M407" s="125"/>
      <c r="N407" s="125"/>
      <c r="O407" s="53">
        <v>7479340</v>
      </c>
      <c r="P407" s="53">
        <v>540222</v>
      </c>
      <c r="Q407" s="53">
        <v>1433610</v>
      </c>
      <c r="R407" s="53">
        <v>57439.8</v>
      </c>
      <c r="S407" s="53">
        <v>1361040</v>
      </c>
      <c r="T407" s="54">
        <v>110747</v>
      </c>
      <c r="U407" s="136">
        <v>531724</v>
      </c>
      <c r="V407" s="136">
        <v>1202818</v>
      </c>
      <c r="W407" s="137">
        <v>5870780</v>
      </c>
      <c r="Y407" s="53"/>
      <c r="Z407" s="53"/>
      <c r="AB407" s="53"/>
      <c r="AC407" s="53"/>
    </row>
    <row r="408" spans="1:29">
      <c r="A408" s="102" t="s">
        <v>630</v>
      </c>
      <c r="B408" s="96" t="s">
        <v>659</v>
      </c>
      <c r="C408" s="2">
        <v>1168</v>
      </c>
      <c r="D408" s="2" t="s">
        <v>18</v>
      </c>
      <c r="E408" s="154">
        <f>348.4+0.63</f>
        <v>349.03</v>
      </c>
      <c r="F408" s="132">
        <v>21.062614818695099</v>
      </c>
      <c r="G408" s="113" t="s">
        <v>420</v>
      </c>
      <c r="H408" s="132">
        <v>0.66753608713103174</v>
      </c>
      <c r="I408" s="123">
        <v>20.8425168496033</v>
      </c>
      <c r="J408" s="123">
        <v>27.738497602383202</v>
      </c>
      <c r="K408" s="123">
        <v>39.834734013164798</v>
      </c>
      <c r="L408" s="124">
        <v>17.664491899018302</v>
      </c>
      <c r="M408" s="125">
        <v>24.917052510474601</v>
      </c>
      <c r="N408" s="125">
        <v>36.484621591452601</v>
      </c>
      <c r="O408" s="53">
        <v>8697520</v>
      </c>
      <c r="P408" s="53">
        <v>1505880</v>
      </c>
      <c r="Q408" s="53">
        <v>1899760</v>
      </c>
      <c r="R408" s="53">
        <v>393117</v>
      </c>
      <c r="S408" s="53">
        <v>11134800</v>
      </c>
      <c r="T408" s="54">
        <v>730697</v>
      </c>
      <c r="U408" s="136">
        <v>1240642</v>
      </c>
      <c r="V408" s="136">
        <v>2928059</v>
      </c>
      <c r="W408" s="137">
        <v>13781000</v>
      </c>
      <c r="Y408" s="53"/>
      <c r="Z408" s="53"/>
      <c r="AB408" s="53"/>
      <c r="AC408" s="53"/>
    </row>
    <row r="409" spans="1:29">
      <c r="A409" s="102" t="s">
        <v>630</v>
      </c>
      <c r="B409" s="96" t="s">
        <v>659</v>
      </c>
      <c r="C409" s="2">
        <v>1168</v>
      </c>
      <c r="D409" s="2" t="s">
        <v>18</v>
      </c>
      <c r="E409" s="156">
        <v>350.5</v>
      </c>
      <c r="F409" s="132">
        <v>21.1408253634429</v>
      </c>
      <c r="G409" s="116" t="s">
        <v>421</v>
      </c>
      <c r="H409" s="132">
        <v>0.67894804949319143</v>
      </c>
      <c r="I409" s="123">
        <v>21.592345114625001</v>
      </c>
      <c r="J409" s="123">
        <v>28.5320529402277</v>
      </c>
      <c r="K409" s="123">
        <v>40.979924178649199</v>
      </c>
      <c r="L409" s="124">
        <v>18.382414121155701</v>
      </c>
      <c r="M409" s="125">
        <v>25.729297500139602</v>
      </c>
      <c r="N409" s="125">
        <v>37.613300071261897</v>
      </c>
      <c r="O409" s="56">
        <v>23197000</v>
      </c>
      <c r="P409" s="56">
        <v>4738730</v>
      </c>
      <c r="Q409" s="56">
        <v>6097550</v>
      </c>
      <c r="R409" s="56">
        <v>1208980</v>
      </c>
      <c r="S409" s="56">
        <v>35677400</v>
      </c>
      <c r="T409" s="56">
        <v>2714750</v>
      </c>
      <c r="U409" s="136">
        <v>2097979</v>
      </c>
      <c r="V409" s="136">
        <v>2366990</v>
      </c>
      <c r="W409" s="137">
        <v>11100900</v>
      </c>
      <c r="Y409" s="56"/>
      <c r="Z409" s="56"/>
      <c r="AB409" s="56"/>
      <c r="AC409" s="56"/>
    </row>
    <row r="410" spans="1:29">
      <c r="A410" s="99" t="s">
        <v>6</v>
      </c>
      <c r="B410" s="100" t="s">
        <v>660</v>
      </c>
      <c r="C410" s="2">
        <v>1168</v>
      </c>
      <c r="D410" s="2" t="s">
        <v>18</v>
      </c>
      <c r="E410" s="154">
        <v>350.69</v>
      </c>
      <c r="F410" s="132">
        <v>21.151367636854001</v>
      </c>
      <c r="G410" s="99" t="s">
        <v>422</v>
      </c>
      <c r="H410" s="132">
        <v>0.63919592549161031</v>
      </c>
      <c r="I410" s="123">
        <v>18.9268972866446</v>
      </c>
      <c r="J410" s="123">
        <v>25.6293669559597</v>
      </c>
      <c r="K410" s="123">
        <v>36.749502445374297</v>
      </c>
      <c r="L410" s="124">
        <v>15.7406232012376</v>
      </c>
      <c r="M410" s="125">
        <v>22.801021657172701</v>
      </c>
      <c r="N410" s="125">
        <v>33.537575849743298</v>
      </c>
      <c r="O410" s="48">
        <v>21408780</v>
      </c>
      <c r="P410" s="48">
        <v>4132170</v>
      </c>
      <c r="Q410" s="48">
        <v>4383240</v>
      </c>
      <c r="R410" s="48">
        <v>1030010</v>
      </c>
      <c r="S410" s="48">
        <v>31765100</v>
      </c>
      <c r="T410" s="48">
        <v>1907250</v>
      </c>
      <c r="U410" s="136">
        <v>1474203</v>
      </c>
      <c r="V410" s="136">
        <v>2111133</v>
      </c>
      <c r="W410" s="133">
        <v>9249110</v>
      </c>
      <c r="Y410" s="48"/>
      <c r="Z410" s="48"/>
      <c r="AB410" s="48"/>
      <c r="AC410" s="48"/>
    </row>
    <row r="411" spans="1:29">
      <c r="A411" s="102" t="s">
        <v>630</v>
      </c>
      <c r="B411" s="96" t="s">
        <v>659</v>
      </c>
      <c r="C411" s="2">
        <v>1168</v>
      </c>
      <c r="D411" s="2" t="s">
        <v>18</v>
      </c>
      <c r="E411" s="156">
        <f>351.4+0.65</f>
        <v>352.04999999999995</v>
      </c>
      <c r="F411" s="132">
        <v>21.233314827092599</v>
      </c>
      <c r="G411" s="113" t="s">
        <v>423</v>
      </c>
      <c r="H411" s="132">
        <v>0.72348623165365944</v>
      </c>
      <c r="I411" s="123">
        <v>24.529643208398799</v>
      </c>
      <c r="J411" s="123">
        <v>31.7086812712773</v>
      </c>
      <c r="K411" s="123">
        <v>45.911023882573602</v>
      </c>
      <c r="L411" s="124">
        <v>21.328738993062</v>
      </c>
      <c r="M411" s="125">
        <v>29.052305612740401</v>
      </c>
      <c r="N411" s="125">
        <v>42.192313429067298</v>
      </c>
      <c r="O411" s="53">
        <v>19004900</v>
      </c>
      <c r="P411" s="53">
        <v>2987340</v>
      </c>
      <c r="Q411" s="56">
        <v>6043260</v>
      </c>
      <c r="R411" s="53">
        <v>521145</v>
      </c>
      <c r="S411" s="53">
        <v>15696800</v>
      </c>
      <c r="T411" s="53">
        <v>1251840</v>
      </c>
      <c r="U411" s="136">
        <v>1388267</v>
      </c>
      <c r="V411" s="136">
        <v>2721479</v>
      </c>
      <c r="W411" s="137">
        <v>10919800</v>
      </c>
      <c r="Y411" s="53"/>
      <c r="Z411" s="53"/>
      <c r="AB411" s="53"/>
      <c r="AC411" s="53"/>
    </row>
    <row r="412" spans="1:29">
      <c r="A412" s="102" t="s">
        <v>630</v>
      </c>
      <c r="B412" s="96" t="s">
        <v>659</v>
      </c>
      <c r="C412" s="2">
        <v>1168</v>
      </c>
      <c r="D412" s="2" t="s">
        <v>18</v>
      </c>
      <c r="E412" s="158">
        <f>352.9+0.62</f>
        <v>353.52</v>
      </c>
      <c r="F412" s="132">
        <v>21.3384942576402</v>
      </c>
      <c r="G412" s="105" t="s">
        <v>424</v>
      </c>
      <c r="H412" s="132">
        <v>0.72151478219240472</v>
      </c>
      <c r="I412" s="123">
        <v>24.435722265519601</v>
      </c>
      <c r="J412" s="123">
        <v>31.637322938740699</v>
      </c>
      <c r="K412" s="123">
        <v>45.870318968034198</v>
      </c>
      <c r="L412" s="124">
        <v>21.271606607547799</v>
      </c>
      <c r="M412" s="125">
        <v>28.954611733113602</v>
      </c>
      <c r="N412" s="125">
        <v>42.137260492597299</v>
      </c>
      <c r="O412" s="58">
        <v>64652264</v>
      </c>
      <c r="P412" s="58">
        <v>11302647</v>
      </c>
      <c r="Q412" s="58">
        <v>23215710</v>
      </c>
      <c r="R412" s="58">
        <v>1811968</v>
      </c>
      <c r="S412" s="58">
        <v>60228344</v>
      </c>
      <c r="T412" s="58">
        <v>4255840</v>
      </c>
      <c r="U412" s="136">
        <v>10256036.5</v>
      </c>
      <c r="V412" s="136">
        <v>12830640.5</v>
      </c>
      <c r="W412" s="137">
        <v>47141212</v>
      </c>
      <c r="Y412" s="58"/>
      <c r="Z412" s="58"/>
      <c r="AB412" s="58"/>
      <c r="AC412" s="58"/>
    </row>
    <row r="413" spans="1:29">
      <c r="A413" s="102" t="s">
        <v>630</v>
      </c>
      <c r="B413" s="96" t="s">
        <v>659</v>
      </c>
      <c r="C413" s="2">
        <v>1168</v>
      </c>
      <c r="D413" s="2" t="s">
        <v>18</v>
      </c>
      <c r="E413" s="158">
        <f>354.4+0.63</f>
        <v>355.03</v>
      </c>
      <c r="F413" s="132">
        <v>21.455257184542202</v>
      </c>
      <c r="G413" s="113" t="s">
        <v>425</v>
      </c>
      <c r="H413" s="132">
        <v>0.72279216997020512</v>
      </c>
      <c r="I413" s="123">
        <v>24.487195840122201</v>
      </c>
      <c r="J413" s="123">
        <v>31.667347941752201</v>
      </c>
      <c r="K413" s="123">
        <v>45.955791558952299</v>
      </c>
      <c r="L413" s="124">
        <v>21.352212370185299</v>
      </c>
      <c r="M413" s="125">
        <v>29.056602729027901</v>
      </c>
      <c r="N413" s="125">
        <v>42.351500021647603</v>
      </c>
      <c r="O413" s="53">
        <v>4917020</v>
      </c>
      <c r="P413" s="53">
        <v>833348</v>
      </c>
      <c r="Q413" s="53">
        <v>1729230</v>
      </c>
      <c r="R413" s="53">
        <v>120689</v>
      </c>
      <c r="S413" s="53">
        <v>3977550</v>
      </c>
      <c r="T413" s="53">
        <v>322954</v>
      </c>
      <c r="U413" s="136">
        <v>888706</v>
      </c>
      <c r="V413" s="136">
        <v>765044</v>
      </c>
      <c r="W413" s="137">
        <v>2841730</v>
      </c>
      <c r="Y413" s="53"/>
      <c r="Z413" s="53"/>
      <c r="AB413" s="53"/>
      <c r="AC413" s="53"/>
    </row>
    <row r="414" spans="1:29">
      <c r="A414" s="102" t="s">
        <v>630</v>
      </c>
      <c r="B414" s="96" t="s">
        <v>659</v>
      </c>
      <c r="C414" s="2">
        <v>1168</v>
      </c>
      <c r="D414" s="2" t="s">
        <v>18</v>
      </c>
      <c r="E414" s="158">
        <f>355.9+0.66</f>
        <v>356.56</v>
      </c>
      <c r="F414" s="132">
        <v>21.568940512150299</v>
      </c>
      <c r="G414" s="113" t="s">
        <v>426</v>
      </c>
      <c r="H414" s="132">
        <v>0.6463490138207717</v>
      </c>
      <c r="I414" s="123">
        <v>19.307863882442</v>
      </c>
      <c r="J414" s="123">
        <v>26.136365039986998</v>
      </c>
      <c r="K414" s="123">
        <v>37.416185259038897</v>
      </c>
      <c r="L414" s="124">
        <v>16.154081434373101</v>
      </c>
      <c r="M414" s="125">
        <v>23.302488354507901</v>
      </c>
      <c r="N414" s="125">
        <v>34.185319674622598</v>
      </c>
      <c r="O414" s="53">
        <v>38461700</v>
      </c>
      <c r="P414" s="53">
        <v>8653730</v>
      </c>
      <c r="Q414" s="53">
        <v>9155830</v>
      </c>
      <c r="R414" s="53">
        <v>2248760</v>
      </c>
      <c r="S414" s="53">
        <v>70557500</v>
      </c>
      <c r="T414" s="53">
        <v>4411370</v>
      </c>
      <c r="U414" s="136">
        <v>1479662</v>
      </c>
      <c r="V414" s="136">
        <v>1688964</v>
      </c>
      <c r="W414" s="137">
        <v>7329870</v>
      </c>
      <c r="Y414" s="53"/>
      <c r="Z414" s="53"/>
      <c r="AB414" s="53"/>
      <c r="AC414" s="53"/>
    </row>
    <row r="415" spans="1:29">
      <c r="A415" s="99" t="s">
        <v>6</v>
      </c>
      <c r="B415" s="100" t="s">
        <v>660</v>
      </c>
      <c r="C415" s="2">
        <v>1168</v>
      </c>
      <c r="D415" s="2" t="s">
        <v>18</v>
      </c>
      <c r="E415" s="154">
        <v>357.55</v>
      </c>
      <c r="F415" s="132">
        <v>21.633480932793798</v>
      </c>
      <c r="G415" s="99" t="s">
        <v>427</v>
      </c>
      <c r="H415" s="132">
        <v>0.67431647948829421</v>
      </c>
      <c r="I415" s="123">
        <v>21.259347064032099</v>
      </c>
      <c r="J415" s="123">
        <v>28.121327325357399</v>
      </c>
      <c r="K415" s="123">
        <v>40.568260096656601</v>
      </c>
      <c r="L415" s="124">
        <v>18.1136840738023</v>
      </c>
      <c r="M415" s="125">
        <v>25.398251161755098</v>
      </c>
      <c r="N415" s="125">
        <v>37.198318818981697</v>
      </c>
      <c r="O415" s="48">
        <v>1367542</v>
      </c>
      <c r="P415" s="48">
        <v>247315.5</v>
      </c>
      <c r="Q415" s="48">
        <v>301294.7</v>
      </c>
      <c r="R415" s="48">
        <v>63153.8</v>
      </c>
      <c r="S415" s="48">
        <v>1871509.5</v>
      </c>
      <c r="T415" s="48">
        <v>147609.70000000001</v>
      </c>
      <c r="U415" s="136">
        <v>277210.90000000002</v>
      </c>
      <c r="V415" s="136">
        <v>226546.4</v>
      </c>
      <c r="W415" s="133">
        <v>1253338.1000000001</v>
      </c>
      <c r="Y415" s="48"/>
      <c r="Z415" s="48"/>
      <c r="AB415" s="48"/>
      <c r="AC415" s="48"/>
    </row>
    <row r="416" spans="1:29">
      <c r="A416" s="99" t="s">
        <v>631</v>
      </c>
      <c r="B416" s="96" t="s">
        <v>659</v>
      </c>
      <c r="C416" s="2">
        <v>1168</v>
      </c>
      <c r="D416" s="2" t="s">
        <v>18</v>
      </c>
      <c r="E416" s="160">
        <v>357.87</v>
      </c>
      <c r="F416" s="132">
        <v>21.652052774573399</v>
      </c>
      <c r="G416" s="106" t="s">
        <v>428</v>
      </c>
      <c r="H416" s="132">
        <v>0.71591462503977199</v>
      </c>
      <c r="I416" s="123">
        <v>24.046106593097999</v>
      </c>
      <c r="J416" s="123">
        <v>31.1878292706471</v>
      </c>
      <c r="K416" s="123">
        <v>45.190450379343702</v>
      </c>
      <c r="L416" s="124">
        <v>20.868754190907701</v>
      </c>
      <c r="M416" s="125">
        <v>28.511171268763999</v>
      </c>
      <c r="N416" s="125">
        <v>41.468443977334502</v>
      </c>
      <c r="O416" s="59">
        <v>1940000</v>
      </c>
      <c r="P416" s="59">
        <v>210000</v>
      </c>
      <c r="Q416" s="53">
        <v>467423</v>
      </c>
      <c r="R416" s="59">
        <v>19262</v>
      </c>
      <c r="S416" s="53">
        <v>469925</v>
      </c>
      <c r="T416" s="53">
        <v>42529.4</v>
      </c>
      <c r="U416" s="136">
        <v>120797</v>
      </c>
      <c r="V416" s="136">
        <v>156500</v>
      </c>
      <c r="W416" s="133">
        <v>666175</v>
      </c>
      <c r="Y416" s="59"/>
      <c r="Z416" s="59"/>
      <c r="AB416" s="59"/>
      <c r="AC416" s="59"/>
    </row>
    <row r="417" spans="1:29" ht="17" thickBot="1">
      <c r="A417" s="99" t="s">
        <v>630</v>
      </c>
      <c r="B417" s="96" t="s">
        <v>659</v>
      </c>
      <c r="C417" s="2">
        <v>1168</v>
      </c>
      <c r="D417" s="2" t="s">
        <v>18</v>
      </c>
      <c r="E417" s="161">
        <f>358+0.63</f>
        <v>358.63</v>
      </c>
      <c r="F417" s="132">
        <v>21.690885532933301</v>
      </c>
      <c r="G417" s="107" t="s">
        <v>429</v>
      </c>
      <c r="H417" s="132">
        <v>0.62849337606074085</v>
      </c>
      <c r="I417" s="123">
        <v>18.0615837159494</v>
      </c>
      <c r="J417" s="123">
        <v>24.861754706257202</v>
      </c>
      <c r="K417" s="123">
        <v>35.541178817218601</v>
      </c>
      <c r="L417" s="124">
        <v>14.9968329726116</v>
      </c>
      <c r="M417" s="125">
        <v>21.9430228694454</v>
      </c>
      <c r="N417" s="125">
        <v>32.407999878861197</v>
      </c>
      <c r="O417" s="60">
        <v>5816027</v>
      </c>
      <c r="P417" s="60">
        <v>775600.1</v>
      </c>
      <c r="Q417" s="60">
        <v>1082829.1000000001</v>
      </c>
      <c r="R417" s="60">
        <v>75022.5</v>
      </c>
      <c r="S417" s="60">
        <v>2512512.2999999998</v>
      </c>
      <c r="T417" s="60">
        <v>154263.70000000001</v>
      </c>
      <c r="U417" s="136">
        <v>288880.40000000002</v>
      </c>
      <c r="V417" s="136">
        <v>299036.69999999995</v>
      </c>
      <c r="W417" s="133">
        <v>985821.5</v>
      </c>
      <c r="Y417" s="60"/>
      <c r="Z417" s="60"/>
      <c r="AB417" s="60"/>
      <c r="AC417" s="60"/>
    </row>
    <row r="418" spans="1:29">
      <c r="A418" s="102" t="s">
        <v>630</v>
      </c>
      <c r="B418" s="96" t="s">
        <v>659</v>
      </c>
      <c r="C418" s="2">
        <v>1168</v>
      </c>
      <c r="D418" s="2" t="s">
        <v>18</v>
      </c>
      <c r="E418" s="158">
        <f>359.5+0.26</f>
        <v>359.76</v>
      </c>
      <c r="F418" s="132">
        <v>21.742777673119299</v>
      </c>
      <c r="G418" s="113" t="s">
        <v>430</v>
      </c>
      <c r="H418" s="132">
        <v>0.64217180359192638</v>
      </c>
      <c r="I418" s="123">
        <v>19.054408331822099</v>
      </c>
      <c r="J418" s="123">
        <v>25.866927036459</v>
      </c>
      <c r="K418" s="123">
        <v>36.932956566037802</v>
      </c>
      <c r="L418" s="124">
        <v>15.9298501011244</v>
      </c>
      <c r="M418" s="125">
        <v>22.9873877243752</v>
      </c>
      <c r="N418" s="125">
        <v>33.749266406906699</v>
      </c>
      <c r="O418" s="53">
        <v>4867850</v>
      </c>
      <c r="P418" s="52">
        <v>803018</v>
      </c>
      <c r="Q418" s="53">
        <v>831421</v>
      </c>
      <c r="R418" s="53">
        <v>231148</v>
      </c>
      <c r="S418" s="53">
        <v>5929370</v>
      </c>
      <c r="T418" s="53">
        <v>378557</v>
      </c>
      <c r="U418" s="136">
        <v>349496</v>
      </c>
      <c r="V418" s="136">
        <v>799688</v>
      </c>
      <c r="W418" s="137">
        <v>4064200</v>
      </c>
      <c r="Y418" s="53"/>
      <c r="Z418" s="53"/>
      <c r="AB418" s="53"/>
      <c r="AC418" s="53"/>
    </row>
    <row r="419" spans="1:29">
      <c r="A419" s="102" t="s">
        <v>630</v>
      </c>
      <c r="B419" s="96" t="s">
        <v>659</v>
      </c>
      <c r="C419" s="2">
        <v>1168</v>
      </c>
      <c r="D419" s="2" t="s">
        <v>18</v>
      </c>
      <c r="E419" s="158">
        <f>361+0.26</f>
        <v>361.26</v>
      </c>
      <c r="F419" s="132">
        <v>21.806545882498401</v>
      </c>
      <c r="G419" s="113" t="s">
        <v>431</v>
      </c>
      <c r="H419" s="132">
        <v>0.68096012829108687</v>
      </c>
      <c r="I419" s="123">
        <v>21.6933834557504</v>
      </c>
      <c r="J419" s="123">
        <v>28.690277045381801</v>
      </c>
      <c r="K419" s="123">
        <v>41.198251824287901</v>
      </c>
      <c r="L419" s="124">
        <v>18.5187729021496</v>
      </c>
      <c r="M419" s="125">
        <v>25.919440045573701</v>
      </c>
      <c r="N419" s="125">
        <v>37.859810221344503</v>
      </c>
      <c r="O419" s="53">
        <v>28617800</v>
      </c>
      <c r="P419" s="53">
        <v>6024130</v>
      </c>
      <c r="Q419" s="53">
        <v>8668860</v>
      </c>
      <c r="R419" s="53">
        <v>1320270</v>
      </c>
      <c r="S419" s="53">
        <v>35599400</v>
      </c>
      <c r="T419" s="53">
        <v>2868800</v>
      </c>
      <c r="U419" s="136">
        <v>4540260</v>
      </c>
      <c r="V419" s="136">
        <v>8076510</v>
      </c>
      <c r="W419" s="137">
        <v>33875300</v>
      </c>
      <c r="Y419" s="53"/>
      <c r="Z419" s="53"/>
      <c r="AB419" s="53"/>
      <c r="AC419" s="53"/>
    </row>
    <row r="420" spans="1:29">
      <c r="A420" s="99" t="s">
        <v>630</v>
      </c>
      <c r="B420" s="96" t="s">
        <v>659</v>
      </c>
      <c r="C420" s="2">
        <v>1168</v>
      </c>
      <c r="D420" s="2" t="s">
        <v>18</v>
      </c>
      <c r="E420" s="158">
        <f>362.5+0.26</f>
        <v>362.76</v>
      </c>
      <c r="F420" s="132">
        <v>21.866663837649401</v>
      </c>
      <c r="G420" s="113" t="s">
        <v>432</v>
      </c>
      <c r="H420" s="132">
        <v>0.64322621819228076</v>
      </c>
      <c r="I420" s="123">
        <v>19.092417147767801</v>
      </c>
      <c r="J420" s="123">
        <v>25.9108729735979</v>
      </c>
      <c r="K420" s="123">
        <v>37.0384098400787</v>
      </c>
      <c r="L420" s="124">
        <v>15.984024907344001</v>
      </c>
      <c r="M420" s="125">
        <v>23.047205282687202</v>
      </c>
      <c r="N420" s="125">
        <v>33.963851279310902</v>
      </c>
      <c r="O420" s="53">
        <v>6214580</v>
      </c>
      <c r="P420" s="53">
        <v>886850</v>
      </c>
      <c r="Q420" s="53">
        <v>1301360</v>
      </c>
      <c r="R420" s="53">
        <v>98829.8</v>
      </c>
      <c r="S420" s="53">
        <v>2698340</v>
      </c>
      <c r="T420" s="53">
        <v>198709</v>
      </c>
      <c r="U420" s="136">
        <v>850940</v>
      </c>
      <c r="V420" s="136">
        <v>1661750</v>
      </c>
      <c r="W420" s="133">
        <v>7277170</v>
      </c>
      <c r="Y420" s="53"/>
      <c r="Z420" s="53"/>
      <c r="AB420" s="53"/>
      <c r="AC420" s="53"/>
    </row>
    <row r="421" spans="1:29">
      <c r="A421" s="102" t="s">
        <v>630</v>
      </c>
      <c r="B421" s="96" t="s">
        <v>659</v>
      </c>
      <c r="C421" s="2">
        <v>1168</v>
      </c>
      <c r="D421" s="2" t="s">
        <v>18</v>
      </c>
      <c r="E421" s="154">
        <v>363.1</v>
      </c>
      <c r="F421" s="132">
        <v>21.880028713735499</v>
      </c>
      <c r="G421" s="116" t="s">
        <v>433</v>
      </c>
      <c r="H421" s="132">
        <v>0.57893080965166588</v>
      </c>
      <c r="I421" s="123">
        <v>14.456857330205199</v>
      </c>
      <c r="J421" s="123">
        <v>21.338375983998901</v>
      </c>
      <c r="K421" s="123">
        <v>30.260644785271602</v>
      </c>
      <c r="L421" s="124">
        <v>11.5337871891353</v>
      </c>
      <c r="M421" s="125">
        <v>18.275998489966</v>
      </c>
      <c r="N421" s="125">
        <v>27.5807677099898</v>
      </c>
      <c r="O421" s="56">
        <v>79799400</v>
      </c>
      <c r="P421" s="56">
        <v>23126800</v>
      </c>
      <c r="Q421" s="56">
        <v>20694000</v>
      </c>
      <c r="R421" s="56">
        <v>3827180</v>
      </c>
      <c r="S421" s="56">
        <v>102372000</v>
      </c>
      <c r="T421" s="56">
        <v>7276010</v>
      </c>
      <c r="U421" s="136">
        <v>10756850</v>
      </c>
      <c r="V421" s="136">
        <v>11919240</v>
      </c>
      <c r="W421" s="137">
        <v>61961500</v>
      </c>
      <c r="Y421" s="56"/>
      <c r="Z421" s="56"/>
      <c r="AB421" s="56"/>
      <c r="AC421" s="56"/>
    </row>
    <row r="422" spans="1:29">
      <c r="A422" s="102" t="s">
        <v>6</v>
      </c>
      <c r="B422" s="100" t="s">
        <v>660</v>
      </c>
      <c r="C422" s="2">
        <v>1168</v>
      </c>
      <c r="D422" s="2" t="s">
        <v>18</v>
      </c>
      <c r="E422" s="154">
        <v>364.39</v>
      </c>
      <c r="F422" s="132">
        <v>21.930630090474299</v>
      </c>
      <c r="G422" s="99" t="s">
        <v>434</v>
      </c>
      <c r="H422" s="132">
        <v>0.66128875826705913</v>
      </c>
      <c r="I422" s="123">
        <v>20.331179115651398</v>
      </c>
      <c r="J422" s="123">
        <v>27.2119819378931</v>
      </c>
      <c r="K422" s="123">
        <v>39.117002138276099</v>
      </c>
      <c r="L422" s="124">
        <v>17.182200804058098</v>
      </c>
      <c r="M422" s="125">
        <v>24.4273049111756</v>
      </c>
      <c r="N422" s="125">
        <v>35.8153491633161</v>
      </c>
      <c r="O422" s="48">
        <v>45083900</v>
      </c>
      <c r="P422" s="48">
        <v>8540470</v>
      </c>
      <c r="Q422" s="48">
        <v>10624100</v>
      </c>
      <c r="R422" s="48">
        <v>2018050</v>
      </c>
      <c r="S422" s="48">
        <v>57286700</v>
      </c>
      <c r="T422" s="48">
        <v>4031984.5</v>
      </c>
      <c r="U422" s="136">
        <v>6478780</v>
      </c>
      <c r="V422" s="136" t="e">
        <v>#VALUE!</v>
      </c>
      <c r="W422" s="137">
        <v>31201700</v>
      </c>
      <c r="Y422" s="48"/>
      <c r="Z422" s="48"/>
      <c r="AB422" s="48"/>
      <c r="AC422" s="48"/>
    </row>
    <row r="423" spans="1:29">
      <c r="A423" s="99" t="s">
        <v>630</v>
      </c>
      <c r="B423" s="96" t="s">
        <v>659</v>
      </c>
      <c r="C423" s="2">
        <v>1168</v>
      </c>
      <c r="D423" s="2" t="s">
        <v>18</v>
      </c>
      <c r="E423" s="158">
        <f>364+0.56</f>
        <v>364.56</v>
      </c>
      <c r="F423" s="132">
        <v>21.937338427047099</v>
      </c>
      <c r="G423" s="112" t="s">
        <v>435</v>
      </c>
      <c r="H423" s="132">
        <v>0.67294839177810961</v>
      </c>
      <c r="I423" s="123">
        <v>21.201380414349199</v>
      </c>
      <c r="J423" s="123">
        <v>28.0678224694704</v>
      </c>
      <c r="K423" s="123">
        <v>40.306536495899302</v>
      </c>
      <c r="L423" s="124">
        <v>17.947122587244099</v>
      </c>
      <c r="M423" s="125">
        <v>25.291087025952798</v>
      </c>
      <c r="N423" s="125">
        <v>37.086461958230799</v>
      </c>
      <c r="O423" s="58">
        <v>16185364</v>
      </c>
      <c r="P423" s="58">
        <v>2064831.4</v>
      </c>
      <c r="Q423" s="58">
        <v>3161889.5</v>
      </c>
      <c r="R423" s="58">
        <v>447701.2</v>
      </c>
      <c r="S423" s="58">
        <v>10644154</v>
      </c>
      <c r="T423" s="58">
        <v>639050.6</v>
      </c>
      <c r="U423" s="136">
        <v>2723230.7</v>
      </c>
      <c r="V423" s="136">
        <v>3249040.8</v>
      </c>
      <c r="W423" s="133">
        <v>15338802</v>
      </c>
      <c r="Y423" s="58"/>
      <c r="Z423" s="58"/>
      <c r="AB423" s="58"/>
      <c r="AC423" s="58"/>
    </row>
    <row r="424" spans="1:29">
      <c r="A424" s="102" t="s">
        <v>630</v>
      </c>
      <c r="B424" s="96" t="s">
        <v>659</v>
      </c>
      <c r="C424" s="2">
        <v>1168</v>
      </c>
      <c r="D424" s="2" t="s">
        <v>18</v>
      </c>
      <c r="E424" s="158">
        <f>365.5+0.26</f>
        <v>365.76</v>
      </c>
      <c r="F424" s="132">
        <v>21.985469947760102</v>
      </c>
      <c r="G424" s="113" t="s">
        <v>436</v>
      </c>
      <c r="H424" s="132">
        <v>0.81797646884379227</v>
      </c>
      <c r="I424" s="123"/>
      <c r="J424" s="123"/>
      <c r="K424" s="123"/>
      <c r="L424" s="124"/>
      <c r="M424" s="125"/>
      <c r="N424" s="125"/>
      <c r="O424" s="53">
        <v>28725000</v>
      </c>
      <c r="P424" s="53">
        <v>2435530</v>
      </c>
      <c r="Q424" s="53">
        <v>10607400</v>
      </c>
      <c r="R424" s="53">
        <v>136089</v>
      </c>
      <c r="S424" s="53">
        <v>2277780</v>
      </c>
      <c r="T424" s="53">
        <v>201284</v>
      </c>
      <c r="U424" s="136">
        <v>1420150</v>
      </c>
      <c r="V424" s="136">
        <v>2504156</v>
      </c>
      <c r="W424" s="137">
        <v>8823410</v>
      </c>
      <c r="Y424" s="53"/>
      <c r="Z424" s="53"/>
      <c r="AB424" s="53"/>
      <c r="AC424" s="53"/>
    </row>
    <row r="425" spans="1:29">
      <c r="A425" s="99" t="s">
        <v>630</v>
      </c>
      <c r="B425" s="96" t="s">
        <v>659</v>
      </c>
      <c r="C425" s="2">
        <v>1168</v>
      </c>
      <c r="D425" s="2" t="s">
        <v>18</v>
      </c>
      <c r="E425" s="158">
        <f>366.72+0.26</f>
        <v>366.98</v>
      </c>
      <c r="F425" s="132">
        <v>22.034426527509101</v>
      </c>
      <c r="G425" s="113" t="s">
        <v>437</v>
      </c>
      <c r="H425" s="132">
        <v>0.67707705277195496</v>
      </c>
      <c r="I425" s="123">
        <v>21.4916496231743</v>
      </c>
      <c r="J425" s="123">
        <v>28.3589936582256</v>
      </c>
      <c r="K425" s="123">
        <v>40.8272612248551</v>
      </c>
      <c r="L425" s="124">
        <v>18.264353135622301</v>
      </c>
      <c r="M425" s="125">
        <v>25.571472377896001</v>
      </c>
      <c r="N425" s="125">
        <v>37.4417255138016</v>
      </c>
      <c r="O425" s="53">
        <v>11152600</v>
      </c>
      <c r="P425" s="53">
        <v>1896510</v>
      </c>
      <c r="Q425" s="53">
        <v>2619180</v>
      </c>
      <c r="R425" s="53">
        <v>437598</v>
      </c>
      <c r="S425" s="53">
        <v>12014600</v>
      </c>
      <c r="T425" s="53">
        <v>919661</v>
      </c>
      <c r="U425" s="136">
        <v>1639470</v>
      </c>
      <c r="V425" s="136">
        <v>2678790</v>
      </c>
      <c r="W425" s="133">
        <v>14330100</v>
      </c>
      <c r="Y425" s="53"/>
      <c r="Z425" s="53"/>
      <c r="AB425" s="53"/>
      <c r="AC425" s="53"/>
    </row>
    <row r="426" spans="1:29">
      <c r="A426" s="100" t="s">
        <v>630</v>
      </c>
      <c r="B426" s="96" t="s">
        <v>659</v>
      </c>
      <c r="C426" s="2">
        <v>1168</v>
      </c>
      <c r="D426" s="2" t="s">
        <v>18</v>
      </c>
      <c r="E426" s="158">
        <f>367.6+0.63</f>
        <v>368.23</v>
      </c>
      <c r="F426" s="132">
        <v>22.080610260797599</v>
      </c>
      <c r="G426" s="112" t="s">
        <v>438</v>
      </c>
      <c r="H426" s="132">
        <v>0.72752206531341379</v>
      </c>
      <c r="I426" s="123"/>
      <c r="J426" s="123"/>
      <c r="K426" s="123"/>
      <c r="L426" s="124"/>
      <c r="M426" s="125"/>
      <c r="N426" s="125"/>
      <c r="O426" s="58">
        <v>36622204</v>
      </c>
      <c r="P426" s="58">
        <v>2779778.8</v>
      </c>
      <c r="Q426" s="58">
        <v>6784150.5</v>
      </c>
      <c r="R426" s="58">
        <v>215307.3</v>
      </c>
      <c r="S426" s="58">
        <v>5726072.5</v>
      </c>
      <c r="T426" s="58">
        <v>422612.6</v>
      </c>
      <c r="U426" s="136">
        <v>5055323.3</v>
      </c>
      <c r="V426" s="136">
        <v>7111062.2999999998</v>
      </c>
      <c r="W426" s="140">
        <v>14461071</v>
      </c>
      <c r="Y426" s="58"/>
      <c r="Z426" s="58"/>
      <c r="AB426" s="58"/>
      <c r="AC426" s="58"/>
    </row>
    <row r="427" spans="1:29">
      <c r="A427" s="99" t="s">
        <v>6</v>
      </c>
      <c r="B427" s="96" t="s">
        <v>659</v>
      </c>
      <c r="C427" s="2">
        <v>1168</v>
      </c>
      <c r="D427" s="2" t="s">
        <v>18</v>
      </c>
      <c r="E427" s="154">
        <v>371.22</v>
      </c>
      <c r="F427" s="132">
        <v>22.176332975377498</v>
      </c>
      <c r="G427" s="99" t="s">
        <v>439</v>
      </c>
      <c r="H427" s="132">
        <v>0.70261787064011305</v>
      </c>
      <c r="I427" s="123">
        <v>23.1473208575221</v>
      </c>
      <c r="J427" s="123">
        <v>30.2448167702882</v>
      </c>
      <c r="K427" s="123">
        <v>43.732827984645603</v>
      </c>
      <c r="L427" s="124">
        <v>20.0784004237936</v>
      </c>
      <c r="M427" s="125">
        <v>27.554789665295399</v>
      </c>
      <c r="N427" s="125">
        <v>40.088915855812502</v>
      </c>
      <c r="O427" s="48">
        <v>1476590</v>
      </c>
      <c r="P427" s="48">
        <v>1476590</v>
      </c>
      <c r="Q427" s="48">
        <v>2893800</v>
      </c>
      <c r="R427" s="48">
        <v>191998</v>
      </c>
      <c r="S427" s="48">
        <v>4427430</v>
      </c>
      <c r="T427" s="48">
        <v>402907</v>
      </c>
      <c r="U427" s="136">
        <v>1405873</v>
      </c>
      <c r="V427" s="136">
        <v>1366895</v>
      </c>
      <c r="W427" s="133">
        <v>8111730</v>
      </c>
      <c r="Y427" s="48"/>
      <c r="Z427" s="48"/>
      <c r="AB427" s="48"/>
      <c r="AC427" s="48"/>
    </row>
    <row r="428" spans="1:29">
      <c r="A428" s="99" t="s">
        <v>630</v>
      </c>
      <c r="B428" s="96" t="s">
        <v>659</v>
      </c>
      <c r="C428" s="2">
        <v>1168</v>
      </c>
      <c r="D428" s="2" t="s">
        <v>18</v>
      </c>
      <c r="E428" s="158">
        <f>373.6+0.625</f>
        <v>374.22500000000002</v>
      </c>
      <c r="F428" s="132">
        <v>22.2555904623703</v>
      </c>
      <c r="G428" s="112" t="s">
        <v>440</v>
      </c>
      <c r="H428" s="132">
        <v>0.65184463360354039</v>
      </c>
      <c r="I428" s="123">
        <v>19.714161670935699</v>
      </c>
      <c r="J428" s="123">
        <v>26.6190530147285</v>
      </c>
      <c r="K428" s="123">
        <v>38.165568341004402</v>
      </c>
      <c r="L428" s="124">
        <v>16.5692512254505</v>
      </c>
      <c r="M428" s="125">
        <v>23.720561246912599</v>
      </c>
      <c r="N428" s="125">
        <v>34.906481448509297</v>
      </c>
      <c r="O428" s="58">
        <v>4858471.5</v>
      </c>
      <c r="P428" s="58">
        <v>820419.8</v>
      </c>
      <c r="Q428" s="58">
        <v>1026250.6</v>
      </c>
      <c r="R428" s="58">
        <v>175799.8</v>
      </c>
      <c r="S428" s="58">
        <v>5239119</v>
      </c>
      <c r="T428" s="58">
        <v>334005.90000000002</v>
      </c>
      <c r="U428" s="136">
        <v>690741</v>
      </c>
      <c r="V428" s="136">
        <v>764909</v>
      </c>
      <c r="W428" s="133">
        <v>2241837.2999999998</v>
      </c>
      <c r="Y428" s="58"/>
      <c r="Z428" s="58"/>
      <c r="AB428" s="58"/>
      <c r="AC428" s="58"/>
    </row>
    <row r="429" spans="1:29">
      <c r="A429" s="99" t="s">
        <v>630</v>
      </c>
      <c r="B429" s="96" t="s">
        <v>659</v>
      </c>
      <c r="C429" s="2">
        <v>1168</v>
      </c>
      <c r="D429" s="2" t="s">
        <v>18</v>
      </c>
      <c r="E429" s="158">
        <f>377.3+0.58</f>
        <v>377.88</v>
      </c>
      <c r="F429" s="132">
        <v>22.336316630514599</v>
      </c>
      <c r="G429" s="105" t="s">
        <v>441</v>
      </c>
      <c r="H429" s="132">
        <v>0.6642434201677504</v>
      </c>
      <c r="I429" s="123">
        <v>20.535439056720701</v>
      </c>
      <c r="J429" s="123">
        <v>27.429000237944798</v>
      </c>
      <c r="K429" s="123">
        <v>39.413844303354999</v>
      </c>
      <c r="L429" s="124">
        <v>17.440625840455901</v>
      </c>
      <c r="M429" s="125">
        <v>24.622657239011701</v>
      </c>
      <c r="N429" s="125">
        <v>36.219582594323498</v>
      </c>
      <c r="O429" s="58">
        <v>82972352</v>
      </c>
      <c r="P429" s="58">
        <v>7191826.5</v>
      </c>
      <c r="Q429" s="58">
        <v>9394048</v>
      </c>
      <c r="R429" s="58">
        <v>1687321.4</v>
      </c>
      <c r="S429" s="58">
        <v>46891792</v>
      </c>
      <c r="T429" s="58">
        <v>3146567.5</v>
      </c>
      <c r="U429" s="136">
        <v>10463373</v>
      </c>
      <c r="V429" s="136">
        <v>13383922</v>
      </c>
      <c r="W429" s="133">
        <v>48752900</v>
      </c>
      <c r="Y429" s="58"/>
      <c r="Z429" s="58"/>
      <c r="AB429" s="58"/>
      <c r="AC429" s="58"/>
    </row>
    <row r="430" spans="1:29">
      <c r="A430" s="99" t="s">
        <v>630</v>
      </c>
      <c r="B430" s="96" t="s">
        <v>659</v>
      </c>
      <c r="C430" s="2">
        <v>1168</v>
      </c>
      <c r="D430" s="2" t="s">
        <v>18</v>
      </c>
      <c r="E430" s="158">
        <f>380.3+0.63</f>
        <v>380.93</v>
      </c>
      <c r="F430" s="132">
        <v>22.395732815756102</v>
      </c>
      <c r="G430" s="105" t="s">
        <v>442</v>
      </c>
      <c r="H430" s="132">
        <v>0.57688052345744401</v>
      </c>
      <c r="I430" s="123">
        <v>14.340231618981299</v>
      </c>
      <c r="J430" s="123">
        <v>21.199288920494801</v>
      </c>
      <c r="K430" s="123">
        <v>30.213886214203001</v>
      </c>
      <c r="L430" s="124">
        <v>11.413663449465499</v>
      </c>
      <c r="M430" s="125">
        <v>18.0964324470064</v>
      </c>
      <c r="N430" s="125">
        <v>27.351297747784901</v>
      </c>
      <c r="O430" s="58">
        <v>45431184</v>
      </c>
      <c r="P430" s="58">
        <v>3110590.8</v>
      </c>
      <c r="Q430" s="58">
        <v>2552224.7999999998</v>
      </c>
      <c r="R430" s="58">
        <v>628287.9</v>
      </c>
      <c r="S430" s="58">
        <v>17530330</v>
      </c>
      <c r="T430" s="58">
        <v>1060462.6000000001</v>
      </c>
      <c r="U430" s="136">
        <v>4147471</v>
      </c>
      <c r="V430" s="136">
        <v>3203006.6</v>
      </c>
      <c r="W430" s="133">
        <v>7374144</v>
      </c>
      <c r="Y430" s="58"/>
      <c r="Z430" s="58"/>
      <c r="AB430" s="58"/>
      <c r="AC430" s="58"/>
    </row>
    <row r="431" spans="1:29">
      <c r="A431" s="100" t="s">
        <v>6</v>
      </c>
      <c r="B431" s="100" t="s">
        <v>660</v>
      </c>
      <c r="C431" s="2">
        <v>1168</v>
      </c>
      <c r="D431" s="2" t="s">
        <v>18</v>
      </c>
      <c r="E431" s="154">
        <v>382.39</v>
      </c>
      <c r="F431" s="132">
        <v>22.420680106253201</v>
      </c>
      <c r="G431" s="99" t="s">
        <v>443</v>
      </c>
      <c r="H431" s="132">
        <v>0.69615285598461207</v>
      </c>
      <c r="I431" s="123">
        <v>22.766840440895301</v>
      </c>
      <c r="J431" s="123">
        <v>29.7090745643407</v>
      </c>
      <c r="K431" s="123">
        <v>42.868150271195397</v>
      </c>
      <c r="L431" s="124">
        <v>19.573978862680502</v>
      </c>
      <c r="M431" s="125">
        <v>27.026191944960299</v>
      </c>
      <c r="N431" s="125">
        <v>39.496270536075301</v>
      </c>
      <c r="O431" s="48">
        <v>32391400</v>
      </c>
      <c r="P431" s="48">
        <v>6007450</v>
      </c>
      <c r="Q431" s="48">
        <v>9037790</v>
      </c>
      <c r="R431" s="48">
        <v>1440590</v>
      </c>
      <c r="S431" s="48">
        <v>36798800</v>
      </c>
      <c r="T431" s="48">
        <v>3285460</v>
      </c>
      <c r="U431" s="136">
        <v>3332610</v>
      </c>
      <c r="V431" s="136">
        <v>4585050</v>
      </c>
      <c r="W431" s="140">
        <v>23949300</v>
      </c>
      <c r="Y431" s="48"/>
      <c r="Z431" s="48"/>
      <c r="AB431" s="48"/>
      <c r="AC431" s="48"/>
    </row>
    <row r="432" spans="1:29">
      <c r="A432" s="99" t="s">
        <v>630</v>
      </c>
      <c r="B432" s="96" t="s">
        <v>659</v>
      </c>
      <c r="C432" s="2">
        <v>1168</v>
      </c>
      <c r="D432" s="2" t="s">
        <v>18</v>
      </c>
      <c r="E432" s="158">
        <f>383.3+0.61</f>
        <v>383.91</v>
      </c>
      <c r="F432" s="132">
        <v>22.444028154693001</v>
      </c>
      <c r="G432" s="112" t="s">
        <v>444</v>
      </c>
      <c r="H432" s="132">
        <v>0.62587212641566936</v>
      </c>
      <c r="I432" s="123">
        <v>17.884346426609898</v>
      </c>
      <c r="J432" s="123">
        <v>24.717605855917899</v>
      </c>
      <c r="K432" s="123">
        <v>35.302531000856803</v>
      </c>
      <c r="L432" s="124">
        <v>14.8743439989985</v>
      </c>
      <c r="M432" s="125">
        <v>21.788341682397601</v>
      </c>
      <c r="N432" s="125">
        <v>32.329464024628003</v>
      </c>
      <c r="O432" s="58">
        <v>48804892</v>
      </c>
      <c r="P432" s="58">
        <v>7320041</v>
      </c>
      <c r="Q432" s="58">
        <v>8191825</v>
      </c>
      <c r="R432" s="58">
        <v>1332495</v>
      </c>
      <c r="S432" s="58">
        <v>35598716</v>
      </c>
      <c r="T432" s="58">
        <v>2721251.5</v>
      </c>
      <c r="U432" s="136">
        <v>13494933</v>
      </c>
      <c r="V432" s="136">
        <v>9962101.8000000007</v>
      </c>
      <c r="W432" s="133">
        <v>13622904</v>
      </c>
      <c r="Y432" s="58"/>
      <c r="Z432" s="58"/>
      <c r="AB432" s="58"/>
      <c r="AC432" s="58"/>
    </row>
    <row r="433" spans="1:29">
      <c r="A433" s="99" t="s">
        <v>630</v>
      </c>
      <c r="B433" s="96" t="s">
        <v>659</v>
      </c>
      <c r="C433" s="2">
        <v>1168</v>
      </c>
      <c r="D433" s="2" t="s">
        <v>18</v>
      </c>
      <c r="E433" s="158">
        <f>386.9+0.63</f>
        <v>387.53</v>
      </c>
      <c r="F433" s="132">
        <v>22.4897965962918</v>
      </c>
      <c r="G433" s="105" t="s">
        <v>445</v>
      </c>
      <c r="H433" s="132">
        <v>0.52817432922421759</v>
      </c>
      <c r="I433" s="123">
        <v>10.491146911609199</v>
      </c>
      <c r="J433" s="123">
        <v>17.648333575842098</v>
      </c>
      <c r="K433" s="123">
        <v>25.361399745635001</v>
      </c>
      <c r="L433" s="124">
        <v>7.8800970940866097</v>
      </c>
      <c r="M433" s="125">
        <v>14.402414598916099</v>
      </c>
      <c r="N433" s="125">
        <v>22.799226397854198</v>
      </c>
      <c r="O433" s="58">
        <v>3500015.5</v>
      </c>
      <c r="P433" s="58">
        <v>674090.4</v>
      </c>
      <c r="Q433" s="58">
        <v>465757.7</v>
      </c>
      <c r="R433" s="58">
        <v>109730.2</v>
      </c>
      <c r="S433" s="58">
        <v>2839793.8</v>
      </c>
      <c r="T433" s="58">
        <v>179107</v>
      </c>
      <c r="U433" s="136">
        <v>647061.5</v>
      </c>
      <c r="V433" s="136">
        <v>661245.4</v>
      </c>
      <c r="W433" s="133">
        <v>1076861.8</v>
      </c>
      <c r="Y433" s="58"/>
      <c r="Z433" s="58"/>
      <c r="AB433" s="58"/>
      <c r="AC433" s="58"/>
    </row>
    <row r="434" spans="1:29">
      <c r="A434" s="100" t="s">
        <v>630</v>
      </c>
      <c r="B434" s="96" t="s">
        <v>659</v>
      </c>
      <c r="C434" s="2">
        <v>1168</v>
      </c>
      <c r="D434" s="2" t="s">
        <v>18</v>
      </c>
      <c r="E434" s="158">
        <f>389.9+0.62</f>
        <v>390.52</v>
      </c>
      <c r="F434" s="132">
        <v>22.51838658766</v>
      </c>
      <c r="G434" s="112" t="s">
        <v>446</v>
      </c>
      <c r="H434" s="132">
        <v>0.61247318340089485</v>
      </c>
      <c r="I434" s="123">
        <v>16.899243230597499</v>
      </c>
      <c r="J434" s="123">
        <v>23.719146197624301</v>
      </c>
      <c r="K434" s="123">
        <v>33.736022870046099</v>
      </c>
      <c r="L434" s="124">
        <v>13.855131712821899</v>
      </c>
      <c r="M434" s="124">
        <v>20.706938808165098</v>
      </c>
      <c r="N434" s="124">
        <v>30.881289701981899</v>
      </c>
      <c r="O434" s="58">
        <v>53164992</v>
      </c>
      <c r="P434" s="58">
        <v>8845641</v>
      </c>
      <c r="Q434" s="58">
        <v>10127464</v>
      </c>
      <c r="R434" s="58">
        <v>1387825</v>
      </c>
      <c r="S434" s="58">
        <v>38832900</v>
      </c>
      <c r="T434" s="58">
        <v>2464951</v>
      </c>
      <c r="U434" s="136">
        <v>7597829.7999999998</v>
      </c>
      <c r="V434" s="136">
        <v>8995489.8000000007</v>
      </c>
      <c r="W434" s="140">
        <v>21333716</v>
      </c>
      <c r="Y434" s="58"/>
      <c r="Z434" s="58"/>
      <c r="AB434" s="58"/>
      <c r="AC434" s="58"/>
    </row>
    <row r="435" spans="1:29">
      <c r="A435" s="100" t="s">
        <v>630</v>
      </c>
      <c r="B435" s="96" t="s">
        <v>659</v>
      </c>
      <c r="C435" s="2">
        <v>1168</v>
      </c>
      <c r="D435" s="2" t="s">
        <v>18</v>
      </c>
      <c r="E435" s="158">
        <f>392.9+0.63</f>
        <v>393.53</v>
      </c>
      <c r="F435" s="132">
        <v>22.540084540361899</v>
      </c>
      <c r="G435" s="105" t="s">
        <v>447</v>
      </c>
      <c r="H435" s="132">
        <v>0.67603604922853511</v>
      </c>
      <c r="I435" s="123">
        <v>21.391701703017599</v>
      </c>
      <c r="J435" s="123">
        <v>28.297232077841901</v>
      </c>
      <c r="K435" s="123">
        <v>40.686676520012099</v>
      </c>
      <c r="L435" s="124">
        <v>18.2304774967089</v>
      </c>
      <c r="M435" s="124">
        <v>25.5218826680176</v>
      </c>
      <c r="N435" s="124">
        <v>37.427230975692503</v>
      </c>
      <c r="O435" s="58">
        <v>50574432</v>
      </c>
      <c r="P435" s="58">
        <v>9159862</v>
      </c>
      <c r="Q435" s="58">
        <v>14432696</v>
      </c>
      <c r="R435" s="58">
        <v>1798754.1</v>
      </c>
      <c r="S435" s="58">
        <v>50030324</v>
      </c>
      <c r="T435" s="58">
        <v>2883012.8</v>
      </c>
      <c r="U435" s="136">
        <v>10713270.5</v>
      </c>
      <c r="V435" s="136">
        <v>11419571.300000001</v>
      </c>
      <c r="W435" s="133">
        <v>24265654</v>
      </c>
      <c r="Y435" s="58"/>
      <c r="Z435" s="58"/>
      <c r="AB435" s="58"/>
      <c r="AC435" s="58"/>
    </row>
    <row r="436" spans="1:29">
      <c r="A436" s="99" t="s">
        <v>6</v>
      </c>
      <c r="B436" s="100" t="s">
        <v>660</v>
      </c>
      <c r="C436" s="2">
        <v>1168</v>
      </c>
      <c r="D436" s="2" t="s">
        <v>18</v>
      </c>
      <c r="E436" s="154">
        <v>396.02</v>
      </c>
      <c r="F436" s="132">
        <v>22.553556581997899</v>
      </c>
      <c r="G436" s="99" t="s">
        <v>448</v>
      </c>
      <c r="H436" s="132">
        <v>0.64635769873070459</v>
      </c>
      <c r="I436" s="123">
        <v>19.311667499052302</v>
      </c>
      <c r="J436" s="123">
        <v>26.165246849923101</v>
      </c>
      <c r="K436" s="123">
        <v>37.496896898989903</v>
      </c>
      <c r="L436" s="124">
        <v>16.210336195144301</v>
      </c>
      <c r="M436" s="124">
        <v>23.288208524273301</v>
      </c>
      <c r="N436" s="124">
        <v>34.2908311217654</v>
      </c>
      <c r="O436" s="48">
        <v>42326552</v>
      </c>
      <c r="P436" s="48">
        <v>8821029</v>
      </c>
      <c r="Q436" s="48">
        <v>9677368</v>
      </c>
      <c r="R436" s="48">
        <v>2467016.5</v>
      </c>
      <c r="S436" s="48">
        <v>63983428</v>
      </c>
      <c r="T436" s="48">
        <v>3977951.5</v>
      </c>
      <c r="U436" s="136">
        <v>6049546.2999999998</v>
      </c>
      <c r="V436" s="136">
        <v>9875066</v>
      </c>
      <c r="W436" s="133">
        <v>52069632</v>
      </c>
      <c r="Y436" s="48"/>
      <c r="Z436" s="48"/>
      <c r="AB436" s="48"/>
      <c r="AC436" s="48"/>
    </row>
    <row r="437" spans="1:29">
      <c r="A437" s="100" t="s">
        <v>6</v>
      </c>
      <c r="B437" s="100" t="s">
        <v>660</v>
      </c>
      <c r="C437" s="2">
        <v>1168</v>
      </c>
      <c r="D437" s="2" t="s">
        <v>18</v>
      </c>
      <c r="E437" s="154">
        <v>396.43</v>
      </c>
      <c r="F437" s="132">
        <v>22.5554401615363</v>
      </c>
      <c r="G437" s="99" t="s">
        <v>449</v>
      </c>
      <c r="H437" s="132">
        <v>0.42019709254905724</v>
      </c>
      <c r="I437" s="123">
        <v>1.2824737848040799</v>
      </c>
      <c r="J437" s="123">
        <v>9.5753653812960309</v>
      </c>
      <c r="K437" s="123">
        <v>16.4885219888363</v>
      </c>
      <c r="L437" s="124">
        <v>-0.56934644932214395</v>
      </c>
      <c r="M437" s="124">
        <v>6.2419886726244496</v>
      </c>
      <c r="N437" s="124">
        <v>13.176029737145599</v>
      </c>
      <c r="O437" s="48">
        <v>1160947</v>
      </c>
      <c r="P437" s="48">
        <v>755302</v>
      </c>
      <c r="Q437" s="48">
        <v>418046.4</v>
      </c>
      <c r="R437" s="48">
        <v>49050.5</v>
      </c>
      <c r="S437" s="48">
        <v>1052976.8999999999</v>
      </c>
      <c r="T437" s="48">
        <v>80288.600000000006</v>
      </c>
      <c r="U437" s="136">
        <v>283636.90000000002</v>
      </c>
      <c r="V437" s="136">
        <v>410258.8</v>
      </c>
      <c r="W437" s="133">
        <v>1781428.1</v>
      </c>
      <c r="Y437" s="48"/>
      <c r="Z437" s="48"/>
      <c r="AB437" s="48"/>
      <c r="AC437" s="48"/>
    </row>
    <row r="438" spans="1:29">
      <c r="A438" s="99" t="s">
        <v>6</v>
      </c>
      <c r="B438" s="100" t="s">
        <v>660</v>
      </c>
      <c r="C438" s="2">
        <v>1168</v>
      </c>
      <c r="D438" s="2" t="s">
        <v>18</v>
      </c>
      <c r="E438" s="154">
        <v>396.43</v>
      </c>
      <c r="F438" s="132">
        <v>22.5554401615363</v>
      </c>
      <c r="G438" s="99" t="s">
        <v>450</v>
      </c>
      <c r="H438" s="132">
        <v>0.53976623365449561</v>
      </c>
      <c r="I438" s="123">
        <v>11.4467287653819</v>
      </c>
      <c r="J438" s="123">
        <v>18.517015975945299</v>
      </c>
      <c r="K438" s="123">
        <v>26.4691760805024</v>
      </c>
      <c r="L438" s="124">
        <v>8.7367640769042101</v>
      </c>
      <c r="M438" s="124">
        <v>15.3638566397722</v>
      </c>
      <c r="N438" s="124">
        <v>23.8346501490023</v>
      </c>
      <c r="O438" s="48">
        <v>19837900</v>
      </c>
      <c r="P438" s="48">
        <v>12838000</v>
      </c>
      <c r="Q438" s="48">
        <v>12567335</v>
      </c>
      <c r="R438" s="48">
        <v>922075</v>
      </c>
      <c r="S438" s="48">
        <v>20971100</v>
      </c>
      <c r="T438" s="48">
        <v>1567110</v>
      </c>
      <c r="U438" s="136">
        <v>3029870</v>
      </c>
      <c r="V438" s="136">
        <v>2596340</v>
      </c>
      <c r="W438" s="133">
        <v>8728610</v>
      </c>
      <c r="Y438" s="48"/>
      <c r="Z438" s="48"/>
      <c r="AB438" s="48"/>
      <c r="AC438" s="48"/>
    </row>
    <row r="439" spans="1:29">
      <c r="A439" s="99" t="s">
        <v>630</v>
      </c>
      <c r="B439" s="96" t="s">
        <v>659</v>
      </c>
      <c r="C439" s="2">
        <v>1168</v>
      </c>
      <c r="D439" s="2" t="s">
        <v>18</v>
      </c>
      <c r="E439" s="158">
        <f>396.5+0.62</f>
        <v>397.12</v>
      </c>
      <c r="F439" s="132">
        <v>22.558417374121799</v>
      </c>
      <c r="G439" s="112" t="s">
        <v>451</v>
      </c>
      <c r="H439" s="132">
        <v>0.66293544908180835</v>
      </c>
      <c r="I439" s="123">
        <v>20.506819291997601</v>
      </c>
      <c r="J439" s="123">
        <v>27.362906250320201</v>
      </c>
      <c r="K439" s="123">
        <v>39.334960330921</v>
      </c>
      <c r="L439" s="124">
        <v>17.351027342459201</v>
      </c>
      <c r="M439" s="124">
        <v>24.552476672762101</v>
      </c>
      <c r="N439" s="124">
        <v>35.958185744014799</v>
      </c>
      <c r="O439" s="58">
        <v>69379880</v>
      </c>
      <c r="P439" s="58">
        <v>11385818</v>
      </c>
      <c r="Q439" s="58">
        <v>18181428</v>
      </c>
      <c r="R439" s="58">
        <v>1602313.3</v>
      </c>
      <c r="S439" s="58">
        <v>44386960</v>
      </c>
      <c r="T439" s="58">
        <v>2609780.5</v>
      </c>
      <c r="U439" s="136">
        <v>9193042.5</v>
      </c>
      <c r="V439" s="136">
        <v>12865857</v>
      </c>
      <c r="W439" s="133">
        <v>34911456</v>
      </c>
      <c r="Y439" s="58"/>
      <c r="Z439" s="58"/>
      <c r="AB439" s="58"/>
      <c r="AC439" s="58"/>
    </row>
    <row r="440" spans="1:29">
      <c r="A440" s="99" t="s">
        <v>630</v>
      </c>
      <c r="B440" s="96" t="s">
        <v>659</v>
      </c>
      <c r="C440" s="2">
        <v>1168</v>
      </c>
      <c r="D440" s="2" t="s">
        <v>18</v>
      </c>
      <c r="E440" s="158">
        <f>399.5+0.62</f>
        <v>400.12</v>
      </c>
      <c r="F440" s="132">
        <v>22.568899972051401</v>
      </c>
      <c r="G440" s="105" t="s">
        <v>452</v>
      </c>
      <c r="H440" s="132">
        <v>0.55696226516282288</v>
      </c>
      <c r="I440" s="123">
        <v>12.8155485038347</v>
      </c>
      <c r="J440" s="123">
        <v>19.781106516592502</v>
      </c>
      <c r="K440" s="123">
        <v>28.0580350536843</v>
      </c>
      <c r="L440" s="124">
        <v>9.9842384988728501</v>
      </c>
      <c r="M440" s="124">
        <v>16.588897857341699</v>
      </c>
      <c r="N440" s="124">
        <v>25.401669542495199</v>
      </c>
      <c r="O440" s="58">
        <v>61242912</v>
      </c>
      <c r="P440" s="58">
        <v>15163186</v>
      </c>
      <c r="Q440" s="58">
        <v>12094635</v>
      </c>
      <c r="R440" s="58">
        <v>2598381.5</v>
      </c>
      <c r="S440" s="58">
        <v>67468384</v>
      </c>
      <c r="T440" s="58">
        <v>4369293</v>
      </c>
      <c r="U440" s="136">
        <v>17293177</v>
      </c>
      <c r="V440" s="136">
        <v>24621248</v>
      </c>
      <c r="W440" s="133">
        <v>79397848</v>
      </c>
      <c r="Y440" s="58"/>
      <c r="Z440" s="58"/>
      <c r="AB440" s="58"/>
      <c r="AC440" s="58"/>
    </row>
    <row r="441" spans="1:29">
      <c r="A441" s="99" t="s">
        <v>6</v>
      </c>
      <c r="B441" s="100" t="s">
        <v>660</v>
      </c>
      <c r="C441" s="2">
        <v>1168</v>
      </c>
      <c r="D441" s="2" t="s">
        <v>18</v>
      </c>
      <c r="E441" s="154">
        <v>402.02</v>
      </c>
      <c r="F441" s="132">
        <v>22.5738686377505</v>
      </c>
      <c r="G441" s="99" t="s">
        <v>453</v>
      </c>
      <c r="H441" s="132">
        <v>0.55047204414501161</v>
      </c>
      <c r="I441" s="123">
        <v>12.2249453649194</v>
      </c>
      <c r="J441" s="123">
        <v>19.215775907051</v>
      </c>
      <c r="K441" s="123">
        <v>27.531277488561901</v>
      </c>
      <c r="L441" s="124">
        <v>9.4557137672069391</v>
      </c>
      <c r="M441" s="124">
        <v>16.085687006621001</v>
      </c>
      <c r="N441" s="124">
        <v>24.688357816662499</v>
      </c>
      <c r="O441" s="48">
        <v>5692372.5</v>
      </c>
      <c r="P441" s="48">
        <v>1802738.5</v>
      </c>
      <c r="Q441" s="48">
        <v>1337287.5</v>
      </c>
      <c r="R441" s="48">
        <v>317357.59999999998</v>
      </c>
      <c r="S441" s="48">
        <v>9257000</v>
      </c>
      <c r="T441" s="48">
        <v>552908.69999999995</v>
      </c>
      <c r="U441" s="136">
        <v>310569.59999999998</v>
      </c>
      <c r="V441" s="136">
        <v>483767.30000000005</v>
      </c>
      <c r="W441" s="133">
        <v>2226985.5</v>
      </c>
      <c r="Y441" s="48"/>
      <c r="Z441" s="48"/>
      <c r="AB441" s="48"/>
      <c r="AC441" s="48"/>
    </row>
    <row r="442" spans="1:29">
      <c r="A442" s="99" t="s">
        <v>630</v>
      </c>
      <c r="B442" s="96" t="s">
        <v>659</v>
      </c>
      <c r="C442" s="2">
        <v>1168</v>
      </c>
      <c r="D442" s="2" t="s">
        <v>18</v>
      </c>
      <c r="E442" s="158">
        <f>402.5+0.63</f>
        <v>403.13</v>
      </c>
      <c r="F442" s="132">
        <v>22.576326326101601</v>
      </c>
      <c r="G442" s="112" t="s">
        <v>454</v>
      </c>
      <c r="H442" s="132">
        <v>0.58909780579224491</v>
      </c>
      <c r="I442" s="123">
        <v>15.2533557057039</v>
      </c>
      <c r="J442" s="123">
        <v>22.076580244833099</v>
      </c>
      <c r="K442" s="123">
        <v>31.430489380560299</v>
      </c>
      <c r="L442" s="124">
        <v>12.2160951161855</v>
      </c>
      <c r="M442" s="124">
        <v>19.028526674156002</v>
      </c>
      <c r="N442" s="124">
        <v>28.491606487907202</v>
      </c>
      <c r="O442" s="58">
        <v>17826064</v>
      </c>
      <c r="P442" s="58">
        <v>4042200</v>
      </c>
      <c r="Q442" s="58">
        <v>3622802.8</v>
      </c>
      <c r="R442" s="58">
        <v>923401.4</v>
      </c>
      <c r="S442" s="58">
        <v>26165350</v>
      </c>
      <c r="T442" s="58">
        <v>1248973.3</v>
      </c>
      <c r="U442" s="136">
        <v>2693131.8</v>
      </c>
      <c r="V442" s="136">
        <v>2572738.6</v>
      </c>
      <c r="W442" s="133">
        <v>699366</v>
      </c>
      <c r="Y442" s="58"/>
      <c r="Z442" s="58"/>
      <c r="AB442" s="58"/>
      <c r="AC442" s="58"/>
    </row>
    <row r="443" spans="1:29">
      <c r="A443" s="100" t="s">
        <v>630</v>
      </c>
      <c r="B443" s="96" t="s">
        <v>659</v>
      </c>
      <c r="C443" s="2">
        <v>1168</v>
      </c>
      <c r="D443" s="2" t="s">
        <v>18</v>
      </c>
      <c r="E443" s="158">
        <f>406.1+0.62</f>
        <v>406.72</v>
      </c>
      <c r="F443" s="132">
        <v>22.582883584829201</v>
      </c>
      <c r="G443" s="105" t="s">
        <v>455</v>
      </c>
      <c r="H443" s="132">
        <v>0.62734859000849363</v>
      </c>
      <c r="I443" s="123">
        <v>18.076870952046399</v>
      </c>
      <c r="J443" s="123">
        <v>24.819184472225601</v>
      </c>
      <c r="K443" s="123">
        <v>35.386880995692998</v>
      </c>
      <c r="L443" s="124">
        <v>14.847357755908201</v>
      </c>
      <c r="M443" s="124">
        <v>21.837475195777099</v>
      </c>
      <c r="N443" s="124">
        <v>32.346270500096402</v>
      </c>
      <c r="O443" s="58">
        <v>14416583</v>
      </c>
      <c r="P443" s="58">
        <v>2463945</v>
      </c>
      <c r="Q443" s="58">
        <v>2576598</v>
      </c>
      <c r="R443" s="58">
        <v>708570.8</v>
      </c>
      <c r="S443" s="58">
        <v>18019604</v>
      </c>
      <c r="T443" s="58">
        <v>862816.1</v>
      </c>
      <c r="U443" s="136">
        <v>1523318.2999999998</v>
      </c>
      <c r="V443" s="136">
        <v>3355406.4</v>
      </c>
      <c r="W443" s="133">
        <v>10713423</v>
      </c>
      <c r="Y443" s="58"/>
      <c r="Z443" s="58"/>
      <c r="AB443" s="58"/>
      <c r="AC443" s="58"/>
    </row>
    <row r="444" spans="1:29">
      <c r="A444" s="99" t="s">
        <v>6</v>
      </c>
      <c r="B444" s="100" t="s">
        <v>660</v>
      </c>
      <c r="C444" s="2">
        <v>1168</v>
      </c>
      <c r="D444" s="2" t="s">
        <v>18</v>
      </c>
      <c r="E444" s="154">
        <v>408.22</v>
      </c>
      <c r="F444" s="132">
        <v>22.585357659767698</v>
      </c>
      <c r="G444" s="99" t="s">
        <v>456</v>
      </c>
      <c r="H444" s="132">
        <v>0.49597676399260915</v>
      </c>
      <c r="I444" s="123">
        <v>7.9046659276785904</v>
      </c>
      <c r="J444" s="123">
        <v>15.2902507713072</v>
      </c>
      <c r="K444" s="123">
        <v>22.4074470412267</v>
      </c>
      <c r="L444" s="124">
        <v>5.5061597246998302</v>
      </c>
      <c r="M444" s="124">
        <v>12.0083879658032</v>
      </c>
      <c r="N444" s="124">
        <v>19.7569764903952</v>
      </c>
      <c r="O444" s="48">
        <v>5171570</v>
      </c>
      <c r="P444" s="48">
        <v>1675970</v>
      </c>
      <c r="Q444" s="48">
        <v>1049210</v>
      </c>
      <c r="R444" s="48">
        <v>289955</v>
      </c>
      <c r="S444" s="48">
        <v>5784760</v>
      </c>
      <c r="T444" s="48">
        <v>310049</v>
      </c>
      <c r="U444" s="136">
        <v>241934</v>
      </c>
      <c r="V444" s="136">
        <v>255538</v>
      </c>
      <c r="W444" s="133">
        <v>1232950</v>
      </c>
      <c r="Y444" s="48"/>
      <c r="Z444" s="48"/>
      <c r="AB444" s="48"/>
      <c r="AC444" s="48"/>
    </row>
    <row r="445" spans="1:29">
      <c r="A445" s="99" t="s">
        <v>630</v>
      </c>
      <c r="B445" s="96" t="s">
        <v>659</v>
      </c>
      <c r="C445" s="2">
        <v>1168</v>
      </c>
      <c r="D445" s="2" t="s">
        <v>18</v>
      </c>
      <c r="E445" s="158">
        <f>409.1+0.62</f>
        <v>409.72</v>
      </c>
      <c r="F445" s="132">
        <v>22.587903098437302</v>
      </c>
      <c r="G445" s="112" t="s">
        <v>457</v>
      </c>
      <c r="H445" s="132">
        <v>0.63671962427546958</v>
      </c>
      <c r="I445" s="123">
        <v>18.672819396906899</v>
      </c>
      <c r="J445" s="123">
        <v>25.527843460590699</v>
      </c>
      <c r="K445" s="123">
        <v>36.371661248863902</v>
      </c>
      <c r="L445" s="124">
        <v>15.5751232026954</v>
      </c>
      <c r="M445" s="124">
        <v>22.6075646640362</v>
      </c>
      <c r="N445" s="124">
        <v>33.404651712475498</v>
      </c>
      <c r="O445" s="58">
        <v>42145636</v>
      </c>
      <c r="P445" s="58">
        <v>8415774</v>
      </c>
      <c r="Q445" s="58">
        <v>8625578</v>
      </c>
      <c r="R445" s="58">
        <v>2759159.8</v>
      </c>
      <c r="S445" s="58">
        <v>71952744</v>
      </c>
      <c r="T445" s="58">
        <v>3365545.5</v>
      </c>
      <c r="U445" s="136">
        <v>5133566.5999999996</v>
      </c>
      <c r="V445" s="136">
        <v>18062573.5</v>
      </c>
      <c r="W445" s="133">
        <v>25897984</v>
      </c>
      <c r="Y445" s="58"/>
      <c r="Z445" s="58"/>
      <c r="AB445" s="58"/>
      <c r="AC445" s="58"/>
    </row>
    <row r="446" spans="1:29">
      <c r="A446" s="99" t="s">
        <v>6</v>
      </c>
      <c r="B446" s="100" t="s">
        <v>660</v>
      </c>
      <c r="C446" s="2">
        <v>1168</v>
      </c>
      <c r="D446" s="2" t="s">
        <v>18</v>
      </c>
      <c r="E446" s="154">
        <v>411.12</v>
      </c>
      <c r="F446" s="132">
        <v>22.590480561379799</v>
      </c>
      <c r="G446" s="99" t="s">
        <v>458</v>
      </c>
      <c r="H446" s="132">
        <v>0.62113044230165471</v>
      </c>
      <c r="I446" s="123">
        <v>17.5254382969955</v>
      </c>
      <c r="J446" s="123">
        <v>24.419677668004802</v>
      </c>
      <c r="K446" s="123">
        <v>34.780926374732097</v>
      </c>
      <c r="L446" s="124">
        <v>14.5364576346924</v>
      </c>
      <c r="M446" s="124">
        <v>21.431829646395801</v>
      </c>
      <c r="N446" s="124">
        <v>31.658419338744402</v>
      </c>
      <c r="O446" s="48">
        <v>10242266</v>
      </c>
      <c r="P446" s="48">
        <v>2622804</v>
      </c>
      <c r="Q446" s="48">
        <v>2622804</v>
      </c>
      <c r="R446" s="48">
        <v>651304.9</v>
      </c>
      <c r="S446" s="48">
        <v>16314034</v>
      </c>
      <c r="T446" s="48">
        <v>1025796.9</v>
      </c>
      <c r="U446" s="136">
        <v>2036341</v>
      </c>
      <c r="V446" s="136">
        <v>4340873.5999999996</v>
      </c>
      <c r="W446" s="133">
        <v>25146140</v>
      </c>
      <c r="Y446" s="48"/>
      <c r="Z446" s="48"/>
      <c r="AB446" s="48"/>
      <c r="AC446" s="48"/>
    </row>
    <row r="447" spans="1:29">
      <c r="A447" s="100" t="s">
        <v>630</v>
      </c>
      <c r="B447" s="96" t="s">
        <v>659</v>
      </c>
      <c r="C447" s="2">
        <v>1168</v>
      </c>
      <c r="D447" s="2" t="s">
        <v>18</v>
      </c>
      <c r="E447" s="156">
        <v>412.7</v>
      </c>
      <c r="F447" s="132">
        <v>22.593785511099501</v>
      </c>
      <c r="G447" s="118" t="s">
        <v>459</v>
      </c>
      <c r="H447" s="132">
        <v>0.64380219782663561</v>
      </c>
      <c r="I447" s="123">
        <v>19.174657255982702</v>
      </c>
      <c r="J447" s="123">
        <v>26.012848350008799</v>
      </c>
      <c r="K447" s="123">
        <v>37.287156693051102</v>
      </c>
      <c r="L447" s="124">
        <v>16.090998844603899</v>
      </c>
      <c r="M447" s="124">
        <v>23.177667904817401</v>
      </c>
      <c r="N447" s="124">
        <v>34.009441599608699</v>
      </c>
      <c r="O447" s="56">
        <v>14704900</v>
      </c>
      <c r="P447" s="56">
        <v>3203440</v>
      </c>
      <c r="Q447" s="56">
        <v>3203930</v>
      </c>
      <c r="R447" s="56">
        <v>1060060</v>
      </c>
      <c r="S447" s="56">
        <v>23832700</v>
      </c>
      <c r="T447" s="56">
        <v>1526000</v>
      </c>
      <c r="U447" s="136">
        <v>1472330</v>
      </c>
      <c r="V447" s="136">
        <v>1381297</v>
      </c>
      <c r="W447" s="133">
        <v>6668480</v>
      </c>
      <c r="Y447" s="56"/>
      <c r="Z447" s="56"/>
      <c r="AB447" s="56"/>
      <c r="AC447" s="56"/>
    </row>
    <row r="448" spans="1:29">
      <c r="A448" s="99" t="s">
        <v>6</v>
      </c>
      <c r="B448" s="100" t="s">
        <v>660</v>
      </c>
      <c r="C448" s="2">
        <v>1168</v>
      </c>
      <c r="D448" s="2" t="s">
        <v>18</v>
      </c>
      <c r="E448" s="154">
        <v>414.01</v>
      </c>
      <c r="F448" s="132">
        <v>22.596969044339499</v>
      </c>
      <c r="G448" s="99" t="s">
        <v>460</v>
      </c>
      <c r="H448" s="132">
        <v>0.52377899802055639</v>
      </c>
      <c r="I448" s="123">
        <v>10.179160215855999</v>
      </c>
      <c r="J448" s="123">
        <v>17.355099802891299</v>
      </c>
      <c r="K448" s="123">
        <v>24.943573652698099</v>
      </c>
      <c r="L448" s="124">
        <v>7.6317367229074602</v>
      </c>
      <c r="M448" s="124">
        <v>14.140519522418501</v>
      </c>
      <c r="N448" s="124">
        <v>22.297653874008599</v>
      </c>
      <c r="O448" s="48">
        <v>80826700</v>
      </c>
      <c r="P448" s="48">
        <v>28749700</v>
      </c>
      <c r="Q448" s="48">
        <v>19010000</v>
      </c>
      <c r="R448" s="48">
        <v>5297970</v>
      </c>
      <c r="S448" s="48">
        <v>101659000</v>
      </c>
      <c r="T448" s="48">
        <v>7312830</v>
      </c>
      <c r="U448" s="136">
        <v>11259380</v>
      </c>
      <c r="V448" s="136">
        <v>13907780</v>
      </c>
      <c r="W448" s="133">
        <v>70779000</v>
      </c>
      <c r="Y448" s="48"/>
      <c r="Z448" s="48"/>
      <c r="AB448" s="48"/>
      <c r="AC448" s="48"/>
    </row>
    <row r="449" spans="1:29">
      <c r="A449" s="99" t="s">
        <v>6</v>
      </c>
      <c r="B449" s="100" t="s">
        <v>660</v>
      </c>
      <c r="C449" s="2">
        <v>1168</v>
      </c>
      <c r="D449" s="2" t="s">
        <v>18</v>
      </c>
      <c r="E449" s="154">
        <v>420.97</v>
      </c>
      <c r="F449" s="132">
        <v>22.624982279616599</v>
      </c>
      <c r="G449" s="99" t="s">
        <v>461</v>
      </c>
      <c r="H449" s="132">
        <v>0.64249273702556153</v>
      </c>
      <c r="I449" s="123">
        <v>19.024379979070201</v>
      </c>
      <c r="J449" s="123">
        <v>25.8717162208562</v>
      </c>
      <c r="K449" s="123">
        <v>36.9941347902936</v>
      </c>
      <c r="L449" s="124">
        <v>15.9265767545335</v>
      </c>
      <c r="M449" s="124">
        <v>23.0008019952888</v>
      </c>
      <c r="N449" s="124">
        <v>33.915288865748501</v>
      </c>
      <c r="O449" s="48">
        <v>78453000</v>
      </c>
      <c r="P449" s="48">
        <v>20465800</v>
      </c>
      <c r="Q449" s="48">
        <v>18966930</v>
      </c>
      <c r="R449" s="48">
        <v>7402500</v>
      </c>
      <c r="S449" s="48">
        <v>141348000</v>
      </c>
      <c r="T449" s="48">
        <v>10410600</v>
      </c>
      <c r="U449" s="136">
        <v>5485570</v>
      </c>
      <c r="V449" s="136">
        <v>7494730</v>
      </c>
      <c r="W449" s="133">
        <v>35681300</v>
      </c>
      <c r="Y449" s="48"/>
      <c r="Z449" s="48"/>
      <c r="AB449" s="48"/>
      <c r="AC449" s="48"/>
    </row>
    <row r="450" spans="1:29">
      <c r="A450" s="99" t="s">
        <v>6</v>
      </c>
      <c r="B450" s="100" t="s">
        <v>660</v>
      </c>
      <c r="C450" s="2">
        <v>1168</v>
      </c>
      <c r="D450" s="2" t="s">
        <v>18</v>
      </c>
      <c r="E450" s="154">
        <v>423.4</v>
      </c>
      <c r="F450" s="132">
        <v>22.641039684949401</v>
      </c>
      <c r="G450" s="99" t="s">
        <v>462</v>
      </c>
      <c r="H450" s="132">
        <v>0.61952697163515169</v>
      </c>
      <c r="I450" s="123">
        <v>17.4892615917448</v>
      </c>
      <c r="J450" s="123">
        <v>24.3075600044811</v>
      </c>
      <c r="K450" s="123">
        <v>34.564252607289802</v>
      </c>
      <c r="L450" s="124">
        <v>14.4418293902544</v>
      </c>
      <c r="M450" s="124">
        <v>21.391029938743198</v>
      </c>
      <c r="N450" s="124">
        <v>31.6197638813011</v>
      </c>
      <c r="O450" s="48">
        <v>50233000</v>
      </c>
      <c r="P450" s="48">
        <v>13635400</v>
      </c>
      <c r="Q450" s="48">
        <v>13167700</v>
      </c>
      <c r="R450" s="48">
        <v>4100660</v>
      </c>
      <c r="S450" s="48">
        <v>75313300</v>
      </c>
      <c r="T450" s="48">
        <v>4934260</v>
      </c>
      <c r="U450" s="136">
        <v>5771220</v>
      </c>
      <c r="V450" s="136">
        <v>6514810</v>
      </c>
      <c r="W450" s="133">
        <v>29488100</v>
      </c>
      <c r="Y450" s="48"/>
      <c r="Z450" s="48"/>
      <c r="AB450" s="48"/>
      <c r="AC450" s="48"/>
    </row>
    <row r="451" spans="1:29">
      <c r="A451" s="100" t="s">
        <v>6</v>
      </c>
      <c r="B451" s="100" t="s">
        <v>660</v>
      </c>
      <c r="C451" s="2">
        <v>1168</v>
      </c>
      <c r="D451" s="2" t="s">
        <v>18</v>
      </c>
      <c r="E451" s="154">
        <v>425.82</v>
      </c>
      <c r="F451" s="132">
        <v>22.661325374063001</v>
      </c>
      <c r="G451" s="99" t="s">
        <v>463</v>
      </c>
      <c r="H451" s="132">
        <v>0.59129787729367134</v>
      </c>
      <c r="I451" s="123">
        <v>15.343094176096599</v>
      </c>
      <c r="J451" s="123">
        <v>22.241369510710001</v>
      </c>
      <c r="K451" s="123">
        <v>31.6321979230928</v>
      </c>
      <c r="L451" s="124">
        <v>12.3860891845497</v>
      </c>
      <c r="M451" s="124">
        <v>19.1725694571189</v>
      </c>
      <c r="N451" s="124">
        <v>28.780663376598401</v>
      </c>
      <c r="O451" s="48">
        <v>87000700</v>
      </c>
      <c r="P451" s="48">
        <v>20031100</v>
      </c>
      <c r="Q451" s="48">
        <v>14924900</v>
      </c>
      <c r="R451" s="48">
        <v>6310000</v>
      </c>
      <c r="S451" s="48">
        <v>138573000</v>
      </c>
      <c r="T451" s="48">
        <v>7745490</v>
      </c>
      <c r="U451" s="136">
        <v>3397520</v>
      </c>
      <c r="V451" s="136">
        <v>4900500</v>
      </c>
      <c r="W451" s="133">
        <v>23289400</v>
      </c>
      <c r="Y451" s="48"/>
      <c r="Z451" s="48"/>
      <c r="AB451" s="48"/>
      <c r="AC451" s="48"/>
    </row>
    <row r="452" spans="1:29">
      <c r="A452" s="99" t="s">
        <v>6</v>
      </c>
      <c r="B452" s="100" t="s">
        <v>660</v>
      </c>
      <c r="C452" s="2">
        <v>1168</v>
      </c>
      <c r="D452" s="2" t="s">
        <v>18</v>
      </c>
      <c r="E452" s="156">
        <v>433.35</v>
      </c>
      <c r="F452" s="132">
        <v>22.7589897322156</v>
      </c>
      <c r="G452" s="118" t="s">
        <v>464</v>
      </c>
      <c r="H452" s="132">
        <v>0.63346066824050229</v>
      </c>
      <c r="I452" s="123">
        <v>18.478795115614901</v>
      </c>
      <c r="J452" s="123">
        <v>25.246145124659801</v>
      </c>
      <c r="K452" s="123">
        <v>36.193333139726803</v>
      </c>
      <c r="L452" s="124">
        <v>15.3402207990916</v>
      </c>
      <c r="M452" s="124">
        <v>22.370742817992699</v>
      </c>
      <c r="N452" s="124">
        <v>33.028599214069203</v>
      </c>
      <c r="O452" s="56">
        <v>27892300</v>
      </c>
      <c r="P452" s="56">
        <v>6570760</v>
      </c>
      <c r="Q452" s="56">
        <v>6138540</v>
      </c>
      <c r="R452" s="56">
        <v>2359660</v>
      </c>
      <c r="S452" s="56">
        <v>53165000</v>
      </c>
      <c r="T452" s="56">
        <v>2857520</v>
      </c>
      <c r="U452" s="136">
        <v>2317030</v>
      </c>
      <c r="V452" s="136">
        <v>3847770</v>
      </c>
      <c r="W452" s="133">
        <v>23631800</v>
      </c>
      <c r="Y452" s="56"/>
      <c r="Z452" s="56"/>
      <c r="AB452" s="56"/>
      <c r="AC452" s="56"/>
    </row>
    <row r="453" spans="1:29" ht="19">
      <c r="A453" s="99" t="s">
        <v>6</v>
      </c>
      <c r="B453" s="100" t="s">
        <v>660</v>
      </c>
      <c r="C453" s="2">
        <v>1168</v>
      </c>
      <c r="D453" s="2" t="s">
        <v>18</v>
      </c>
      <c r="E453" s="154">
        <v>440.25</v>
      </c>
      <c r="F453" s="132">
        <v>22.904195039254901</v>
      </c>
      <c r="G453" s="119" t="s">
        <v>465</v>
      </c>
      <c r="H453" s="132">
        <v>0.65641163392990765</v>
      </c>
      <c r="I453" s="123">
        <v>19.9823555734494</v>
      </c>
      <c r="J453" s="123">
        <v>26.844978768250002</v>
      </c>
      <c r="K453" s="123">
        <v>38.498316375951703</v>
      </c>
      <c r="L453" s="124">
        <v>16.865100941441199</v>
      </c>
      <c r="M453" s="124">
        <v>24.005081589511502</v>
      </c>
      <c r="N453" s="124">
        <v>35.289754779522703</v>
      </c>
      <c r="O453" s="48">
        <v>1492307.9</v>
      </c>
      <c r="P453" s="48">
        <v>392813</v>
      </c>
      <c r="Q453" s="48">
        <v>370164.3</v>
      </c>
      <c r="R453" s="48">
        <v>150261.6</v>
      </c>
      <c r="S453" s="48">
        <v>3093157.8</v>
      </c>
      <c r="T453" s="48">
        <v>230027.4</v>
      </c>
      <c r="U453" s="136">
        <v>230340.2</v>
      </c>
      <c r="V453" s="136">
        <v>299900.3</v>
      </c>
      <c r="W453" s="133">
        <v>12803.2</v>
      </c>
      <c r="Y453" s="48"/>
      <c r="Z453" s="48"/>
      <c r="AB453" s="48"/>
      <c r="AC453" s="48"/>
    </row>
    <row r="454" spans="1:29">
      <c r="A454" s="99" t="s">
        <v>6</v>
      </c>
      <c r="B454" s="100" t="s">
        <v>660</v>
      </c>
      <c r="C454" s="2">
        <v>1168</v>
      </c>
      <c r="D454" s="2" t="s">
        <v>18</v>
      </c>
      <c r="E454" s="154">
        <v>441.47</v>
      </c>
      <c r="F454" s="132">
        <v>22.933624715230099</v>
      </c>
      <c r="G454" s="99" t="s">
        <v>466</v>
      </c>
      <c r="H454" s="132">
        <v>0.73430814086190077</v>
      </c>
      <c r="I454" s="123">
        <v>25.2591518529259</v>
      </c>
      <c r="J454" s="123">
        <v>32.487063989488902</v>
      </c>
      <c r="K454" s="123">
        <v>47.119430109772701</v>
      </c>
      <c r="L454" s="124">
        <v>22.073684719814398</v>
      </c>
      <c r="M454" s="124">
        <v>29.8383797955887</v>
      </c>
      <c r="N454" s="124">
        <v>43.3764748091535</v>
      </c>
      <c r="O454" s="48">
        <v>95912488</v>
      </c>
      <c r="P454" s="48">
        <v>22652500</v>
      </c>
      <c r="Q454" s="48">
        <v>39652364</v>
      </c>
      <c r="R454" s="48">
        <v>15423433</v>
      </c>
      <c r="S454" s="48">
        <v>114168464</v>
      </c>
      <c r="T454" s="48">
        <v>7530243</v>
      </c>
      <c r="U454" s="136">
        <v>9777526.5</v>
      </c>
      <c r="V454" s="136">
        <v>19402400</v>
      </c>
      <c r="W454" s="133">
        <v>136149056</v>
      </c>
      <c r="Y454" s="48"/>
      <c r="Z454" s="48"/>
      <c r="AB454" s="48"/>
      <c r="AC454" s="48"/>
    </row>
    <row r="455" spans="1:29">
      <c r="A455" s="100" t="s">
        <v>6</v>
      </c>
      <c r="B455" s="100" t="s">
        <v>660</v>
      </c>
      <c r="C455" s="2">
        <v>1168</v>
      </c>
      <c r="D455" s="2" t="s">
        <v>18</v>
      </c>
      <c r="E455" s="156">
        <v>443</v>
      </c>
      <c r="F455" s="132">
        <v>22.971477230826601</v>
      </c>
      <c r="G455" s="118" t="s">
        <v>467</v>
      </c>
      <c r="H455" s="132">
        <v>0.57357336650740431</v>
      </c>
      <c r="I455" s="123">
        <v>14.109949042013501</v>
      </c>
      <c r="J455" s="123">
        <v>21.003466929429798</v>
      </c>
      <c r="K455" s="123">
        <v>29.938661822626901</v>
      </c>
      <c r="L455" s="124">
        <v>11.1616624370188</v>
      </c>
      <c r="M455" s="124">
        <v>17.869300877563401</v>
      </c>
      <c r="N455" s="124">
        <v>27.0773168271913</v>
      </c>
      <c r="O455" s="56">
        <v>49465800</v>
      </c>
      <c r="P455" s="56">
        <v>13358100</v>
      </c>
      <c r="Q455" s="56">
        <v>9774000</v>
      </c>
      <c r="R455" s="56">
        <v>3647570</v>
      </c>
      <c r="S455" s="56">
        <v>77690700</v>
      </c>
      <c r="T455" s="56">
        <v>4546000</v>
      </c>
      <c r="U455" s="136">
        <v>5327090</v>
      </c>
      <c r="V455" s="136">
        <v>6750370</v>
      </c>
      <c r="W455" s="133">
        <v>39134300</v>
      </c>
      <c r="Y455" s="56"/>
      <c r="Z455" s="56"/>
      <c r="AB455" s="56"/>
      <c r="AC455" s="56"/>
    </row>
    <row r="456" spans="1:29">
      <c r="A456" s="99" t="s">
        <v>6</v>
      </c>
      <c r="B456" s="100" t="s">
        <v>660</v>
      </c>
      <c r="C456" s="2">
        <v>1168</v>
      </c>
      <c r="D456" s="2" t="s">
        <v>18</v>
      </c>
      <c r="E456" s="154">
        <v>448.1</v>
      </c>
      <c r="F456" s="132">
        <v>23.104848296418801</v>
      </c>
      <c r="G456" s="115" t="s">
        <v>468</v>
      </c>
      <c r="H456" s="132">
        <v>0.65560963862026833</v>
      </c>
      <c r="I456" s="123">
        <v>20.052466242244801</v>
      </c>
      <c r="J456" s="123">
        <v>26.879459390202399</v>
      </c>
      <c r="K456" s="123">
        <v>38.519213688094098</v>
      </c>
      <c r="L456" s="124">
        <v>16.862132669716601</v>
      </c>
      <c r="M456" s="124">
        <v>24.0396444612206</v>
      </c>
      <c r="N456" s="124">
        <v>35.271533978163703</v>
      </c>
      <c r="O456" s="54">
        <v>7857061.5</v>
      </c>
      <c r="P456" s="54">
        <v>2110714.7999999998</v>
      </c>
      <c r="Q456" s="54">
        <v>2104890</v>
      </c>
      <c r="R456" s="54">
        <v>748190.8</v>
      </c>
      <c r="S456" s="54">
        <v>14533273</v>
      </c>
      <c r="T456" s="54">
        <v>1165048.3999999999</v>
      </c>
      <c r="U456" s="136">
        <v>1122716.8999999999</v>
      </c>
      <c r="V456" s="136">
        <v>1592658.5</v>
      </c>
      <c r="W456" s="133">
        <v>9621092</v>
      </c>
      <c r="Y456" s="54"/>
      <c r="Z456" s="54"/>
      <c r="AB456" s="54"/>
      <c r="AC456" s="54"/>
    </row>
    <row r="457" spans="1:29" ht="19">
      <c r="A457" s="99" t="s">
        <v>6</v>
      </c>
      <c r="B457" s="100" t="s">
        <v>660</v>
      </c>
      <c r="C457" s="2">
        <v>1168</v>
      </c>
      <c r="D457" s="2" t="s">
        <v>18</v>
      </c>
      <c r="E457" s="154">
        <v>451.28</v>
      </c>
      <c r="F457" s="132">
        <v>23.193226519856001</v>
      </c>
      <c r="G457" s="119" t="s">
        <v>469</v>
      </c>
      <c r="H457" s="132">
        <v>0.66421164010779199</v>
      </c>
      <c r="I457" s="123">
        <v>20.588681715020801</v>
      </c>
      <c r="J457" s="123">
        <v>27.446818496779301</v>
      </c>
      <c r="K457" s="123">
        <v>39.472265088081997</v>
      </c>
      <c r="L457" s="124">
        <v>17.4239677584502</v>
      </c>
      <c r="M457" s="124">
        <v>24.632167967159599</v>
      </c>
      <c r="N457" s="124">
        <v>36.150250649376403</v>
      </c>
      <c r="O457" s="48">
        <v>9902182</v>
      </c>
      <c r="P457" s="48">
        <v>2367777</v>
      </c>
      <c r="Q457" s="48">
        <v>2428873.7999999998</v>
      </c>
      <c r="R457" s="48">
        <v>979180.5</v>
      </c>
      <c r="S457" s="48">
        <v>18597538</v>
      </c>
      <c r="T457" s="48">
        <v>1275565.6000000001</v>
      </c>
      <c r="U457" s="136">
        <v>1671135.6</v>
      </c>
      <c r="V457" s="136">
        <v>3450219.8</v>
      </c>
      <c r="W457" s="133">
        <v>56843.8</v>
      </c>
      <c r="Y457" s="48"/>
      <c r="Z457" s="48"/>
      <c r="AB457" s="48"/>
      <c r="AC457" s="48"/>
    </row>
    <row r="458" spans="1:29">
      <c r="A458" s="99" t="s">
        <v>6</v>
      </c>
      <c r="B458" s="100" t="s">
        <v>660</v>
      </c>
      <c r="C458" s="2">
        <v>1168</v>
      </c>
      <c r="D458" s="2" t="s">
        <v>18</v>
      </c>
      <c r="E458" s="154">
        <v>457.7</v>
      </c>
      <c r="F458" s="132">
        <v>23.382508644704899</v>
      </c>
      <c r="G458" s="99" t="s">
        <v>470</v>
      </c>
      <c r="H458" s="132">
        <v>0.62278051701965875</v>
      </c>
      <c r="I458" s="123">
        <v>17.7097565997692</v>
      </c>
      <c r="J458" s="123">
        <v>24.4967990723115</v>
      </c>
      <c r="K458" s="123">
        <v>35.012725488741999</v>
      </c>
      <c r="L458" s="124">
        <v>14.6088462197197</v>
      </c>
      <c r="M458" s="124">
        <v>21.615279161316298</v>
      </c>
      <c r="N458" s="124">
        <v>31.9726302944234</v>
      </c>
      <c r="O458" s="54">
        <v>12264466</v>
      </c>
      <c r="P458" s="54">
        <v>2933088.8</v>
      </c>
      <c r="Q458" s="54">
        <v>2465836</v>
      </c>
      <c r="R458" s="54">
        <v>854838.2</v>
      </c>
      <c r="S458" s="54">
        <v>17880952</v>
      </c>
      <c r="T458" s="54">
        <v>1521786.6</v>
      </c>
      <c r="U458" s="136">
        <v>1805749.5</v>
      </c>
      <c r="V458" s="136">
        <v>2401407</v>
      </c>
      <c r="W458" s="133">
        <v>15408104</v>
      </c>
      <c r="Y458" s="54"/>
      <c r="Z458" s="54"/>
      <c r="AB458" s="54"/>
      <c r="AC458" s="54"/>
    </row>
    <row r="459" spans="1:29">
      <c r="A459" s="100" t="s">
        <v>6</v>
      </c>
      <c r="B459" s="100" t="s">
        <v>660</v>
      </c>
      <c r="C459" s="2">
        <v>1168</v>
      </c>
      <c r="D459" s="2" t="s">
        <v>18</v>
      </c>
      <c r="E459" s="154">
        <v>459.61</v>
      </c>
      <c r="F459" s="132">
        <v>23.4413508242889</v>
      </c>
      <c r="G459" s="99" t="s">
        <v>471</v>
      </c>
      <c r="H459" s="132">
        <v>0.66412705908201763</v>
      </c>
      <c r="I459" s="123">
        <v>20.5782907366677</v>
      </c>
      <c r="J459" s="123">
        <v>27.427481337406199</v>
      </c>
      <c r="K459" s="123">
        <v>39.444668625790797</v>
      </c>
      <c r="L459" s="124">
        <v>17.476846034449</v>
      </c>
      <c r="M459" s="124">
        <v>24.6804045532194</v>
      </c>
      <c r="N459" s="124">
        <v>36.1575339169245</v>
      </c>
      <c r="O459" s="48">
        <v>7246366</v>
      </c>
      <c r="P459" s="48">
        <v>2044755.1</v>
      </c>
      <c r="Q459" s="48">
        <v>2140709.5</v>
      </c>
      <c r="R459" s="48">
        <v>779676.3</v>
      </c>
      <c r="S459" s="48">
        <v>16689956</v>
      </c>
      <c r="T459" s="48">
        <v>1122741.8999999999</v>
      </c>
      <c r="U459" s="136">
        <v>658016.89999999991</v>
      </c>
      <c r="V459" s="136">
        <v>1168298.6000000001</v>
      </c>
      <c r="W459" s="133">
        <v>9186622</v>
      </c>
      <c r="Y459" s="48"/>
      <c r="Z459" s="48"/>
      <c r="AB459" s="48"/>
      <c r="AC459" s="48"/>
    </row>
    <row r="460" spans="1:29">
      <c r="A460" s="99" t="s">
        <v>6</v>
      </c>
      <c r="B460" s="100" t="s">
        <v>660</v>
      </c>
      <c r="C460" s="2">
        <v>1168</v>
      </c>
      <c r="D460" s="2" t="s">
        <v>18</v>
      </c>
      <c r="E460" s="154">
        <v>464.28</v>
      </c>
      <c r="F460" s="132">
        <v>23.589509264366001</v>
      </c>
      <c r="G460" s="99" t="s">
        <v>472</v>
      </c>
      <c r="H460" s="132">
        <v>0.64878893553793948</v>
      </c>
      <c r="I460" s="123">
        <v>19.4997294123764</v>
      </c>
      <c r="J460" s="123">
        <v>26.371060252089201</v>
      </c>
      <c r="K460" s="123">
        <v>37.879445156935397</v>
      </c>
      <c r="L460" s="124">
        <v>16.416167173807899</v>
      </c>
      <c r="M460" s="124">
        <v>23.495337193963302</v>
      </c>
      <c r="N460" s="124">
        <v>34.548780162335099</v>
      </c>
      <c r="O460" s="48">
        <v>12336481</v>
      </c>
      <c r="P460" s="48">
        <v>2400212.7999999998</v>
      </c>
      <c r="Q460" s="48">
        <v>2371990.2999999998</v>
      </c>
      <c r="R460" s="48">
        <v>853350.40000000002</v>
      </c>
      <c r="S460" s="48">
        <v>20277042</v>
      </c>
      <c r="T460" s="48">
        <v>1208550.1000000001</v>
      </c>
      <c r="U460" s="136">
        <v>626333.69999999995</v>
      </c>
      <c r="V460" s="136">
        <v>1344598.2999999998</v>
      </c>
      <c r="W460" s="140">
        <v>8250752</v>
      </c>
      <c r="Y460" s="48"/>
      <c r="Z460" s="48"/>
      <c r="AB460" s="48"/>
      <c r="AC460" s="48"/>
    </row>
    <row r="461" spans="1:29">
      <c r="A461" s="99" t="s">
        <v>6</v>
      </c>
      <c r="B461" s="100" t="s">
        <v>660</v>
      </c>
      <c r="C461" s="2">
        <v>1168</v>
      </c>
      <c r="D461" s="2" t="s">
        <v>18</v>
      </c>
      <c r="E461" s="154">
        <v>466.06</v>
      </c>
      <c r="F461" s="132">
        <v>23.6474393272482</v>
      </c>
      <c r="G461" s="99" t="s">
        <v>473</v>
      </c>
      <c r="H461" s="132">
        <v>0.63984982390819722</v>
      </c>
      <c r="I461" s="123">
        <v>18.852378379929299</v>
      </c>
      <c r="J461" s="123">
        <v>25.7052176841533</v>
      </c>
      <c r="K461" s="123">
        <v>36.743340363265602</v>
      </c>
      <c r="L461" s="124">
        <v>15.7775381480969</v>
      </c>
      <c r="M461" s="124">
        <v>22.817252459548801</v>
      </c>
      <c r="N461" s="124">
        <v>33.735041099417401</v>
      </c>
      <c r="O461" s="48">
        <v>10743905</v>
      </c>
      <c r="P461" s="48">
        <v>2601014.7999999998</v>
      </c>
      <c r="Q461" s="48">
        <v>2467699.5</v>
      </c>
      <c r="R461" s="48">
        <v>923043.7</v>
      </c>
      <c r="S461" s="48">
        <v>22167810</v>
      </c>
      <c r="T461" s="48">
        <v>1230270.3999999999</v>
      </c>
      <c r="U461" s="136">
        <v>477088.69999999995</v>
      </c>
      <c r="V461" s="136">
        <v>935730.8</v>
      </c>
      <c r="W461" s="133">
        <v>5155652</v>
      </c>
      <c r="Y461" s="48"/>
      <c r="Z461" s="48"/>
      <c r="AB461" s="48"/>
      <c r="AC461" s="48"/>
    </row>
    <row r="462" spans="1:29">
      <c r="A462" s="99" t="s">
        <v>6</v>
      </c>
      <c r="B462" s="100" t="s">
        <v>660</v>
      </c>
      <c r="C462" s="2">
        <v>1168</v>
      </c>
      <c r="D462" s="2" t="s">
        <v>18</v>
      </c>
      <c r="E462" s="154">
        <v>467.12</v>
      </c>
      <c r="F462" s="132">
        <v>23.682285646692002</v>
      </c>
      <c r="G462" s="120" t="s">
        <v>474</v>
      </c>
      <c r="H462" s="132">
        <v>0.66209595475083793</v>
      </c>
      <c r="I462" s="123">
        <v>20.435843744544002</v>
      </c>
      <c r="J462" s="123">
        <v>27.271965885357702</v>
      </c>
      <c r="K462" s="123">
        <v>39.273788974492099</v>
      </c>
      <c r="L462" s="124">
        <v>17.2516484128464</v>
      </c>
      <c r="M462" s="124">
        <v>24.482415747781399</v>
      </c>
      <c r="N462" s="124">
        <v>35.855846399525902</v>
      </c>
      <c r="O462" s="48">
        <v>987733.3</v>
      </c>
      <c r="P462" s="48">
        <v>167836.5</v>
      </c>
      <c r="Q462" s="48">
        <v>164096</v>
      </c>
      <c r="R462" s="48">
        <v>60906.5</v>
      </c>
      <c r="S462" s="48">
        <v>1274057.8999999999</v>
      </c>
      <c r="T462" s="48">
        <v>103859.7</v>
      </c>
      <c r="U462" s="136">
        <v>129213.40000000001</v>
      </c>
      <c r="V462" s="136">
        <v>139595.6</v>
      </c>
      <c r="W462" s="133">
        <v>1</v>
      </c>
      <c r="Y462" s="48"/>
      <c r="Z462" s="48"/>
      <c r="AB462" s="48"/>
      <c r="AC462" s="48"/>
    </row>
    <row r="463" spans="1:29">
      <c r="A463" s="100" t="s">
        <v>6</v>
      </c>
      <c r="B463" s="100" t="s">
        <v>660</v>
      </c>
      <c r="C463" s="2">
        <v>1168</v>
      </c>
      <c r="D463" s="2" t="s">
        <v>18</v>
      </c>
      <c r="E463" s="154">
        <v>468.72</v>
      </c>
      <c r="F463" s="132">
        <v>23.735348513118499</v>
      </c>
      <c r="G463" s="99" t="s">
        <v>475</v>
      </c>
      <c r="H463" s="132">
        <v>0.69366690499724726</v>
      </c>
      <c r="I463" s="123">
        <v>22.583150564009902</v>
      </c>
      <c r="J463" s="123">
        <v>29.574370895734301</v>
      </c>
      <c r="K463" s="123">
        <v>42.7399220420888</v>
      </c>
      <c r="L463" s="124">
        <v>19.423448652791102</v>
      </c>
      <c r="M463" s="124">
        <v>26.865702592924301</v>
      </c>
      <c r="N463" s="124">
        <v>39.306282493698703</v>
      </c>
      <c r="O463" s="48">
        <v>41544176</v>
      </c>
      <c r="P463" s="48">
        <v>16266261</v>
      </c>
      <c r="Q463" s="48">
        <v>25840324</v>
      </c>
      <c r="R463" s="48">
        <v>5627625.5</v>
      </c>
      <c r="S463" s="48">
        <v>63252668</v>
      </c>
      <c r="T463" s="48">
        <v>5365703.5</v>
      </c>
      <c r="U463" s="136">
        <v>10762737</v>
      </c>
      <c r="V463" s="136">
        <v>19897402</v>
      </c>
      <c r="W463" s="133">
        <v>164632432</v>
      </c>
      <c r="Y463" s="48"/>
      <c r="Z463" s="48"/>
      <c r="AB463" s="48"/>
      <c r="AC463" s="48"/>
    </row>
    <row r="464" spans="1:29">
      <c r="A464" s="99" t="s">
        <v>6</v>
      </c>
      <c r="B464" s="100" t="s">
        <v>660</v>
      </c>
      <c r="C464" s="2">
        <v>1168</v>
      </c>
      <c r="D464" s="2" t="s">
        <v>18</v>
      </c>
      <c r="E464" s="162">
        <v>470.3</v>
      </c>
      <c r="F464" s="132">
        <v>23.7882647850716</v>
      </c>
      <c r="G464" s="99" t="s">
        <v>476</v>
      </c>
      <c r="H464" s="132">
        <v>0.58246171123584911</v>
      </c>
      <c r="I464" s="123">
        <v>14.6716497175708</v>
      </c>
      <c r="J464" s="123">
        <v>21.563383299312999</v>
      </c>
      <c r="K464" s="123">
        <v>30.6005565417917</v>
      </c>
      <c r="L464" s="124">
        <v>11.755741021926401</v>
      </c>
      <c r="M464" s="124">
        <v>18.5013146637856</v>
      </c>
      <c r="N464" s="124">
        <v>27.948399625851501</v>
      </c>
      <c r="O464" s="54">
        <v>25973594</v>
      </c>
      <c r="P464" s="54">
        <v>12194957</v>
      </c>
      <c r="Q464" s="54">
        <v>8723294</v>
      </c>
      <c r="R464" s="54">
        <v>3738446.8</v>
      </c>
      <c r="S464" s="54">
        <v>53644608</v>
      </c>
      <c r="T464" s="54">
        <v>4550101.5</v>
      </c>
      <c r="U464" s="136">
        <v>4476407.3</v>
      </c>
      <c r="V464" s="136">
        <v>7623344.5999999996</v>
      </c>
      <c r="W464" s="133">
        <v>56056704</v>
      </c>
      <c r="Y464" s="54"/>
      <c r="Z464" s="54"/>
      <c r="AB464" s="54"/>
      <c r="AC464" s="54"/>
    </row>
    <row r="465" spans="1:29">
      <c r="A465" s="99" t="s">
        <v>6</v>
      </c>
      <c r="B465" s="100" t="s">
        <v>660</v>
      </c>
      <c r="C465" s="2">
        <v>1168</v>
      </c>
      <c r="D465" s="2" t="s">
        <v>18</v>
      </c>
      <c r="E465" s="154">
        <v>472.11</v>
      </c>
      <c r="F465" s="132">
        <v>23.849474820633102</v>
      </c>
      <c r="G465" s="99" t="s">
        <v>477</v>
      </c>
      <c r="H465" s="132">
        <v>0.63869427951157043</v>
      </c>
      <c r="I465" s="123">
        <v>18.843834211428501</v>
      </c>
      <c r="J465" s="123">
        <v>25.6468212816904</v>
      </c>
      <c r="K465" s="123">
        <v>36.699037903576098</v>
      </c>
      <c r="L465" s="124">
        <v>15.7246899770753</v>
      </c>
      <c r="M465" s="124">
        <v>22.813600810544202</v>
      </c>
      <c r="N465" s="124">
        <v>33.523878957057697</v>
      </c>
      <c r="O465" s="48">
        <v>243545.4</v>
      </c>
      <c r="P465" s="48">
        <v>63309</v>
      </c>
      <c r="Q465" s="48">
        <v>71151.8</v>
      </c>
      <c r="R465" s="48">
        <v>20247.3</v>
      </c>
      <c r="S465" s="48">
        <v>300668.5</v>
      </c>
      <c r="T465" s="48">
        <v>20514.7</v>
      </c>
      <c r="U465" s="136">
        <v>62612.5</v>
      </c>
      <c r="V465" s="136">
        <v>74954.600000000006</v>
      </c>
      <c r="W465" s="133">
        <v>306749.09999999998</v>
      </c>
      <c r="Y465" s="48"/>
      <c r="Z465" s="48"/>
      <c r="AB465" s="48"/>
      <c r="AC465" s="48"/>
    </row>
    <row r="466" spans="1:29">
      <c r="A466" s="99" t="s">
        <v>6</v>
      </c>
      <c r="B466" s="100" t="s">
        <v>660</v>
      </c>
      <c r="C466" s="2">
        <v>1168</v>
      </c>
      <c r="D466" s="2" t="s">
        <v>18</v>
      </c>
      <c r="E466" s="154">
        <v>473.98</v>
      </c>
      <c r="F466" s="132">
        <v>23.915054061749</v>
      </c>
      <c r="G466" s="120" t="s">
        <v>478</v>
      </c>
      <c r="H466" s="132">
        <v>0.61410036859183281</v>
      </c>
      <c r="I466" s="123">
        <v>17.057025207906399</v>
      </c>
      <c r="J466" s="123">
        <v>23.8901913310666</v>
      </c>
      <c r="K466" s="123">
        <v>34.043898747533703</v>
      </c>
      <c r="L466" s="124">
        <v>13.949876693002301</v>
      </c>
      <c r="M466" s="124">
        <v>20.896371767223702</v>
      </c>
      <c r="N466" s="124">
        <v>31.073631569283599</v>
      </c>
      <c r="O466" s="48">
        <v>478140.8</v>
      </c>
      <c r="P466" s="48">
        <v>204543.9</v>
      </c>
      <c r="Q466" s="48">
        <v>179126.8</v>
      </c>
      <c r="R466" s="48">
        <v>58510.9</v>
      </c>
      <c r="S466" s="48">
        <v>995115.1</v>
      </c>
      <c r="T466" s="48">
        <v>87862.7</v>
      </c>
      <c r="U466" s="136">
        <v>73453.600000000006</v>
      </c>
      <c r="V466" s="136">
        <v>135455.20000000001</v>
      </c>
      <c r="W466" s="133">
        <v>14888</v>
      </c>
      <c r="Y466" s="48"/>
      <c r="Z466" s="48"/>
      <c r="AB466" s="48"/>
      <c r="AC466" s="48"/>
    </row>
    <row r="467" spans="1:29">
      <c r="A467" s="99" t="s">
        <v>6</v>
      </c>
      <c r="B467" s="100" t="s">
        <v>660</v>
      </c>
      <c r="C467" s="2">
        <v>1168</v>
      </c>
      <c r="D467" s="2" t="s">
        <v>18</v>
      </c>
      <c r="E467" s="154">
        <v>474.98</v>
      </c>
      <c r="F467" s="132">
        <v>23.951579494374698</v>
      </c>
      <c r="G467" s="99" t="s">
        <v>479</v>
      </c>
      <c r="H467" s="132">
        <v>0.67950382588819325</v>
      </c>
      <c r="I467" s="123">
        <v>21.659218716231699</v>
      </c>
      <c r="J467" s="123">
        <v>28.574150401835499</v>
      </c>
      <c r="K467" s="123">
        <v>41.138739260804698</v>
      </c>
      <c r="L467" s="124">
        <v>18.4897580382416</v>
      </c>
      <c r="M467" s="124">
        <v>25.836873858635901</v>
      </c>
      <c r="N467" s="124">
        <v>37.8586956121379</v>
      </c>
      <c r="O467" s="48">
        <v>10711927</v>
      </c>
      <c r="P467" s="48">
        <v>2067273.3</v>
      </c>
      <c r="Q467" s="48">
        <v>2296015.2999999998</v>
      </c>
      <c r="R467" s="48">
        <v>820167.1</v>
      </c>
      <c r="S467" s="48">
        <v>16821172</v>
      </c>
      <c r="T467" s="48">
        <v>1266772</v>
      </c>
      <c r="U467" s="136">
        <v>1070544.6000000001</v>
      </c>
      <c r="V467" s="136">
        <v>1833014</v>
      </c>
      <c r="W467" s="133">
        <v>13401515</v>
      </c>
      <c r="Y467" s="48"/>
      <c r="Z467" s="48"/>
      <c r="AB467" s="48"/>
      <c r="AC467" s="48"/>
    </row>
    <row r="468" spans="1:29">
      <c r="A468" s="100" t="s">
        <v>6</v>
      </c>
      <c r="B468" s="100" t="s">
        <v>660</v>
      </c>
      <c r="C468" s="2">
        <v>1168</v>
      </c>
      <c r="D468" s="2" t="s">
        <v>18</v>
      </c>
      <c r="E468" s="154">
        <v>476.03</v>
      </c>
      <c r="F468" s="132">
        <v>23.990958228710198</v>
      </c>
      <c r="G468" s="99" t="s">
        <v>480</v>
      </c>
      <c r="H468" s="132">
        <v>0.57244663272770013</v>
      </c>
      <c r="I468" s="123">
        <v>13.9554972835905</v>
      </c>
      <c r="J468" s="123">
        <v>20.8403483296715</v>
      </c>
      <c r="K468" s="123">
        <v>29.6185840319352</v>
      </c>
      <c r="L468" s="124">
        <v>11.0824886369985</v>
      </c>
      <c r="M468" s="124">
        <v>17.738629001982499</v>
      </c>
      <c r="N468" s="124">
        <v>26.8812848706715</v>
      </c>
      <c r="O468" s="48">
        <v>15913941</v>
      </c>
      <c r="P468" s="48">
        <v>7077832</v>
      </c>
      <c r="Q468" s="48">
        <v>4888869</v>
      </c>
      <c r="R468" s="48">
        <v>1787511.1</v>
      </c>
      <c r="S468" s="48">
        <v>37102480</v>
      </c>
      <c r="T468" s="48">
        <v>2800053.5</v>
      </c>
      <c r="U468" s="136">
        <v>2680747.7000000002</v>
      </c>
      <c r="V468" s="136">
        <v>5144972.8</v>
      </c>
      <c r="W468" s="133">
        <v>37767116</v>
      </c>
      <c r="Y468" s="48"/>
      <c r="Z468" s="48"/>
      <c r="AB468" s="48"/>
      <c r="AC468" s="48"/>
    </row>
    <row r="469" spans="1:29">
      <c r="A469" s="99" t="s">
        <v>6</v>
      </c>
      <c r="B469" s="100" t="s">
        <v>660</v>
      </c>
      <c r="C469" s="2">
        <v>1168</v>
      </c>
      <c r="D469" s="2" t="s">
        <v>18</v>
      </c>
      <c r="E469" s="154">
        <v>477.08</v>
      </c>
      <c r="F469" s="132">
        <v>24.0313362159498</v>
      </c>
      <c r="G469" s="99" t="s">
        <v>481</v>
      </c>
      <c r="H469" s="132">
        <v>0.66640182080151322</v>
      </c>
      <c r="I469" s="123">
        <v>20.673691128707699</v>
      </c>
      <c r="J469" s="123">
        <v>27.618329752206801</v>
      </c>
      <c r="K469" s="123">
        <v>39.6934264054143</v>
      </c>
      <c r="L469" s="124">
        <v>17.525955309852701</v>
      </c>
      <c r="M469" s="124">
        <v>24.7667468990809</v>
      </c>
      <c r="N469" s="124">
        <v>36.314859073042598</v>
      </c>
      <c r="O469" s="48">
        <v>11436158</v>
      </c>
      <c r="P469" s="48">
        <v>3180642</v>
      </c>
      <c r="Q469" s="48">
        <v>3368142.8</v>
      </c>
      <c r="R469" s="48">
        <v>1220114.5</v>
      </c>
      <c r="S469" s="48">
        <v>26084756</v>
      </c>
      <c r="T469" s="48">
        <v>1765451.3</v>
      </c>
      <c r="U469" s="136">
        <v>13158495.299999999</v>
      </c>
      <c r="V469" s="136">
        <v>3863766.6</v>
      </c>
      <c r="W469" s="133">
        <v>26973944</v>
      </c>
      <c r="Y469" s="48"/>
      <c r="Z469" s="48"/>
      <c r="AB469" s="48"/>
      <c r="AC469" s="48"/>
    </row>
    <row r="470" spans="1:29">
      <c r="A470" s="99" t="s">
        <v>6</v>
      </c>
      <c r="B470" s="100" t="s">
        <v>660</v>
      </c>
      <c r="C470" s="2">
        <v>1168</v>
      </c>
      <c r="D470" s="2" t="s">
        <v>18</v>
      </c>
      <c r="E470" s="154">
        <v>478.12</v>
      </c>
      <c r="F470" s="132">
        <v>24.072261927764998</v>
      </c>
      <c r="G470" s="120" t="s">
        <v>482</v>
      </c>
      <c r="H470" s="132">
        <v>0.69815807001721319</v>
      </c>
      <c r="I470" s="123">
        <v>22.893390975889599</v>
      </c>
      <c r="J470" s="123">
        <v>29.888806016832099</v>
      </c>
      <c r="K470" s="123">
        <v>43.035775800224798</v>
      </c>
      <c r="L470" s="124">
        <v>19.659531256071801</v>
      </c>
      <c r="M470" s="124">
        <v>27.1654870115295</v>
      </c>
      <c r="N470" s="124">
        <v>39.686337640642599</v>
      </c>
      <c r="O470" s="48">
        <v>3233735.8</v>
      </c>
      <c r="P470" s="48">
        <v>827627.3</v>
      </c>
      <c r="Q470" s="48">
        <v>918920.2</v>
      </c>
      <c r="R470" s="48">
        <v>359691.8</v>
      </c>
      <c r="S470" s="48">
        <v>7523999</v>
      </c>
      <c r="T470" s="48">
        <v>635683.6</v>
      </c>
      <c r="U470" s="136">
        <v>380993.6</v>
      </c>
      <c r="V470" s="136">
        <v>671310.8</v>
      </c>
      <c r="W470" s="133">
        <v>49857.4</v>
      </c>
      <c r="Y470" s="48"/>
      <c r="Z470" s="48"/>
      <c r="AB470" s="48"/>
      <c r="AC470" s="48"/>
    </row>
    <row r="471" spans="1:29">
      <c r="A471" s="99" t="s">
        <v>6</v>
      </c>
      <c r="B471" s="100" t="s">
        <v>660</v>
      </c>
      <c r="C471" s="2">
        <v>1168</v>
      </c>
      <c r="D471" s="2" t="s">
        <v>18</v>
      </c>
      <c r="E471" s="154">
        <v>478.2</v>
      </c>
      <c r="F471" s="132">
        <v>24.075446987073299</v>
      </c>
      <c r="G471" s="99" t="s">
        <v>483</v>
      </c>
      <c r="H471" s="132">
        <v>0.63084335288025595</v>
      </c>
      <c r="I471" s="123">
        <v>18.241214051842402</v>
      </c>
      <c r="J471" s="123">
        <v>25.079625348962001</v>
      </c>
      <c r="K471" s="123">
        <v>35.867281929274696</v>
      </c>
      <c r="L471" s="124">
        <v>15.1727171158293</v>
      </c>
      <c r="M471" s="124">
        <v>22.191789904865502</v>
      </c>
      <c r="N471" s="124">
        <v>32.850127840381298</v>
      </c>
      <c r="O471" s="48">
        <v>6236030</v>
      </c>
      <c r="P471" s="48">
        <v>1580245.5</v>
      </c>
      <c r="Q471" s="48">
        <v>1570895.9</v>
      </c>
      <c r="R471" s="48">
        <v>513013.4</v>
      </c>
      <c r="S471" s="48">
        <v>9407194</v>
      </c>
      <c r="T471" s="48">
        <v>616536.1</v>
      </c>
      <c r="U471" s="136">
        <v>434156.30000000005</v>
      </c>
      <c r="V471" s="136">
        <v>846916.1</v>
      </c>
      <c r="W471" s="133">
        <v>6202449</v>
      </c>
      <c r="Y471" s="48"/>
      <c r="Z471" s="48"/>
      <c r="AB471" s="48"/>
      <c r="AC471" s="48"/>
    </row>
    <row r="472" spans="1:29">
      <c r="A472" s="100" t="s">
        <v>6</v>
      </c>
      <c r="B472" s="100" t="s">
        <v>660</v>
      </c>
      <c r="C472" s="2">
        <v>1168</v>
      </c>
      <c r="D472" s="2" t="s">
        <v>18</v>
      </c>
      <c r="E472" s="154">
        <v>483.02</v>
      </c>
      <c r="F472" s="132">
        <v>24.275996494778902</v>
      </c>
      <c r="G472" s="99" t="s">
        <v>484</v>
      </c>
      <c r="H472" s="132">
        <v>0.5082485066051422</v>
      </c>
      <c r="I472" s="123">
        <v>8.9065415630739508</v>
      </c>
      <c r="J472" s="123">
        <v>16.1652485576614</v>
      </c>
      <c r="K472" s="123">
        <v>23.559556386671002</v>
      </c>
      <c r="L472" s="124">
        <v>6.4191390259909298</v>
      </c>
      <c r="M472" s="124">
        <v>12.9485131713028</v>
      </c>
      <c r="N472" s="124">
        <v>20.874600156640401</v>
      </c>
      <c r="O472" s="48">
        <v>12784398</v>
      </c>
      <c r="P472" s="48">
        <v>6438422</v>
      </c>
      <c r="Q472" s="48">
        <v>3780652.3</v>
      </c>
      <c r="R472" s="48">
        <v>1136565.3</v>
      </c>
      <c r="S472" s="48">
        <v>22448916</v>
      </c>
      <c r="T472" s="48">
        <v>1737197.1</v>
      </c>
      <c r="U472" s="136">
        <v>1215263.8999999999</v>
      </c>
      <c r="V472" s="136">
        <v>1732974.7000000002</v>
      </c>
      <c r="W472" s="133">
        <v>13922901</v>
      </c>
      <c r="Y472" s="48"/>
      <c r="Z472" s="48"/>
      <c r="AB472" s="48"/>
      <c r="AC472" s="48"/>
    </row>
    <row r="473" spans="1:29">
      <c r="A473" s="99" t="s">
        <v>6</v>
      </c>
      <c r="B473" s="100" t="s">
        <v>660</v>
      </c>
      <c r="C473" s="2">
        <v>1168</v>
      </c>
      <c r="D473" s="2" t="s">
        <v>18</v>
      </c>
      <c r="E473" s="154">
        <v>484.29</v>
      </c>
      <c r="F473" s="132">
        <v>24.331302132630199</v>
      </c>
      <c r="G473" s="99" t="s">
        <v>485</v>
      </c>
      <c r="H473" s="132">
        <v>0.59976608007140708</v>
      </c>
      <c r="I473" s="123">
        <v>16.021836389973799</v>
      </c>
      <c r="J473" s="123">
        <v>22.854370539438801</v>
      </c>
      <c r="K473" s="123">
        <v>32.4267752650685</v>
      </c>
      <c r="L473" s="124">
        <v>12.961514231323999</v>
      </c>
      <c r="M473" s="124">
        <v>19.832319686123999</v>
      </c>
      <c r="N473" s="124">
        <v>29.613851380627501</v>
      </c>
      <c r="O473" s="48">
        <v>703147</v>
      </c>
      <c r="P473" s="48">
        <v>208056</v>
      </c>
      <c r="Q473" s="48">
        <v>181072</v>
      </c>
      <c r="R473" s="48">
        <v>59372.800000000003</v>
      </c>
      <c r="S473" s="48">
        <v>1052740</v>
      </c>
      <c r="T473" s="48">
        <v>71335.199999999997</v>
      </c>
      <c r="U473" s="136">
        <v>72296.399999999994</v>
      </c>
      <c r="V473" s="136">
        <v>84680.3</v>
      </c>
      <c r="W473" s="133">
        <v>1.23034</v>
      </c>
      <c r="Y473" s="48"/>
      <c r="Z473" s="48"/>
      <c r="AB473" s="48"/>
      <c r="AC473" s="48"/>
    </row>
    <row r="474" spans="1:29">
      <c r="A474" s="99" t="s">
        <v>6</v>
      </c>
      <c r="B474" s="100" t="s">
        <v>660</v>
      </c>
      <c r="C474" s="2">
        <v>1168</v>
      </c>
      <c r="D474" s="2" t="s">
        <v>18</v>
      </c>
      <c r="E474" s="154">
        <v>487.04</v>
      </c>
      <c r="F474" s="132">
        <v>24.453824740651299</v>
      </c>
      <c r="G474" s="99" t="s">
        <v>486</v>
      </c>
      <c r="H474" s="132">
        <v>0.55826865140770454</v>
      </c>
      <c r="I474" s="123">
        <v>12.868378952686999</v>
      </c>
      <c r="J474" s="123">
        <v>19.826237746989499</v>
      </c>
      <c r="K474" s="123">
        <v>28.240611946746899</v>
      </c>
      <c r="L474" s="124">
        <v>10.077626728686401</v>
      </c>
      <c r="M474" s="124">
        <v>16.694924424754301</v>
      </c>
      <c r="N474" s="124">
        <v>25.581655127302401</v>
      </c>
      <c r="O474" s="48">
        <v>3467</v>
      </c>
      <c r="P474" s="48">
        <v>15945278</v>
      </c>
      <c r="Q474" s="48">
        <v>10584356</v>
      </c>
      <c r="R474" s="48">
        <v>3462324.3</v>
      </c>
      <c r="S474" s="48">
        <v>76462072</v>
      </c>
      <c r="T474" s="48">
        <v>6105271.5</v>
      </c>
      <c r="U474" s="136">
        <v>4563942</v>
      </c>
      <c r="V474" s="136">
        <v>6850818.5</v>
      </c>
      <c r="W474" s="140">
        <v>60333220</v>
      </c>
      <c r="Y474" s="48"/>
      <c r="Z474" s="48"/>
      <c r="AB474" s="48"/>
      <c r="AC474" s="48"/>
    </row>
    <row r="475" spans="1:29">
      <c r="A475" s="99" t="s">
        <v>6</v>
      </c>
      <c r="B475" s="100" t="s">
        <v>660</v>
      </c>
      <c r="C475" s="2">
        <v>1168</v>
      </c>
      <c r="D475" s="2" t="s">
        <v>18</v>
      </c>
      <c r="E475" s="154">
        <v>490.37</v>
      </c>
      <c r="F475" s="132">
        <v>24.606104706863299</v>
      </c>
      <c r="G475" s="99" t="s">
        <v>487</v>
      </c>
      <c r="H475" s="132">
        <v>0.63750761320810634</v>
      </c>
      <c r="I475" s="123">
        <v>18.812948788232301</v>
      </c>
      <c r="J475" s="123">
        <v>25.598567648061302</v>
      </c>
      <c r="K475" s="123">
        <v>36.498115500240303</v>
      </c>
      <c r="L475" s="124">
        <v>15.6239598143853</v>
      </c>
      <c r="M475" s="124">
        <v>22.681758878777099</v>
      </c>
      <c r="N475" s="124">
        <v>33.473975521221099</v>
      </c>
      <c r="O475" s="48">
        <v>79753500</v>
      </c>
      <c r="P475" s="48">
        <v>19753700</v>
      </c>
      <c r="Q475" s="48">
        <v>18686700</v>
      </c>
      <c r="R475" s="48">
        <v>5947310</v>
      </c>
      <c r="S475" s="48">
        <v>129950000</v>
      </c>
      <c r="T475" s="48">
        <v>10106400</v>
      </c>
      <c r="U475" s="136">
        <v>5472650</v>
      </c>
      <c r="V475" s="136">
        <v>8165770</v>
      </c>
      <c r="W475" s="133">
        <v>41074700</v>
      </c>
      <c r="Y475" s="48"/>
      <c r="Z475" s="48"/>
      <c r="AB475" s="48"/>
      <c r="AC475" s="48"/>
    </row>
    <row r="476" spans="1:29">
      <c r="A476" s="103" t="s">
        <v>6</v>
      </c>
      <c r="B476" s="100" t="s">
        <v>660</v>
      </c>
      <c r="C476" s="2">
        <v>1168</v>
      </c>
      <c r="D476" s="2" t="s">
        <v>18</v>
      </c>
      <c r="E476" s="154">
        <v>493.02</v>
      </c>
      <c r="F476" s="132">
        <v>24.729284557522</v>
      </c>
      <c r="G476" s="99" t="s">
        <v>488</v>
      </c>
      <c r="H476" s="135">
        <v>0.57656597084098127</v>
      </c>
      <c r="I476" s="126">
        <v>14.358116026248201</v>
      </c>
      <c r="J476" s="126">
        <v>21.195543775437599</v>
      </c>
      <c r="K476" s="126">
        <v>30.215997862678801</v>
      </c>
      <c r="L476" s="127">
        <v>11.4004966364304</v>
      </c>
      <c r="M476" s="128">
        <v>18.1382122985755</v>
      </c>
      <c r="N476" s="128">
        <v>27.386189623191399</v>
      </c>
      <c r="O476" s="48">
        <v>35772624</v>
      </c>
      <c r="P476" s="48">
        <v>8216781.5</v>
      </c>
      <c r="Q476" s="48">
        <v>5932964</v>
      </c>
      <c r="R476" s="48">
        <v>1937391</v>
      </c>
      <c r="S476" s="48">
        <v>47379852</v>
      </c>
      <c r="T476" s="48">
        <v>3317967.8</v>
      </c>
      <c r="U476" s="136">
        <v>5755121.0999999996</v>
      </c>
      <c r="V476" s="136">
        <v>8804126.5</v>
      </c>
      <c r="W476" s="144">
        <v>72125568</v>
      </c>
      <c r="Y476" s="48"/>
      <c r="Z476" s="48"/>
      <c r="AB476" s="48"/>
      <c r="AC476" s="48"/>
    </row>
    <row r="477" spans="1:29">
      <c r="A477" s="100" t="s">
        <v>6</v>
      </c>
      <c r="B477" s="100" t="s">
        <v>660</v>
      </c>
      <c r="C477" s="2">
        <v>1168</v>
      </c>
      <c r="D477" s="2" t="s">
        <v>18</v>
      </c>
      <c r="E477" s="154">
        <v>496.5</v>
      </c>
      <c r="F477" s="132">
        <v>24.8921727011545</v>
      </c>
      <c r="G477" s="99" t="s">
        <v>489</v>
      </c>
      <c r="H477" s="132">
        <v>0.60923122387003548</v>
      </c>
      <c r="I477" s="123">
        <v>16.651477288848302</v>
      </c>
      <c r="J477" s="123">
        <v>23.508822867353398</v>
      </c>
      <c r="K477" s="123">
        <v>33.5481530479112</v>
      </c>
      <c r="L477" s="124">
        <v>13.6706871022408</v>
      </c>
      <c r="M477" s="124">
        <v>20.514934057903901</v>
      </c>
      <c r="N477" s="124">
        <v>30.5680945285824</v>
      </c>
      <c r="O477" s="48">
        <v>10126500</v>
      </c>
      <c r="P477" s="48">
        <v>2708130</v>
      </c>
      <c r="Q477" s="48">
        <v>2500500</v>
      </c>
      <c r="R477" s="48">
        <v>681932</v>
      </c>
      <c r="S477" s="48">
        <v>15427900</v>
      </c>
      <c r="T477" s="48">
        <v>1039700</v>
      </c>
      <c r="U477" s="136">
        <v>1203277</v>
      </c>
      <c r="V477" s="136">
        <v>1115911</v>
      </c>
      <c r="W477" s="133">
        <v>448614</v>
      </c>
      <c r="Y477" s="48"/>
      <c r="Z477" s="48"/>
      <c r="AB477" s="48"/>
      <c r="AC477" s="48"/>
    </row>
    <row r="478" spans="1:29">
      <c r="A478" s="103" t="s">
        <v>6</v>
      </c>
      <c r="B478" s="100" t="s">
        <v>660</v>
      </c>
      <c r="C478" s="2">
        <v>1168</v>
      </c>
      <c r="D478" s="2" t="s">
        <v>18</v>
      </c>
      <c r="E478" s="154">
        <v>502.57</v>
      </c>
      <c r="F478" s="132">
        <v>25.173888930385001</v>
      </c>
      <c r="G478" s="99" t="s">
        <v>490</v>
      </c>
      <c r="H478" s="135">
        <v>0.66565641977140833</v>
      </c>
      <c r="I478" s="126">
        <v>20.719305705524398</v>
      </c>
      <c r="J478" s="126">
        <v>27.557077488997201</v>
      </c>
      <c r="K478" s="126">
        <v>39.6075097244115</v>
      </c>
      <c r="L478" s="127">
        <v>17.54878996199</v>
      </c>
      <c r="M478" s="128">
        <v>24.7860884008937</v>
      </c>
      <c r="N478" s="128">
        <v>36.307769343402697</v>
      </c>
      <c r="O478" s="48">
        <v>52367100</v>
      </c>
      <c r="P478" s="48">
        <v>15116800</v>
      </c>
      <c r="Q478" s="48">
        <v>14929900</v>
      </c>
      <c r="R478" s="48">
        <v>6538100</v>
      </c>
      <c r="S478" s="48">
        <v>119332000</v>
      </c>
      <c r="T478" s="48">
        <v>8628570</v>
      </c>
      <c r="U478" s="136">
        <v>4716600</v>
      </c>
      <c r="V478" s="136">
        <v>10319950</v>
      </c>
      <c r="W478" s="144">
        <v>59476300</v>
      </c>
      <c r="Y478" s="48"/>
      <c r="Z478" s="48"/>
      <c r="AB478" s="48"/>
      <c r="AC478" s="48"/>
    </row>
    <row r="479" spans="1:29">
      <c r="A479" s="103" t="s">
        <v>6</v>
      </c>
      <c r="B479" s="100" t="s">
        <v>660</v>
      </c>
      <c r="C479" s="2">
        <v>1168</v>
      </c>
      <c r="D479" s="2" t="s">
        <v>18</v>
      </c>
      <c r="E479" s="154">
        <v>505.52</v>
      </c>
      <c r="F479" s="132">
        <v>25.307129040652001</v>
      </c>
      <c r="G479" s="99" t="s">
        <v>491</v>
      </c>
      <c r="H479" s="135">
        <v>0.67199566081327211</v>
      </c>
      <c r="I479" s="126">
        <v>21.116138048704499</v>
      </c>
      <c r="J479" s="126">
        <v>28.0127745946075</v>
      </c>
      <c r="K479" s="126">
        <v>40.231942638277502</v>
      </c>
      <c r="L479" s="127">
        <v>17.9237702586864</v>
      </c>
      <c r="M479" s="128">
        <v>25.2716049337002</v>
      </c>
      <c r="N479" s="128">
        <v>37.032355171896697</v>
      </c>
      <c r="O479" s="48">
        <v>11393625</v>
      </c>
      <c r="P479" s="48">
        <v>3308959.5</v>
      </c>
      <c r="Q479" s="48">
        <v>3585418.8</v>
      </c>
      <c r="R479" s="48">
        <v>1511256.6</v>
      </c>
      <c r="S479" s="48">
        <v>28128646</v>
      </c>
      <c r="T479" s="48">
        <v>1682522.8</v>
      </c>
      <c r="U479" s="136">
        <v>1491155</v>
      </c>
      <c r="V479" s="136">
        <v>2930850.1</v>
      </c>
      <c r="W479" s="144">
        <v>22239996</v>
      </c>
      <c r="Y479" s="48"/>
      <c r="Z479" s="48"/>
      <c r="AB479" s="48"/>
      <c r="AC479" s="48"/>
    </row>
    <row r="480" spans="1:29">
      <c r="A480" s="103" t="s">
        <v>6</v>
      </c>
      <c r="B480" s="100" t="s">
        <v>660</v>
      </c>
      <c r="C480" s="2">
        <v>1168</v>
      </c>
      <c r="D480" s="2" t="s">
        <v>18</v>
      </c>
      <c r="E480" s="154">
        <v>508.7</v>
      </c>
      <c r="F480" s="132">
        <v>25.446228599461801</v>
      </c>
      <c r="G480" s="99" t="s">
        <v>492</v>
      </c>
      <c r="H480" s="135">
        <v>0.66768184253890783</v>
      </c>
      <c r="I480" s="126">
        <v>20.804935823208499</v>
      </c>
      <c r="J480" s="126">
        <v>27.707198204736599</v>
      </c>
      <c r="K480" s="126">
        <v>39.800912892269103</v>
      </c>
      <c r="L480" s="127">
        <v>17.643556187132699</v>
      </c>
      <c r="M480" s="128">
        <v>24.948020835618902</v>
      </c>
      <c r="N480" s="128">
        <v>36.678063234882401</v>
      </c>
      <c r="O480" s="48">
        <v>40018300</v>
      </c>
      <c r="P480" s="48">
        <v>12539700</v>
      </c>
      <c r="Q480" s="48">
        <v>12480900</v>
      </c>
      <c r="R480" s="48">
        <v>5459770</v>
      </c>
      <c r="S480" s="48">
        <v>95327200</v>
      </c>
      <c r="T480" s="48">
        <v>7253650</v>
      </c>
      <c r="U480" s="136">
        <v>2290497</v>
      </c>
      <c r="V480" s="136">
        <v>5907020</v>
      </c>
      <c r="W480" s="144">
        <v>32842900</v>
      </c>
      <c r="Y480" s="48"/>
      <c r="Z480" s="48"/>
      <c r="AB480" s="48"/>
      <c r="AC480" s="48"/>
    </row>
    <row r="481" spans="1:29">
      <c r="A481" s="99" t="s">
        <v>6</v>
      </c>
      <c r="B481" s="100" t="s">
        <v>660</v>
      </c>
      <c r="C481" s="2">
        <v>1168</v>
      </c>
      <c r="D481" s="2" t="s">
        <v>18</v>
      </c>
      <c r="E481" s="156">
        <v>510.2</v>
      </c>
      <c r="F481" s="132">
        <v>25.510220733573998</v>
      </c>
      <c r="G481" s="118" t="s">
        <v>493</v>
      </c>
      <c r="H481" s="132">
        <v>0.65214347521293403</v>
      </c>
      <c r="I481" s="123">
        <v>19.7164028877955</v>
      </c>
      <c r="J481" s="123">
        <v>26.590971585714598</v>
      </c>
      <c r="K481" s="123">
        <v>38.130783734505499</v>
      </c>
      <c r="L481" s="124">
        <v>16.589135804425901</v>
      </c>
      <c r="M481" s="124">
        <v>23.7353299863342</v>
      </c>
      <c r="N481" s="124">
        <v>34.960331342595701</v>
      </c>
      <c r="O481" s="56">
        <v>28277700</v>
      </c>
      <c r="P481" s="56">
        <v>7284380</v>
      </c>
      <c r="Q481" s="56">
        <v>7327980</v>
      </c>
      <c r="R481" s="56">
        <v>2683420</v>
      </c>
      <c r="S481" s="56">
        <v>60872000</v>
      </c>
      <c r="T481" s="56">
        <v>3644980</v>
      </c>
      <c r="U481" s="136">
        <v>2129960</v>
      </c>
      <c r="V481" s="136">
        <v>2293620</v>
      </c>
      <c r="W481" s="133">
        <v>14196700</v>
      </c>
      <c r="Y481" s="56"/>
      <c r="Z481" s="56"/>
      <c r="AB481" s="56"/>
      <c r="AC481" s="56"/>
    </row>
    <row r="482" spans="1:29">
      <c r="A482" s="99" t="s">
        <v>6</v>
      </c>
      <c r="B482" s="100" t="s">
        <v>660</v>
      </c>
      <c r="C482" s="2">
        <v>1168</v>
      </c>
      <c r="D482" s="2" t="s">
        <v>18</v>
      </c>
      <c r="E482" s="154">
        <v>513.79</v>
      </c>
      <c r="F482" s="132">
        <v>25.6668925524929</v>
      </c>
      <c r="G482" s="99" t="s">
        <v>494</v>
      </c>
      <c r="H482" s="132">
        <v>0.67606914882388269</v>
      </c>
      <c r="I482" s="123">
        <v>21.3937745991268</v>
      </c>
      <c r="J482" s="123">
        <v>28.3044576380073</v>
      </c>
      <c r="K482" s="123">
        <v>40.603034650298099</v>
      </c>
      <c r="L482" s="124">
        <v>18.260084015014101</v>
      </c>
      <c r="M482" s="124">
        <v>25.5193236656674</v>
      </c>
      <c r="N482" s="124">
        <v>37.364982024502801</v>
      </c>
      <c r="O482" s="48">
        <v>8025134.5</v>
      </c>
      <c r="P482" s="48">
        <v>2208124.5</v>
      </c>
      <c r="Q482" s="48">
        <v>2313718</v>
      </c>
      <c r="R482" s="48">
        <v>867026.4</v>
      </c>
      <c r="S482" s="48">
        <v>18231508</v>
      </c>
      <c r="T482" s="48">
        <v>1427785</v>
      </c>
      <c r="U482" s="136">
        <v>724281.3</v>
      </c>
      <c r="V482" s="136">
        <v>1131973.8999999999</v>
      </c>
      <c r="W482" s="133">
        <v>8039719.5</v>
      </c>
      <c r="Y482" s="48"/>
      <c r="Z482" s="48"/>
      <c r="AB482" s="48"/>
      <c r="AC482" s="48"/>
    </row>
    <row r="483" spans="1:29">
      <c r="A483" s="99" t="s">
        <v>6</v>
      </c>
      <c r="B483" s="100" t="s">
        <v>660</v>
      </c>
      <c r="C483" s="2">
        <v>1168</v>
      </c>
      <c r="D483" s="2" t="s">
        <v>18</v>
      </c>
      <c r="E483" s="154">
        <v>518.05999999999995</v>
      </c>
      <c r="F483" s="132">
        <v>25.857826271094499</v>
      </c>
      <c r="G483" s="99" t="s">
        <v>495</v>
      </c>
      <c r="H483" s="132">
        <v>0.62832719783227509</v>
      </c>
      <c r="I483" s="123">
        <v>18.0632629995713</v>
      </c>
      <c r="J483" s="123">
        <v>24.8909019750594</v>
      </c>
      <c r="K483" s="123">
        <v>35.6036194681623</v>
      </c>
      <c r="L483" s="124">
        <v>14.9084266419499</v>
      </c>
      <c r="M483" s="124">
        <v>21.926657267028698</v>
      </c>
      <c r="N483" s="124">
        <v>32.5175350402573</v>
      </c>
      <c r="O483" s="48">
        <v>173333</v>
      </c>
      <c r="P483" s="48">
        <v>43454.2</v>
      </c>
      <c r="Q483" s="48">
        <v>40189.699999999997</v>
      </c>
      <c r="R483" s="48">
        <v>13295.3</v>
      </c>
      <c r="S483" s="48">
        <v>228192</v>
      </c>
      <c r="T483" s="48">
        <v>19976</v>
      </c>
      <c r="U483" s="136">
        <v>14681.170000000002</v>
      </c>
      <c r="V483" s="136">
        <v>22748.592558</v>
      </c>
      <c r="W483" s="133">
        <v>70449.8</v>
      </c>
      <c r="Y483" s="48"/>
      <c r="Z483" s="48"/>
      <c r="AB483" s="48"/>
      <c r="AC483" s="48"/>
    </row>
    <row r="484" spans="1:29">
      <c r="A484" s="103" t="s">
        <v>6</v>
      </c>
      <c r="B484" s="100" t="s">
        <v>660</v>
      </c>
      <c r="C484" s="2">
        <v>1168</v>
      </c>
      <c r="D484" s="2" t="s">
        <v>18</v>
      </c>
      <c r="E484" s="154">
        <v>519.79999999999995</v>
      </c>
      <c r="F484" s="132">
        <v>25.936110709148</v>
      </c>
      <c r="G484" s="99" t="s">
        <v>496</v>
      </c>
      <c r="H484" s="135">
        <v>0.63712445181888622</v>
      </c>
      <c r="I484" s="126">
        <v>18.680244253343801</v>
      </c>
      <c r="J484" s="126">
        <v>25.5359600665704</v>
      </c>
      <c r="K484" s="126">
        <v>36.374582653174102</v>
      </c>
      <c r="L484" s="127">
        <v>15.6432719621221</v>
      </c>
      <c r="M484" s="128">
        <v>22.645160790137702</v>
      </c>
      <c r="N484" s="128">
        <v>33.4870709152963</v>
      </c>
      <c r="O484" s="54">
        <v>20415174</v>
      </c>
      <c r="P484" s="54">
        <v>5493315.5</v>
      </c>
      <c r="Q484" s="54">
        <v>4804146.5</v>
      </c>
      <c r="R484" s="54">
        <v>1977006.3</v>
      </c>
      <c r="S484" s="54">
        <v>40587368</v>
      </c>
      <c r="T484" s="54">
        <v>2863822.3</v>
      </c>
      <c r="U484" s="136">
        <v>1736594.7999999998</v>
      </c>
      <c r="V484" s="136">
        <v>2951400.9000000004</v>
      </c>
      <c r="W484" s="144">
        <v>20085486</v>
      </c>
      <c r="Y484" s="54"/>
      <c r="Z484" s="54"/>
      <c r="AB484" s="54"/>
      <c r="AC484" s="54"/>
    </row>
    <row r="485" spans="1:29">
      <c r="A485" s="100" t="s">
        <v>6</v>
      </c>
      <c r="B485" s="100" t="s">
        <v>660</v>
      </c>
      <c r="C485" s="2">
        <v>1168</v>
      </c>
      <c r="D485" s="2" t="s">
        <v>18</v>
      </c>
      <c r="E485" s="154">
        <v>520.83000000000004</v>
      </c>
      <c r="F485" s="132">
        <v>25.982392637545001</v>
      </c>
      <c r="G485" s="99" t="s">
        <v>497</v>
      </c>
      <c r="H485" s="132">
        <v>0.61065434319586365</v>
      </c>
      <c r="I485" s="123">
        <v>16.841062381262098</v>
      </c>
      <c r="J485" s="123">
        <v>23.637765761412101</v>
      </c>
      <c r="K485" s="123">
        <v>33.630693023633398</v>
      </c>
      <c r="L485" s="124">
        <v>13.7626576762325</v>
      </c>
      <c r="M485" s="124">
        <v>20.685013751761399</v>
      </c>
      <c r="N485" s="124">
        <v>30.818300677761901</v>
      </c>
      <c r="O485" s="48">
        <v>15790983</v>
      </c>
      <c r="P485" s="48">
        <v>4171051.3</v>
      </c>
      <c r="Q485" s="48">
        <v>3397525</v>
      </c>
      <c r="R485" s="48">
        <v>1636961.3</v>
      </c>
      <c r="S485" s="48">
        <v>33131414</v>
      </c>
      <c r="T485" s="48">
        <v>1507440</v>
      </c>
      <c r="U485" s="136">
        <v>846707.19999999995</v>
      </c>
      <c r="V485" s="136">
        <v>1677655.5</v>
      </c>
      <c r="W485" s="133">
        <v>10582467</v>
      </c>
      <c r="Y485" s="48"/>
      <c r="Z485" s="48"/>
      <c r="AB485" s="48"/>
      <c r="AC485" s="48"/>
    </row>
    <row r="486" spans="1:29">
      <c r="A486" s="99" t="s">
        <v>6</v>
      </c>
      <c r="B486" s="100" t="s">
        <v>660</v>
      </c>
      <c r="C486" s="2">
        <v>1168</v>
      </c>
      <c r="D486" s="2" t="s">
        <v>18</v>
      </c>
      <c r="E486" s="154">
        <v>523.07000000000005</v>
      </c>
      <c r="F486" s="132">
        <v>26.082546652076701</v>
      </c>
      <c r="G486" s="99" t="s">
        <v>498</v>
      </c>
      <c r="H486" s="132">
        <v>0.64175036459879808</v>
      </c>
      <c r="I486" s="123">
        <v>19.022591835075399</v>
      </c>
      <c r="J486" s="123">
        <v>25.8728807532673</v>
      </c>
      <c r="K486" s="123">
        <v>36.973359430909703</v>
      </c>
      <c r="L486" s="124">
        <v>15.9168696986182</v>
      </c>
      <c r="M486" s="124">
        <v>22.997946598555099</v>
      </c>
      <c r="N486" s="124">
        <v>33.852006820132701</v>
      </c>
      <c r="O486" s="48">
        <v>2890109</v>
      </c>
      <c r="P486" s="48">
        <v>809356</v>
      </c>
      <c r="Q486" s="48">
        <v>708682.4</v>
      </c>
      <c r="R486" s="48">
        <v>320819.7</v>
      </c>
      <c r="S486" s="48">
        <v>6055168</v>
      </c>
      <c r="T486" s="48">
        <v>420337.5</v>
      </c>
      <c r="U486" s="136">
        <v>228104.09999999998</v>
      </c>
      <c r="V486" s="136">
        <v>359600.6</v>
      </c>
      <c r="W486" s="133">
        <v>255662.8</v>
      </c>
      <c r="Y486" s="48"/>
      <c r="Z486" s="48"/>
      <c r="AB486" s="48"/>
      <c r="AC486" s="48"/>
    </row>
    <row r="487" spans="1:29">
      <c r="A487" s="99" t="s">
        <v>6</v>
      </c>
      <c r="B487" s="100" t="s">
        <v>660</v>
      </c>
      <c r="C487" s="2">
        <v>1168</v>
      </c>
      <c r="D487" s="2" t="s">
        <v>18</v>
      </c>
      <c r="E487" s="154">
        <v>525.33000000000004</v>
      </c>
      <c r="F487" s="132">
        <v>26.182371993807099</v>
      </c>
      <c r="G487" s="99" t="s">
        <v>499</v>
      </c>
      <c r="H487" s="132">
        <v>0.66622604579591427</v>
      </c>
      <c r="I487" s="123">
        <v>20.718831658268801</v>
      </c>
      <c r="J487" s="123">
        <v>27.621038107620301</v>
      </c>
      <c r="K487" s="123">
        <v>39.676597779420497</v>
      </c>
      <c r="L487" s="124">
        <v>17.5588797795644</v>
      </c>
      <c r="M487" s="124">
        <v>24.767586718093298</v>
      </c>
      <c r="N487" s="124">
        <v>36.346431361655497</v>
      </c>
      <c r="O487" s="48">
        <v>13245623</v>
      </c>
      <c r="P487" s="48">
        <v>3823472.5</v>
      </c>
      <c r="Q487" s="48">
        <v>3728126</v>
      </c>
      <c r="R487" s="48">
        <v>1704814.4</v>
      </c>
      <c r="S487" s="48">
        <v>30885138</v>
      </c>
      <c r="T487" s="48">
        <v>2198862.2999999998</v>
      </c>
      <c r="U487" s="136">
        <v>1013517.2</v>
      </c>
      <c r="V487" s="136">
        <v>1904242</v>
      </c>
      <c r="W487" s="133">
        <v>13943823</v>
      </c>
      <c r="Y487" s="48"/>
      <c r="Z487" s="48"/>
      <c r="AB487" s="48"/>
      <c r="AC487" s="48"/>
    </row>
    <row r="488" spans="1:29">
      <c r="A488" s="103" t="s">
        <v>6</v>
      </c>
      <c r="B488" s="100" t="s">
        <v>660</v>
      </c>
      <c r="C488" s="2">
        <v>1168</v>
      </c>
      <c r="D488" s="2" t="s">
        <v>18</v>
      </c>
      <c r="E488" s="154">
        <v>527.79999999999995</v>
      </c>
      <c r="F488" s="132">
        <v>26.288109939999998</v>
      </c>
      <c r="G488" s="99" t="s">
        <v>500</v>
      </c>
      <c r="H488" s="135">
        <v>0.62966641891511665</v>
      </c>
      <c r="I488" s="126">
        <v>18.1742151562513</v>
      </c>
      <c r="J488" s="126">
        <v>24.994081219105102</v>
      </c>
      <c r="K488" s="126">
        <v>35.696577930173397</v>
      </c>
      <c r="L488" s="127">
        <v>15.1177013653906</v>
      </c>
      <c r="M488" s="128">
        <v>22.113681473483702</v>
      </c>
      <c r="N488" s="128">
        <v>32.594237901873797</v>
      </c>
      <c r="O488" s="48">
        <v>2602950</v>
      </c>
      <c r="P488" s="48">
        <v>728505</v>
      </c>
      <c r="Q488" s="48">
        <v>676629</v>
      </c>
      <c r="R488" s="48">
        <v>271155</v>
      </c>
      <c r="S488" s="48">
        <v>4190984.5</v>
      </c>
      <c r="T488" s="48">
        <v>290869.90000000002</v>
      </c>
      <c r="U488" s="136">
        <v>200781.2</v>
      </c>
      <c r="V488" s="136">
        <v>236992.8</v>
      </c>
      <c r="W488" s="144">
        <v>1231840</v>
      </c>
      <c r="Y488" s="48"/>
      <c r="Z488" s="48"/>
      <c r="AB488" s="48"/>
      <c r="AC488" s="48"/>
    </row>
    <row r="489" spans="1:29">
      <c r="A489" s="99" t="s">
        <v>6</v>
      </c>
      <c r="B489" s="100" t="s">
        <v>660</v>
      </c>
      <c r="C489" s="2">
        <v>1168</v>
      </c>
      <c r="D489" s="2" t="s">
        <v>18</v>
      </c>
      <c r="E489" s="154">
        <v>529.20000000000005</v>
      </c>
      <c r="F489" s="132">
        <v>26.348582569583101</v>
      </c>
      <c r="G489" s="99" t="s">
        <v>501</v>
      </c>
      <c r="H489" s="132">
        <v>0.62113204339115735</v>
      </c>
      <c r="I489" s="123">
        <v>17.5408252896205</v>
      </c>
      <c r="J489" s="123">
        <v>24.388523400468099</v>
      </c>
      <c r="K489" s="123">
        <v>34.8331004213182</v>
      </c>
      <c r="L489" s="124">
        <v>14.437023299720501</v>
      </c>
      <c r="M489" s="124">
        <v>21.4184111423641</v>
      </c>
      <c r="N489" s="124">
        <v>31.7485533347459</v>
      </c>
      <c r="O489" s="54">
        <v>60625284</v>
      </c>
      <c r="P489" s="54">
        <v>14091661</v>
      </c>
      <c r="Q489" s="54">
        <v>10895616</v>
      </c>
      <c r="R489" s="54">
        <v>5269377</v>
      </c>
      <c r="S489" s="54">
        <v>108478512</v>
      </c>
      <c r="T489" s="54">
        <v>6937468</v>
      </c>
      <c r="U489" s="136">
        <v>3030281.4</v>
      </c>
      <c r="V489" s="136">
        <v>3854928.9</v>
      </c>
      <c r="W489" s="133">
        <v>16351467</v>
      </c>
      <c r="Y489" s="54"/>
      <c r="Z489" s="54"/>
      <c r="AB489" s="54"/>
      <c r="AC489" s="54"/>
    </row>
    <row r="490" spans="1:29">
      <c r="A490" s="100" t="s">
        <v>6</v>
      </c>
      <c r="B490" s="100" t="s">
        <v>660</v>
      </c>
      <c r="C490" s="2">
        <v>1168</v>
      </c>
      <c r="D490" s="2" t="s">
        <v>18</v>
      </c>
      <c r="E490" s="154">
        <v>533.33000000000004</v>
      </c>
      <c r="F490" s="132">
        <v>26.519367316055099</v>
      </c>
      <c r="G490" s="99" t="s">
        <v>502</v>
      </c>
      <c r="H490" s="132">
        <v>0.59230645422383998</v>
      </c>
      <c r="I490" s="123">
        <v>15.4467589817408</v>
      </c>
      <c r="J490" s="123">
        <v>22.303883631152502</v>
      </c>
      <c r="K490" s="123">
        <v>31.669562440580599</v>
      </c>
      <c r="L490" s="124">
        <v>12.424852895718001</v>
      </c>
      <c r="M490" s="124">
        <v>19.241800467059399</v>
      </c>
      <c r="N490" s="124">
        <v>28.961212127351899</v>
      </c>
      <c r="O490" s="48">
        <v>22267168</v>
      </c>
      <c r="P490" s="48">
        <v>5716290</v>
      </c>
      <c r="Q490" s="48">
        <v>4223681</v>
      </c>
      <c r="R490" s="48">
        <v>2048286.1</v>
      </c>
      <c r="S490" s="48">
        <v>38930096</v>
      </c>
      <c r="T490" s="48">
        <v>2032789</v>
      </c>
      <c r="U490" s="136">
        <v>1466565.9</v>
      </c>
      <c r="V490" s="136">
        <v>2333067.7999999998</v>
      </c>
      <c r="W490" s="133">
        <v>11920783</v>
      </c>
      <c r="Y490" s="48"/>
      <c r="Z490" s="48"/>
      <c r="AB490" s="48"/>
      <c r="AC490" s="48"/>
    </row>
    <row r="491" spans="1:29">
      <c r="A491" s="99" t="s">
        <v>6</v>
      </c>
      <c r="B491" s="100" t="s">
        <v>660</v>
      </c>
      <c r="C491" s="2">
        <v>1168</v>
      </c>
      <c r="D491" s="2" t="s">
        <v>18</v>
      </c>
      <c r="E491" s="154">
        <v>536</v>
      </c>
      <c r="F491" s="132">
        <v>26.630660978080599</v>
      </c>
      <c r="G491" s="99" t="s">
        <v>503</v>
      </c>
      <c r="H491" s="132">
        <v>0.65238493685567389</v>
      </c>
      <c r="I491" s="123">
        <v>19.760097319112301</v>
      </c>
      <c r="J491" s="123">
        <v>26.596878356963199</v>
      </c>
      <c r="K491" s="123">
        <v>38.115936595014297</v>
      </c>
      <c r="L491" s="124">
        <v>16.6429703772436</v>
      </c>
      <c r="M491" s="124">
        <v>23.728381510023301</v>
      </c>
      <c r="N491" s="124">
        <v>34.956875623529399</v>
      </c>
      <c r="O491" s="54">
        <v>33992460</v>
      </c>
      <c r="P491" s="54">
        <v>10106199</v>
      </c>
      <c r="Q491" s="54">
        <v>9319548</v>
      </c>
      <c r="R491" s="54">
        <v>4215584</v>
      </c>
      <c r="S491" s="54">
        <v>78505936</v>
      </c>
      <c r="T491" s="54">
        <v>5431629.5</v>
      </c>
      <c r="U491" s="136">
        <v>1998258.5</v>
      </c>
      <c r="V491" s="136">
        <v>4022723.5999999996</v>
      </c>
      <c r="W491" s="133">
        <v>23892814</v>
      </c>
      <c r="Y491" s="54"/>
      <c r="Z491" s="54"/>
      <c r="AB491" s="54"/>
      <c r="AC491" s="54"/>
    </row>
    <row r="492" spans="1:29">
      <c r="A492" s="99" t="s">
        <v>6</v>
      </c>
      <c r="B492" s="100" t="s">
        <v>660</v>
      </c>
      <c r="C492" s="2">
        <v>1168</v>
      </c>
      <c r="D492" s="2" t="s">
        <v>18</v>
      </c>
      <c r="E492" s="154">
        <v>541.36</v>
      </c>
      <c r="F492" s="132">
        <v>26.8562154499588</v>
      </c>
      <c r="G492" s="99" t="s">
        <v>504</v>
      </c>
      <c r="H492" s="132">
        <v>0.64998881807571318</v>
      </c>
      <c r="I492" s="123">
        <v>19.563501967058599</v>
      </c>
      <c r="J492" s="123">
        <v>26.407893488955299</v>
      </c>
      <c r="K492" s="123">
        <v>37.847724121767797</v>
      </c>
      <c r="L492" s="124">
        <v>16.450036199017699</v>
      </c>
      <c r="M492" s="124">
        <v>23.594707019779499</v>
      </c>
      <c r="N492" s="124">
        <v>34.636623965284301</v>
      </c>
      <c r="O492" s="48">
        <v>11148796</v>
      </c>
      <c r="P492" s="48">
        <v>2979434.8</v>
      </c>
      <c r="Q492" s="48">
        <v>2933939.3</v>
      </c>
      <c r="R492" s="48">
        <v>1169388.3</v>
      </c>
      <c r="S492" s="48">
        <v>23169906</v>
      </c>
      <c r="T492" s="48">
        <v>1429636.5</v>
      </c>
      <c r="U492" s="136">
        <v>712569.2</v>
      </c>
      <c r="V492" s="136">
        <v>1326088</v>
      </c>
      <c r="W492" s="133">
        <v>8666449</v>
      </c>
      <c r="Y492" s="48"/>
      <c r="Z492" s="48"/>
      <c r="AB492" s="48"/>
      <c r="AC492" s="48"/>
    </row>
    <row r="493" spans="1:29">
      <c r="A493" s="99" t="s">
        <v>6</v>
      </c>
      <c r="B493" s="100" t="s">
        <v>660</v>
      </c>
      <c r="C493" s="2">
        <v>1168</v>
      </c>
      <c r="D493" s="2" t="s">
        <v>18</v>
      </c>
      <c r="E493" s="154">
        <v>544.29999999999995</v>
      </c>
      <c r="F493" s="132">
        <v>26.980445994005201</v>
      </c>
      <c r="G493" s="99" t="s">
        <v>505</v>
      </c>
      <c r="H493" s="132">
        <v>0.60643842100532441</v>
      </c>
      <c r="I493" s="123">
        <v>16.455559272746601</v>
      </c>
      <c r="J493" s="123">
        <v>23.288625708147499</v>
      </c>
      <c r="K493" s="123">
        <v>33.215479097149803</v>
      </c>
      <c r="L493" s="124">
        <v>13.5183501101237</v>
      </c>
      <c r="M493" s="124">
        <v>20.317404617401301</v>
      </c>
      <c r="N493" s="124">
        <v>30.1714120017336</v>
      </c>
      <c r="O493" s="54">
        <v>39988452</v>
      </c>
      <c r="P493" s="54">
        <v>9516374</v>
      </c>
      <c r="Q493" s="54">
        <v>7018932</v>
      </c>
      <c r="R493" s="54">
        <v>3532589.8</v>
      </c>
      <c r="S493" s="54">
        <v>70705568</v>
      </c>
      <c r="T493" s="54">
        <v>4112244</v>
      </c>
      <c r="U493" s="136">
        <v>1643368.8</v>
      </c>
      <c r="V493" s="136">
        <v>3665293.8</v>
      </c>
      <c r="W493" s="133">
        <v>18026724</v>
      </c>
      <c r="Y493" s="54"/>
      <c r="Z493" s="54"/>
      <c r="AB493" s="54"/>
      <c r="AC493" s="54"/>
    </row>
    <row r="494" spans="1:29">
      <c r="A494" s="100" t="s">
        <v>6</v>
      </c>
      <c r="B494" s="100" t="s">
        <v>660</v>
      </c>
      <c r="C494" s="2">
        <v>1168</v>
      </c>
      <c r="D494" s="2" t="s">
        <v>18</v>
      </c>
      <c r="E494" s="154">
        <v>547.58000000000004</v>
      </c>
      <c r="F494" s="132">
        <v>27.1188561474575</v>
      </c>
      <c r="G494" s="99" t="s">
        <v>506</v>
      </c>
      <c r="H494" s="132">
        <v>0.57227719927793175</v>
      </c>
      <c r="I494" s="123">
        <v>13.973655384423401</v>
      </c>
      <c r="J494" s="123">
        <v>20.8426476232646</v>
      </c>
      <c r="K494" s="123">
        <v>29.635401102524298</v>
      </c>
      <c r="L494" s="124">
        <v>11.097515677157</v>
      </c>
      <c r="M494" s="124">
        <v>17.767154923727698</v>
      </c>
      <c r="N494" s="124">
        <v>26.895990911707099</v>
      </c>
      <c r="O494" s="48">
        <v>18261724</v>
      </c>
      <c r="P494" s="48">
        <v>4246069</v>
      </c>
      <c r="Q494" s="48">
        <v>2868495.5</v>
      </c>
      <c r="R494" s="48">
        <v>1500137.6</v>
      </c>
      <c r="S494" s="48">
        <v>34103772</v>
      </c>
      <c r="T494" s="48">
        <v>1312449.3</v>
      </c>
      <c r="U494" s="136">
        <v>839933.7</v>
      </c>
      <c r="V494" s="136">
        <v>1606488.7</v>
      </c>
      <c r="W494" s="133">
        <v>7687778</v>
      </c>
      <c r="Y494" s="48"/>
      <c r="Z494" s="48"/>
      <c r="AB494" s="48"/>
      <c r="AC494" s="48"/>
    </row>
    <row r="495" spans="1:29">
      <c r="A495" s="103" t="s">
        <v>6</v>
      </c>
      <c r="B495" s="100" t="s">
        <v>660</v>
      </c>
      <c r="C495" s="2">
        <v>1168</v>
      </c>
      <c r="D495" s="2" t="s">
        <v>18</v>
      </c>
      <c r="E495" s="156">
        <v>554</v>
      </c>
      <c r="F495" s="132">
        <v>27.3871467726871</v>
      </c>
      <c r="G495" s="118" t="s">
        <v>507</v>
      </c>
      <c r="H495" s="135">
        <v>0.63534888184477989</v>
      </c>
      <c r="I495" s="126">
        <v>18.549338932178799</v>
      </c>
      <c r="J495" s="126">
        <v>25.369607928482999</v>
      </c>
      <c r="K495" s="126">
        <v>36.309979554213797</v>
      </c>
      <c r="L495" s="127">
        <v>15.446135812144</v>
      </c>
      <c r="M495" s="128">
        <v>22.4740015292418</v>
      </c>
      <c r="N495" s="128">
        <v>33.158058110412597</v>
      </c>
      <c r="O495" s="56">
        <v>40624900</v>
      </c>
      <c r="P495" s="56">
        <v>12311300</v>
      </c>
      <c r="Q495" s="56">
        <v>12273100</v>
      </c>
      <c r="R495" s="56">
        <v>5300210</v>
      </c>
      <c r="S495" s="56">
        <v>84130200</v>
      </c>
      <c r="T495" s="56">
        <v>3877250</v>
      </c>
      <c r="U495" s="136">
        <v>1949629</v>
      </c>
      <c r="V495" s="136">
        <v>4930470</v>
      </c>
      <c r="W495" s="144">
        <v>23529700</v>
      </c>
      <c r="Y495" s="56"/>
      <c r="Z495" s="56"/>
      <c r="AB495" s="56"/>
      <c r="AC495" s="56"/>
    </row>
    <row r="496" spans="1:29">
      <c r="A496" s="99" t="s">
        <v>6</v>
      </c>
      <c r="B496" s="100" t="s">
        <v>660</v>
      </c>
      <c r="C496" s="2">
        <v>1168</v>
      </c>
      <c r="D496" s="2" t="s">
        <v>18</v>
      </c>
      <c r="E496" s="154">
        <v>560.26</v>
      </c>
      <c r="F496" s="132">
        <v>27.642108782999799</v>
      </c>
      <c r="G496" s="99" t="s">
        <v>508</v>
      </c>
      <c r="H496" s="132">
        <v>0.58563061942584194</v>
      </c>
      <c r="I496" s="123">
        <v>15.0449358263111</v>
      </c>
      <c r="J496" s="123">
        <v>21.846597224328299</v>
      </c>
      <c r="K496" s="123">
        <v>31.0354699973987</v>
      </c>
      <c r="L496" s="124">
        <v>12.0524297523929</v>
      </c>
      <c r="M496" s="124">
        <v>18.821033396334901</v>
      </c>
      <c r="N496" s="124">
        <v>28.2476941353912</v>
      </c>
      <c r="O496" s="48">
        <v>13038053</v>
      </c>
      <c r="P496" s="48">
        <v>3312505.5</v>
      </c>
      <c r="Q496" s="48">
        <v>2387108.7999999998</v>
      </c>
      <c r="R496" s="48">
        <v>1316177.6000000001</v>
      </c>
      <c r="S496" s="48">
        <v>24835464</v>
      </c>
      <c r="T496" s="48">
        <v>978296.6</v>
      </c>
      <c r="U496" s="136">
        <v>570048.89999999991</v>
      </c>
      <c r="V496" s="136">
        <v>1243706.8</v>
      </c>
      <c r="W496" s="140">
        <v>6070930.5</v>
      </c>
      <c r="Y496" s="48"/>
      <c r="Z496" s="48"/>
      <c r="AB496" s="48"/>
      <c r="AC496" s="48"/>
    </row>
    <row r="497" spans="1:29">
      <c r="A497" s="99" t="s">
        <v>6</v>
      </c>
      <c r="B497" s="100" t="s">
        <v>660</v>
      </c>
      <c r="C497" s="2">
        <v>1168</v>
      </c>
      <c r="D497" s="2" t="s">
        <v>18</v>
      </c>
      <c r="E497" s="163">
        <v>563.6</v>
      </c>
      <c r="F497" s="135">
        <v>27.774121600000001</v>
      </c>
      <c r="G497" s="121" t="s">
        <v>509</v>
      </c>
      <c r="H497" s="132">
        <v>0.59019725999999995</v>
      </c>
      <c r="I497" s="123">
        <v>15.556514081158401</v>
      </c>
      <c r="J497" s="123">
        <v>21.779345444140901</v>
      </c>
      <c r="K497" s="123">
        <v>29.5041944975397</v>
      </c>
      <c r="L497" s="124">
        <v>12.2744260921798</v>
      </c>
      <c r="M497" s="124">
        <v>19.107080496545901</v>
      </c>
      <c r="N497" s="124">
        <v>28.610933177425299</v>
      </c>
      <c r="O497" s="108">
        <v>1904800</v>
      </c>
      <c r="P497" s="108">
        <v>495973.1</v>
      </c>
      <c r="Q497" s="108">
        <v>365760.1</v>
      </c>
      <c r="R497" s="108">
        <v>194410.3</v>
      </c>
      <c r="S497" s="108">
        <v>3335153</v>
      </c>
      <c r="T497" s="108">
        <v>154129.29999999999</v>
      </c>
      <c r="U497" s="136">
        <v>63718.630000000005</v>
      </c>
      <c r="V497" s="136">
        <v>134311.93099999998</v>
      </c>
      <c r="W497" s="133">
        <v>198291.68900000001</v>
      </c>
      <c r="Y497" s="108"/>
      <c r="Z497" s="108"/>
      <c r="AB497" s="108"/>
      <c r="AC497" s="108"/>
    </row>
    <row r="498" spans="1:29">
      <c r="A498" s="99" t="s">
        <v>6</v>
      </c>
      <c r="B498" s="100" t="s">
        <v>660</v>
      </c>
      <c r="C498" s="2">
        <v>1168</v>
      </c>
      <c r="D498" s="2" t="s">
        <v>18</v>
      </c>
      <c r="E498" s="154">
        <v>566.6</v>
      </c>
      <c r="F498" s="132">
        <v>27.889687164505499</v>
      </c>
      <c r="G498" s="99" t="s">
        <v>510</v>
      </c>
      <c r="H498" s="132">
        <v>0.56912050956015847</v>
      </c>
      <c r="I498" s="123">
        <v>13.719805306495401</v>
      </c>
      <c r="J498" s="123">
        <v>20.6323377271674</v>
      </c>
      <c r="K498" s="123">
        <v>29.346545436191601</v>
      </c>
      <c r="L498" s="124">
        <v>10.8428808804642</v>
      </c>
      <c r="M498" s="124">
        <v>17.524189396507801</v>
      </c>
      <c r="N498" s="124">
        <v>26.7498268554681</v>
      </c>
      <c r="O498" s="54">
        <v>52530716</v>
      </c>
      <c r="P498" s="54">
        <v>12213906</v>
      </c>
      <c r="Q498" s="54">
        <v>8082329.5</v>
      </c>
      <c r="R498" s="54">
        <v>4155765.3</v>
      </c>
      <c r="S498" s="54">
        <v>93799984</v>
      </c>
      <c r="T498" s="54">
        <v>3894454</v>
      </c>
      <c r="U498" s="136">
        <v>1742240.9</v>
      </c>
      <c r="V498" s="136">
        <v>3092139.5</v>
      </c>
      <c r="W498" s="133">
        <v>12712678</v>
      </c>
      <c r="Y498" s="54"/>
      <c r="Z498" s="54"/>
      <c r="AB498" s="54"/>
      <c r="AC498" s="54"/>
    </row>
    <row r="499" spans="1:29">
      <c r="A499" s="100" t="s">
        <v>6</v>
      </c>
      <c r="B499" s="100" t="s">
        <v>660</v>
      </c>
      <c r="C499" s="2">
        <v>1168</v>
      </c>
      <c r="D499" s="2" t="s">
        <v>18</v>
      </c>
      <c r="E499" s="163">
        <v>568.1</v>
      </c>
      <c r="F499" s="135">
        <v>27.946649300000001</v>
      </c>
      <c r="G499" s="121" t="s">
        <v>511</v>
      </c>
      <c r="H499" s="132">
        <v>0.59159724000000002</v>
      </c>
      <c r="I499" s="123">
        <v>15.692064420918101</v>
      </c>
      <c r="J499" s="123">
        <v>21.9848689362776</v>
      </c>
      <c r="K499" s="123">
        <v>30.022099782922599</v>
      </c>
      <c r="L499" s="124">
        <v>12.399878797665901</v>
      </c>
      <c r="M499" s="124">
        <v>19.220599406049999</v>
      </c>
      <c r="N499" s="124">
        <v>28.850000787177098</v>
      </c>
      <c r="O499" s="108">
        <v>2850492</v>
      </c>
      <c r="P499" s="108">
        <v>763698.8</v>
      </c>
      <c r="Q499" s="108">
        <v>551908.4</v>
      </c>
      <c r="R499" s="108">
        <v>296874.2</v>
      </c>
      <c r="S499" s="108">
        <v>4843718</v>
      </c>
      <c r="T499" s="108">
        <v>257483.5</v>
      </c>
      <c r="U499" s="136">
        <v>127004.20000000001</v>
      </c>
      <c r="V499" s="136">
        <v>304601.38199999998</v>
      </c>
      <c r="W499" s="133">
        <v>390985.89399999997</v>
      </c>
      <c r="Y499" s="108"/>
      <c r="Z499" s="108"/>
      <c r="AB499" s="108"/>
      <c r="AC499" s="108"/>
    </row>
    <row r="500" spans="1:29">
      <c r="A500" s="103" t="s">
        <v>6</v>
      </c>
      <c r="B500" s="100" t="s">
        <v>660</v>
      </c>
      <c r="C500" s="2">
        <v>1168</v>
      </c>
      <c r="D500" s="2" t="s">
        <v>18</v>
      </c>
      <c r="E500" s="163">
        <v>570.20000000000005</v>
      </c>
      <c r="F500" s="135">
        <v>28.026113500000001</v>
      </c>
      <c r="G500" s="121" t="s">
        <v>512</v>
      </c>
      <c r="H500" s="135">
        <v>0.61056717000000005</v>
      </c>
      <c r="I500" s="126">
        <v>16.9727877892105</v>
      </c>
      <c r="J500" s="126">
        <v>23.292847013618701</v>
      </c>
      <c r="K500" s="126">
        <v>30.831679861425201</v>
      </c>
      <c r="L500" s="127">
        <v>13.765608936084901</v>
      </c>
      <c r="M500" s="128">
        <v>20.6285970859822</v>
      </c>
      <c r="N500" s="128">
        <v>30.622811219456299</v>
      </c>
      <c r="O500" s="108">
        <v>2347505</v>
      </c>
      <c r="P500" s="108">
        <v>716440.1</v>
      </c>
      <c r="Q500" s="108">
        <v>571802.4</v>
      </c>
      <c r="R500" s="108">
        <v>283644.59999999998</v>
      </c>
      <c r="S500" s="108">
        <v>4615608</v>
      </c>
      <c r="T500" s="108">
        <v>267814.40000000002</v>
      </c>
      <c r="U500" s="136">
        <v>90224.079999999987</v>
      </c>
      <c r="V500" s="136">
        <v>199789.53499999997</v>
      </c>
      <c r="W500" s="144">
        <v>357686.29700000002</v>
      </c>
      <c r="Y500" s="108"/>
      <c r="Z500" s="108"/>
      <c r="AB500" s="108"/>
      <c r="AC500" s="108"/>
    </row>
    <row r="501" spans="1:29">
      <c r="A501" s="103" t="s">
        <v>6</v>
      </c>
      <c r="B501" s="100" t="s">
        <v>660</v>
      </c>
      <c r="C501" s="2">
        <v>1168</v>
      </c>
      <c r="D501" s="2" t="s">
        <v>18</v>
      </c>
      <c r="E501" s="163">
        <v>571.70000000000005</v>
      </c>
      <c r="F501" s="135">
        <v>28.082619099999999</v>
      </c>
      <c r="G501" s="121" t="s">
        <v>513</v>
      </c>
      <c r="H501" s="135">
        <v>0.59645680000000001</v>
      </c>
      <c r="I501" s="126">
        <v>15.921716015167901</v>
      </c>
      <c r="J501" s="126">
        <v>22.0918591983136</v>
      </c>
      <c r="K501" s="126">
        <v>30.170252428580401</v>
      </c>
      <c r="L501" s="129">
        <v>12.7937090733059</v>
      </c>
      <c r="M501" s="128">
        <v>19.583766272878101</v>
      </c>
      <c r="N501" s="128">
        <v>29.2572170497819</v>
      </c>
      <c r="O501" s="108">
        <v>3108948</v>
      </c>
      <c r="P501" s="108">
        <v>781442.1</v>
      </c>
      <c r="Q501" s="108">
        <v>646891.30000000005</v>
      </c>
      <c r="R501" s="108">
        <v>274337.5</v>
      </c>
      <c r="S501" s="108">
        <v>5277851</v>
      </c>
      <c r="T501" s="108">
        <v>233781.3</v>
      </c>
      <c r="U501" s="136">
        <v>96554.1</v>
      </c>
      <c r="V501" s="136">
        <v>191077.45600000001</v>
      </c>
      <c r="W501" s="144">
        <v>350112.87099999998</v>
      </c>
      <c r="Y501" s="108"/>
      <c r="Z501" s="108"/>
      <c r="AB501" s="108"/>
      <c r="AC501" s="108"/>
    </row>
    <row r="502" spans="1:29">
      <c r="A502" s="103" t="s">
        <v>6</v>
      </c>
      <c r="B502" s="100" t="s">
        <v>660</v>
      </c>
      <c r="C502" s="2">
        <v>1168</v>
      </c>
      <c r="D502" s="2" t="s">
        <v>18</v>
      </c>
      <c r="E502" s="154">
        <v>573.20000000000005</v>
      </c>
      <c r="F502" s="132">
        <v>28.138868871902599</v>
      </c>
      <c r="G502" s="99" t="s">
        <v>514</v>
      </c>
      <c r="H502" s="135">
        <v>0.61874727128110441</v>
      </c>
      <c r="I502" s="126">
        <v>17.474822466328298</v>
      </c>
      <c r="J502" s="126">
        <v>24.2270959695466</v>
      </c>
      <c r="K502" s="126">
        <v>34.618681143886697</v>
      </c>
      <c r="L502" s="127">
        <v>14.3254910690542</v>
      </c>
      <c r="M502" s="128">
        <v>21.284894363295201</v>
      </c>
      <c r="N502" s="128">
        <v>31.501021419398899</v>
      </c>
      <c r="O502" s="54">
        <v>3854380</v>
      </c>
      <c r="P502" s="54">
        <v>9987870</v>
      </c>
      <c r="Q502" s="54">
        <v>8299734</v>
      </c>
      <c r="R502" s="54">
        <v>3894355.3</v>
      </c>
      <c r="S502" s="54">
        <v>72832896</v>
      </c>
      <c r="T502" s="54">
        <v>4015545</v>
      </c>
      <c r="U502" s="136">
        <v>1524335.8</v>
      </c>
      <c r="V502" s="136">
        <v>3409301.2</v>
      </c>
      <c r="W502" s="144">
        <v>16958526</v>
      </c>
      <c r="Y502" s="54"/>
      <c r="Z502" s="54"/>
      <c r="AB502" s="54"/>
      <c r="AC502" s="54"/>
    </row>
    <row r="503" spans="1:29">
      <c r="A503" s="99" t="s">
        <v>6</v>
      </c>
      <c r="B503" s="100" t="s">
        <v>660</v>
      </c>
      <c r="C503" s="2">
        <v>1168</v>
      </c>
      <c r="D503" s="2" t="s">
        <v>18</v>
      </c>
      <c r="E503" s="154">
        <v>576.51</v>
      </c>
      <c r="F503" s="132">
        <v>28.261896538624399</v>
      </c>
      <c r="G503" s="99" t="s">
        <v>515</v>
      </c>
      <c r="H503" s="132">
        <v>0.68013909332681921</v>
      </c>
      <c r="I503" s="123">
        <v>21.652154624001099</v>
      </c>
      <c r="J503" s="123">
        <v>28.618886924395401</v>
      </c>
      <c r="K503" s="123">
        <v>41.180850085659898</v>
      </c>
      <c r="L503" s="124">
        <v>18.493427446708399</v>
      </c>
      <c r="M503" s="124">
        <v>25.891752017835</v>
      </c>
      <c r="N503" s="124">
        <v>37.7534428970337</v>
      </c>
      <c r="O503" s="48">
        <v>2232781</v>
      </c>
      <c r="P503" s="48">
        <v>310070.7</v>
      </c>
      <c r="Q503" s="48">
        <v>332260.8</v>
      </c>
      <c r="R503" s="48">
        <v>147227</v>
      </c>
      <c r="S503" s="48">
        <v>2757876.3</v>
      </c>
      <c r="T503" s="48">
        <v>179833.8</v>
      </c>
      <c r="U503" s="136">
        <v>69280.3</v>
      </c>
      <c r="V503" s="136">
        <v>136801.79999999999</v>
      </c>
      <c r="W503" s="133">
        <v>671962.1</v>
      </c>
      <c r="Y503" s="48"/>
      <c r="Z503" s="48"/>
      <c r="AB503" s="48"/>
      <c r="AC503" s="48"/>
    </row>
    <row r="504" spans="1:29">
      <c r="A504" s="103" t="s">
        <v>6</v>
      </c>
      <c r="B504" s="100" t="s">
        <v>660</v>
      </c>
      <c r="C504" s="2">
        <v>1168</v>
      </c>
      <c r="D504" s="2" t="s">
        <v>18</v>
      </c>
      <c r="E504" s="154">
        <v>581.84</v>
      </c>
      <c r="F504" s="132">
        <v>28.455941223549601</v>
      </c>
      <c r="G504" s="99" t="s">
        <v>516</v>
      </c>
      <c r="H504" s="135">
        <v>0.66860789484327854</v>
      </c>
      <c r="I504" s="126">
        <v>20.877827975703202</v>
      </c>
      <c r="J504" s="126">
        <v>27.767767403202701</v>
      </c>
      <c r="K504" s="126">
        <v>40.002741281421898</v>
      </c>
      <c r="L504" s="129">
        <v>17.695099666544099</v>
      </c>
      <c r="M504" s="128">
        <v>25.0252562769641</v>
      </c>
      <c r="N504" s="128">
        <v>36.5600575925802</v>
      </c>
      <c r="O504" s="48">
        <v>354843.3</v>
      </c>
      <c r="P504" s="48">
        <v>775922.9</v>
      </c>
      <c r="Q504" s="48">
        <v>745991</v>
      </c>
      <c r="R504" s="48">
        <v>347801.1</v>
      </c>
      <c r="S504" s="48">
        <v>6636044.5</v>
      </c>
      <c r="T504" s="48">
        <v>471689.3</v>
      </c>
      <c r="U504" s="136">
        <v>133956</v>
      </c>
      <c r="V504" s="136">
        <v>338203</v>
      </c>
      <c r="W504" s="144">
        <v>1952309.9</v>
      </c>
      <c r="Y504" s="48"/>
      <c r="Z504" s="48"/>
      <c r="AB504" s="48"/>
      <c r="AC504" s="48"/>
    </row>
    <row r="505" spans="1:29">
      <c r="A505" s="99" t="s">
        <v>6</v>
      </c>
      <c r="B505" s="100" t="s">
        <v>660</v>
      </c>
      <c r="C505" s="2">
        <v>1168</v>
      </c>
      <c r="D505" s="2" t="s">
        <v>18</v>
      </c>
      <c r="E505" s="163">
        <v>582.79999999999995</v>
      </c>
      <c r="F505" s="135">
        <v>28.490247700000001</v>
      </c>
      <c r="G505" s="121" t="s">
        <v>517</v>
      </c>
      <c r="H505" s="132">
        <v>0.63770241000000005</v>
      </c>
      <c r="I505" s="123">
        <v>18.637951614831401</v>
      </c>
      <c r="J505" s="123">
        <v>24.970579187805999</v>
      </c>
      <c r="K505" s="123">
        <v>33.3098894712709</v>
      </c>
      <c r="L505" s="124">
        <v>15.6162300910852</v>
      </c>
      <c r="M505" s="124">
        <v>22.648636370655598</v>
      </c>
      <c r="N505" s="124">
        <v>33.508059953803901</v>
      </c>
      <c r="O505" s="108">
        <v>3830422</v>
      </c>
      <c r="P505" s="108">
        <v>1090106</v>
      </c>
      <c r="Q505" s="108">
        <v>949121.1</v>
      </c>
      <c r="R505" s="108">
        <v>506113.8</v>
      </c>
      <c r="S505" s="108">
        <v>6707174</v>
      </c>
      <c r="T505" s="108">
        <v>463527.5</v>
      </c>
      <c r="U505" s="136">
        <v>226044.7</v>
      </c>
      <c r="V505" s="136">
        <v>652760.95900000003</v>
      </c>
      <c r="W505" s="133">
        <v>1172529.169</v>
      </c>
      <c r="Y505" s="108"/>
      <c r="Z505" s="108"/>
      <c r="AB505" s="108"/>
      <c r="AC505" s="108"/>
    </row>
    <row r="506" spans="1:29">
      <c r="A506" s="103" t="s">
        <v>6</v>
      </c>
      <c r="B506" s="100" t="s">
        <v>660</v>
      </c>
      <c r="C506" s="2">
        <v>1168</v>
      </c>
      <c r="D506" s="2" t="s">
        <v>18</v>
      </c>
      <c r="E506" s="154">
        <v>584.29999999999995</v>
      </c>
      <c r="F506" s="132">
        <v>28.5434036910952</v>
      </c>
      <c r="G506" s="99" t="s">
        <v>518</v>
      </c>
      <c r="H506" s="135">
        <v>0.62562941601522681</v>
      </c>
      <c r="I506" s="126">
        <v>17.928960963660799</v>
      </c>
      <c r="J506" s="126">
        <v>24.740543632766901</v>
      </c>
      <c r="K506" s="126">
        <v>35.333248900688297</v>
      </c>
      <c r="L506" s="127">
        <v>14.8400504947962</v>
      </c>
      <c r="M506" s="128">
        <v>21.7951316903826</v>
      </c>
      <c r="N506" s="128">
        <v>32.234635996332997</v>
      </c>
      <c r="O506" s="54">
        <v>12358567</v>
      </c>
      <c r="P506" s="54">
        <v>3127437.5</v>
      </c>
      <c r="Q506" s="54">
        <v>2451355.5</v>
      </c>
      <c r="R506" s="54">
        <v>1077771.3999999999</v>
      </c>
      <c r="S506" s="54">
        <v>22785474</v>
      </c>
      <c r="T506" s="54">
        <v>1697290.4</v>
      </c>
      <c r="U506" s="136">
        <v>702487.8</v>
      </c>
      <c r="V506" s="136">
        <v>1330442.5</v>
      </c>
      <c r="W506" s="144">
        <v>7755602.5</v>
      </c>
      <c r="Y506" s="54"/>
      <c r="Z506" s="54"/>
      <c r="AB506" s="54"/>
      <c r="AC506" s="54"/>
    </row>
    <row r="507" spans="1:29">
      <c r="A507" s="103" t="s">
        <v>6</v>
      </c>
      <c r="B507" s="100" t="s">
        <v>660</v>
      </c>
      <c r="C507" s="2">
        <v>1168</v>
      </c>
      <c r="D507" s="2" t="s">
        <v>18</v>
      </c>
      <c r="E507" s="154">
        <v>590.13</v>
      </c>
      <c r="F507" s="132">
        <v>28.744139281014899</v>
      </c>
      <c r="G507" s="99" t="s">
        <v>519</v>
      </c>
      <c r="H507" s="135">
        <v>0.69843229694069564</v>
      </c>
      <c r="I507" s="126">
        <v>22.884355253769201</v>
      </c>
      <c r="J507" s="126">
        <v>29.897683778078299</v>
      </c>
      <c r="K507" s="126">
        <v>43.133089778841097</v>
      </c>
      <c r="L507" s="129">
        <v>19.675638549035899</v>
      </c>
      <c r="M507" s="128">
        <v>27.197512889823798</v>
      </c>
      <c r="N507" s="128">
        <v>39.765826217125898</v>
      </c>
      <c r="O507" s="48">
        <v>953905.2</v>
      </c>
      <c r="P507" s="48">
        <v>270889.09999999998</v>
      </c>
      <c r="Q507" s="48">
        <v>313248.2</v>
      </c>
      <c r="R507" s="48">
        <v>129208</v>
      </c>
      <c r="S507" s="48">
        <v>2561031.2999999998</v>
      </c>
      <c r="T507" s="48">
        <v>184924.3</v>
      </c>
      <c r="U507" s="136">
        <v>54702.7</v>
      </c>
      <c r="V507" s="136">
        <v>110072.7</v>
      </c>
      <c r="W507" s="144">
        <v>562560.4</v>
      </c>
      <c r="Y507" s="48"/>
      <c r="Z507" s="48"/>
      <c r="AB507" s="48"/>
      <c r="AC507" s="48"/>
    </row>
    <row r="508" spans="1:29">
      <c r="A508" s="99" t="s">
        <v>6</v>
      </c>
      <c r="B508" s="100" t="s">
        <v>660</v>
      </c>
      <c r="C508" s="2">
        <v>1168</v>
      </c>
      <c r="D508" s="2" t="s">
        <v>18</v>
      </c>
      <c r="E508" s="154">
        <v>591.99</v>
      </c>
      <c r="F508" s="132">
        <v>28.8059684355546</v>
      </c>
      <c r="G508" s="99" t="s">
        <v>520</v>
      </c>
      <c r="H508" s="132">
        <v>0.58765402976348091</v>
      </c>
      <c r="I508" s="123">
        <v>15.172927633562701</v>
      </c>
      <c r="J508" s="123">
        <v>22.025414103227298</v>
      </c>
      <c r="K508" s="123">
        <v>31.479294047514902</v>
      </c>
      <c r="L508" s="124">
        <v>12.1978491760488</v>
      </c>
      <c r="M508" s="124">
        <v>18.949071195135701</v>
      </c>
      <c r="N508" s="124">
        <v>28.500890642369701</v>
      </c>
      <c r="O508" s="48">
        <v>20441192</v>
      </c>
      <c r="P508" s="48">
        <v>4620397.5</v>
      </c>
      <c r="Q508" s="48">
        <v>3393444.3</v>
      </c>
      <c r="R508" s="48">
        <v>1429957.9</v>
      </c>
      <c r="S508" s="48">
        <v>38881972</v>
      </c>
      <c r="T508" s="48">
        <v>1761348</v>
      </c>
      <c r="U508" s="136">
        <v>598397.80000000005</v>
      </c>
      <c r="V508" s="136">
        <v>913878.3</v>
      </c>
      <c r="W508" s="140">
        <v>4559539</v>
      </c>
      <c r="Y508" s="48"/>
      <c r="Z508" s="48"/>
      <c r="AB508" s="48"/>
      <c r="AC508" s="48"/>
    </row>
    <row r="509" spans="1:29">
      <c r="A509" s="100" t="s">
        <v>6</v>
      </c>
      <c r="B509" s="100" t="s">
        <v>660</v>
      </c>
      <c r="C509" s="2">
        <v>1168</v>
      </c>
      <c r="D509" s="2" t="s">
        <v>18</v>
      </c>
      <c r="E509" s="163">
        <v>592.4</v>
      </c>
      <c r="F509" s="135">
        <v>28.819438999999999</v>
      </c>
      <c r="G509" s="121" t="s">
        <v>521</v>
      </c>
      <c r="H509" s="132">
        <v>0.59828057000000001</v>
      </c>
      <c r="I509" s="123">
        <v>16.433387140907801</v>
      </c>
      <c r="J509" s="123">
        <v>22.2024294500652</v>
      </c>
      <c r="K509" s="123">
        <v>29.713242677560999</v>
      </c>
      <c r="L509" s="124">
        <v>12.8730470533434</v>
      </c>
      <c r="M509" s="124">
        <v>19.7178930409743</v>
      </c>
      <c r="N509" s="124">
        <v>29.4896554699496</v>
      </c>
      <c r="O509" s="108">
        <v>2404448</v>
      </c>
      <c r="P509" s="108">
        <v>632758.19999999995</v>
      </c>
      <c r="Q509" s="108">
        <v>499907.8</v>
      </c>
      <c r="R509" s="108">
        <v>223404.7</v>
      </c>
      <c r="S509" s="108">
        <v>4212986</v>
      </c>
      <c r="T509" s="108">
        <v>219054</v>
      </c>
      <c r="U509" s="136">
        <v>99950.720000000001</v>
      </c>
      <c r="V509" s="136">
        <v>186697.35699999999</v>
      </c>
      <c r="W509" s="133">
        <v>282906.40899999999</v>
      </c>
      <c r="Y509" s="108"/>
      <c r="Z509" s="108"/>
      <c r="AB509" s="108"/>
      <c r="AC509" s="108"/>
    </row>
    <row r="510" spans="1:29">
      <c r="A510" s="103" t="s">
        <v>6</v>
      </c>
      <c r="B510" s="100" t="s">
        <v>660</v>
      </c>
      <c r="C510" s="2">
        <v>1168</v>
      </c>
      <c r="D510" s="2" t="s">
        <v>18</v>
      </c>
      <c r="E510" s="154">
        <v>595.01</v>
      </c>
      <c r="F510" s="132">
        <v>28.903776026087499</v>
      </c>
      <c r="G510" s="99" t="s">
        <v>522</v>
      </c>
      <c r="H510" s="135">
        <v>0.62381829034188063</v>
      </c>
      <c r="I510" s="126">
        <v>17.727386564078</v>
      </c>
      <c r="J510" s="126">
        <v>24.570704977944299</v>
      </c>
      <c r="K510" s="126">
        <v>34.982771071325402</v>
      </c>
      <c r="L510" s="129">
        <v>14.7041617079896</v>
      </c>
      <c r="M510" s="128">
        <v>21.644852609020401</v>
      </c>
      <c r="N510" s="128">
        <v>32.024424256994898</v>
      </c>
      <c r="O510" s="48">
        <v>4903356</v>
      </c>
      <c r="P510" s="48">
        <v>1167468.5</v>
      </c>
      <c r="Q510" s="48">
        <v>981499.6</v>
      </c>
      <c r="R510" s="48">
        <v>455950</v>
      </c>
      <c r="S510" s="48">
        <v>9877773</v>
      </c>
      <c r="T510" s="48">
        <v>498551.5</v>
      </c>
      <c r="U510" s="136">
        <v>253607.2</v>
      </c>
      <c r="V510" s="136">
        <v>509085.19999999995</v>
      </c>
      <c r="W510" s="144">
        <v>2850079.8</v>
      </c>
      <c r="Y510" s="48"/>
      <c r="Z510" s="48"/>
      <c r="AB510" s="48"/>
      <c r="AC510" s="48"/>
    </row>
    <row r="511" spans="1:29">
      <c r="A511" s="103" t="s">
        <v>6</v>
      </c>
      <c r="B511" s="100" t="s">
        <v>660</v>
      </c>
      <c r="C511" s="2">
        <v>1168</v>
      </c>
      <c r="D511" s="2" t="s">
        <v>18</v>
      </c>
      <c r="E511" s="154">
        <v>596.51</v>
      </c>
      <c r="F511" s="132">
        <v>28.951085748406602</v>
      </c>
      <c r="G511" s="99" t="s">
        <v>523</v>
      </c>
      <c r="H511" s="135">
        <v>0.64292022271918214</v>
      </c>
      <c r="I511" s="126">
        <v>19.0700219021255</v>
      </c>
      <c r="J511" s="126">
        <v>25.950915132730898</v>
      </c>
      <c r="K511" s="126">
        <v>37.155667672218499</v>
      </c>
      <c r="L511" s="129">
        <v>15.9701607221791</v>
      </c>
      <c r="M511" s="128">
        <v>23.054201565857198</v>
      </c>
      <c r="N511" s="128">
        <v>34.038498142689001</v>
      </c>
      <c r="O511" s="48">
        <v>11951800</v>
      </c>
      <c r="P511" s="48">
        <v>3129590</v>
      </c>
      <c r="Q511" s="48">
        <v>2946460</v>
      </c>
      <c r="R511" s="48">
        <v>1215780</v>
      </c>
      <c r="S511" s="48">
        <v>24468500</v>
      </c>
      <c r="T511" s="48">
        <v>1472570</v>
      </c>
      <c r="U511" s="136">
        <v>669118</v>
      </c>
      <c r="V511" s="136">
        <v>1384924</v>
      </c>
      <c r="W511" s="144">
        <v>7168460</v>
      </c>
      <c r="Y511" s="48"/>
      <c r="Z511" s="48"/>
      <c r="AB511" s="48"/>
      <c r="AC511" s="48"/>
    </row>
    <row r="512" spans="1:29">
      <c r="A512" s="99" t="s">
        <v>6</v>
      </c>
      <c r="B512" s="100" t="s">
        <v>660</v>
      </c>
      <c r="C512" s="2">
        <v>1168</v>
      </c>
      <c r="D512" s="2" t="s">
        <v>18</v>
      </c>
      <c r="E512" s="154">
        <v>596.95000000000005</v>
      </c>
      <c r="F512" s="132">
        <v>28.964795272396099</v>
      </c>
      <c r="G512" s="99" t="s">
        <v>524</v>
      </c>
      <c r="H512" s="132">
        <v>0.62723143023005012</v>
      </c>
      <c r="I512" s="123">
        <v>17.976565734023101</v>
      </c>
      <c r="J512" s="123">
        <v>24.813434972702002</v>
      </c>
      <c r="K512" s="123">
        <v>35.395000583093697</v>
      </c>
      <c r="L512" s="124">
        <v>14.918136696465201</v>
      </c>
      <c r="M512" s="124">
        <v>21.870488691846699</v>
      </c>
      <c r="N512" s="124">
        <v>32.353667951131598</v>
      </c>
      <c r="O512" s="48">
        <v>4103651</v>
      </c>
      <c r="P512" s="48">
        <v>1008467.4</v>
      </c>
      <c r="Q512" s="48">
        <v>860129.6</v>
      </c>
      <c r="R512" s="48">
        <v>408845.8</v>
      </c>
      <c r="S512" s="48">
        <v>8496974</v>
      </c>
      <c r="T512" s="48">
        <v>427901.7</v>
      </c>
      <c r="U512" s="136">
        <v>222787.09999999998</v>
      </c>
      <c r="V512" s="136">
        <v>491280.2</v>
      </c>
      <c r="W512" s="133">
        <v>2898318.5</v>
      </c>
      <c r="Y512" s="48"/>
      <c r="Z512" s="48"/>
      <c r="AB512" s="48"/>
      <c r="AC512" s="48"/>
    </row>
    <row r="513" spans="1:29">
      <c r="A513" s="99" t="s">
        <v>6</v>
      </c>
      <c r="B513" s="100" t="s">
        <v>660</v>
      </c>
      <c r="C513" s="2">
        <v>1168</v>
      </c>
      <c r="D513" s="2" t="s">
        <v>18</v>
      </c>
      <c r="E513" s="154">
        <v>598.52</v>
      </c>
      <c r="F513" s="132">
        <v>29.013071154434002</v>
      </c>
      <c r="G513" s="99" t="s">
        <v>525</v>
      </c>
      <c r="H513" s="132">
        <v>0.6255856126696947</v>
      </c>
      <c r="I513" s="123">
        <v>17.926753627369902</v>
      </c>
      <c r="J513" s="123">
        <v>24.700988415685</v>
      </c>
      <c r="K513" s="123">
        <v>35.382185520442</v>
      </c>
      <c r="L513" s="124">
        <v>14.8348928673998</v>
      </c>
      <c r="M513" s="124">
        <v>21.796629029592498</v>
      </c>
      <c r="N513" s="124">
        <v>32.412531378956103</v>
      </c>
      <c r="O513" s="48">
        <v>5251510</v>
      </c>
      <c r="P513" s="48">
        <v>1358501.5</v>
      </c>
      <c r="Q513" s="48">
        <v>1086448.3999999999</v>
      </c>
      <c r="R513" s="48">
        <v>536458.30000000005</v>
      </c>
      <c r="S513" s="48">
        <v>10883900</v>
      </c>
      <c r="T513" s="48">
        <v>646928.6</v>
      </c>
      <c r="U513" s="136">
        <v>355285.8</v>
      </c>
      <c r="V513" s="136">
        <v>707146.3</v>
      </c>
      <c r="W513" s="133">
        <v>5077465.5</v>
      </c>
      <c r="Y513" s="48"/>
      <c r="Z513" s="48"/>
      <c r="AB513" s="48"/>
      <c r="AC513" s="48"/>
    </row>
    <row r="514" spans="1:29">
      <c r="A514" s="99" t="s">
        <v>6</v>
      </c>
      <c r="B514" s="100" t="s">
        <v>660</v>
      </c>
      <c r="C514" s="2">
        <v>1168</v>
      </c>
      <c r="D514" s="2" t="s">
        <v>18</v>
      </c>
      <c r="E514" s="154">
        <v>599</v>
      </c>
      <c r="F514" s="132">
        <v>29.027625739933601</v>
      </c>
      <c r="G514" s="99" t="s">
        <v>526</v>
      </c>
      <c r="H514" s="132">
        <v>0.60450699659476426</v>
      </c>
      <c r="I514" s="123">
        <v>16.398070592961101</v>
      </c>
      <c r="J514" s="123">
        <v>23.211995550315699</v>
      </c>
      <c r="K514" s="123">
        <v>33.0532468649861</v>
      </c>
      <c r="L514" s="124">
        <v>13.359785383210699</v>
      </c>
      <c r="M514" s="124">
        <v>20.222147320553699</v>
      </c>
      <c r="N514" s="124">
        <v>30.18957411497</v>
      </c>
      <c r="O514" s="48">
        <v>8183739</v>
      </c>
      <c r="P514" s="48">
        <v>2185246.6</v>
      </c>
      <c r="Q514" s="48">
        <v>1730408.1</v>
      </c>
      <c r="R514" s="48">
        <v>684601.1</v>
      </c>
      <c r="S514" s="48">
        <v>16513116</v>
      </c>
      <c r="T514" s="48">
        <v>925117.8</v>
      </c>
      <c r="U514" s="136">
        <v>390656</v>
      </c>
      <c r="V514" s="136">
        <v>799605.2</v>
      </c>
      <c r="W514" s="133">
        <v>4912614.5</v>
      </c>
      <c r="Y514" s="48"/>
      <c r="Z514" s="48"/>
      <c r="AB514" s="48"/>
      <c r="AC514" s="48"/>
    </row>
    <row r="515" spans="1:29">
      <c r="A515" s="103" t="s">
        <v>6</v>
      </c>
      <c r="B515" s="100" t="s">
        <v>660</v>
      </c>
      <c r="C515" s="2">
        <v>1168</v>
      </c>
      <c r="D515" s="2" t="s">
        <v>18</v>
      </c>
      <c r="E515" s="154">
        <v>608.29</v>
      </c>
      <c r="F515" s="132">
        <v>29.276780342822502</v>
      </c>
      <c r="G515" s="99" t="s">
        <v>527</v>
      </c>
      <c r="H515" s="135">
        <v>0.59774418669447882</v>
      </c>
      <c r="I515" s="126">
        <v>15.874954796488099</v>
      </c>
      <c r="J515" s="126">
        <v>22.716507771638</v>
      </c>
      <c r="K515" s="126">
        <v>32.244561335440103</v>
      </c>
      <c r="L515" s="127">
        <v>12.8734752449138</v>
      </c>
      <c r="M515" s="128">
        <v>19.6968720004697</v>
      </c>
      <c r="N515" s="128">
        <v>29.382388249953902</v>
      </c>
      <c r="O515" s="48">
        <v>6544567</v>
      </c>
      <c r="P515" s="48">
        <v>1362864.9</v>
      </c>
      <c r="Q515" s="48">
        <v>1077510.8</v>
      </c>
      <c r="R515" s="48">
        <v>449846.2</v>
      </c>
      <c r="S515" s="48">
        <v>11421903</v>
      </c>
      <c r="T515" s="48">
        <v>497833.3</v>
      </c>
      <c r="U515" s="136">
        <v>222855</v>
      </c>
      <c r="V515" s="136">
        <v>400458</v>
      </c>
      <c r="W515" s="144">
        <v>1980876.8</v>
      </c>
      <c r="Y515" s="48"/>
      <c r="Z515" s="48"/>
      <c r="AB515" s="48"/>
      <c r="AC515" s="48"/>
    </row>
    <row r="516" spans="1:29">
      <c r="A516" s="103" t="s">
        <v>6</v>
      </c>
      <c r="B516" s="100" t="s">
        <v>660</v>
      </c>
      <c r="C516" s="2">
        <v>1168</v>
      </c>
      <c r="D516" s="2" t="s">
        <v>18</v>
      </c>
      <c r="E516" s="163">
        <v>610.1</v>
      </c>
      <c r="F516" s="135">
        <v>29.317814200000001</v>
      </c>
      <c r="G516" s="121" t="s">
        <v>528</v>
      </c>
      <c r="H516" s="135">
        <v>0.63682203999999998</v>
      </c>
      <c r="I516" s="126">
        <v>18.150749231428801</v>
      </c>
      <c r="J516" s="126">
        <v>25.3395219878483</v>
      </c>
      <c r="K516" s="126">
        <v>33.1350440062849</v>
      </c>
      <c r="L516" s="127">
        <v>15.5618227244204</v>
      </c>
      <c r="M516" s="128">
        <v>22.6268478436725</v>
      </c>
      <c r="N516" s="128">
        <v>33.454616198810797</v>
      </c>
      <c r="O516" s="108">
        <v>2508508</v>
      </c>
      <c r="P516" s="108">
        <v>726193.2</v>
      </c>
      <c r="Q516" s="108">
        <v>637600.69999999995</v>
      </c>
      <c r="R516" s="108">
        <v>328529.90000000002</v>
      </c>
      <c r="S516" s="108">
        <v>4726370</v>
      </c>
      <c r="T516" s="108">
        <v>307228.2</v>
      </c>
      <c r="U516" s="136">
        <v>131886.98000000001</v>
      </c>
      <c r="V516" s="136">
        <v>306602.50599999999</v>
      </c>
      <c r="W516" s="144">
        <v>605583.32299999997</v>
      </c>
      <c r="Y516" s="108"/>
      <c r="Z516" s="108"/>
      <c r="AB516" s="108"/>
      <c r="AC516" s="108"/>
    </row>
    <row r="517" spans="1:29">
      <c r="A517" s="103" t="s">
        <v>6</v>
      </c>
      <c r="B517" s="100" t="s">
        <v>660</v>
      </c>
      <c r="C517" s="2">
        <v>1168</v>
      </c>
      <c r="D517" s="2" t="s">
        <v>18</v>
      </c>
      <c r="E517" s="156">
        <v>614.6</v>
      </c>
      <c r="F517" s="132">
        <v>29.4105491173788</v>
      </c>
      <c r="G517" s="99" t="s">
        <v>529</v>
      </c>
      <c r="H517" s="135">
        <v>0.64353984010820475</v>
      </c>
      <c r="I517" s="126">
        <v>19.172024734554299</v>
      </c>
      <c r="J517" s="126">
        <v>26.021340969919599</v>
      </c>
      <c r="K517" s="126">
        <v>37.287586932442203</v>
      </c>
      <c r="L517" s="127">
        <v>16.034645570778899</v>
      </c>
      <c r="M517" s="128">
        <v>23.114367317917701</v>
      </c>
      <c r="N517" s="128">
        <v>34.030608465886303</v>
      </c>
      <c r="O517" s="56">
        <v>13290100</v>
      </c>
      <c r="P517" s="56">
        <v>3689630</v>
      </c>
      <c r="Q517" s="56">
        <v>3505540</v>
      </c>
      <c r="R517" s="56">
        <v>1543420</v>
      </c>
      <c r="S517" s="56">
        <v>28347200</v>
      </c>
      <c r="T517" s="56">
        <v>1612160</v>
      </c>
      <c r="U517" s="136">
        <v>581132</v>
      </c>
      <c r="V517" s="136">
        <v>1518694</v>
      </c>
      <c r="W517" s="144">
        <v>8080120</v>
      </c>
      <c r="Y517" s="56"/>
      <c r="Z517" s="56"/>
      <c r="AB517" s="56"/>
      <c r="AC517" s="56"/>
    </row>
    <row r="518" spans="1:29">
      <c r="A518" s="100" t="s">
        <v>6</v>
      </c>
      <c r="B518" s="100" t="s">
        <v>660</v>
      </c>
      <c r="C518" s="2">
        <v>1168</v>
      </c>
      <c r="D518" s="2" t="s">
        <v>18</v>
      </c>
      <c r="E518" s="154">
        <v>619.70000000000005</v>
      </c>
      <c r="F518" s="132">
        <v>29.5013966360784</v>
      </c>
      <c r="G518" s="99" t="s">
        <v>530</v>
      </c>
      <c r="H518" s="132">
        <v>0.65241153600812019</v>
      </c>
      <c r="I518" s="123">
        <v>19.744076813489301</v>
      </c>
      <c r="J518" s="123">
        <v>26.5657271641779</v>
      </c>
      <c r="K518" s="123">
        <v>38.113134564861497</v>
      </c>
      <c r="L518" s="124">
        <v>16.605523931148301</v>
      </c>
      <c r="M518" s="124">
        <v>23.753334016599101</v>
      </c>
      <c r="N518" s="124">
        <v>34.851072802363603</v>
      </c>
      <c r="O518" s="54">
        <v>11276279</v>
      </c>
      <c r="P518" s="54">
        <v>2647854.5</v>
      </c>
      <c r="Q518" s="54">
        <v>2448581.7999999998</v>
      </c>
      <c r="R518" s="54">
        <v>1038233.2</v>
      </c>
      <c r="S518" s="54">
        <v>21084946</v>
      </c>
      <c r="T518" s="54">
        <v>1483116.4</v>
      </c>
      <c r="U518" s="136">
        <v>496641</v>
      </c>
      <c r="V518" s="136">
        <v>938726</v>
      </c>
      <c r="W518" s="140">
        <v>5778524.5</v>
      </c>
      <c r="Y518" s="54"/>
      <c r="Z518" s="54"/>
      <c r="AB518" s="54"/>
      <c r="AC518" s="54"/>
    </row>
    <row r="519" spans="1:29">
      <c r="A519" s="103" t="s">
        <v>6</v>
      </c>
      <c r="B519" s="100" t="s">
        <v>660</v>
      </c>
      <c r="C519" s="2">
        <v>1168</v>
      </c>
      <c r="D519" s="2" t="s">
        <v>18</v>
      </c>
      <c r="E519" s="154">
        <v>622.69000000000005</v>
      </c>
      <c r="F519" s="132">
        <v>29.5485728900073</v>
      </c>
      <c r="G519" s="99" t="s">
        <v>531</v>
      </c>
      <c r="H519" s="135">
        <v>0.62294646634821571</v>
      </c>
      <c r="I519" s="126">
        <v>17.6345429532408</v>
      </c>
      <c r="J519" s="126">
        <v>24.539142390304502</v>
      </c>
      <c r="K519" s="126">
        <v>35.026503443872002</v>
      </c>
      <c r="L519" s="127">
        <v>14.5863571240801</v>
      </c>
      <c r="M519" s="128">
        <v>21.5735257893067</v>
      </c>
      <c r="N519" s="128">
        <v>31.995706280868099</v>
      </c>
      <c r="O519" s="48">
        <v>9637144</v>
      </c>
      <c r="P519" s="48">
        <v>2522988</v>
      </c>
      <c r="Q519" s="48">
        <v>2065236.6</v>
      </c>
      <c r="R519" s="48">
        <v>1023935</v>
      </c>
      <c r="S519" s="48">
        <v>20776444</v>
      </c>
      <c r="T519" s="48">
        <v>1079166.1000000001</v>
      </c>
      <c r="U519" s="136">
        <v>394933.6</v>
      </c>
      <c r="V519" s="136">
        <v>847069.9</v>
      </c>
      <c r="W519" s="144">
        <v>4668446.5</v>
      </c>
      <c r="Y519" s="48"/>
      <c r="Z519" s="48"/>
      <c r="AB519" s="48"/>
      <c r="AC519" s="48"/>
    </row>
    <row r="520" spans="1:29">
      <c r="A520" s="103" t="s">
        <v>6</v>
      </c>
      <c r="B520" s="100" t="s">
        <v>660</v>
      </c>
      <c r="C520" s="2">
        <v>1168</v>
      </c>
      <c r="D520" s="2" t="s">
        <v>18</v>
      </c>
      <c r="E520" s="154">
        <v>629.28</v>
      </c>
      <c r="F520" s="132">
        <v>29.6395770518034</v>
      </c>
      <c r="G520" s="99" t="s">
        <v>532</v>
      </c>
      <c r="H520" s="135">
        <v>0.62942936062481114</v>
      </c>
      <c r="I520" s="126">
        <v>18.1115152780777</v>
      </c>
      <c r="J520" s="126">
        <v>24.9732384304092</v>
      </c>
      <c r="K520" s="126">
        <v>35.660813037660098</v>
      </c>
      <c r="L520" s="127">
        <v>14.9550458452087</v>
      </c>
      <c r="M520" s="128">
        <v>22.0305826316125</v>
      </c>
      <c r="N520" s="128">
        <v>32.645172189147701</v>
      </c>
      <c r="O520" s="54">
        <v>24039864</v>
      </c>
      <c r="P520" s="54">
        <v>5665644.5</v>
      </c>
      <c r="Q520" s="54">
        <v>4362759.5</v>
      </c>
      <c r="R520" s="54">
        <v>2043287</v>
      </c>
      <c r="S520" s="54">
        <v>43407332</v>
      </c>
      <c r="T520" s="54">
        <v>3217282</v>
      </c>
      <c r="U520" s="136">
        <v>777442.9</v>
      </c>
      <c r="V520" s="136">
        <v>1997731.7000000002</v>
      </c>
      <c r="W520" s="144">
        <v>10997680</v>
      </c>
      <c r="Y520" s="54"/>
      <c r="Z520" s="54"/>
      <c r="AB520" s="54"/>
      <c r="AC520" s="54"/>
    </row>
    <row r="521" spans="1:29">
      <c r="A521" s="99" t="s">
        <v>6</v>
      </c>
      <c r="B521" s="100" t="s">
        <v>660</v>
      </c>
      <c r="C521" s="2">
        <v>1168</v>
      </c>
      <c r="D521" s="2" t="s">
        <v>18</v>
      </c>
      <c r="E521" s="163">
        <v>633.82000000000005</v>
      </c>
      <c r="F521" s="135">
        <v>29.6941284</v>
      </c>
      <c r="G521" s="121" t="s">
        <v>533</v>
      </c>
      <c r="H521" s="132">
        <v>0.62699824000000004</v>
      </c>
      <c r="I521" s="123">
        <v>17.9735398037372</v>
      </c>
      <c r="J521" s="123">
        <v>24.1641836373865</v>
      </c>
      <c r="K521" s="123">
        <v>33.887115985879802</v>
      </c>
      <c r="L521" s="124">
        <v>14.878179319892199</v>
      </c>
      <c r="M521" s="124">
        <v>21.890215495276099</v>
      </c>
      <c r="N521" s="124">
        <v>32.373318957671103</v>
      </c>
      <c r="O521" s="108">
        <v>303784.7</v>
      </c>
      <c r="P521" s="108">
        <v>87496.9</v>
      </c>
      <c r="Q521" s="108">
        <v>75367.14</v>
      </c>
      <c r="R521" s="108">
        <v>32336.25</v>
      </c>
      <c r="S521" s="108">
        <v>641991.5</v>
      </c>
      <c r="T521" s="108">
        <v>39374.75</v>
      </c>
      <c r="U521" s="136">
        <v>15071.786</v>
      </c>
      <c r="V521" s="136">
        <v>39364.707999999999</v>
      </c>
      <c r="W521" s="133">
        <v>75479.718999999997</v>
      </c>
      <c r="Y521" s="108"/>
      <c r="Z521" s="108"/>
      <c r="AB521" s="108"/>
      <c r="AC521" s="108"/>
    </row>
    <row r="522" spans="1:29">
      <c r="A522" s="103" t="s">
        <v>6</v>
      </c>
      <c r="B522" s="100" t="s">
        <v>660</v>
      </c>
      <c r="C522" s="2">
        <v>1168</v>
      </c>
      <c r="D522" s="2" t="s">
        <v>18</v>
      </c>
      <c r="E522" s="163">
        <v>637.45000000000005</v>
      </c>
      <c r="F522" s="135">
        <v>29.73434</v>
      </c>
      <c r="G522" s="121" t="s">
        <v>534</v>
      </c>
      <c r="H522" s="135">
        <v>0.67051508999999998</v>
      </c>
      <c r="I522" s="126">
        <v>20.310468806046899</v>
      </c>
      <c r="J522" s="126">
        <v>27.136456089307998</v>
      </c>
      <c r="K522" s="126">
        <v>37.597632133308402</v>
      </c>
      <c r="L522" s="127">
        <v>17.787992989980701</v>
      </c>
      <c r="M522" s="128">
        <v>25.1291910777169</v>
      </c>
      <c r="N522" s="128">
        <v>36.8249921020968</v>
      </c>
      <c r="O522" s="108">
        <v>331039.40000000002</v>
      </c>
      <c r="P522" s="108">
        <v>105950.8</v>
      </c>
      <c r="Q522" s="108">
        <v>110027.2</v>
      </c>
      <c r="R522" s="108">
        <v>43464.92</v>
      </c>
      <c r="S522" s="108">
        <v>782551.2</v>
      </c>
      <c r="T522" s="108">
        <v>62121.97</v>
      </c>
      <c r="U522" s="136">
        <v>14955.530999999999</v>
      </c>
      <c r="V522" s="136">
        <v>36004.555999999997</v>
      </c>
      <c r="W522" s="144">
        <v>75761.316999999995</v>
      </c>
      <c r="Y522" s="108"/>
      <c r="Z522" s="108"/>
      <c r="AB522" s="108"/>
      <c r="AC522" s="108"/>
    </row>
    <row r="523" spans="1:29">
      <c r="A523" s="99" t="s">
        <v>6</v>
      </c>
      <c r="B523" s="100" t="s">
        <v>660</v>
      </c>
      <c r="C523" s="2">
        <v>1168</v>
      </c>
      <c r="D523" s="2" t="s">
        <v>18</v>
      </c>
      <c r="E523" s="163">
        <v>643.4</v>
      </c>
      <c r="F523" s="135">
        <v>29.796233099999998</v>
      </c>
      <c r="G523" s="121" t="s">
        <v>535</v>
      </c>
      <c r="H523" s="132">
        <v>0.61200858000000002</v>
      </c>
      <c r="I523" s="123">
        <v>16.726777543729799</v>
      </c>
      <c r="J523" s="123">
        <v>23.772401069329501</v>
      </c>
      <c r="K523" s="123">
        <v>32.741423169421999</v>
      </c>
      <c r="L523" s="124">
        <v>13.8609762194752</v>
      </c>
      <c r="M523" s="124">
        <v>20.730653018450099</v>
      </c>
      <c r="N523" s="124">
        <v>30.878368398903099</v>
      </c>
      <c r="O523" s="108">
        <v>361379.3</v>
      </c>
      <c r="P523" s="108">
        <v>106265.4</v>
      </c>
      <c r="Q523" s="108">
        <v>83608.72</v>
      </c>
      <c r="R523" s="108">
        <v>44178.03</v>
      </c>
      <c r="S523" s="108">
        <v>759344.1</v>
      </c>
      <c r="T523" s="108">
        <v>39833.83</v>
      </c>
      <c r="U523" s="136">
        <v>14720.652</v>
      </c>
      <c r="V523" s="136">
        <v>36053.154999999999</v>
      </c>
      <c r="W523" s="133">
        <v>72490.998999999996</v>
      </c>
      <c r="Y523" s="108"/>
      <c r="Z523" s="108"/>
      <c r="AB523" s="108"/>
      <c r="AC523" s="108"/>
    </row>
    <row r="524" spans="1:29">
      <c r="A524" s="99" t="s">
        <v>6</v>
      </c>
      <c r="B524" s="100" t="s">
        <v>660</v>
      </c>
      <c r="C524" s="2">
        <v>1168</v>
      </c>
      <c r="D524" s="2" t="s">
        <v>18</v>
      </c>
      <c r="E524" s="154">
        <v>644.9</v>
      </c>
      <c r="F524" s="132">
        <v>29.811437280453902</v>
      </c>
      <c r="G524" s="99" t="s">
        <v>536</v>
      </c>
      <c r="H524" s="132">
        <v>0.64326713652309797</v>
      </c>
      <c r="I524" s="123">
        <v>19.1085433896742</v>
      </c>
      <c r="J524" s="123">
        <v>25.950234762965302</v>
      </c>
      <c r="K524" s="123">
        <v>36.972479591187003</v>
      </c>
      <c r="L524" s="124">
        <v>15.956969606489301</v>
      </c>
      <c r="M524" s="124">
        <v>23.0687507942534</v>
      </c>
      <c r="N524" s="124">
        <v>34.0128055960637</v>
      </c>
      <c r="O524" s="54">
        <v>22316634</v>
      </c>
      <c r="P524" s="54">
        <v>5153409</v>
      </c>
      <c r="Q524" s="54">
        <v>4175880.3</v>
      </c>
      <c r="R524" s="54">
        <v>1762798</v>
      </c>
      <c r="S524" s="54">
        <v>42502104</v>
      </c>
      <c r="T524" s="54">
        <v>3354041.8</v>
      </c>
      <c r="U524" s="136">
        <v>551479.60000000009</v>
      </c>
      <c r="V524" s="136">
        <v>840653.4</v>
      </c>
      <c r="W524" s="133">
        <v>4774058.5</v>
      </c>
      <c r="Y524" s="54"/>
      <c r="Z524" s="54"/>
      <c r="AB524" s="54"/>
      <c r="AC524" s="54"/>
    </row>
    <row r="525" spans="1:29">
      <c r="A525" s="100" t="s">
        <v>6</v>
      </c>
      <c r="B525" s="100" t="s">
        <v>660</v>
      </c>
      <c r="C525" s="2">
        <v>1168</v>
      </c>
      <c r="D525" s="2" t="s">
        <v>18</v>
      </c>
      <c r="E525" s="163">
        <v>650</v>
      </c>
      <c r="F525" s="135">
        <v>29.863255500000001</v>
      </c>
      <c r="G525" s="121" t="s">
        <v>537</v>
      </c>
      <c r="H525" s="132">
        <v>0.62840735999999997</v>
      </c>
      <c r="I525" s="123">
        <v>18.0274347970579</v>
      </c>
      <c r="J525" s="123">
        <v>24.7683685697152</v>
      </c>
      <c r="K525" s="123">
        <v>33.896271907188499</v>
      </c>
      <c r="L525" s="124">
        <v>14.989687577640399</v>
      </c>
      <c r="M525" s="124">
        <v>21.9880228085451</v>
      </c>
      <c r="N525" s="124">
        <v>32.396655244134898</v>
      </c>
      <c r="O525" s="108">
        <v>133161.29999999999</v>
      </c>
      <c r="P525" s="108">
        <v>38852.82</v>
      </c>
      <c r="Q525" s="108">
        <v>32178.17</v>
      </c>
      <c r="R525" s="108">
        <v>16623.64</v>
      </c>
      <c r="S525" s="108">
        <v>276529.09999999998</v>
      </c>
      <c r="T525" s="108">
        <v>16902.939999999999</v>
      </c>
      <c r="U525" s="136">
        <v>4951.8530000000001</v>
      </c>
      <c r="V525" s="136">
        <v>10863.249</v>
      </c>
      <c r="W525" s="133">
        <v>43225.048999999999</v>
      </c>
      <c r="Y525" s="108"/>
      <c r="Z525" s="108"/>
      <c r="AB525" s="108"/>
      <c r="AC525" s="108"/>
    </row>
    <row r="526" spans="1:29">
      <c r="A526" s="99" t="s">
        <v>6</v>
      </c>
      <c r="B526" s="100" t="s">
        <v>660</v>
      </c>
      <c r="C526" s="2">
        <v>1168</v>
      </c>
      <c r="D526" s="2" t="s">
        <v>18</v>
      </c>
      <c r="E526" s="154">
        <v>651.5</v>
      </c>
      <c r="F526" s="132">
        <v>29.878784347992401</v>
      </c>
      <c r="G526" s="99" t="s">
        <v>538</v>
      </c>
      <c r="H526" s="132">
        <v>0.63988849295620887</v>
      </c>
      <c r="I526" s="123">
        <v>18.917252512152</v>
      </c>
      <c r="J526" s="123">
        <v>25.7327472076886</v>
      </c>
      <c r="K526" s="123">
        <v>36.776233611456298</v>
      </c>
      <c r="L526" s="124">
        <v>15.795681812438101</v>
      </c>
      <c r="M526" s="124">
        <v>22.834855598735999</v>
      </c>
      <c r="N526" s="124">
        <v>33.691020524340402</v>
      </c>
      <c r="O526" s="54">
        <v>11762203</v>
      </c>
      <c r="P526" s="54">
        <v>3047390.8</v>
      </c>
      <c r="Q526" s="54">
        <v>2629074.2999999998</v>
      </c>
      <c r="R526" s="54">
        <v>1154828.6000000001</v>
      </c>
      <c r="S526" s="54">
        <v>23832062</v>
      </c>
      <c r="T526" s="54">
        <v>1631059.6</v>
      </c>
      <c r="U526" s="136">
        <v>428112.2</v>
      </c>
      <c r="V526" s="136">
        <v>902693.70000000007</v>
      </c>
      <c r="W526" s="133">
        <v>5547178</v>
      </c>
      <c r="Y526" s="54"/>
      <c r="Z526" s="54"/>
      <c r="AB526" s="54"/>
      <c r="AC526" s="54"/>
    </row>
    <row r="527" spans="1:29">
      <c r="A527" s="99" t="s">
        <v>6</v>
      </c>
      <c r="B527" s="100" t="s">
        <v>660</v>
      </c>
      <c r="C527" s="2">
        <v>1168</v>
      </c>
      <c r="D527" s="2" t="s">
        <v>18</v>
      </c>
      <c r="E527" s="163">
        <v>653</v>
      </c>
      <c r="F527" s="135">
        <v>29.8945586</v>
      </c>
      <c r="G527" s="121" t="s">
        <v>539</v>
      </c>
      <c r="H527" s="132">
        <v>0.59950168000000004</v>
      </c>
      <c r="I527" s="123">
        <v>16.241167650634001</v>
      </c>
      <c r="J527" s="123">
        <v>22.4398130776482</v>
      </c>
      <c r="K527" s="123">
        <v>30.214956506024201</v>
      </c>
      <c r="L527" s="124">
        <v>12.9976613798868</v>
      </c>
      <c r="M527" s="124">
        <v>19.7918320759339</v>
      </c>
      <c r="N527" s="124">
        <v>29.541207212136399</v>
      </c>
      <c r="O527" s="108">
        <v>771887.4</v>
      </c>
      <c r="P527" s="108">
        <v>200799.7</v>
      </c>
      <c r="Q527" s="108">
        <v>150812.9</v>
      </c>
      <c r="R527" s="108">
        <v>67559</v>
      </c>
      <c r="S527" s="108">
        <v>1515934</v>
      </c>
      <c r="T527" s="108">
        <v>82203.03</v>
      </c>
      <c r="U527" s="136">
        <v>19256.131999999998</v>
      </c>
      <c r="V527" s="136">
        <v>39910.226000000002</v>
      </c>
      <c r="W527" s="133">
        <v>64183.983999999997</v>
      </c>
      <c r="Y527" s="108"/>
      <c r="Z527" s="108"/>
      <c r="AB527" s="108"/>
      <c r="AC527" s="108"/>
    </row>
    <row r="528" spans="1:29">
      <c r="A528" s="99" t="s">
        <v>6</v>
      </c>
      <c r="B528" s="100" t="s">
        <v>660</v>
      </c>
      <c r="C528" s="2">
        <v>1168</v>
      </c>
      <c r="D528" s="2" t="s">
        <v>18</v>
      </c>
      <c r="E528" s="163">
        <v>656.7</v>
      </c>
      <c r="F528" s="135">
        <v>29.934922499999999</v>
      </c>
      <c r="G528" s="121" t="s">
        <v>540</v>
      </c>
      <c r="H528" s="132">
        <v>0.59848438999999998</v>
      </c>
      <c r="I528" s="123">
        <v>16.339823326607799</v>
      </c>
      <c r="J528" s="123">
        <v>22.254081138156799</v>
      </c>
      <c r="K528" s="123">
        <v>29.9101280686852</v>
      </c>
      <c r="L528" s="124">
        <v>12.9505109566659</v>
      </c>
      <c r="M528" s="124">
        <v>19.721311385236501</v>
      </c>
      <c r="N528" s="124">
        <v>29.532864809195999</v>
      </c>
      <c r="O528" s="108">
        <v>1249800</v>
      </c>
      <c r="P528" s="108">
        <v>329339.09999999998</v>
      </c>
      <c r="Q528" s="108">
        <v>247409.4</v>
      </c>
      <c r="R528" s="108">
        <v>112025.60000000001</v>
      </c>
      <c r="S528" s="108">
        <v>2401684</v>
      </c>
      <c r="T528" s="108">
        <v>131465.79999999999</v>
      </c>
      <c r="U528" s="136">
        <v>32964.550000000003</v>
      </c>
      <c r="V528" s="136">
        <v>63805.944000000003</v>
      </c>
      <c r="W528" s="133">
        <v>115938.743</v>
      </c>
      <c r="Y528" s="108"/>
      <c r="Z528" s="108"/>
      <c r="AB528" s="108"/>
      <c r="AC528" s="108"/>
    </row>
    <row r="529" spans="1:29">
      <c r="A529" s="100" t="s">
        <v>6</v>
      </c>
      <c r="B529" s="100" t="s">
        <v>660</v>
      </c>
      <c r="C529" s="2">
        <v>1168</v>
      </c>
      <c r="D529" s="2" t="s">
        <v>18</v>
      </c>
      <c r="E529" s="156">
        <v>658.2</v>
      </c>
      <c r="F529" s="132">
        <v>29.952039823988802</v>
      </c>
      <c r="G529" s="99" t="s">
        <v>541</v>
      </c>
      <c r="H529" s="132">
        <v>0.6208215714753007</v>
      </c>
      <c r="I529" s="123">
        <v>17.580973588276802</v>
      </c>
      <c r="J529" s="123">
        <v>24.414179328605101</v>
      </c>
      <c r="K529" s="123">
        <v>34.7769176528667</v>
      </c>
      <c r="L529" s="124">
        <v>14.4895009260128</v>
      </c>
      <c r="M529" s="124">
        <v>21.414005074968401</v>
      </c>
      <c r="N529" s="124">
        <v>31.836192897173799</v>
      </c>
      <c r="O529" s="56">
        <v>20905200</v>
      </c>
      <c r="P529" s="56">
        <v>5135240</v>
      </c>
      <c r="Q529" s="56">
        <v>4438200</v>
      </c>
      <c r="R529" s="56">
        <v>1682660</v>
      </c>
      <c r="S529" s="56">
        <v>41100900</v>
      </c>
      <c r="T529" s="56">
        <v>2286970</v>
      </c>
      <c r="U529" s="136">
        <v>534986</v>
      </c>
      <c r="V529" s="136">
        <v>780041</v>
      </c>
      <c r="W529" s="133">
        <v>5720940</v>
      </c>
      <c r="Y529" s="56"/>
      <c r="Z529" s="56"/>
      <c r="AB529" s="56"/>
      <c r="AC529" s="56"/>
    </row>
    <row r="530" spans="1:29">
      <c r="A530" s="99" t="s">
        <v>6</v>
      </c>
      <c r="B530" s="100" t="s">
        <v>660</v>
      </c>
      <c r="C530" s="2">
        <v>1168</v>
      </c>
      <c r="D530" s="2" t="s">
        <v>18</v>
      </c>
      <c r="E530" s="154">
        <v>669.4</v>
      </c>
      <c r="F530" s="132">
        <v>30.100913249138301</v>
      </c>
      <c r="G530" s="99" t="s">
        <v>542</v>
      </c>
      <c r="H530" s="132">
        <v>0.65629744480893093</v>
      </c>
      <c r="I530" s="123">
        <v>20.071407429939502</v>
      </c>
      <c r="J530" s="123">
        <v>26.893585284386798</v>
      </c>
      <c r="K530" s="123">
        <v>38.492799559621297</v>
      </c>
      <c r="L530" s="124">
        <v>16.871600350197401</v>
      </c>
      <c r="M530" s="124">
        <v>24.0260767011643</v>
      </c>
      <c r="N530" s="124">
        <v>35.2854584666905</v>
      </c>
      <c r="O530" s="54">
        <v>3663856.5</v>
      </c>
      <c r="P530" s="54">
        <v>949337.7</v>
      </c>
      <c r="Q530" s="54">
        <v>820775.1</v>
      </c>
      <c r="R530" s="54">
        <v>370049.3</v>
      </c>
      <c r="S530" s="54">
        <v>7422701</v>
      </c>
      <c r="T530" s="54">
        <v>621928.80000000005</v>
      </c>
      <c r="U530" s="136">
        <v>272059</v>
      </c>
      <c r="V530" s="136">
        <v>655215.80000000005</v>
      </c>
      <c r="W530" s="133">
        <v>6234581.5</v>
      </c>
      <c r="Y530" s="54"/>
      <c r="Z530" s="54"/>
      <c r="AB530" s="54"/>
      <c r="AC530" s="54"/>
    </row>
    <row r="531" spans="1:29">
      <c r="A531" s="99" t="s">
        <v>6</v>
      </c>
      <c r="B531" s="100" t="s">
        <v>660</v>
      </c>
      <c r="C531" s="2">
        <v>1168</v>
      </c>
      <c r="D531" s="2" t="s">
        <v>18</v>
      </c>
      <c r="E531" s="163">
        <v>670.9</v>
      </c>
      <c r="F531" s="135">
        <v>30.124521999999999</v>
      </c>
      <c r="G531" s="121" t="s">
        <v>543</v>
      </c>
      <c r="H531" s="132">
        <v>0.61569311000000004</v>
      </c>
      <c r="I531" s="123">
        <v>17.125321749900699</v>
      </c>
      <c r="J531" s="123">
        <v>23.875254115975999</v>
      </c>
      <c r="K531" s="123">
        <v>33.0519514058483</v>
      </c>
      <c r="L531" s="124">
        <v>14.13513805224</v>
      </c>
      <c r="M531" s="124">
        <v>21.0401552307599</v>
      </c>
      <c r="N531" s="124">
        <v>31.165694038562901</v>
      </c>
      <c r="O531" s="108">
        <v>534543.1</v>
      </c>
      <c r="P531" s="108">
        <v>157963.6</v>
      </c>
      <c r="Q531" s="108">
        <v>128244.9</v>
      </c>
      <c r="R531" s="108">
        <v>65091.44</v>
      </c>
      <c r="S531" s="108">
        <v>1121421</v>
      </c>
      <c r="T531" s="108">
        <v>59735.06</v>
      </c>
      <c r="U531" s="136">
        <v>18331.681</v>
      </c>
      <c r="V531" s="136">
        <v>40020.311000000002</v>
      </c>
      <c r="W531" s="133">
        <v>67914.255999999994</v>
      </c>
      <c r="Y531" s="108"/>
      <c r="Z531" s="108"/>
      <c r="AB531" s="108"/>
      <c r="AC531" s="108"/>
    </row>
    <row r="532" spans="1:29">
      <c r="A532" s="99" t="s">
        <v>6</v>
      </c>
      <c r="B532" s="100" t="s">
        <v>660</v>
      </c>
      <c r="C532" s="2">
        <v>1168</v>
      </c>
      <c r="D532" s="2" t="s">
        <v>18</v>
      </c>
      <c r="E532" s="163">
        <v>676.01</v>
      </c>
      <c r="F532" s="135">
        <v>30.213345400000001</v>
      </c>
      <c r="G532" s="121" t="s">
        <v>544</v>
      </c>
      <c r="H532" s="132">
        <v>0.60431161</v>
      </c>
      <c r="I532" s="123">
        <v>16.602642048153498</v>
      </c>
      <c r="J532" s="123">
        <v>22.787115094927099</v>
      </c>
      <c r="K532" s="123">
        <v>31.6084348413704</v>
      </c>
      <c r="L532" s="124">
        <v>13.322290254279</v>
      </c>
      <c r="M532" s="124">
        <v>20.138664832856001</v>
      </c>
      <c r="N532" s="124">
        <v>30.077423161982399</v>
      </c>
      <c r="O532" s="108">
        <v>198967.7</v>
      </c>
      <c r="P532" s="108">
        <v>61454.21</v>
      </c>
      <c r="Q532" s="108">
        <v>46808.81</v>
      </c>
      <c r="R532" s="108">
        <v>26400.58</v>
      </c>
      <c r="S532" s="108">
        <v>419289.7</v>
      </c>
      <c r="T532" s="108">
        <v>20646.009999999998</v>
      </c>
      <c r="U532" s="136">
        <v>11078.115</v>
      </c>
      <c r="V532" s="136">
        <v>21019.698</v>
      </c>
      <c r="W532" s="133">
        <v>46408.940999999999</v>
      </c>
      <c r="Y532" s="108"/>
      <c r="Z532" s="108"/>
      <c r="AB532" s="108"/>
      <c r="AC532" s="108"/>
    </row>
    <row r="533" spans="1:29">
      <c r="A533" s="100" t="s">
        <v>6</v>
      </c>
      <c r="B533" s="100" t="s">
        <v>660</v>
      </c>
      <c r="C533" s="2">
        <v>1168</v>
      </c>
      <c r="D533" s="2" t="s">
        <v>18</v>
      </c>
      <c r="E533" s="154">
        <v>680.36</v>
      </c>
      <c r="F533" s="132">
        <v>30.300603463423698</v>
      </c>
      <c r="G533" s="99" t="s">
        <v>545</v>
      </c>
      <c r="H533" s="132">
        <v>0.62465074170742851</v>
      </c>
      <c r="I533" s="123">
        <v>17.768424485190501</v>
      </c>
      <c r="J533" s="123">
        <v>24.644262459999801</v>
      </c>
      <c r="K533" s="123">
        <v>35.355810237943103</v>
      </c>
      <c r="L533" s="124">
        <v>14.7494978591566</v>
      </c>
      <c r="M533" s="124">
        <v>21.745569667901801</v>
      </c>
      <c r="N533" s="124">
        <v>32.131508354994601</v>
      </c>
      <c r="O533" s="48">
        <v>36628848</v>
      </c>
      <c r="P533" s="48">
        <v>9654952</v>
      </c>
      <c r="Q533" s="48">
        <v>8268470.5</v>
      </c>
      <c r="R533" s="48">
        <v>3996032</v>
      </c>
      <c r="S533" s="48">
        <v>76040272</v>
      </c>
      <c r="T533" s="48">
        <v>3803127.3</v>
      </c>
      <c r="U533" s="136">
        <v>1406422.6</v>
      </c>
      <c r="V533" s="136">
        <v>3045768.4</v>
      </c>
      <c r="W533" s="133">
        <v>18390258</v>
      </c>
      <c r="Y533" s="48"/>
      <c r="Z533" s="48"/>
      <c r="AB533" s="48"/>
      <c r="AC533" s="48"/>
    </row>
    <row r="534" spans="1:29">
      <c r="A534" s="99" t="s">
        <v>6</v>
      </c>
      <c r="B534" s="100" t="s">
        <v>660</v>
      </c>
      <c r="C534" s="2">
        <v>1168</v>
      </c>
      <c r="D534" s="2" t="s">
        <v>18</v>
      </c>
      <c r="E534" s="154">
        <v>686.84</v>
      </c>
      <c r="F534" s="132">
        <v>30.453959153904201</v>
      </c>
      <c r="G534" s="99" t="s">
        <v>546</v>
      </c>
      <c r="H534" s="132">
        <v>0.6383022143013718</v>
      </c>
      <c r="I534" s="123">
        <v>18.766011409606701</v>
      </c>
      <c r="J534" s="123">
        <v>25.575329925321402</v>
      </c>
      <c r="K534" s="123">
        <v>36.664436194580603</v>
      </c>
      <c r="L534" s="124">
        <v>15.6713868468043</v>
      </c>
      <c r="M534" s="124">
        <v>22.718169055548401</v>
      </c>
      <c r="N534" s="124">
        <v>33.417738194971598</v>
      </c>
      <c r="O534" s="48">
        <v>3932355.3</v>
      </c>
      <c r="P534" s="48">
        <v>1054047.1000000001</v>
      </c>
      <c r="Q534" s="48">
        <v>951829.1</v>
      </c>
      <c r="R534" s="48">
        <v>455015.9</v>
      </c>
      <c r="S534" s="48">
        <v>8853390</v>
      </c>
      <c r="T534" s="48">
        <v>453273.1</v>
      </c>
      <c r="U534" s="136">
        <v>167688.29999999999</v>
      </c>
      <c r="V534" s="136">
        <v>378699.8</v>
      </c>
      <c r="W534" s="133">
        <v>2516310.2999999998</v>
      </c>
      <c r="Y534" s="48"/>
      <c r="Z534" s="48"/>
      <c r="AB534" s="48"/>
      <c r="AC534" s="48"/>
    </row>
    <row r="535" spans="1:29">
      <c r="A535" s="99" t="s">
        <v>6</v>
      </c>
      <c r="B535" s="100" t="s">
        <v>660</v>
      </c>
      <c r="C535" s="2">
        <v>1168</v>
      </c>
      <c r="D535" s="2" t="s">
        <v>18</v>
      </c>
      <c r="E535" s="154">
        <v>695.3</v>
      </c>
      <c r="F535" s="132">
        <v>30.703919514222399</v>
      </c>
      <c r="G535" s="99" t="s">
        <v>547</v>
      </c>
      <c r="H535" s="132">
        <v>0.65979879959287435</v>
      </c>
      <c r="I535" s="123">
        <v>20.334529521325202</v>
      </c>
      <c r="J535" s="123">
        <v>27.145433036344802</v>
      </c>
      <c r="K535" s="123">
        <v>38.7714045728098</v>
      </c>
      <c r="L535" s="124">
        <v>17.1635548972923</v>
      </c>
      <c r="M535" s="124">
        <v>24.331427852114999</v>
      </c>
      <c r="N535" s="124">
        <v>35.7790963999363</v>
      </c>
      <c r="O535" s="48">
        <v>3061378.5</v>
      </c>
      <c r="P535" s="48">
        <v>825456.3</v>
      </c>
      <c r="Q535" s="48">
        <v>788197.8</v>
      </c>
      <c r="R535" s="48">
        <v>353160</v>
      </c>
      <c r="S535" s="48">
        <v>7225066</v>
      </c>
      <c r="T535" s="48">
        <v>459562.7</v>
      </c>
      <c r="U535" s="136">
        <v>172100.90000000002</v>
      </c>
      <c r="V535" s="136">
        <v>254276.5</v>
      </c>
      <c r="W535" s="133">
        <v>2189777.5</v>
      </c>
      <c r="Y535" s="48"/>
      <c r="Z535" s="48"/>
      <c r="AB535" s="48"/>
      <c r="AC535" s="48"/>
    </row>
    <row r="536" spans="1:29">
      <c r="A536" s="99" t="s">
        <v>6</v>
      </c>
      <c r="B536" s="100" t="s">
        <v>660</v>
      </c>
      <c r="C536" s="2">
        <v>1168</v>
      </c>
      <c r="D536" s="2" t="s">
        <v>18</v>
      </c>
      <c r="E536" s="163">
        <v>699.8</v>
      </c>
      <c r="F536" s="135">
        <v>30.8633901</v>
      </c>
      <c r="G536" s="121" t="s">
        <v>548</v>
      </c>
      <c r="H536" s="132">
        <v>0.62277592000000004</v>
      </c>
      <c r="I536" s="123">
        <v>17.7046697965094</v>
      </c>
      <c r="J536" s="123">
        <v>23.997640232740199</v>
      </c>
      <c r="K536" s="123">
        <v>32.606579476016499</v>
      </c>
      <c r="L536" s="124">
        <v>14.5515951331205</v>
      </c>
      <c r="M536" s="124">
        <v>21.542146072418198</v>
      </c>
      <c r="N536" s="124">
        <v>31.919183969764202</v>
      </c>
      <c r="O536" s="108">
        <v>315055.2</v>
      </c>
      <c r="P536" s="108">
        <v>90681.26</v>
      </c>
      <c r="Q536" s="108">
        <v>71209.91</v>
      </c>
      <c r="R536" s="108">
        <v>43147.82</v>
      </c>
      <c r="S536" s="108">
        <v>645211.6</v>
      </c>
      <c r="T536" s="108">
        <v>35351.97</v>
      </c>
      <c r="U536" s="136">
        <v>17305.019</v>
      </c>
      <c r="V536" s="136">
        <v>41908.116999999998</v>
      </c>
      <c r="W536" s="133">
        <v>75576.695000000007</v>
      </c>
      <c r="Y536" s="108"/>
      <c r="Z536" s="108"/>
      <c r="AB536" s="108"/>
      <c r="AC536" s="108"/>
    </row>
    <row r="537" spans="1:29">
      <c r="A537" s="100" t="s">
        <v>6</v>
      </c>
      <c r="B537" s="100" t="s">
        <v>660</v>
      </c>
      <c r="C537" s="2">
        <v>1168</v>
      </c>
      <c r="D537" s="2" t="s">
        <v>18</v>
      </c>
      <c r="E537" s="163">
        <v>701.3</v>
      </c>
      <c r="F537" s="135">
        <v>30.921047000000002</v>
      </c>
      <c r="G537" s="121" t="s">
        <v>549</v>
      </c>
      <c r="H537" s="132">
        <v>0.62616905</v>
      </c>
      <c r="I537" s="123">
        <v>17.5149196112793</v>
      </c>
      <c r="J537" s="123">
        <v>23.961391118901201</v>
      </c>
      <c r="K537" s="123">
        <v>32.793107544046897</v>
      </c>
      <c r="L537" s="124">
        <v>14.8185519478013</v>
      </c>
      <c r="M537" s="124">
        <v>21.8110339126805</v>
      </c>
      <c r="N537" s="124">
        <v>32.369715088747</v>
      </c>
      <c r="O537" s="108">
        <v>218099.6</v>
      </c>
      <c r="P537" s="108">
        <v>64237.73</v>
      </c>
      <c r="Q537" s="108">
        <v>52761.13</v>
      </c>
      <c r="R537" s="108">
        <v>31456.26</v>
      </c>
      <c r="S537" s="108">
        <v>416410.5</v>
      </c>
      <c r="T537" s="108">
        <v>23381.19</v>
      </c>
      <c r="U537" s="136">
        <v>12862.261999999999</v>
      </c>
      <c r="V537" s="136">
        <v>35761.902999999998</v>
      </c>
      <c r="W537" s="133">
        <v>71516.447</v>
      </c>
      <c r="Y537" s="108"/>
      <c r="Z537" s="108"/>
      <c r="AB537" s="108"/>
      <c r="AC537" s="108"/>
    </row>
    <row r="538" spans="1:29">
      <c r="A538" s="99" t="s">
        <v>6</v>
      </c>
      <c r="B538" s="100" t="s">
        <v>660</v>
      </c>
      <c r="C538" s="2">
        <v>1168</v>
      </c>
      <c r="D538" s="2" t="s">
        <v>18</v>
      </c>
      <c r="E538" s="163">
        <v>704.9</v>
      </c>
      <c r="F538" s="135">
        <v>31.069157000000001</v>
      </c>
      <c r="G538" s="121" t="s">
        <v>550</v>
      </c>
      <c r="H538" s="132">
        <v>0.60335614000000004</v>
      </c>
      <c r="I538" s="123">
        <v>16.202509703784301</v>
      </c>
      <c r="J538" s="123">
        <v>23.1195658985182</v>
      </c>
      <c r="K538" s="123">
        <v>31.214039535533001</v>
      </c>
      <c r="L538" s="124">
        <v>13.321848221422901</v>
      </c>
      <c r="M538" s="124">
        <v>20.1055053684311</v>
      </c>
      <c r="N538" s="124">
        <v>30.039601520903801</v>
      </c>
      <c r="O538" s="108">
        <v>257874.4</v>
      </c>
      <c r="P538" s="108">
        <v>72186.539999999994</v>
      </c>
      <c r="Q538" s="108">
        <v>52275.75</v>
      </c>
      <c r="R538" s="108">
        <v>32721.26</v>
      </c>
      <c r="S538" s="108">
        <v>490043.4</v>
      </c>
      <c r="T538" s="108">
        <v>24809.79</v>
      </c>
      <c r="U538" s="136">
        <v>10066.593000000001</v>
      </c>
      <c r="V538" s="136">
        <v>29691.909</v>
      </c>
      <c r="W538" s="133">
        <v>66037.525999999998</v>
      </c>
      <c r="Y538" s="108"/>
      <c r="Z538" s="108"/>
      <c r="AB538" s="108"/>
      <c r="AC538" s="108"/>
    </row>
    <row r="539" spans="1:29">
      <c r="A539" s="99" t="s">
        <v>6</v>
      </c>
      <c r="B539" s="100" t="s">
        <v>660</v>
      </c>
      <c r="C539" s="2">
        <v>1168</v>
      </c>
      <c r="D539" s="2" t="s">
        <v>18</v>
      </c>
      <c r="E539" s="156">
        <v>706.4</v>
      </c>
      <c r="F539" s="132">
        <v>31.135083650392701</v>
      </c>
      <c r="G539" s="99" t="s">
        <v>551</v>
      </c>
      <c r="H539" s="132">
        <v>0.64579199467818371</v>
      </c>
      <c r="I539" s="123">
        <v>19.359123981537401</v>
      </c>
      <c r="J539" s="123">
        <v>26.155004394136899</v>
      </c>
      <c r="K539" s="123">
        <v>37.4689205805537</v>
      </c>
      <c r="L539" s="124">
        <v>16.187155727667701</v>
      </c>
      <c r="M539" s="124">
        <v>23.2976830836433</v>
      </c>
      <c r="N539" s="124">
        <v>34.309078919528503</v>
      </c>
      <c r="O539" s="56">
        <v>10599400</v>
      </c>
      <c r="P539" s="56">
        <v>2790100</v>
      </c>
      <c r="Q539" s="56">
        <v>2620730</v>
      </c>
      <c r="R539" s="56">
        <v>1155490</v>
      </c>
      <c r="S539" s="56">
        <v>23178300</v>
      </c>
      <c r="T539" s="56">
        <v>1310690</v>
      </c>
      <c r="U539" s="136">
        <v>386983</v>
      </c>
      <c r="V539" s="136">
        <v>1023402</v>
      </c>
      <c r="W539" s="133">
        <v>5210180</v>
      </c>
      <c r="Y539" s="56"/>
      <c r="Z539" s="56"/>
      <c r="AB539" s="56"/>
      <c r="AC539" s="56"/>
    </row>
    <row r="540" spans="1:29">
      <c r="A540" s="99" t="s">
        <v>6</v>
      </c>
      <c r="B540" s="100" t="s">
        <v>660</v>
      </c>
      <c r="C540" s="2">
        <v>1168</v>
      </c>
      <c r="D540" s="2" t="s">
        <v>18</v>
      </c>
      <c r="E540" s="163">
        <v>707.9</v>
      </c>
      <c r="F540" s="135">
        <v>31.203582399999998</v>
      </c>
      <c r="G540" s="121" t="s">
        <v>552</v>
      </c>
      <c r="H540" s="132">
        <v>0.59222823999999996</v>
      </c>
      <c r="I540" s="123">
        <v>15.2861521608588</v>
      </c>
      <c r="J540" s="123">
        <v>21.858810213724599</v>
      </c>
      <c r="K540" s="123">
        <v>29.154625560932601</v>
      </c>
      <c r="L540" s="124">
        <v>12.4711733566145</v>
      </c>
      <c r="M540" s="124">
        <v>19.265951870938199</v>
      </c>
      <c r="N540" s="124">
        <v>28.935902367147399</v>
      </c>
      <c r="O540" s="108">
        <v>398269</v>
      </c>
      <c r="P540" s="108">
        <v>102446.8</v>
      </c>
      <c r="Q540" s="108">
        <v>74267.98</v>
      </c>
      <c r="R540" s="108">
        <v>40185.839999999997</v>
      </c>
      <c r="S540" s="108">
        <v>754990.2</v>
      </c>
      <c r="T540" s="108">
        <v>34335.03</v>
      </c>
      <c r="U540" s="136">
        <v>14836.385</v>
      </c>
      <c r="V540" s="136">
        <v>39723.691999999995</v>
      </c>
      <c r="W540" s="133">
        <v>64048.205000000002</v>
      </c>
      <c r="Y540" s="108"/>
      <c r="Z540" s="108"/>
      <c r="AB540" s="108"/>
      <c r="AC540" s="108"/>
    </row>
    <row r="541" spans="1:29">
      <c r="A541" s="100" t="s">
        <v>6</v>
      </c>
      <c r="B541" s="100" t="s">
        <v>660</v>
      </c>
      <c r="C541" s="2">
        <v>1168</v>
      </c>
      <c r="D541" s="2" t="s">
        <v>18</v>
      </c>
      <c r="E541" s="163">
        <v>709.4</v>
      </c>
      <c r="F541" s="135">
        <v>31.2747168</v>
      </c>
      <c r="G541" s="121" t="s">
        <v>553</v>
      </c>
      <c r="H541" s="132">
        <v>0.63085413999999995</v>
      </c>
      <c r="I541" s="123">
        <v>18.6781111155797</v>
      </c>
      <c r="J541" s="123">
        <v>24.624856061595999</v>
      </c>
      <c r="K541" s="123">
        <v>33.280826903753997</v>
      </c>
      <c r="L541" s="124">
        <v>15.158580754244101</v>
      </c>
      <c r="M541" s="124">
        <v>22.152853387566399</v>
      </c>
      <c r="N541" s="124">
        <v>32.725274984575996</v>
      </c>
      <c r="O541" s="108">
        <v>444031.8</v>
      </c>
      <c r="P541" s="108">
        <v>135501.20000000001</v>
      </c>
      <c r="Q541" s="108">
        <v>106243.9</v>
      </c>
      <c r="R541" s="108">
        <v>70919.75</v>
      </c>
      <c r="S541" s="108">
        <v>948346.1</v>
      </c>
      <c r="T541" s="108">
        <v>54401.97</v>
      </c>
      <c r="U541" s="136">
        <v>25836.879999999997</v>
      </c>
      <c r="V541" s="136">
        <v>68567.388000000006</v>
      </c>
      <c r="W541" s="133">
        <v>82849.312000000005</v>
      </c>
      <c r="Y541" s="108"/>
      <c r="Z541" s="108"/>
      <c r="AB541" s="108"/>
      <c r="AC541" s="108"/>
    </row>
    <row r="542" spans="1:29">
      <c r="A542" s="99" t="s">
        <v>6</v>
      </c>
      <c r="B542" s="100" t="s">
        <v>660</v>
      </c>
      <c r="C542" s="2">
        <v>1168</v>
      </c>
      <c r="D542" s="2" t="s">
        <v>18</v>
      </c>
      <c r="E542" s="154">
        <v>710.13</v>
      </c>
      <c r="F542" s="132">
        <v>31.310308077957998</v>
      </c>
      <c r="G542" s="99" t="s">
        <v>554</v>
      </c>
      <c r="H542" s="132">
        <v>0.6615497004702714</v>
      </c>
      <c r="I542" s="123">
        <v>20.425020011223101</v>
      </c>
      <c r="J542" s="123">
        <v>27.281104893812099</v>
      </c>
      <c r="K542" s="123">
        <v>39.183141906619703</v>
      </c>
      <c r="L542" s="124">
        <v>17.298173261726099</v>
      </c>
      <c r="M542" s="124">
        <v>24.4950243448862</v>
      </c>
      <c r="N542" s="124">
        <v>35.908628714612199</v>
      </c>
      <c r="O542" s="48">
        <v>19788300</v>
      </c>
      <c r="P542" s="48">
        <v>5550260</v>
      </c>
      <c r="Q542" s="48">
        <v>4764220</v>
      </c>
      <c r="R542" s="48">
        <v>2970550</v>
      </c>
      <c r="S542" s="48">
        <v>42519900</v>
      </c>
      <c r="T542" s="48">
        <v>3114010</v>
      </c>
      <c r="U542" s="136">
        <v>946379</v>
      </c>
      <c r="V542" s="136">
        <v>2558153</v>
      </c>
      <c r="W542" s="133">
        <v>13781600</v>
      </c>
      <c r="Y542" s="48"/>
      <c r="Z542" s="48"/>
      <c r="AB542" s="48"/>
      <c r="AC542" s="48"/>
    </row>
    <row r="543" spans="1:29">
      <c r="A543" s="99" t="s">
        <v>6</v>
      </c>
      <c r="B543" s="100" t="s">
        <v>660</v>
      </c>
      <c r="C543" s="2">
        <v>1168</v>
      </c>
      <c r="D543" s="2" t="s">
        <v>18</v>
      </c>
      <c r="E543" s="163">
        <v>710.9</v>
      </c>
      <c r="F543" s="135">
        <v>31.348550500000002</v>
      </c>
      <c r="G543" s="121" t="s">
        <v>555</v>
      </c>
      <c r="H543" s="132">
        <v>0.57705753000000004</v>
      </c>
      <c r="I543" s="123">
        <v>14.287082720578701</v>
      </c>
      <c r="J543" s="123">
        <v>20.764262214255801</v>
      </c>
      <c r="K543" s="123">
        <v>28.5626580470181</v>
      </c>
      <c r="L543" s="124">
        <v>11.4281412348021</v>
      </c>
      <c r="M543" s="124">
        <v>18.119610318458101</v>
      </c>
      <c r="N543" s="124">
        <v>27.375636643722501</v>
      </c>
      <c r="O543" s="108">
        <v>444601.7</v>
      </c>
      <c r="P543" s="108">
        <v>113140.3</v>
      </c>
      <c r="Q543" s="108">
        <v>77956.53</v>
      </c>
      <c r="R543" s="108">
        <v>46046.63</v>
      </c>
      <c r="S543" s="108">
        <v>759410.8</v>
      </c>
      <c r="T543" s="108">
        <v>30364.13</v>
      </c>
      <c r="U543" s="136">
        <v>16510.505000000001</v>
      </c>
      <c r="V543" s="136">
        <v>41589.478999999999</v>
      </c>
      <c r="W543" s="133">
        <v>111956.833</v>
      </c>
      <c r="Y543" s="108"/>
      <c r="Z543" s="108"/>
      <c r="AB543" s="108"/>
      <c r="AC543" s="108"/>
    </row>
    <row r="544" spans="1:29">
      <c r="A544" s="99" t="s">
        <v>6</v>
      </c>
      <c r="B544" s="100" t="s">
        <v>660</v>
      </c>
      <c r="C544" s="2">
        <v>1168</v>
      </c>
      <c r="D544" s="2" t="s">
        <v>18</v>
      </c>
      <c r="E544" s="154">
        <v>714.03</v>
      </c>
      <c r="F544" s="132">
        <v>31.511588372390499</v>
      </c>
      <c r="G544" s="99" t="s">
        <v>556</v>
      </c>
      <c r="H544" s="132">
        <v>0.63938089566975631</v>
      </c>
      <c r="I544" s="123">
        <v>18.7721517776261</v>
      </c>
      <c r="J544" s="123">
        <v>25.663645207275199</v>
      </c>
      <c r="K544" s="123">
        <v>36.534905007086898</v>
      </c>
      <c r="L544" s="124">
        <v>15.7268958522861</v>
      </c>
      <c r="M544" s="124">
        <v>22.8153391664728</v>
      </c>
      <c r="N544" s="124">
        <v>33.6177500786713</v>
      </c>
      <c r="O544" s="48">
        <v>4457707</v>
      </c>
      <c r="P544" s="48">
        <v>1110016.3999999999</v>
      </c>
      <c r="Q544" s="48">
        <v>971803.9</v>
      </c>
      <c r="R544" s="48">
        <v>563654</v>
      </c>
      <c r="S544" s="48">
        <v>9365247</v>
      </c>
      <c r="T544" s="48">
        <v>432611.1</v>
      </c>
      <c r="U544" s="136">
        <v>149589.5</v>
      </c>
      <c r="V544" s="136">
        <v>505939</v>
      </c>
      <c r="W544" s="133">
        <v>2734963.8</v>
      </c>
      <c r="Y544" s="48"/>
      <c r="Z544" s="48"/>
      <c r="AB544" s="48"/>
      <c r="AC544" s="48"/>
    </row>
    <row r="545" spans="1:29">
      <c r="A545" s="100" t="s">
        <v>6</v>
      </c>
      <c r="B545" s="100" t="s">
        <v>660</v>
      </c>
      <c r="C545" s="2">
        <v>1168</v>
      </c>
      <c r="D545" s="2" t="s">
        <v>18</v>
      </c>
      <c r="E545" s="154">
        <v>718.23</v>
      </c>
      <c r="F545" s="132">
        <v>31.7502736463756</v>
      </c>
      <c r="G545" s="99" t="s">
        <v>557</v>
      </c>
      <c r="H545" s="132">
        <v>0.6454446931575295</v>
      </c>
      <c r="I545" s="123">
        <v>19.246548805742702</v>
      </c>
      <c r="J545" s="123">
        <v>26.1044904353943</v>
      </c>
      <c r="K545" s="123">
        <v>37.206431715116601</v>
      </c>
      <c r="L545" s="124">
        <v>16.144545598364701</v>
      </c>
      <c r="M545" s="124">
        <v>23.194453209177102</v>
      </c>
      <c r="N545" s="124">
        <v>34.279905257265398</v>
      </c>
      <c r="O545" s="48">
        <v>8085740</v>
      </c>
      <c r="P545" s="48">
        <v>2084960</v>
      </c>
      <c r="Q545" s="48">
        <v>1695220</v>
      </c>
      <c r="R545" s="48">
        <v>1470540</v>
      </c>
      <c r="S545" s="48">
        <v>12087400</v>
      </c>
      <c r="T545" s="48">
        <v>629773</v>
      </c>
      <c r="U545" s="136">
        <v>450091</v>
      </c>
      <c r="V545" s="136">
        <v>1145331</v>
      </c>
      <c r="W545" s="133">
        <v>6598460</v>
      </c>
      <c r="Y545" s="48"/>
      <c r="Z545" s="48"/>
      <c r="AB545" s="48"/>
      <c r="AC545" s="48"/>
    </row>
    <row r="546" spans="1:29">
      <c r="A546" s="99" t="s">
        <v>6</v>
      </c>
      <c r="B546" s="100" t="s">
        <v>660</v>
      </c>
      <c r="C546" s="2">
        <v>1168</v>
      </c>
      <c r="D546" s="2" t="s">
        <v>18</v>
      </c>
      <c r="E546" s="154">
        <v>719.16</v>
      </c>
      <c r="F546" s="132">
        <v>31.806334913076899</v>
      </c>
      <c r="G546" s="99" t="s">
        <v>558</v>
      </c>
      <c r="H546" s="132">
        <v>0.66748235641982645</v>
      </c>
      <c r="I546" s="123">
        <v>20.748827061868901</v>
      </c>
      <c r="J546" s="123">
        <v>27.666262306320899</v>
      </c>
      <c r="K546" s="123">
        <v>39.667136583981097</v>
      </c>
      <c r="L546" s="124">
        <v>17.6564321919771</v>
      </c>
      <c r="M546" s="124">
        <v>24.890881583875</v>
      </c>
      <c r="N546" s="124">
        <v>36.407363974107497</v>
      </c>
      <c r="O546" s="48">
        <v>848747.3</v>
      </c>
      <c r="P546" s="48">
        <v>242906.3</v>
      </c>
      <c r="Q546" s="48">
        <v>211047</v>
      </c>
      <c r="R546" s="48">
        <v>171239.8</v>
      </c>
      <c r="S546" s="48">
        <v>1777063.6</v>
      </c>
      <c r="T546" s="48">
        <v>105313.4</v>
      </c>
      <c r="U546" s="136">
        <v>66876.100000000006</v>
      </c>
      <c r="V546" s="136">
        <v>185202.59999999998</v>
      </c>
      <c r="W546" s="133">
        <v>905743.5</v>
      </c>
      <c r="Y546" s="48"/>
      <c r="Z546" s="48"/>
      <c r="AB546" s="48"/>
      <c r="AC546" s="48"/>
    </row>
    <row r="547" spans="1:29">
      <c r="A547" s="103" t="s">
        <v>6</v>
      </c>
      <c r="B547" s="100" t="s">
        <v>660</v>
      </c>
      <c r="C547" s="2">
        <v>1168</v>
      </c>
      <c r="D547" s="2" t="s">
        <v>18</v>
      </c>
      <c r="E547" s="154">
        <v>723.79</v>
      </c>
      <c r="F547" s="132">
        <v>32.103542328806398</v>
      </c>
      <c r="G547" s="99" t="s">
        <v>559</v>
      </c>
      <c r="H547" s="135">
        <v>0.65062728690466687</v>
      </c>
      <c r="I547" s="126">
        <v>19.603527040329499</v>
      </c>
      <c r="J547" s="126">
        <v>26.5047119756203</v>
      </c>
      <c r="K547" s="126">
        <v>37.926453084005601</v>
      </c>
      <c r="L547" s="130">
        <v>16.493462057363899</v>
      </c>
      <c r="M547" s="128">
        <v>23.643041459891201</v>
      </c>
      <c r="N547" s="128">
        <v>34.717103300475799</v>
      </c>
      <c r="O547" s="48">
        <v>1508157.1</v>
      </c>
      <c r="P547" s="48">
        <v>369285.7</v>
      </c>
      <c r="Q547" s="48">
        <v>345933.7</v>
      </c>
      <c r="R547" s="48">
        <v>185289.8</v>
      </c>
      <c r="S547" s="48">
        <v>3028854.3</v>
      </c>
      <c r="T547" s="48">
        <v>156487.20000000001</v>
      </c>
      <c r="U547" s="136">
        <v>83669.5</v>
      </c>
      <c r="V547" s="136">
        <v>202741</v>
      </c>
      <c r="W547" s="144">
        <v>1196416.3</v>
      </c>
      <c r="Y547" s="48"/>
      <c r="Z547" s="48"/>
      <c r="AB547" s="48"/>
      <c r="AC547" s="48"/>
    </row>
    <row r="548" spans="1:29">
      <c r="A548" s="99" t="s">
        <v>6</v>
      </c>
      <c r="B548" s="100" t="s">
        <v>660</v>
      </c>
      <c r="C548" s="2">
        <v>1168</v>
      </c>
      <c r="D548" s="2" t="s">
        <v>18</v>
      </c>
      <c r="E548" s="154">
        <v>726.55</v>
      </c>
      <c r="F548" s="132">
        <v>32.295590266894003</v>
      </c>
      <c r="G548" s="99" t="s">
        <v>560</v>
      </c>
      <c r="H548" s="132">
        <v>0.62053809586167319</v>
      </c>
      <c r="I548" s="123">
        <v>17.5628662843157</v>
      </c>
      <c r="J548" s="123">
        <v>24.389000917723799</v>
      </c>
      <c r="K548" s="123">
        <v>34.733601010206698</v>
      </c>
      <c r="L548" s="124">
        <v>14.537317670946299</v>
      </c>
      <c r="M548" s="124">
        <v>21.435719841334599</v>
      </c>
      <c r="N548" s="124">
        <v>31.7170572565275</v>
      </c>
      <c r="O548" s="48">
        <v>17152500</v>
      </c>
      <c r="P548" s="48">
        <v>4317620</v>
      </c>
      <c r="Q548" s="48">
        <v>3260010</v>
      </c>
      <c r="R548" s="48">
        <v>2015640</v>
      </c>
      <c r="S548" s="48">
        <v>34243400</v>
      </c>
      <c r="T548" s="48">
        <v>1785000</v>
      </c>
      <c r="U548" s="136">
        <v>765718</v>
      </c>
      <c r="V548" s="136">
        <v>1943373</v>
      </c>
      <c r="W548" s="133">
        <v>14508800</v>
      </c>
      <c r="Y548" s="48"/>
      <c r="Z548" s="48"/>
      <c r="AB548" s="48"/>
      <c r="AC548" s="48"/>
    </row>
    <row r="549" spans="1:29">
      <c r="A549" s="99" t="s">
        <v>632</v>
      </c>
      <c r="B549" s="100" t="s">
        <v>660</v>
      </c>
      <c r="C549" s="2">
        <v>1168</v>
      </c>
      <c r="D549" s="2" t="s">
        <v>18</v>
      </c>
      <c r="E549" s="164">
        <v>727.29499999999996</v>
      </c>
      <c r="F549" s="132">
        <v>32.349400838130798</v>
      </c>
      <c r="G549" s="99" t="s">
        <v>561</v>
      </c>
      <c r="H549" s="132">
        <v>0.60471622701838534</v>
      </c>
      <c r="I549" s="123">
        <v>16.383543835944899</v>
      </c>
      <c r="J549" s="123">
        <v>23.1701553326448</v>
      </c>
      <c r="K549" s="123">
        <v>32.979506254504699</v>
      </c>
      <c r="L549" s="124">
        <v>13.3344473612814</v>
      </c>
      <c r="M549" s="124">
        <v>20.2320350638125</v>
      </c>
      <c r="N549" s="124">
        <v>30.132885895821801</v>
      </c>
      <c r="O549" s="54">
        <v>4030000</v>
      </c>
      <c r="P549" s="54">
        <v>989000</v>
      </c>
      <c r="Q549" s="54">
        <v>696000</v>
      </c>
      <c r="R549" s="54">
        <v>472000</v>
      </c>
      <c r="S549" s="54">
        <v>7590000</v>
      </c>
      <c r="T549" s="54">
        <v>345000</v>
      </c>
      <c r="U549" s="136">
        <v>164900</v>
      </c>
      <c r="V549" s="136">
        <v>440000</v>
      </c>
      <c r="W549" s="140">
        <v>3370000</v>
      </c>
      <c r="Y549" s="54"/>
      <c r="Z549" s="54"/>
      <c r="AB549" s="54"/>
      <c r="AC549" s="54"/>
    </row>
    <row r="550" spans="1:29">
      <c r="A550" s="100" t="s">
        <v>6</v>
      </c>
      <c r="B550" s="100" t="s">
        <v>660</v>
      </c>
      <c r="C550" s="2">
        <v>1168</v>
      </c>
      <c r="D550" s="2" t="s">
        <v>18</v>
      </c>
      <c r="E550" s="154">
        <v>728.48</v>
      </c>
      <c r="F550" s="132">
        <v>32.436752606062903</v>
      </c>
      <c r="G550" s="99" t="s">
        <v>562</v>
      </c>
      <c r="H550" s="132">
        <v>0.6543633698804433</v>
      </c>
      <c r="I550" s="123">
        <v>19.821889960923901</v>
      </c>
      <c r="J550" s="123">
        <v>26.732276523218498</v>
      </c>
      <c r="K550" s="123">
        <v>38.287059009141501</v>
      </c>
      <c r="L550" s="124">
        <v>16.761840959821601</v>
      </c>
      <c r="M550" s="124">
        <v>23.860525348861401</v>
      </c>
      <c r="N550" s="124">
        <v>35.11042193742</v>
      </c>
      <c r="O550" s="48">
        <v>38009352</v>
      </c>
      <c r="P550" s="48">
        <v>10058112</v>
      </c>
      <c r="Q550" s="48">
        <v>9048453</v>
      </c>
      <c r="R550" s="48">
        <v>5734994.5</v>
      </c>
      <c r="S550" s="48">
        <v>89604160</v>
      </c>
      <c r="T550" s="48">
        <v>4258689.5</v>
      </c>
      <c r="U550" s="136">
        <v>1510603.6</v>
      </c>
      <c r="V550" s="136">
        <v>4763997.9000000004</v>
      </c>
      <c r="W550" s="133">
        <v>35612444</v>
      </c>
      <c r="Y550" s="48"/>
      <c r="Z550" s="48"/>
      <c r="AB550" s="48"/>
      <c r="AC550" s="48"/>
    </row>
    <row r="551" spans="1:29">
      <c r="A551" s="99" t="s">
        <v>6</v>
      </c>
      <c r="B551" s="100" t="s">
        <v>660</v>
      </c>
      <c r="C551" s="2">
        <v>1168</v>
      </c>
      <c r="D551" s="2" t="s">
        <v>18</v>
      </c>
      <c r="E551" s="154">
        <v>729.72</v>
      </c>
      <c r="F551" s="132">
        <v>32.530503237952601</v>
      </c>
      <c r="G551" s="99" t="s">
        <v>563</v>
      </c>
      <c r="H551" s="132">
        <v>0.66395829918200411</v>
      </c>
      <c r="I551" s="123">
        <v>20.5524909169512</v>
      </c>
      <c r="J551" s="123">
        <v>27.462881092444398</v>
      </c>
      <c r="K551" s="123">
        <v>39.332557645967697</v>
      </c>
      <c r="L551" s="124">
        <v>17.372711625570702</v>
      </c>
      <c r="M551" s="124">
        <v>24.6069711015118</v>
      </c>
      <c r="N551" s="124">
        <v>35.913806311847601</v>
      </c>
      <c r="O551" s="48">
        <v>852761.8</v>
      </c>
      <c r="P551" s="48">
        <v>209505.4</v>
      </c>
      <c r="Q551" s="48">
        <v>207460.8</v>
      </c>
      <c r="R551" s="48">
        <v>108439.9</v>
      </c>
      <c r="S551" s="48">
        <v>1792212.9</v>
      </c>
      <c r="T551" s="48">
        <v>98044.5</v>
      </c>
      <c r="U551" s="136">
        <v>39529.199999999997</v>
      </c>
      <c r="V551" s="136">
        <v>90338.5</v>
      </c>
      <c r="W551" s="133">
        <v>609568.9</v>
      </c>
      <c r="Y551" s="48"/>
      <c r="Z551" s="48"/>
      <c r="AB551" s="48"/>
      <c r="AC551" s="48"/>
    </row>
    <row r="552" spans="1:29">
      <c r="A552" s="103" t="s">
        <v>6</v>
      </c>
      <c r="B552" s="100" t="s">
        <v>660</v>
      </c>
      <c r="C552" s="2">
        <v>1168</v>
      </c>
      <c r="D552" s="2" t="s">
        <v>18</v>
      </c>
      <c r="E552" s="154">
        <v>730.83</v>
      </c>
      <c r="F552" s="132">
        <v>32.616481443972098</v>
      </c>
      <c r="G552" s="99" t="s">
        <v>564</v>
      </c>
      <c r="H552" s="135">
        <v>0.67749774166931709</v>
      </c>
      <c r="I552" s="126">
        <v>21.402573727767098</v>
      </c>
      <c r="J552" s="126">
        <v>28.372596811717699</v>
      </c>
      <c r="K552" s="126">
        <v>40.861948428214497</v>
      </c>
      <c r="L552" s="127">
        <v>18.256251051998301</v>
      </c>
      <c r="M552" s="128">
        <v>25.596698297840799</v>
      </c>
      <c r="N552" s="128">
        <v>37.459593502930701</v>
      </c>
      <c r="O552" s="48">
        <v>29296878</v>
      </c>
      <c r="P552" s="48">
        <v>8485687</v>
      </c>
      <c r="Q552" s="48">
        <v>8452454</v>
      </c>
      <c r="R552" s="48">
        <v>5486321</v>
      </c>
      <c r="S552" s="48">
        <v>65250200</v>
      </c>
      <c r="T552" s="48">
        <v>3887561.5</v>
      </c>
      <c r="U552" s="136">
        <v>1033460.3</v>
      </c>
      <c r="V552" s="136">
        <v>3559721.0999999996</v>
      </c>
      <c r="W552" s="144">
        <v>22917668</v>
      </c>
      <c r="Y552" s="48"/>
      <c r="Z552" s="48"/>
      <c r="AB552" s="48"/>
      <c r="AC552" s="48"/>
    </row>
    <row r="553" spans="1:29">
      <c r="A553" s="99" t="s">
        <v>6</v>
      </c>
      <c r="B553" s="100" t="s">
        <v>660</v>
      </c>
      <c r="C553" s="2">
        <v>1168</v>
      </c>
      <c r="D553" s="2" t="s">
        <v>18</v>
      </c>
      <c r="E553" s="154">
        <v>732.4</v>
      </c>
      <c r="F553" s="132">
        <v>32.739322807986198</v>
      </c>
      <c r="G553" s="99" t="s">
        <v>565</v>
      </c>
      <c r="H553" s="132">
        <v>0.6881042019219541</v>
      </c>
      <c r="I553" s="123">
        <v>22.159318554189301</v>
      </c>
      <c r="J553" s="123">
        <v>29.1729733155227</v>
      </c>
      <c r="K553" s="123">
        <v>41.965415541958102</v>
      </c>
      <c r="L553" s="124">
        <v>19.008870607607498</v>
      </c>
      <c r="M553" s="124">
        <v>26.416054698507999</v>
      </c>
      <c r="N553" s="124">
        <v>38.635844178872397</v>
      </c>
      <c r="O553" s="48">
        <v>52005368</v>
      </c>
      <c r="P553" s="48">
        <v>14112827</v>
      </c>
      <c r="Q553" s="48">
        <v>14927824</v>
      </c>
      <c r="R553" s="48">
        <v>9945323</v>
      </c>
      <c r="S553" s="48">
        <v>109808080</v>
      </c>
      <c r="T553" s="48">
        <v>6262558</v>
      </c>
      <c r="U553" s="136">
        <v>2041076.2999999998</v>
      </c>
      <c r="V553" s="136">
        <v>5606229</v>
      </c>
      <c r="W553" s="133">
        <v>43581460</v>
      </c>
      <c r="Y553" s="48"/>
      <c r="Z553" s="48"/>
      <c r="AB553" s="48"/>
      <c r="AC553" s="48"/>
    </row>
    <row r="554" spans="1:29">
      <c r="A554" s="99" t="s">
        <v>6</v>
      </c>
      <c r="B554" s="100" t="s">
        <v>660</v>
      </c>
      <c r="C554" s="2">
        <v>1168</v>
      </c>
      <c r="D554" s="2" t="s">
        <v>18</v>
      </c>
      <c r="E554" s="154">
        <v>732.74</v>
      </c>
      <c r="F554" s="132">
        <v>32.7657006714171</v>
      </c>
      <c r="G554" s="99" t="s">
        <v>566</v>
      </c>
      <c r="H554" s="132">
        <v>0.66951441299178327</v>
      </c>
      <c r="I554" s="123">
        <v>21.045265797571101</v>
      </c>
      <c r="J554" s="123">
        <v>27.885196702234701</v>
      </c>
      <c r="K554" s="123">
        <v>40.0908426797658</v>
      </c>
      <c r="L554" s="124">
        <v>17.781167885218402</v>
      </c>
      <c r="M554" s="124">
        <v>25.0741423014003</v>
      </c>
      <c r="N554" s="124">
        <v>36.722693690272401</v>
      </c>
      <c r="O554" s="48">
        <v>1242892.3999999999</v>
      </c>
      <c r="P554" s="48">
        <v>331130.09999999998</v>
      </c>
      <c r="Q554" s="48">
        <v>315317.59999999998</v>
      </c>
      <c r="R554" s="48">
        <v>210364.3</v>
      </c>
      <c r="S554" s="48">
        <v>2367491.5</v>
      </c>
      <c r="T554" s="48">
        <v>145138.20000000001</v>
      </c>
      <c r="U554" s="136">
        <v>76316.600000000006</v>
      </c>
      <c r="V554" s="136">
        <v>166496.79999999999</v>
      </c>
      <c r="W554" s="133">
        <v>1171253.1000000001</v>
      </c>
      <c r="Y554" s="48"/>
      <c r="Z554" s="48"/>
      <c r="AB554" s="48"/>
      <c r="AC554" s="48"/>
    </row>
    <row r="555" spans="1:29">
      <c r="A555" s="99" t="s">
        <v>6</v>
      </c>
      <c r="B555" s="100" t="s">
        <v>660</v>
      </c>
      <c r="C555" s="2">
        <v>1168</v>
      </c>
      <c r="D555" s="2" t="s">
        <v>18</v>
      </c>
      <c r="E555" s="154">
        <v>733.01</v>
      </c>
      <c r="F555" s="132">
        <v>32.786514535280702</v>
      </c>
      <c r="G555" s="99" t="s">
        <v>567</v>
      </c>
      <c r="H555" s="132">
        <v>0.67672582435625972</v>
      </c>
      <c r="I555" s="123">
        <v>21.453774849084599</v>
      </c>
      <c r="J555" s="123">
        <v>28.366867678139599</v>
      </c>
      <c r="K555" s="123">
        <v>40.7133551919285</v>
      </c>
      <c r="L555" s="124">
        <v>18.285098537185899</v>
      </c>
      <c r="M555" s="124">
        <v>25.609622065557001</v>
      </c>
      <c r="N555" s="124">
        <v>37.4504778386192</v>
      </c>
      <c r="O555" s="48">
        <v>1262339.3999999999</v>
      </c>
      <c r="P555" s="48">
        <v>320918.8</v>
      </c>
      <c r="Q555" s="48">
        <v>313411.59999999998</v>
      </c>
      <c r="R555" s="48">
        <v>207283</v>
      </c>
      <c r="S555" s="48">
        <v>2543246.7999999998</v>
      </c>
      <c r="T555" s="48">
        <v>151100.6</v>
      </c>
      <c r="U555" s="136">
        <v>75686.2</v>
      </c>
      <c r="V555" s="136">
        <v>195722.6</v>
      </c>
      <c r="W555" s="133">
        <v>1380234.6</v>
      </c>
      <c r="Y555" s="48"/>
      <c r="Z555" s="48"/>
      <c r="AB555" s="48"/>
      <c r="AC555" s="48"/>
    </row>
    <row r="556" spans="1:29">
      <c r="A556" s="99" t="s">
        <v>6</v>
      </c>
      <c r="B556" s="100" t="s">
        <v>660</v>
      </c>
      <c r="C556" s="2">
        <v>1168</v>
      </c>
      <c r="D556" s="2" t="s">
        <v>18</v>
      </c>
      <c r="E556" s="154">
        <v>733.27</v>
      </c>
      <c r="F556" s="132">
        <v>32.806420551621898</v>
      </c>
      <c r="G556" s="99" t="s">
        <v>568</v>
      </c>
      <c r="H556" s="132">
        <v>0.63125942001104451</v>
      </c>
      <c r="I556" s="123">
        <v>18.207886411017601</v>
      </c>
      <c r="J556" s="123">
        <v>25.101824545545401</v>
      </c>
      <c r="K556" s="123">
        <v>35.722633571500701</v>
      </c>
      <c r="L556" s="124">
        <v>15.141777684438299</v>
      </c>
      <c r="M556" s="124">
        <v>22.128263239237899</v>
      </c>
      <c r="N556" s="124">
        <v>32.717053784677603</v>
      </c>
      <c r="O556" s="48">
        <v>600777.30000000005</v>
      </c>
      <c r="P556" s="48">
        <v>266426.5</v>
      </c>
      <c r="Q556" s="48">
        <v>309267.8</v>
      </c>
      <c r="R556" s="48">
        <v>95681</v>
      </c>
      <c r="S556" s="48">
        <v>966922.9</v>
      </c>
      <c r="T556" s="48">
        <v>51155.7</v>
      </c>
      <c r="U556" s="136">
        <v>47228.600000000006</v>
      </c>
      <c r="V556" s="136">
        <v>93705.599999999991</v>
      </c>
      <c r="W556" s="133">
        <v>510560</v>
      </c>
      <c r="Y556" s="48"/>
      <c r="Z556" s="48"/>
      <c r="AB556" s="48"/>
      <c r="AC556" s="48"/>
    </row>
    <row r="557" spans="1:29">
      <c r="A557" s="100" t="s">
        <v>6</v>
      </c>
      <c r="B557" s="100" t="s">
        <v>660</v>
      </c>
      <c r="C557" s="2">
        <v>1168</v>
      </c>
      <c r="D557" s="2" t="s">
        <v>18</v>
      </c>
      <c r="E557" s="154">
        <v>733.53</v>
      </c>
      <c r="F557" s="132">
        <v>32.826192659047102</v>
      </c>
      <c r="G557" s="99" t="s">
        <v>569</v>
      </c>
      <c r="H557" s="132">
        <v>0.64000468987258097</v>
      </c>
      <c r="I557" s="123">
        <v>18.898425530775</v>
      </c>
      <c r="J557" s="123">
        <v>25.733383076631</v>
      </c>
      <c r="K557" s="123">
        <v>36.838874607943801</v>
      </c>
      <c r="L557" s="124">
        <v>15.7982143786703</v>
      </c>
      <c r="M557" s="124">
        <v>22.852371545575402</v>
      </c>
      <c r="N557" s="124">
        <v>33.614536953396303</v>
      </c>
      <c r="O557" s="48">
        <v>2371190</v>
      </c>
      <c r="P557" s="48">
        <v>562805.4</v>
      </c>
      <c r="Q557" s="48">
        <v>474797.1</v>
      </c>
      <c r="R557" s="48">
        <v>334748</v>
      </c>
      <c r="S557" s="48">
        <v>3991393.5</v>
      </c>
      <c r="T557" s="48">
        <v>191018.2</v>
      </c>
      <c r="U557" s="136">
        <v>110382.39999999999</v>
      </c>
      <c r="V557" s="136">
        <v>235986</v>
      </c>
      <c r="W557" s="140">
        <v>1367882.1</v>
      </c>
      <c r="Y557" s="48"/>
      <c r="Z557" s="48"/>
      <c r="AB557" s="48"/>
      <c r="AC557" s="48"/>
    </row>
    <row r="558" spans="1:29">
      <c r="A558" s="103" t="s">
        <v>6</v>
      </c>
      <c r="B558" s="100" t="s">
        <v>660</v>
      </c>
      <c r="C558" s="2">
        <v>1168</v>
      </c>
      <c r="D558" s="2" t="s">
        <v>18</v>
      </c>
      <c r="E558" s="154">
        <v>734.11</v>
      </c>
      <c r="F558" s="132">
        <v>32.870502374880601</v>
      </c>
      <c r="G558" s="99" t="s">
        <v>570</v>
      </c>
      <c r="H558" s="135">
        <v>0.65011198864822084</v>
      </c>
      <c r="I558" s="126">
        <v>19.592737647175198</v>
      </c>
      <c r="J558" s="126">
        <v>26.421613648719202</v>
      </c>
      <c r="K558" s="126">
        <v>37.854406868856998</v>
      </c>
      <c r="L558" s="127">
        <v>16.502602260250999</v>
      </c>
      <c r="M558" s="128">
        <v>23.5667850921796</v>
      </c>
      <c r="N558" s="128">
        <v>34.744598839328702</v>
      </c>
      <c r="O558" s="48">
        <v>1125496.8999999999</v>
      </c>
      <c r="P558" s="48">
        <v>306151.8</v>
      </c>
      <c r="Q558" s="48">
        <v>274637.59999999998</v>
      </c>
      <c r="R558" s="48">
        <v>181513.9</v>
      </c>
      <c r="S558" s="48">
        <v>2182582.5</v>
      </c>
      <c r="T558" s="48">
        <v>112696.1</v>
      </c>
      <c r="U558" s="136">
        <v>79996.299999999988</v>
      </c>
      <c r="V558" s="136">
        <v>173006.09999999998</v>
      </c>
      <c r="W558" s="144">
        <v>964301.6</v>
      </c>
      <c r="Y558" s="48"/>
      <c r="Z558" s="48"/>
      <c r="AB558" s="48"/>
      <c r="AC558" s="48"/>
    </row>
    <row r="559" spans="1:29">
      <c r="A559" s="99" t="s">
        <v>6</v>
      </c>
      <c r="B559" s="100" t="s">
        <v>660</v>
      </c>
      <c r="C559" s="2">
        <v>1168</v>
      </c>
      <c r="D559" s="2" t="s">
        <v>18</v>
      </c>
      <c r="E559" s="154">
        <v>734.42</v>
      </c>
      <c r="F559" s="132">
        <v>32.894338731864202</v>
      </c>
      <c r="G559" s="99" t="s">
        <v>571</v>
      </c>
      <c r="H559" s="132">
        <v>0.68742554223106178</v>
      </c>
      <c r="I559" s="123">
        <v>22.117455864589299</v>
      </c>
      <c r="J559" s="123">
        <v>29.111350069180599</v>
      </c>
      <c r="K559" s="123">
        <v>41.850066120433503</v>
      </c>
      <c r="L559" s="124">
        <v>18.964352743081399</v>
      </c>
      <c r="M559" s="124">
        <v>26.350588103933301</v>
      </c>
      <c r="N559" s="124">
        <v>38.573636596801002</v>
      </c>
      <c r="O559" s="48">
        <v>33000932</v>
      </c>
      <c r="P559" s="48">
        <v>9271961</v>
      </c>
      <c r="Q559" s="48">
        <v>10651181</v>
      </c>
      <c r="R559" s="48">
        <v>6796853.5</v>
      </c>
      <c r="S559" s="48">
        <v>6068732</v>
      </c>
      <c r="T559" s="48">
        <v>2943212</v>
      </c>
      <c r="U559" s="136">
        <v>1405076.2000000002</v>
      </c>
      <c r="V559" s="136">
        <v>4589512.8999999994</v>
      </c>
      <c r="W559" s="133">
        <v>26771420</v>
      </c>
      <c r="Y559" s="48"/>
      <c r="Z559" s="48"/>
      <c r="AB559" s="48"/>
      <c r="AC559" s="48"/>
    </row>
    <row r="560" spans="1:29">
      <c r="A560" s="103" t="s">
        <v>6</v>
      </c>
      <c r="B560" s="100" t="s">
        <v>660</v>
      </c>
      <c r="C560" s="2">
        <v>1168</v>
      </c>
      <c r="D560" s="2" t="s">
        <v>18</v>
      </c>
      <c r="E560" s="154">
        <v>735.28</v>
      </c>
      <c r="F560" s="132">
        <v>32.960945682488401</v>
      </c>
      <c r="G560" s="99" t="s">
        <v>572</v>
      </c>
      <c r="H560" s="135">
        <v>0.63771952641735252</v>
      </c>
      <c r="I560" s="126">
        <v>18.755189334904401</v>
      </c>
      <c r="J560" s="126">
        <v>25.602823733628401</v>
      </c>
      <c r="K560" s="126">
        <v>36.576694573632601</v>
      </c>
      <c r="L560" s="127">
        <v>15.6485379232618</v>
      </c>
      <c r="M560" s="128">
        <v>22.726659162413199</v>
      </c>
      <c r="N560" s="128">
        <v>33.482059906006903</v>
      </c>
      <c r="O560" s="48">
        <v>968388.9</v>
      </c>
      <c r="P560" s="48">
        <v>227578</v>
      </c>
      <c r="Q560" s="48">
        <v>200959.5</v>
      </c>
      <c r="R560" s="48">
        <v>122221.6</v>
      </c>
      <c r="S560" s="48">
        <v>1657475</v>
      </c>
      <c r="T560" s="48">
        <v>77422.7</v>
      </c>
      <c r="U560" s="136">
        <v>45145.8</v>
      </c>
      <c r="V560" s="136">
        <v>85443.200000000012</v>
      </c>
      <c r="W560" s="144">
        <v>535963.69999999995</v>
      </c>
      <c r="Y560" s="48"/>
      <c r="Z560" s="48"/>
      <c r="AB560" s="48"/>
      <c r="AC560" s="48"/>
    </row>
    <row r="561" spans="1:29">
      <c r="A561" s="103" t="s">
        <v>6</v>
      </c>
      <c r="B561" s="100" t="s">
        <v>660</v>
      </c>
      <c r="C561" s="2">
        <v>1168</v>
      </c>
      <c r="D561" s="2" t="s">
        <v>18</v>
      </c>
      <c r="E561" s="164">
        <v>735.78</v>
      </c>
      <c r="F561" s="132">
        <v>32.999943762084001</v>
      </c>
      <c r="G561" s="99" t="s">
        <v>573</v>
      </c>
      <c r="H561" s="135">
        <v>0.68885225633628688</v>
      </c>
      <c r="I561" s="126">
        <v>22.250722330276702</v>
      </c>
      <c r="J561" s="126">
        <v>29.228815560024699</v>
      </c>
      <c r="K561" s="126">
        <v>42.0530785461305</v>
      </c>
      <c r="L561" s="130">
        <v>19.087168781065799</v>
      </c>
      <c r="M561" s="128">
        <v>26.498067554209602</v>
      </c>
      <c r="N561" s="128">
        <v>38.841095098173199</v>
      </c>
      <c r="O561" s="54">
        <v>5180000</v>
      </c>
      <c r="P561" s="54">
        <v>1510000</v>
      </c>
      <c r="Q561" s="54">
        <v>1720000</v>
      </c>
      <c r="R561" s="54">
        <v>1040000</v>
      </c>
      <c r="S561" s="54">
        <v>9980000</v>
      </c>
      <c r="T561" s="54">
        <v>583000</v>
      </c>
      <c r="U561" s="136">
        <v>302000</v>
      </c>
      <c r="V561" s="136">
        <v>735000</v>
      </c>
      <c r="W561" s="144">
        <v>3560000</v>
      </c>
      <c r="Y561" s="54"/>
      <c r="Z561" s="54"/>
      <c r="AB561" s="54"/>
      <c r="AC561" s="54"/>
    </row>
    <row r="562" spans="1:29">
      <c r="A562" s="103" t="s">
        <v>6</v>
      </c>
      <c r="B562" s="100" t="s">
        <v>660</v>
      </c>
      <c r="C562" s="2">
        <v>1168</v>
      </c>
      <c r="D562" s="2" t="s">
        <v>18</v>
      </c>
      <c r="E562" s="154">
        <v>737.19</v>
      </c>
      <c r="F562" s="132">
        <v>33.110661852729599</v>
      </c>
      <c r="G562" s="99" t="s">
        <v>574</v>
      </c>
      <c r="H562" s="135">
        <v>0.6548686667674658</v>
      </c>
      <c r="I562" s="126">
        <v>19.948885983267999</v>
      </c>
      <c r="J562" s="126">
        <v>26.776102872625199</v>
      </c>
      <c r="K562" s="126">
        <v>38.4016487848344</v>
      </c>
      <c r="L562" s="127">
        <v>16.769555906667101</v>
      </c>
      <c r="M562" s="128">
        <v>23.974842582122101</v>
      </c>
      <c r="N562" s="128">
        <v>35.100153712431798</v>
      </c>
      <c r="O562" s="48">
        <v>1989057.1</v>
      </c>
      <c r="P562" s="48">
        <v>521125.5</v>
      </c>
      <c r="Q562" s="48">
        <v>457852.6</v>
      </c>
      <c r="R562" s="48">
        <v>349341.4</v>
      </c>
      <c r="S562" s="48">
        <v>3247894.5</v>
      </c>
      <c r="T562" s="48">
        <v>181614.4</v>
      </c>
      <c r="U562" s="136">
        <v>165235.09999999998</v>
      </c>
      <c r="V562" s="136">
        <v>353741</v>
      </c>
      <c r="W562" s="144">
        <v>1640953.8</v>
      </c>
      <c r="Y562" s="48"/>
      <c r="Z562" s="48"/>
      <c r="AB562" s="48"/>
      <c r="AC562" s="48"/>
    </row>
    <row r="563" spans="1:29">
      <c r="A563" s="100" t="s">
        <v>6</v>
      </c>
      <c r="B563" s="100" t="s">
        <v>660</v>
      </c>
      <c r="C563" s="2">
        <v>1168</v>
      </c>
      <c r="D563" s="2" t="s">
        <v>18</v>
      </c>
      <c r="E563" s="154">
        <v>739.06</v>
      </c>
      <c r="F563" s="132">
        <v>33.258143219814698</v>
      </c>
      <c r="G563" s="99" t="s">
        <v>575</v>
      </c>
      <c r="H563" s="132">
        <v>0.65363058205799673</v>
      </c>
      <c r="I563" s="123">
        <v>19.874368639844199</v>
      </c>
      <c r="J563" s="123">
        <v>26.7312991082838</v>
      </c>
      <c r="K563" s="123">
        <v>38.212337636262298</v>
      </c>
      <c r="L563" s="124">
        <v>16.698393537017701</v>
      </c>
      <c r="M563" s="124">
        <v>23.920317653559302</v>
      </c>
      <c r="N563" s="124">
        <v>34.991297524955201</v>
      </c>
      <c r="O563" s="48">
        <v>1754728</v>
      </c>
      <c r="P563" s="48">
        <v>421221.2</v>
      </c>
      <c r="Q563" s="48">
        <v>404984.9</v>
      </c>
      <c r="R563" s="48">
        <v>243952</v>
      </c>
      <c r="S563" s="48">
        <v>2878041.8</v>
      </c>
      <c r="T563" s="48">
        <v>145945.79999999999</v>
      </c>
      <c r="U563" s="136">
        <v>88713.4</v>
      </c>
      <c r="V563" s="136">
        <v>190582.5</v>
      </c>
      <c r="W563" s="140">
        <v>930479.9</v>
      </c>
      <c r="Y563" s="48"/>
      <c r="Z563" s="48"/>
      <c r="AB563" s="48"/>
      <c r="AC563" s="48"/>
    </row>
    <row r="564" spans="1:29">
      <c r="A564" s="103" t="s">
        <v>6</v>
      </c>
      <c r="B564" s="100" t="s">
        <v>660</v>
      </c>
      <c r="C564" s="2">
        <v>1168</v>
      </c>
      <c r="D564" s="2" t="s">
        <v>18</v>
      </c>
      <c r="E564" s="154">
        <v>739.78</v>
      </c>
      <c r="F564" s="132">
        <v>33.314784731090299</v>
      </c>
      <c r="G564" s="99" t="s">
        <v>576</v>
      </c>
      <c r="H564" s="135">
        <v>0.64180720700284499</v>
      </c>
      <c r="I564" s="126">
        <v>18.985005349006801</v>
      </c>
      <c r="J564" s="126">
        <v>25.877785816975901</v>
      </c>
      <c r="K564" s="126">
        <v>36.982524678559699</v>
      </c>
      <c r="L564" s="127">
        <v>15.9026365235353</v>
      </c>
      <c r="M564" s="128">
        <v>23.0193379595541</v>
      </c>
      <c r="N564" s="128">
        <v>33.857072997181902</v>
      </c>
      <c r="O564" s="48">
        <v>2617615.2999999998</v>
      </c>
      <c r="P564" s="48">
        <v>640458.6</v>
      </c>
      <c r="Q564" s="48">
        <v>586724.19999999995</v>
      </c>
      <c r="R564" s="48">
        <v>390222.8</v>
      </c>
      <c r="S564" s="48">
        <v>4013718.8</v>
      </c>
      <c r="T564" s="48">
        <v>170622</v>
      </c>
      <c r="U564" s="136">
        <v>136021.70000000001</v>
      </c>
      <c r="V564" s="136">
        <v>309757.09999999998</v>
      </c>
      <c r="W564" s="144">
        <v>1479444.8</v>
      </c>
      <c r="Y564" s="48"/>
      <c r="Z564" s="48"/>
      <c r="AB564" s="48"/>
      <c r="AC564" s="48"/>
    </row>
    <row r="565" spans="1:29">
      <c r="A565" s="99" t="s">
        <v>6</v>
      </c>
      <c r="B565" s="100" t="s">
        <v>660</v>
      </c>
      <c r="C565" s="2">
        <v>1168</v>
      </c>
      <c r="D565" s="2" t="s">
        <v>18</v>
      </c>
      <c r="E565" s="154">
        <v>741.62</v>
      </c>
      <c r="F565" s="132">
        <v>33.458228847993901</v>
      </c>
      <c r="G565" s="99" t="s">
        <v>577</v>
      </c>
      <c r="H565" s="132">
        <v>0.6389188954316003</v>
      </c>
      <c r="I565" s="123">
        <v>18.8288281042752</v>
      </c>
      <c r="J565" s="123">
        <v>25.6439216744315</v>
      </c>
      <c r="K565" s="123">
        <v>36.785698370633199</v>
      </c>
      <c r="L565" s="124">
        <v>15.695162196103601</v>
      </c>
      <c r="M565" s="124">
        <v>22.796596784248301</v>
      </c>
      <c r="N565" s="124">
        <v>33.562363174900703</v>
      </c>
      <c r="O565" s="48">
        <v>77258952</v>
      </c>
      <c r="P565" s="48">
        <v>20043654</v>
      </c>
      <c r="Q565" s="48">
        <v>16112168</v>
      </c>
      <c r="R565" s="48">
        <v>13235685</v>
      </c>
      <c r="S565" s="48">
        <v>128000032</v>
      </c>
      <c r="T565" s="48">
        <v>6118609</v>
      </c>
      <c r="U565" s="136">
        <v>3106641.1</v>
      </c>
      <c r="V565" s="136">
        <v>9251694</v>
      </c>
      <c r="W565" s="133">
        <v>48955832</v>
      </c>
      <c r="Y565" s="48"/>
      <c r="Z565" s="48"/>
      <c r="AB565" s="48"/>
      <c r="AC565" s="48"/>
    </row>
    <row r="566" spans="1:29">
      <c r="A566" s="99" t="s">
        <v>6</v>
      </c>
      <c r="B566" s="100" t="s">
        <v>660</v>
      </c>
      <c r="C566" s="2">
        <v>1168</v>
      </c>
      <c r="D566" s="2" t="s">
        <v>18</v>
      </c>
      <c r="E566" s="154">
        <v>742.34</v>
      </c>
      <c r="F566" s="132">
        <v>33.513573925694502</v>
      </c>
      <c r="G566" s="99" t="s">
        <v>578</v>
      </c>
      <c r="H566" s="132">
        <v>0.61604339598273672</v>
      </c>
      <c r="I566" s="123">
        <v>17.225612740733901</v>
      </c>
      <c r="J566" s="123">
        <v>24.001982007469302</v>
      </c>
      <c r="K566" s="123">
        <v>34.2480998206075</v>
      </c>
      <c r="L566" s="124">
        <v>14.096801336902301</v>
      </c>
      <c r="M566" s="124">
        <v>21.046701545174201</v>
      </c>
      <c r="N566" s="124">
        <v>31.282380351164399</v>
      </c>
      <c r="O566" s="48">
        <v>4224257.5</v>
      </c>
      <c r="P566" s="48">
        <v>890401.7</v>
      </c>
      <c r="Q566" s="48">
        <v>749622.6</v>
      </c>
      <c r="R566" s="48">
        <v>435799.6</v>
      </c>
      <c r="S566" s="48">
        <v>6469977</v>
      </c>
      <c r="T566" s="48">
        <v>243192.6</v>
      </c>
      <c r="U566" s="136">
        <v>149900.29999999999</v>
      </c>
      <c r="V566" s="136">
        <v>324461.09999999998</v>
      </c>
      <c r="W566" s="133">
        <v>1306469.3999999999</v>
      </c>
      <c r="Y566" s="48"/>
      <c r="Z566" s="48"/>
      <c r="AB566" s="48"/>
      <c r="AC566" s="48"/>
    </row>
    <row r="567" spans="1:29">
      <c r="A567" s="99" t="s">
        <v>6</v>
      </c>
      <c r="B567" s="100" t="s">
        <v>660</v>
      </c>
      <c r="C567" s="2">
        <v>1168</v>
      </c>
      <c r="D567" s="2" t="s">
        <v>18</v>
      </c>
      <c r="E567" s="164">
        <v>743.63499999999999</v>
      </c>
      <c r="F567" s="132">
        <v>33.611550601526403</v>
      </c>
      <c r="G567" s="99" t="s">
        <v>579</v>
      </c>
      <c r="H567" s="132">
        <v>0.60571875349045012</v>
      </c>
      <c r="I567" s="123">
        <v>16.459948067353299</v>
      </c>
      <c r="J567" s="123">
        <v>23.296313072703899</v>
      </c>
      <c r="K567" s="123">
        <v>33.098946266558499</v>
      </c>
      <c r="L567" s="124">
        <v>13.4650091778347</v>
      </c>
      <c r="M567" s="124">
        <v>20.295103855645898</v>
      </c>
      <c r="N567" s="124">
        <v>30.325445902695101</v>
      </c>
      <c r="O567" s="54">
        <v>13900000</v>
      </c>
      <c r="P567" s="54">
        <v>3530000</v>
      </c>
      <c r="Q567" s="54">
        <v>2510000</v>
      </c>
      <c r="R567" s="54">
        <v>2190000</v>
      </c>
      <c r="S567" s="54">
        <v>21500000</v>
      </c>
      <c r="T567" s="54">
        <v>723000</v>
      </c>
      <c r="U567" s="136">
        <v>499000</v>
      </c>
      <c r="V567" s="136">
        <v>1547000</v>
      </c>
      <c r="W567" s="133">
        <v>6130000</v>
      </c>
      <c r="Y567" s="54"/>
      <c r="Z567" s="54"/>
      <c r="AB567" s="54"/>
      <c r="AC567" s="54"/>
    </row>
    <row r="568" spans="1:29">
      <c r="A568" s="99" t="s">
        <v>6</v>
      </c>
      <c r="B568" s="100" t="s">
        <v>660</v>
      </c>
      <c r="C568" s="2">
        <v>1168</v>
      </c>
      <c r="D568" s="2" t="s">
        <v>18</v>
      </c>
      <c r="E568" s="163">
        <v>744.9</v>
      </c>
      <c r="F568" s="135">
        <v>33.705735699999998</v>
      </c>
      <c r="G568" s="121" t="s">
        <v>580</v>
      </c>
      <c r="H568" s="132">
        <v>0.64290203000000001</v>
      </c>
      <c r="I568" s="123">
        <v>19.081553926593799</v>
      </c>
      <c r="J568" s="123">
        <v>25.386349057204399</v>
      </c>
      <c r="K568" s="123">
        <v>34.965782854916498</v>
      </c>
      <c r="L568" s="124">
        <v>16.0190448337544</v>
      </c>
      <c r="M568" s="124">
        <v>23.073299990474499</v>
      </c>
      <c r="N568" s="124">
        <v>33.972619198594899</v>
      </c>
      <c r="O568" s="108">
        <v>951625.1</v>
      </c>
      <c r="P568" s="108">
        <v>258149</v>
      </c>
      <c r="Q568" s="108">
        <v>246353</v>
      </c>
      <c r="R568" s="108">
        <v>164061.6</v>
      </c>
      <c r="S568" s="108">
        <v>1403130</v>
      </c>
      <c r="T568" s="108">
        <v>54344.55</v>
      </c>
      <c r="U568" s="136">
        <v>43527</v>
      </c>
      <c r="V568" s="136">
        <v>132485.75899999999</v>
      </c>
      <c r="W568" s="133">
        <v>281782.27100000001</v>
      </c>
      <c r="Y568" s="108"/>
      <c r="Z568" s="108"/>
      <c r="AB568" s="108"/>
      <c r="AC568" s="108"/>
    </row>
    <row r="569" spans="1:29">
      <c r="A569" s="103" t="s">
        <v>6</v>
      </c>
      <c r="B569" s="100" t="s">
        <v>660</v>
      </c>
      <c r="C569" s="2">
        <v>1168</v>
      </c>
      <c r="D569" s="2" t="s">
        <v>18</v>
      </c>
      <c r="E569" s="154">
        <v>745.91</v>
      </c>
      <c r="F569" s="132">
        <v>33.806918626802997</v>
      </c>
      <c r="G569" s="99" t="s">
        <v>581</v>
      </c>
      <c r="H569" s="135">
        <v>0.60695059579626442</v>
      </c>
      <c r="I569" s="126">
        <v>16.561556418891399</v>
      </c>
      <c r="J569" s="126">
        <v>23.3785333930267</v>
      </c>
      <c r="K569" s="126">
        <v>33.227329402944697</v>
      </c>
      <c r="L569" s="127">
        <v>13.5037080783422</v>
      </c>
      <c r="M569" s="128">
        <v>20.346492255012301</v>
      </c>
      <c r="N569" s="128">
        <v>30.3615526813158</v>
      </c>
      <c r="O569" s="48">
        <v>1615180.4</v>
      </c>
      <c r="P569" s="48">
        <v>376021.6</v>
      </c>
      <c r="Q569" s="48">
        <v>250005.2</v>
      </c>
      <c r="R569" s="48">
        <v>216969.4</v>
      </c>
      <c r="S569" s="48">
        <v>2369455</v>
      </c>
      <c r="T569" s="48">
        <v>113681.5</v>
      </c>
      <c r="U569" s="136">
        <v>90551.8</v>
      </c>
      <c r="V569" s="136">
        <v>203685</v>
      </c>
      <c r="W569" s="144">
        <v>883180.5</v>
      </c>
      <c r="Y569" s="48"/>
      <c r="Z569" s="48"/>
      <c r="AB569" s="48"/>
      <c r="AC569" s="48"/>
    </row>
    <row r="570" spans="1:29">
      <c r="A570" s="103" t="s">
        <v>6</v>
      </c>
      <c r="B570" s="100" t="s">
        <v>660</v>
      </c>
      <c r="C570" s="2">
        <v>1168</v>
      </c>
      <c r="D570" s="2" t="s">
        <v>18</v>
      </c>
      <c r="E570" s="156">
        <v>748.07</v>
      </c>
      <c r="F570" s="132">
        <v>34.098078826346303</v>
      </c>
      <c r="G570" s="99" t="s">
        <v>582</v>
      </c>
      <c r="H570" s="135">
        <v>0.63255130284244088</v>
      </c>
      <c r="I570" s="126">
        <v>18.385910842769</v>
      </c>
      <c r="J570" s="126">
        <v>25.251231367228701</v>
      </c>
      <c r="K570" s="126">
        <v>36.107407678971498</v>
      </c>
      <c r="L570" s="127">
        <v>15.286502387982599</v>
      </c>
      <c r="M570" s="128">
        <v>22.2867684251637</v>
      </c>
      <c r="N570" s="128">
        <v>33.017409962933797</v>
      </c>
      <c r="O570" s="56">
        <v>14904100</v>
      </c>
      <c r="P570" s="56">
        <v>3436780</v>
      </c>
      <c r="Q570" s="56">
        <v>3221680</v>
      </c>
      <c r="R570" s="56">
        <v>1729190</v>
      </c>
      <c r="S570" s="56">
        <v>23068800</v>
      </c>
      <c r="T570" s="56">
        <v>965438</v>
      </c>
      <c r="U570" s="136">
        <v>421878</v>
      </c>
      <c r="V570" s="136">
        <v>1200411</v>
      </c>
      <c r="W570" s="144">
        <v>4049820</v>
      </c>
      <c r="Y570" s="56"/>
      <c r="Z570" s="56"/>
      <c r="AB570" s="56"/>
      <c r="AC570" s="56"/>
    </row>
    <row r="571" spans="1:29">
      <c r="A571" s="99" t="s">
        <v>6</v>
      </c>
      <c r="B571" s="100" t="s">
        <v>660</v>
      </c>
      <c r="C571" s="2">
        <v>1168</v>
      </c>
      <c r="D571" s="2" t="s">
        <v>18</v>
      </c>
      <c r="E571" s="154">
        <v>750.02</v>
      </c>
      <c r="F571" s="132">
        <v>34.3516779409604</v>
      </c>
      <c r="G571" s="99" t="s">
        <v>583</v>
      </c>
      <c r="H571" s="132">
        <v>0.62944554934691033</v>
      </c>
      <c r="I571" s="123">
        <v>18.127077978356301</v>
      </c>
      <c r="J571" s="123">
        <v>24.9314618716902</v>
      </c>
      <c r="K571" s="123">
        <v>35.5296521370338</v>
      </c>
      <c r="L571" s="124">
        <v>15.044258114445901</v>
      </c>
      <c r="M571" s="124">
        <v>21.987418021427001</v>
      </c>
      <c r="N571" s="124">
        <v>32.538697927975001</v>
      </c>
      <c r="O571" s="48">
        <v>4089990.5</v>
      </c>
      <c r="P571" s="48">
        <v>968724.9</v>
      </c>
      <c r="Q571" s="48">
        <v>845569.5</v>
      </c>
      <c r="R571" s="48">
        <v>442523.3</v>
      </c>
      <c r="S571" s="48">
        <v>6419476</v>
      </c>
      <c r="T571" s="48">
        <v>357440.2</v>
      </c>
      <c r="U571" s="136">
        <v>226711.7</v>
      </c>
      <c r="V571" s="136">
        <v>426320.2</v>
      </c>
      <c r="W571" s="133">
        <v>2715743</v>
      </c>
      <c r="Y571" s="48"/>
      <c r="Z571" s="48"/>
      <c r="AB571" s="48"/>
      <c r="AC571" s="48"/>
    </row>
    <row r="572" spans="1:29">
      <c r="A572" s="103" t="s">
        <v>632</v>
      </c>
      <c r="B572" s="100" t="s">
        <v>660</v>
      </c>
      <c r="C572" s="2">
        <v>1168</v>
      </c>
      <c r="D572" s="2" t="s">
        <v>18</v>
      </c>
      <c r="E572" s="164">
        <v>751.11500000000001</v>
      </c>
      <c r="F572" s="132">
        <v>34.4502135602607</v>
      </c>
      <c r="G572" s="99" t="s">
        <v>584</v>
      </c>
      <c r="H572" s="135">
        <v>0.66156325543916195</v>
      </c>
      <c r="I572" s="126">
        <v>20.442383518884</v>
      </c>
      <c r="J572" s="126">
        <v>27.303174683090202</v>
      </c>
      <c r="K572" s="126">
        <v>39.127839809843103</v>
      </c>
      <c r="L572" s="127">
        <v>17.333556152682799</v>
      </c>
      <c r="M572" s="128">
        <v>24.501385058651799</v>
      </c>
      <c r="N572" s="128">
        <v>35.9835746022544</v>
      </c>
      <c r="O572" s="54">
        <v>4680000</v>
      </c>
      <c r="P572" s="54">
        <v>1260000</v>
      </c>
      <c r="Q572" s="54">
        <v>1230000</v>
      </c>
      <c r="R572" s="54">
        <v>718000</v>
      </c>
      <c r="S572" s="54">
        <v>8200000</v>
      </c>
      <c r="T572" s="54">
        <v>515000</v>
      </c>
      <c r="U572" s="136">
        <v>244000</v>
      </c>
      <c r="V572" s="136">
        <v>615000</v>
      </c>
      <c r="W572" s="144">
        <v>4000000</v>
      </c>
      <c r="Y572" s="54"/>
      <c r="Z572" s="54"/>
      <c r="AB572" s="54"/>
      <c r="AC572" s="54"/>
    </row>
    <row r="573" spans="1:29">
      <c r="A573" s="103" t="s">
        <v>6</v>
      </c>
      <c r="B573" s="100" t="s">
        <v>660</v>
      </c>
      <c r="C573" s="2">
        <v>1168</v>
      </c>
      <c r="D573" s="2" t="s">
        <v>18</v>
      </c>
      <c r="E573" s="165">
        <v>752.14</v>
      </c>
      <c r="F573" s="135">
        <v>34.524169000000001</v>
      </c>
      <c r="G573" s="121" t="s">
        <v>585</v>
      </c>
      <c r="H573" s="135">
        <v>0.64497488999999997</v>
      </c>
      <c r="I573" s="126">
        <v>19.323756755417399</v>
      </c>
      <c r="J573" s="126">
        <v>25.3852702056803</v>
      </c>
      <c r="K573" s="126">
        <v>34.4990581413985</v>
      </c>
      <c r="L573" s="130">
        <v>16.104983966616398</v>
      </c>
      <c r="M573" s="128">
        <v>23.235506865454202</v>
      </c>
      <c r="N573" s="128">
        <v>34.252758052076203</v>
      </c>
      <c r="O573" s="108">
        <v>279298.40000000002</v>
      </c>
      <c r="P573" s="108">
        <v>89708.71</v>
      </c>
      <c r="Q573" s="108">
        <v>69047.08</v>
      </c>
      <c r="R573" s="108">
        <v>63484.72</v>
      </c>
      <c r="S573" s="108">
        <v>489265.7</v>
      </c>
      <c r="T573" s="108">
        <v>30442.21</v>
      </c>
      <c r="U573" s="136">
        <v>19623.413</v>
      </c>
      <c r="V573" s="136">
        <v>51593.409</v>
      </c>
      <c r="W573" s="144">
        <v>82268.907000000007</v>
      </c>
      <c r="Y573" s="108"/>
      <c r="Z573" s="108"/>
      <c r="AB573" s="108"/>
      <c r="AC573" s="108"/>
    </row>
    <row r="574" spans="1:29">
      <c r="A574" s="103" t="s">
        <v>632</v>
      </c>
      <c r="B574" s="100" t="s">
        <v>660</v>
      </c>
      <c r="C574" s="2">
        <v>1168</v>
      </c>
      <c r="D574" s="2" t="s">
        <v>18</v>
      </c>
      <c r="E574" s="164">
        <v>753.11500000000001</v>
      </c>
      <c r="F574" s="132">
        <v>34.589146062179502</v>
      </c>
      <c r="G574" s="99" t="s">
        <v>586</v>
      </c>
      <c r="H574" s="135">
        <v>0.65416087694920488</v>
      </c>
      <c r="I574" s="126">
        <v>19.836358620051801</v>
      </c>
      <c r="J574" s="126">
        <v>26.707176963664701</v>
      </c>
      <c r="K574" s="126">
        <v>38.337336889911903</v>
      </c>
      <c r="L574" s="127">
        <v>16.782159129300101</v>
      </c>
      <c r="M574" s="128">
        <v>23.9218949774863</v>
      </c>
      <c r="N574" s="128">
        <v>35.085279105699797</v>
      </c>
      <c r="O574" s="54">
        <v>7810000</v>
      </c>
      <c r="P574" s="54">
        <v>2240000</v>
      </c>
      <c r="Q574" s="54">
        <v>1990000</v>
      </c>
      <c r="R574" s="54">
        <v>1420000</v>
      </c>
      <c r="S574" s="54">
        <v>13700000</v>
      </c>
      <c r="T574" s="54">
        <v>827000</v>
      </c>
      <c r="U574" s="136">
        <v>419000</v>
      </c>
      <c r="V574" s="136">
        <v>1064000</v>
      </c>
      <c r="W574" s="144">
        <v>5900000</v>
      </c>
      <c r="Y574" s="54"/>
      <c r="Z574" s="54"/>
      <c r="AB574" s="54"/>
      <c r="AC574" s="54"/>
    </row>
    <row r="575" spans="1:29">
      <c r="A575" s="103" t="s">
        <v>6</v>
      </c>
      <c r="B575" s="100" t="s">
        <v>660</v>
      </c>
      <c r="C575" s="2">
        <v>1168</v>
      </c>
      <c r="D575" s="2" t="s">
        <v>18</v>
      </c>
      <c r="E575" s="154">
        <v>754.71</v>
      </c>
      <c r="F575" s="132">
        <v>34.684792776795902</v>
      </c>
      <c r="G575" s="99" t="s">
        <v>587</v>
      </c>
      <c r="H575" s="135">
        <v>0.65254472062636582</v>
      </c>
      <c r="I575" s="126">
        <v>19.796621961749999</v>
      </c>
      <c r="J575" s="126">
        <v>26.654095770919099</v>
      </c>
      <c r="K575" s="126">
        <v>38.304592744428199</v>
      </c>
      <c r="L575" s="127">
        <v>16.713877000210001</v>
      </c>
      <c r="M575" s="128">
        <v>23.841819481067599</v>
      </c>
      <c r="N575" s="128">
        <v>34.960244654856197</v>
      </c>
      <c r="O575" s="48">
        <v>21449588</v>
      </c>
      <c r="P575" s="48">
        <v>5893851</v>
      </c>
      <c r="Q575" s="48">
        <v>5134870</v>
      </c>
      <c r="R575" s="48">
        <v>3410100.8</v>
      </c>
      <c r="S575" s="48">
        <v>40465956</v>
      </c>
      <c r="T575" s="48">
        <v>2524083.5</v>
      </c>
      <c r="U575" s="136">
        <v>946680.2</v>
      </c>
      <c r="V575" s="136">
        <v>2645453.5</v>
      </c>
      <c r="W575" s="144">
        <v>15159270</v>
      </c>
      <c r="Y575" s="48"/>
      <c r="Z575" s="48"/>
      <c r="AB575" s="48"/>
      <c r="AC575" s="48"/>
    </row>
    <row r="576" spans="1:29">
      <c r="A576" s="103" t="s">
        <v>6</v>
      </c>
      <c r="B576" s="100" t="s">
        <v>660</v>
      </c>
      <c r="C576" s="2">
        <v>1168</v>
      </c>
      <c r="D576" s="2" t="s">
        <v>18</v>
      </c>
      <c r="E576" s="154">
        <v>756.03</v>
      </c>
      <c r="F576" s="132">
        <v>34.754603835063897</v>
      </c>
      <c r="G576" s="99" t="s">
        <v>588</v>
      </c>
      <c r="H576" s="135">
        <v>0.64117344654420338</v>
      </c>
      <c r="I576" s="126">
        <v>18.972517070987202</v>
      </c>
      <c r="J576" s="126">
        <v>25.793190866420801</v>
      </c>
      <c r="K576" s="126">
        <v>36.975476131350902</v>
      </c>
      <c r="L576" s="129">
        <v>15.874759531744299</v>
      </c>
      <c r="M576" s="128">
        <v>22.926233336423</v>
      </c>
      <c r="N576" s="128">
        <v>33.7696848273726</v>
      </c>
      <c r="O576" s="48">
        <v>1353057.1</v>
      </c>
      <c r="P576" s="48">
        <v>347178.9</v>
      </c>
      <c r="Q576" s="48">
        <v>294274.59999999998</v>
      </c>
      <c r="R576" s="48">
        <v>200437.4</v>
      </c>
      <c r="S576" s="48">
        <v>2218555.5</v>
      </c>
      <c r="T576" s="48">
        <v>125648.7</v>
      </c>
      <c r="U576" s="136">
        <v>86341.5</v>
      </c>
      <c r="V576" s="136">
        <v>166289.60000000001</v>
      </c>
      <c r="W576" s="144">
        <v>1065874.3999999999</v>
      </c>
      <c r="Y576" s="48"/>
      <c r="Z576" s="48"/>
      <c r="AB576" s="48"/>
      <c r="AC576" s="48"/>
    </row>
    <row r="577" spans="1:29">
      <c r="A577" s="99" t="s">
        <v>632</v>
      </c>
      <c r="B577" s="100" t="s">
        <v>660</v>
      </c>
      <c r="C577" s="2">
        <v>1168</v>
      </c>
      <c r="D577" s="2" t="s">
        <v>18</v>
      </c>
      <c r="E577" s="164">
        <v>756.21500000000003</v>
      </c>
      <c r="F577" s="132">
        <v>34.763749325126597</v>
      </c>
      <c r="G577" s="99" t="s">
        <v>589</v>
      </c>
      <c r="H577" s="132">
        <v>0.64732941477127526</v>
      </c>
      <c r="I577" s="123">
        <v>19.316935676950902</v>
      </c>
      <c r="J577" s="123">
        <v>26.222372185809199</v>
      </c>
      <c r="K577" s="123">
        <v>37.5662319512954</v>
      </c>
      <c r="L577" s="124">
        <v>16.256749161369999</v>
      </c>
      <c r="M577" s="124">
        <v>23.391761547652699</v>
      </c>
      <c r="N577" s="124">
        <v>34.362610596207602</v>
      </c>
      <c r="O577" s="54">
        <v>4930000</v>
      </c>
      <c r="P577" s="54">
        <v>1380000</v>
      </c>
      <c r="Q577" s="54">
        <v>1210000</v>
      </c>
      <c r="R577" s="54">
        <v>878000</v>
      </c>
      <c r="S577" s="54">
        <v>7610000</v>
      </c>
      <c r="T577" s="54">
        <v>445000</v>
      </c>
      <c r="U577" s="136">
        <v>259000</v>
      </c>
      <c r="V577" s="136">
        <v>640000</v>
      </c>
      <c r="W577" s="140">
        <v>3260000</v>
      </c>
      <c r="Y577" s="54"/>
      <c r="Z577" s="54"/>
      <c r="AB577" s="54"/>
      <c r="AC577" s="54"/>
    </row>
    <row r="578" spans="1:29">
      <c r="A578" s="103" t="s">
        <v>6</v>
      </c>
      <c r="B578" s="100" t="s">
        <v>660</v>
      </c>
      <c r="C578" s="2">
        <v>1168</v>
      </c>
      <c r="D578" s="2" t="s">
        <v>18</v>
      </c>
      <c r="E578" s="156">
        <v>757.72500000000002</v>
      </c>
      <c r="F578" s="132">
        <v>34.832861320255702</v>
      </c>
      <c r="G578" s="99" t="s">
        <v>590</v>
      </c>
      <c r="H578" s="135">
        <v>0.66358089815642718</v>
      </c>
      <c r="I578" s="126">
        <v>20.524230733731901</v>
      </c>
      <c r="J578" s="126">
        <v>27.4568371189775</v>
      </c>
      <c r="K578" s="126">
        <v>39.4189754421608</v>
      </c>
      <c r="L578" s="129">
        <v>17.467847063068099</v>
      </c>
      <c r="M578" s="128">
        <v>24.6269280173486</v>
      </c>
      <c r="N578" s="128">
        <v>36.088801177173899</v>
      </c>
      <c r="O578" s="56">
        <v>3123970</v>
      </c>
      <c r="P578" s="56">
        <v>865750</v>
      </c>
      <c r="Q578" s="56">
        <v>904526</v>
      </c>
      <c r="R578" s="56">
        <v>514391</v>
      </c>
      <c r="S578" s="56">
        <v>5083250</v>
      </c>
      <c r="T578" s="56">
        <v>288760</v>
      </c>
      <c r="U578" s="136">
        <v>153269.70000000001</v>
      </c>
      <c r="V578" s="136">
        <v>362025.2</v>
      </c>
      <c r="W578" s="144">
        <v>2164920</v>
      </c>
      <c r="Y578" s="56"/>
      <c r="Z578" s="56"/>
      <c r="AB578" s="56"/>
      <c r="AC578" s="56"/>
    </row>
    <row r="579" spans="1:29">
      <c r="A579" s="103" t="s">
        <v>6</v>
      </c>
      <c r="B579" s="100" t="s">
        <v>660</v>
      </c>
      <c r="C579" s="2">
        <v>1168</v>
      </c>
      <c r="D579" s="2" t="s">
        <v>18</v>
      </c>
      <c r="E579" s="163">
        <v>759.2</v>
      </c>
      <c r="F579" s="135">
        <v>34.891457099999997</v>
      </c>
      <c r="G579" s="121" t="s">
        <v>591</v>
      </c>
      <c r="H579" s="135">
        <v>0.66088026</v>
      </c>
      <c r="I579" s="126">
        <v>20.249131396289499</v>
      </c>
      <c r="J579" s="126">
        <v>27.1017320948833</v>
      </c>
      <c r="K579" s="126">
        <v>35.0070490162515</v>
      </c>
      <c r="L579" s="130">
        <v>17.161610175238099</v>
      </c>
      <c r="M579" s="128">
        <v>24.422543728664099</v>
      </c>
      <c r="N579" s="128">
        <v>35.7094367208637</v>
      </c>
      <c r="O579" s="108">
        <v>313113.09999999998</v>
      </c>
      <c r="P579" s="108">
        <v>99754.01</v>
      </c>
      <c r="Q579" s="108">
        <v>88306.99</v>
      </c>
      <c r="R579" s="108">
        <v>66383.19</v>
      </c>
      <c r="S579" s="108">
        <v>568059.1</v>
      </c>
      <c r="T579" s="108">
        <v>39711.53</v>
      </c>
      <c r="U579" s="136">
        <v>18444.094000000001</v>
      </c>
      <c r="V579" s="136">
        <v>44806.951000000001</v>
      </c>
      <c r="W579" s="144">
        <v>77164.66</v>
      </c>
      <c r="Y579" s="108"/>
      <c r="Z579" s="108"/>
      <c r="AB579" s="108"/>
      <c r="AC579" s="108"/>
    </row>
    <row r="580" spans="1:29">
      <c r="A580" s="103" t="s">
        <v>632</v>
      </c>
      <c r="B580" s="100" t="s">
        <v>660</v>
      </c>
      <c r="C580" s="2">
        <v>1168</v>
      </c>
      <c r="D580" s="2" t="s">
        <v>18</v>
      </c>
      <c r="E580" s="164">
        <v>760.69500000000005</v>
      </c>
      <c r="F580" s="132">
        <v>34.942723205008797</v>
      </c>
      <c r="G580" s="99" t="s">
        <v>592</v>
      </c>
      <c r="H580" s="135">
        <v>0.66252220248667848</v>
      </c>
      <c r="I580" s="126">
        <v>20.498646643678601</v>
      </c>
      <c r="J580" s="126">
        <v>27.371644575477401</v>
      </c>
      <c r="K580" s="126">
        <v>39.237327030309103</v>
      </c>
      <c r="L580" s="127">
        <v>17.338581156919101</v>
      </c>
      <c r="M580" s="128">
        <v>24.516130434679599</v>
      </c>
      <c r="N580" s="128">
        <v>36.086122537825197</v>
      </c>
      <c r="O580" s="54">
        <v>7890000</v>
      </c>
      <c r="P580" s="54">
        <v>2280000</v>
      </c>
      <c r="Q580" s="54">
        <v>2070000</v>
      </c>
      <c r="R580" s="54">
        <v>1530000</v>
      </c>
      <c r="S580" s="54">
        <v>13300000</v>
      </c>
      <c r="T580" s="54">
        <v>876000</v>
      </c>
      <c r="U580" s="136">
        <v>355000</v>
      </c>
      <c r="V580" s="136">
        <v>985000</v>
      </c>
      <c r="W580" s="144">
        <v>5230000</v>
      </c>
      <c r="Y580" s="54"/>
      <c r="Z580" s="54"/>
      <c r="AB580" s="54"/>
      <c r="AC580" s="54"/>
    </row>
    <row r="581" spans="1:29">
      <c r="A581" s="99" t="s">
        <v>6</v>
      </c>
      <c r="B581" s="100" t="s">
        <v>660</v>
      </c>
      <c r="C581" s="2">
        <v>1168</v>
      </c>
      <c r="D581" s="2" t="s">
        <v>18</v>
      </c>
      <c r="E581" s="163">
        <v>761.62</v>
      </c>
      <c r="F581" s="135">
        <v>34.970726499999998</v>
      </c>
      <c r="G581" s="121" t="s">
        <v>593</v>
      </c>
      <c r="H581" s="132">
        <v>0.62892000000000003</v>
      </c>
      <c r="I581" s="123">
        <v>18.167119009570801</v>
      </c>
      <c r="J581" s="123">
        <v>24.429322418283899</v>
      </c>
      <c r="K581" s="123">
        <v>34.694537539819997</v>
      </c>
      <c r="L581" s="124">
        <v>15.036326067188</v>
      </c>
      <c r="M581" s="124">
        <v>22.0212630476437</v>
      </c>
      <c r="N581" s="124">
        <v>32.589206645873197</v>
      </c>
      <c r="O581" s="108">
        <v>151251.6</v>
      </c>
      <c r="P581" s="108">
        <v>46190.61</v>
      </c>
      <c r="Q581" s="108">
        <v>34611.72</v>
      </c>
      <c r="R581" s="108">
        <v>28773.58</v>
      </c>
      <c r="S581" s="108">
        <v>238360.6</v>
      </c>
      <c r="T581" s="108">
        <v>14900.24</v>
      </c>
      <c r="U581" s="136">
        <v>7933.357</v>
      </c>
      <c r="V581" s="136">
        <v>18716.353999999999</v>
      </c>
      <c r="W581" s="140">
        <v>32490.960999999999</v>
      </c>
      <c r="Y581" s="108"/>
      <c r="Z581" s="108"/>
      <c r="AB581" s="108"/>
      <c r="AC581" s="108"/>
    </row>
    <row r="582" spans="1:29">
      <c r="A582" s="103" t="s">
        <v>6</v>
      </c>
      <c r="B582" s="100" t="s">
        <v>660</v>
      </c>
      <c r="C582" s="2">
        <v>1168</v>
      </c>
      <c r="D582" s="2" t="s">
        <v>18</v>
      </c>
      <c r="E582" s="163">
        <v>762.82</v>
      </c>
      <c r="F582" s="135">
        <v>35.0032231</v>
      </c>
      <c r="G582" s="121" t="s">
        <v>594</v>
      </c>
      <c r="H582" s="135">
        <v>0.61693971999999997</v>
      </c>
      <c r="I582" s="126">
        <v>17.500008642170499</v>
      </c>
      <c r="J582" s="126">
        <v>23.933303227712798</v>
      </c>
      <c r="K582" s="126">
        <v>31.519102903319599</v>
      </c>
      <c r="L582" s="127">
        <v>14.209356714727001</v>
      </c>
      <c r="M582" s="128">
        <v>21.1190835208293</v>
      </c>
      <c r="N582" s="128">
        <v>31.2545919443074</v>
      </c>
      <c r="O582" s="108">
        <v>304989.59999999998</v>
      </c>
      <c r="P582" s="108">
        <v>87721.85</v>
      </c>
      <c r="Q582" s="108">
        <v>62909.68</v>
      </c>
      <c r="R582" s="108">
        <v>50952.92</v>
      </c>
      <c r="S582" s="108">
        <v>491579.6</v>
      </c>
      <c r="T582" s="108">
        <v>27418.28</v>
      </c>
      <c r="U582" s="136">
        <v>14761.005000000001</v>
      </c>
      <c r="V582" s="136">
        <v>32308.828999999998</v>
      </c>
      <c r="W582" s="144">
        <v>64274.709000000003</v>
      </c>
      <c r="Y582" s="108"/>
      <c r="Z582" s="108"/>
      <c r="AB582" s="108"/>
      <c r="AC582" s="108"/>
    </row>
    <row r="583" spans="1:29">
      <c r="A583" s="103" t="s">
        <v>6</v>
      </c>
      <c r="B583" s="100" t="s">
        <v>660</v>
      </c>
      <c r="C583" s="2">
        <v>1168</v>
      </c>
      <c r="D583" s="2" t="s">
        <v>18</v>
      </c>
      <c r="E583" s="165">
        <v>763.87</v>
      </c>
      <c r="F583" s="135">
        <v>35.028433700000001</v>
      </c>
      <c r="G583" s="121" t="s">
        <v>595</v>
      </c>
      <c r="H583" s="135">
        <v>0.64203056999999997</v>
      </c>
      <c r="I583" s="126">
        <v>19.138889928608499</v>
      </c>
      <c r="J583" s="126">
        <v>25.511912830415</v>
      </c>
      <c r="K583" s="126">
        <v>35.310752688148497</v>
      </c>
      <c r="L583" s="129">
        <v>15.906510114785</v>
      </c>
      <c r="M583" s="128">
        <v>22.975733827582701</v>
      </c>
      <c r="N583" s="128">
        <v>33.738133004834701</v>
      </c>
      <c r="O583" s="108">
        <v>152072</v>
      </c>
      <c r="P583" s="108">
        <v>51378.73</v>
      </c>
      <c r="Q583" s="108">
        <v>40334.199999999997</v>
      </c>
      <c r="R583" s="108">
        <v>40022.92</v>
      </c>
      <c r="S583" s="108">
        <v>246433.4</v>
      </c>
      <c r="T583" s="108">
        <v>11792.4</v>
      </c>
      <c r="U583" s="136">
        <v>7542.8530000000001</v>
      </c>
      <c r="V583" s="136">
        <v>22553.040999999997</v>
      </c>
      <c r="W583" s="144">
        <v>37617.644</v>
      </c>
      <c r="Y583" s="108"/>
      <c r="Z583" s="108"/>
      <c r="AB583" s="108"/>
      <c r="AC583" s="108"/>
    </row>
    <row r="584" spans="1:29">
      <c r="A584" s="103" t="s">
        <v>6</v>
      </c>
      <c r="B584" s="100" t="s">
        <v>660</v>
      </c>
      <c r="C584" s="2">
        <v>1168</v>
      </c>
      <c r="D584" s="2" t="s">
        <v>18</v>
      </c>
      <c r="E584" s="156">
        <v>765.46500000000003</v>
      </c>
      <c r="F584" s="132">
        <v>35.061678589748801</v>
      </c>
      <c r="G584" s="99" t="s">
        <v>596</v>
      </c>
      <c r="H584" s="135">
        <v>0.69103865739772241</v>
      </c>
      <c r="I584" s="126">
        <v>22.3986421645345</v>
      </c>
      <c r="J584" s="126">
        <v>29.376825067128799</v>
      </c>
      <c r="K584" s="126">
        <v>42.322373366287799</v>
      </c>
      <c r="L584" s="129">
        <v>19.2555068941369</v>
      </c>
      <c r="M584" s="128">
        <v>26.650687929732399</v>
      </c>
      <c r="N584" s="128">
        <v>39.017233708488497</v>
      </c>
      <c r="O584" s="56">
        <v>6718010</v>
      </c>
      <c r="P584" s="56">
        <v>2178420</v>
      </c>
      <c r="Q584" s="56">
        <v>2563730</v>
      </c>
      <c r="R584" s="56">
        <v>1700800</v>
      </c>
      <c r="S584" s="56">
        <v>11374800</v>
      </c>
      <c r="T584" s="56">
        <v>607835</v>
      </c>
      <c r="U584" s="136">
        <v>293644</v>
      </c>
      <c r="V584" s="136">
        <v>824767</v>
      </c>
      <c r="W584" s="144">
        <v>4391710</v>
      </c>
      <c r="Y584" s="56"/>
      <c r="Z584" s="56"/>
      <c r="AB584" s="56"/>
      <c r="AC584" s="56"/>
    </row>
    <row r="585" spans="1:29">
      <c r="A585" s="99" t="s">
        <v>6</v>
      </c>
      <c r="B585" s="100" t="s">
        <v>660</v>
      </c>
      <c r="C585" s="2">
        <v>1168</v>
      </c>
      <c r="D585" s="2" t="s">
        <v>18</v>
      </c>
      <c r="E585" s="165">
        <v>766.77</v>
      </c>
      <c r="F585" s="135">
        <v>35.084997999999999</v>
      </c>
      <c r="G585" s="121" t="s">
        <v>597</v>
      </c>
      <c r="H585" s="132">
        <v>0.67513460000000003</v>
      </c>
      <c r="I585" s="123">
        <v>21.0721696924521</v>
      </c>
      <c r="J585" s="123">
        <v>27.7999041351055</v>
      </c>
      <c r="K585" s="123">
        <v>36.924763961148102</v>
      </c>
      <c r="L585" s="124">
        <v>18.100636527462999</v>
      </c>
      <c r="M585" s="124">
        <v>25.4596598547299</v>
      </c>
      <c r="N585" s="124">
        <v>37.245592244859097</v>
      </c>
      <c r="O585" s="108">
        <v>119626.9</v>
      </c>
      <c r="P585" s="108">
        <v>47655.33</v>
      </c>
      <c r="Q585" s="108">
        <v>33750</v>
      </c>
      <c r="R585" s="108">
        <v>57240.7</v>
      </c>
      <c r="S585" s="108">
        <v>108549.5</v>
      </c>
      <c r="T585" s="108">
        <v>8046.4979999999996</v>
      </c>
      <c r="U585" s="136">
        <v>3356.6660000000002</v>
      </c>
      <c r="V585" s="136">
        <v>14794.627</v>
      </c>
      <c r="W585" s="140">
        <v>29331.577000000001</v>
      </c>
      <c r="Y585" s="108"/>
      <c r="Z585" s="108"/>
      <c r="AB585" s="108"/>
      <c r="AC585" s="108"/>
    </row>
    <row r="586" spans="1:29">
      <c r="A586" s="103" t="s">
        <v>632</v>
      </c>
      <c r="B586" s="100" t="s">
        <v>660</v>
      </c>
      <c r="C586" s="2">
        <v>1168</v>
      </c>
      <c r="D586" s="2" t="s">
        <v>18</v>
      </c>
      <c r="E586" s="164">
        <v>775.33</v>
      </c>
      <c r="F586" s="132">
        <v>35.193468663690901</v>
      </c>
      <c r="G586" s="99" t="s">
        <v>598</v>
      </c>
      <c r="H586" s="135">
        <v>0.65266617969320673</v>
      </c>
      <c r="I586" s="126">
        <v>19.848269856356598</v>
      </c>
      <c r="J586" s="126">
        <v>26.641850700745799</v>
      </c>
      <c r="K586" s="126">
        <v>38.275127759940297</v>
      </c>
      <c r="L586" s="129">
        <v>16.645675462697501</v>
      </c>
      <c r="M586" s="128">
        <v>23.769913901277899</v>
      </c>
      <c r="N586" s="128">
        <v>34.923769793548402</v>
      </c>
      <c r="O586" s="54">
        <v>2880000</v>
      </c>
      <c r="P586" s="54">
        <v>951000</v>
      </c>
      <c r="Q586" s="54">
        <v>574000</v>
      </c>
      <c r="R586" s="54">
        <v>1050000</v>
      </c>
      <c r="S586" s="54">
        <v>2370000</v>
      </c>
      <c r="T586" s="54">
        <v>163000</v>
      </c>
      <c r="U586" s="136">
        <v>76800</v>
      </c>
      <c r="V586" s="136">
        <v>298100</v>
      </c>
      <c r="W586" s="144">
        <v>2150000</v>
      </c>
      <c r="Y586" s="54"/>
      <c r="Z586" s="54"/>
      <c r="AB586" s="54"/>
      <c r="AC586" s="54"/>
    </row>
    <row r="587" spans="1:29">
      <c r="A587" s="99" t="s">
        <v>6</v>
      </c>
      <c r="B587" s="100" t="s">
        <v>660</v>
      </c>
      <c r="C587" s="2">
        <v>1168</v>
      </c>
      <c r="D587" s="2" t="s">
        <v>18</v>
      </c>
      <c r="E587" s="154">
        <v>778.03</v>
      </c>
      <c r="F587" s="132">
        <v>35.228285143946501</v>
      </c>
      <c r="G587" s="99" t="s">
        <v>599</v>
      </c>
      <c r="H587" s="132">
        <v>0.70735917785326186</v>
      </c>
      <c r="I587" s="123">
        <v>23.446912466778699</v>
      </c>
      <c r="J587" s="123">
        <v>30.540371152146101</v>
      </c>
      <c r="K587" s="123">
        <v>44.1318155871814</v>
      </c>
      <c r="L587" s="124">
        <v>20.289548362606599</v>
      </c>
      <c r="M587" s="124">
        <v>27.850946594279598</v>
      </c>
      <c r="N587" s="124">
        <v>40.505610378259497</v>
      </c>
      <c r="O587" s="48">
        <v>4051165.5</v>
      </c>
      <c r="P587" s="48">
        <v>1212982.6000000001</v>
      </c>
      <c r="Q587" s="48">
        <v>1444070.9</v>
      </c>
      <c r="R587" s="48">
        <v>1256223.8</v>
      </c>
      <c r="S587" s="48">
        <v>3181226.3</v>
      </c>
      <c r="T587" s="48">
        <v>231676.2</v>
      </c>
      <c r="U587" s="136">
        <v>176145</v>
      </c>
      <c r="V587" s="136">
        <v>635723.4</v>
      </c>
      <c r="W587" s="140">
        <v>5255407</v>
      </c>
      <c r="Y587" s="48"/>
      <c r="Z587" s="48"/>
      <c r="AB587" s="48"/>
      <c r="AC587" s="48"/>
    </row>
    <row r="588" spans="1:29">
      <c r="A588" s="99" t="s">
        <v>6</v>
      </c>
      <c r="B588" s="100" t="s">
        <v>660</v>
      </c>
      <c r="C588" s="2">
        <v>1168</v>
      </c>
      <c r="D588" s="2" t="s">
        <v>18</v>
      </c>
      <c r="E588" s="154">
        <v>783.35</v>
      </c>
      <c r="F588" s="132">
        <v>35.318987084942698</v>
      </c>
      <c r="G588" s="99" t="s">
        <v>600</v>
      </c>
      <c r="H588" s="132">
        <v>0.67514011094598914</v>
      </c>
      <c r="I588" s="123">
        <v>21.3232192799037</v>
      </c>
      <c r="J588" s="123">
        <v>28.243323312623399</v>
      </c>
      <c r="K588" s="123">
        <v>40.696848394292402</v>
      </c>
      <c r="L588" s="124">
        <v>18.1698944666032</v>
      </c>
      <c r="M588" s="124">
        <v>25.430493422984199</v>
      </c>
      <c r="N588" s="124">
        <v>37.267064344598602</v>
      </c>
      <c r="O588" s="48">
        <v>18968720</v>
      </c>
      <c r="P588" s="48">
        <v>5583154</v>
      </c>
      <c r="Q588" s="48">
        <v>5341573.5</v>
      </c>
      <c r="R588" s="48">
        <v>4094347.8</v>
      </c>
      <c r="S588" s="48">
        <v>33887160</v>
      </c>
      <c r="T588" s="48">
        <v>2167269.2999999998</v>
      </c>
      <c r="U588" s="136">
        <v>960206.10000000009</v>
      </c>
      <c r="V588" s="136">
        <v>2374147.4</v>
      </c>
      <c r="W588" s="140">
        <v>17565626</v>
      </c>
      <c r="Y588" s="48"/>
      <c r="Z588" s="48"/>
      <c r="AB588" s="48"/>
      <c r="AC588" s="48"/>
    </row>
    <row r="589" spans="1:29">
      <c r="A589" s="99" t="s">
        <v>632</v>
      </c>
      <c r="B589" s="100" t="s">
        <v>660</v>
      </c>
      <c r="C589" s="2">
        <v>1168</v>
      </c>
      <c r="D589" s="2" t="s">
        <v>18</v>
      </c>
      <c r="E589" s="164">
        <v>784.91499999999996</v>
      </c>
      <c r="F589" s="132">
        <v>35.343547591818002</v>
      </c>
      <c r="G589" s="99" t="s">
        <v>601</v>
      </c>
      <c r="H589" s="132">
        <v>0.67521739130434788</v>
      </c>
      <c r="I589" s="123">
        <v>21.303216616668301</v>
      </c>
      <c r="J589" s="123">
        <v>28.221468561019702</v>
      </c>
      <c r="K589" s="123">
        <v>40.4839646579277</v>
      </c>
      <c r="L589" s="124">
        <v>18.094445040713701</v>
      </c>
      <c r="M589" s="124">
        <v>25.4602948221115</v>
      </c>
      <c r="N589" s="124">
        <v>37.159399644028397</v>
      </c>
      <c r="O589" s="54">
        <v>2210000</v>
      </c>
      <c r="P589" s="54">
        <v>747000</v>
      </c>
      <c r="Q589" s="54">
        <v>655000</v>
      </c>
      <c r="R589" s="54">
        <v>695000</v>
      </c>
      <c r="S589" s="54">
        <v>3670000</v>
      </c>
      <c r="T589" s="54">
        <v>203000</v>
      </c>
      <c r="U589" s="136">
        <v>70630</v>
      </c>
      <c r="V589" s="136">
        <v>237265</v>
      </c>
      <c r="W589" s="140">
        <v>1850000</v>
      </c>
      <c r="Y589" s="54"/>
      <c r="Z589" s="54"/>
      <c r="AB589" s="54"/>
      <c r="AC589" s="54"/>
    </row>
    <row r="590" spans="1:29">
      <c r="A590" s="103" t="s">
        <v>6</v>
      </c>
      <c r="B590" s="100" t="s">
        <v>660</v>
      </c>
      <c r="C590" s="2">
        <v>1168</v>
      </c>
      <c r="D590" s="2" t="s">
        <v>18</v>
      </c>
      <c r="E590" s="163">
        <v>791.4</v>
      </c>
      <c r="F590" s="135">
        <v>35.430708799999998</v>
      </c>
      <c r="G590" s="121" t="s">
        <v>602</v>
      </c>
      <c r="H590" s="135">
        <v>0.65971307999999995</v>
      </c>
      <c r="I590" s="126">
        <v>19.925663064930699</v>
      </c>
      <c r="J590" s="126">
        <v>27.1627723657611</v>
      </c>
      <c r="K590" s="126">
        <v>35.769626043192503</v>
      </c>
      <c r="L590" s="127">
        <v>17.099584048885799</v>
      </c>
      <c r="M590" s="128">
        <v>24.278438538053901</v>
      </c>
      <c r="N590" s="128">
        <v>35.782468624594003</v>
      </c>
      <c r="O590" s="108">
        <v>99053.01</v>
      </c>
      <c r="P590" s="108">
        <v>34251.24</v>
      </c>
      <c r="Q590" s="108">
        <v>27408.44</v>
      </c>
      <c r="R590" s="108">
        <v>29200.78</v>
      </c>
      <c r="S590" s="108">
        <v>190096.6</v>
      </c>
      <c r="T590" s="108">
        <v>9793.5390000000007</v>
      </c>
      <c r="U590" s="136">
        <v>4290.7980000000007</v>
      </c>
      <c r="V590" s="136">
        <v>14553.65</v>
      </c>
      <c r="W590" s="144">
        <v>29319.386999999999</v>
      </c>
      <c r="Y590" s="108"/>
      <c r="Z590" s="108"/>
      <c r="AB590" s="108"/>
      <c r="AC590" s="108"/>
    </row>
    <row r="591" spans="1:29">
      <c r="A591" s="99" t="s">
        <v>6</v>
      </c>
      <c r="B591" s="100" t="s">
        <v>660</v>
      </c>
      <c r="C591" s="2">
        <v>1168</v>
      </c>
      <c r="D591" s="2" t="s">
        <v>18</v>
      </c>
      <c r="E591" s="163">
        <v>792.9</v>
      </c>
      <c r="F591" s="135">
        <v>35.450133700000002</v>
      </c>
      <c r="G591" s="121" t="s">
        <v>603</v>
      </c>
      <c r="H591" s="132">
        <v>0.65446066000000003</v>
      </c>
      <c r="I591" s="123">
        <v>19.259491980535302</v>
      </c>
      <c r="J591" s="123">
        <v>26.294942857928898</v>
      </c>
      <c r="K591" s="123">
        <v>35.934538126244703</v>
      </c>
      <c r="L591" s="124">
        <v>16.7595195666945</v>
      </c>
      <c r="M591" s="124">
        <v>23.933553163868901</v>
      </c>
      <c r="N591" s="124">
        <v>35.037899659201798</v>
      </c>
      <c r="O591" s="108">
        <v>48026.78</v>
      </c>
      <c r="P591" s="108">
        <v>16945.96</v>
      </c>
      <c r="Q591" s="108">
        <v>12712.87</v>
      </c>
      <c r="R591" s="108">
        <v>15440.54</v>
      </c>
      <c r="S591" s="108">
        <v>78726.05</v>
      </c>
      <c r="T591" s="108">
        <v>3942.6889999999999</v>
      </c>
      <c r="U591" s="136">
        <v>2200.0160000000001</v>
      </c>
      <c r="V591" s="136">
        <v>6755.8609999999999</v>
      </c>
      <c r="W591" s="140">
        <v>19082.634999999998</v>
      </c>
      <c r="Y591" s="108"/>
      <c r="Z591" s="108"/>
      <c r="AB591" s="108"/>
      <c r="AC591" s="108"/>
    </row>
    <row r="592" spans="1:29">
      <c r="A592" s="99" t="s">
        <v>632</v>
      </c>
      <c r="B592" s="100" t="s">
        <v>660</v>
      </c>
      <c r="C592" s="2">
        <v>1168</v>
      </c>
      <c r="D592" s="2" t="s">
        <v>18</v>
      </c>
      <c r="E592" s="164">
        <v>794.46500000000003</v>
      </c>
      <c r="F592" s="132">
        <v>35.471153617569698</v>
      </c>
      <c r="G592" s="99" t="s">
        <v>604</v>
      </c>
      <c r="H592" s="132">
        <v>0.67140718562874246</v>
      </c>
      <c r="I592" s="123">
        <v>21.070788882312499</v>
      </c>
      <c r="J592" s="123">
        <v>27.965226896994899</v>
      </c>
      <c r="K592" s="123">
        <v>40.184225018557001</v>
      </c>
      <c r="L592" s="124">
        <v>17.897661771450998</v>
      </c>
      <c r="M592" s="124">
        <v>25.157226666609802</v>
      </c>
      <c r="N592" s="124">
        <v>36.894076612243403</v>
      </c>
      <c r="O592" s="54">
        <v>1320000</v>
      </c>
      <c r="P592" s="54">
        <v>439000</v>
      </c>
      <c r="Q592" s="54">
        <v>343000</v>
      </c>
      <c r="R592" s="54">
        <v>418000</v>
      </c>
      <c r="S592" s="54">
        <v>2100000</v>
      </c>
      <c r="T592" s="54">
        <v>136000</v>
      </c>
      <c r="U592" s="136">
        <v>62100</v>
      </c>
      <c r="V592" s="136">
        <v>180200</v>
      </c>
      <c r="W592" s="140">
        <v>1020000</v>
      </c>
      <c r="Y592" s="54"/>
      <c r="Z592" s="54"/>
      <c r="AB592" s="54"/>
      <c r="AC592" s="54"/>
    </row>
    <row r="593" spans="1:29">
      <c r="A593" s="99" t="s">
        <v>6</v>
      </c>
      <c r="B593" s="100" t="s">
        <v>660</v>
      </c>
      <c r="C593" s="2">
        <v>1168</v>
      </c>
      <c r="D593" s="2" t="s">
        <v>18</v>
      </c>
      <c r="E593" s="163">
        <v>795.9</v>
      </c>
      <c r="F593" s="135">
        <v>35.491546700000001</v>
      </c>
      <c r="G593" s="121" t="s">
        <v>605</v>
      </c>
      <c r="H593" s="132">
        <v>0.65167748000000003</v>
      </c>
      <c r="I593" s="123">
        <v>19.852421145806101</v>
      </c>
      <c r="J593" s="123">
        <v>25.812137314877301</v>
      </c>
      <c r="K593" s="123">
        <v>36.601285835230897</v>
      </c>
      <c r="L593" s="124">
        <v>16.5756457393008</v>
      </c>
      <c r="M593" s="124">
        <v>23.7545079610348</v>
      </c>
      <c r="N593" s="124">
        <v>34.8472368512641</v>
      </c>
      <c r="O593" s="108">
        <v>40133.949999999997</v>
      </c>
      <c r="P593" s="108">
        <v>14837.92</v>
      </c>
      <c r="Q593" s="108">
        <v>9851.7250000000004</v>
      </c>
      <c r="R593" s="108">
        <v>14484.53</v>
      </c>
      <c r="S593" s="108">
        <v>60547.49</v>
      </c>
      <c r="T593" s="108">
        <v>3424.0459999999998</v>
      </c>
      <c r="U593" s="136">
        <v>1812.2050000000002</v>
      </c>
      <c r="V593" s="136">
        <v>5563.0560000000005</v>
      </c>
      <c r="W593" s="140">
        <v>13405.181</v>
      </c>
      <c r="Y593" s="108"/>
      <c r="Z593" s="108"/>
      <c r="AB593" s="108"/>
      <c r="AC593" s="108"/>
    </row>
    <row r="594" spans="1:29">
      <c r="A594" s="99" t="s">
        <v>6</v>
      </c>
      <c r="B594" s="100" t="s">
        <v>660</v>
      </c>
      <c r="C594" s="2">
        <v>1168</v>
      </c>
      <c r="D594" s="2" t="s">
        <v>18</v>
      </c>
      <c r="E594" s="163">
        <v>797.4</v>
      </c>
      <c r="F594" s="135">
        <v>35.510961199999997</v>
      </c>
      <c r="G594" s="121" t="s">
        <v>606</v>
      </c>
      <c r="H594" s="132">
        <v>0.66732258</v>
      </c>
      <c r="I594" s="123">
        <v>20.633934521034199</v>
      </c>
      <c r="J594" s="123">
        <v>26.962879471381399</v>
      </c>
      <c r="K594" s="123">
        <v>37.343705664870299</v>
      </c>
      <c r="L594" s="124">
        <v>17.606594730084499</v>
      </c>
      <c r="M594" s="124">
        <v>24.913185556031401</v>
      </c>
      <c r="N594" s="124">
        <v>36.518229854129899</v>
      </c>
      <c r="O594" s="108">
        <v>49551.360000000001</v>
      </c>
      <c r="P594" s="108">
        <v>18271.919999999998</v>
      </c>
      <c r="Q594" s="108">
        <v>14164.59</v>
      </c>
      <c r="R594" s="108">
        <v>17162.96</v>
      </c>
      <c r="S594" s="108">
        <v>82703.240000000005</v>
      </c>
      <c r="T594" s="108">
        <v>5324.3630000000003</v>
      </c>
      <c r="U594" s="136">
        <v>2368.759</v>
      </c>
      <c r="V594" s="136">
        <v>8124.7240000000002</v>
      </c>
      <c r="W594" s="140">
        <v>16961.877</v>
      </c>
      <c r="Y594" s="108"/>
      <c r="Z594" s="108"/>
      <c r="AB594" s="108"/>
      <c r="AC594" s="108"/>
    </row>
    <row r="595" spans="1:29">
      <c r="A595" s="99" t="s">
        <v>6</v>
      </c>
      <c r="B595" s="100" t="s">
        <v>660</v>
      </c>
      <c r="C595" s="2">
        <v>1168</v>
      </c>
      <c r="D595" s="2" t="s">
        <v>18</v>
      </c>
      <c r="E595" s="163">
        <v>798.9</v>
      </c>
      <c r="F595" s="135">
        <v>35.5222762</v>
      </c>
      <c r="G595" s="121" t="s">
        <v>607</v>
      </c>
      <c r="H595" s="132">
        <v>0.64483584999999999</v>
      </c>
      <c r="I595" s="123">
        <v>19.2609514999879</v>
      </c>
      <c r="J595" s="123">
        <v>25.549327736218501</v>
      </c>
      <c r="K595" s="123">
        <v>34.385939618906299</v>
      </c>
      <c r="L595" s="124">
        <v>16.0731105143267</v>
      </c>
      <c r="M595" s="124">
        <v>23.170632598409401</v>
      </c>
      <c r="N595" s="124">
        <v>34.240643332171203</v>
      </c>
      <c r="O595" s="108">
        <v>37159.089999999997</v>
      </c>
      <c r="P595" s="108">
        <v>13112.54</v>
      </c>
      <c r="Q595" s="108">
        <v>8316.4449999999997</v>
      </c>
      <c r="R595" s="108">
        <v>12026.08</v>
      </c>
      <c r="S595" s="108">
        <v>62201.78</v>
      </c>
      <c r="T595" s="108">
        <v>3464.6030000000001</v>
      </c>
      <c r="U595" s="136">
        <v>1712.3270000000002</v>
      </c>
      <c r="V595" s="136">
        <v>5426.0139999999992</v>
      </c>
      <c r="W595" s="140">
        <v>11712.173000000001</v>
      </c>
      <c r="Y595" s="108"/>
      <c r="Z595" s="108"/>
      <c r="AB595" s="108"/>
      <c r="AC595" s="108"/>
    </row>
    <row r="596" spans="1:29">
      <c r="A596" s="100" t="s">
        <v>6</v>
      </c>
      <c r="B596" s="100" t="s">
        <v>660</v>
      </c>
      <c r="C596" s="2">
        <v>1168</v>
      </c>
      <c r="D596" s="2" t="s">
        <v>18</v>
      </c>
      <c r="E596" s="163">
        <v>801</v>
      </c>
      <c r="F596" s="135">
        <v>35.553366799999999</v>
      </c>
      <c r="G596" s="121" t="s">
        <v>608</v>
      </c>
      <c r="H596" s="49">
        <v>0.66163640999999995</v>
      </c>
      <c r="I596" s="49">
        <v>20.975564719203302</v>
      </c>
      <c r="J596" s="49">
        <v>26.9802162145584</v>
      </c>
      <c r="K596" s="66">
        <v>36.185874591934599</v>
      </c>
      <c r="L596" s="131">
        <v>17.275390082491199</v>
      </c>
      <c r="M596" s="131">
        <v>24.428961481969299</v>
      </c>
      <c r="N596" s="131">
        <v>35.769600005375601</v>
      </c>
      <c r="O596" s="108">
        <v>41994.04</v>
      </c>
      <c r="P596" s="108">
        <v>15025.39</v>
      </c>
      <c r="Q596" s="108">
        <v>11240.1</v>
      </c>
      <c r="R596" s="108">
        <v>14609.34</v>
      </c>
      <c r="S596" s="108">
        <v>69876.41</v>
      </c>
      <c r="T596" s="108">
        <v>3531.2330000000002</v>
      </c>
      <c r="U596" s="136">
        <v>1888.2069999999999</v>
      </c>
      <c r="V596" s="136">
        <v>6363.6509999999998</v>
      </c>
      <c r="W596" s="132">
        <v>19770.621999999999</v>
      </c>
      <c r="Y596" s="108"/>
      <c r="Z596" s="108"/>
      <c r="AB596" s="108"/>
      <c r="AC596" s="108"/>
    </row>
    <row r="597" spans="1:29">
      <c r="A597" s="100" t="s">
        <v>6</v>
      </c>
      <c r="B597" s="100" t="s">
        <v>660</v>
      </c>
      <c r="C597" s="2">
        <v>1168</v>
      </c>
      <c r="D597" s="2" t="s">
        <v>18</v>
      </c>
      <c r="E597" s="163">
        <v>802.5</v>
      </c>
      <c r="F597" s="135">
        <v>35.574819599999998</v>
      </c>
      <c r="G597" s="121" t="s">
        <v>609</v>
      </c>
      <c r="H597" s="49">
        <v>0.65872567999999998</v>
      </c>
      <c r="I597" s="49">
        <v>20.203344405074201</v>
      </c>
      <c r="J597" s="49">
        <v>26.473121297134401</v>
      </c>
      <c r="K597" s="66">
        <v>35.985639534393897</v>
      </c>
      <c r="L597" s="131">
        <v>17.026842856704899</v>
      </c>
      <c r="M597" s="131">
        <v>24.250528590688099</v>
      </c>
      <c r="N597" s="131">
        <v>35.707041152789898</v>
      </c>
      <c r="O597" s="108">
        <v>48959.3</v>
      </c>
      <c r="P597" s="108">
        <v>17285.66</v>
      </c>
      <c r="Q597" s="108">
        <v>13025.2</v>
      </c>
      <c r="R597" s="108">
        <v>16042.91</v>
      </c>
      <c r="S597" s="108">
        <v>81546.820000000007</v>
      </c>
      <c r="T597" s="108">
        <v>4296.5780000000004</v>
      </c>
      <c r="U597" s="136">
        <v>1834.3109999999999</v>
      </c>
      <c r="V597" s="136">
        <v>6742.7420000000002</v>
      </c>
      <c r="W597" s="132">
        <v>18452.687000000002</v>
      </c>
      <c r="Y597" s="108"/>
      <c r="Z597" s="108"/>
      <c r="AB597" s="108"/>
      <c r="AC597" s="108"/>
    </row>
    <row r="598" spans="1:29">
      <c r="A598" s="100" t="s">
        <v>632</v>
      </c>
      <c r="B598" s="100" t="s">
        <v>660</v>
      </c>
      <c r="C598" s="2">
        <v>1168</v>
      </c>
      <c r="D598" s="2" t="s">
        <v>18</v>
      </c>
      <c r="E598" s="156">
        <v>804</v>
      </c>
      <c r="F598" s="132">
        <v>35.595724653944202</v>
      </c>
      <c r="G598" s="99" t="s">
        <v>610</v>
      </c>
      <c r="H598" s="49">
        <v>0.71734392619050324</v>
      </c>
      <c r="I598" s="49">
        <v>24.1269636691191</v>
      </c>
      <c r="J598" s="49">
        <v>31.2321997729623</v>
      </c>
      <c r="K598" s="66">
        <v>45.242574573173201</v>
      </c>
      <c r="L598" s="131">
        <v>20.9409807784211</v>
      </c>
      <c r="M598" s="131">
        <v>28.596661893736901</v>
      </c>
      <c r="N598" s="131">
        <v>41.695953064200701</v>
      </c>
      <c r="O598" s="56">
        <v>912197</v>
      </c>
      <c r="P598" s="56">
        <v>315664</v>
      </c>
      <c r="Q598" s="56">
        <v>404929</v>
      </c>
      <c r="R598" s="56">
        <v>315291</v>
      </c>
      <c r="S598" s="56">
        <v>1302710</v>
      </c>
      <c r="T598" s="56">
        <v>80893.7</v>
      </c>
      <c r="U598" s="136">
        <v>48363.899999999994</v>
      </c>
      <c r="V598" s="136">
        <v>141735.6</v>
      </c>
      <c r="W598" s="132">
        <v>1021940</v>
      </c>
      <c r="Y598" s="56"/>
      <c r="Z598" s="56"/>
      <c r="AB598" s="56"/>
      <c r="AC598" s="56"/>
    </row>
    <row r="599" spans="1:29">
      <c r="A599" s="100" t="s">
        <v>6</v>
      </c>
      <c r="B599" s="100" t="s">
        <v>660</v>
      </c>
      <c r="C599" s="2">
        <v>1168</v>
      </c>
      <c r="D599" s="2" t="s">
        <v>18</v>
      </c>
      <c r="E599" s="163">
        <v>805.5</v>
      </c>
      <c r="F599" s="135">
        <v>35.616393000000002</v>
      </c>
      <c r="G599" s="121" t="s">
        <v>611</v>
      </c>
      <c r="H599" s="49">
        <v>0.66003080000000003</v>
      </c>
      <c r="I599" s="49">
        <v>20.291320258663699</v>
      </c>
      <c r="J599" s="49">
        <v>26.764767930762499</v>
      </c>
      <c r="K599" s="66">
        <v>36.9126919028473</v>
      </c>
      <c r="L599" s="131">
        <v>17.164253626855299</v>
      </c>
      <c r="M599" s="131">
        <v>24.3581227539511</v>
      </c>
      <c r="N599" s="131">
        <v>35.723868491303101</v>
      </c>
      <c r="O599" s="108">
        <v>28648.62</v>
      </c>
      <c r="P599" s="108">
        <v>10540.06</v>
      </c>
      <c r="Q599" s="108">
        <v>7318.23</v>
      </c>
      <c r="R599" s="108">
        <v>10254.83</v>
      </c>
      <c r="S599" s="108">
        <v>46679.11</v>
      </c>
      <c r="T599" s="108">
        <v>2889.8580000000002</v>
      </c>
      <c r="U599" s="136">
        <v>1276.6660000000002</v>
      </c>
      <c r="V599" s="136">
        <v>4562.125</v>
      </c>
      <c r="W599" s="132">
        <v>11452.344999999999</v>
      </c>
      <c r="Y599" s="108"/>
      <c r="Z599" s="108"/>
      <c r="AB599" s="108"/>
      <c r="AC599" s="108"/>
    </row>
    <row r="600" spans="1:29">
      <c r="A600" s="100" t="s">
        <v>6</v>
      </c>
      <c r="B600" s="100" t="s">
        <v>660</v>
      </c>
      <c r="C600" s="2">
        <v>1168</v>
      </c>
      <c r="D600" s="2" t="s">
        <v>18</v>
      </c>
      <c r="E600" s="163">
        <v>807</v>
      </c>
      <c r="F600" s="135">
        <v>35.637135299999997</v>
      </c>
      <c r="G600" s="121" t="s">
        <v>612</v>
      </c>
      <c r="H600" s="49">
        <v>0.65612082000000005</v>
      </c>
      <c r="I600" s="49">
        <v>20.283911833510899</v>
      </c>
      <c r="J600" s="49">
        <v>26.385359144528799</v>
      </c>
      <c r="K600" s="66">
        <v>35.4636787446413</v>
      </c>
      <c r="L600" s="131">
        <v>16.9232991121048</v>
      </c>
      <c r="M600" s="131">
        <v>24.035672122579001</v>
      </c>
      <c r="N600" s="131">
        <v>35.349400520510898</v>
      </c>
      <c r="O600" s="108">
        <v>47723.44</v>
      </c>
      <c r="P600" s="108">
        <v>18109.060000000001</v>
      </c>
      <c r="Q600" s="108">
        <v>13204.03</v>
      </c>
      <c r="R600" s="108">
        <v>16986.240000000002</v>
      </c>
      <c r="S600" s="108">
        <v>75313.13</v>
      </c>
      <c r="T600" s="108">
        <v>4361.768</v>
      </c>
      <c r="U600" s="136">
        <v>2397.5519999999997</v>
      </c>
      <c r="V600" s="136">
        <v>7776.7070000000003</v>
      </c>
      <c r="W600" s="132">
        <v>22115.205000000002</v>
      </c>
      <c r="Y600" s="108"/>
      <c r="Z600" s="108"/>
      <c r="AB600" s="108"/>
      <c r="AC600" s="108"/>
    </row>
    <row r="601" spans="1:29">
      <c r="A601" s="100" t="s">
        <v>6</v>
      </c>
      <c r="B601" s="100" t="s">
        <v>660</v>
      </c>
      <c r="C601" s="2">
        <v>1168</v>
      </c>
      <c r="D601" s="2" t="s">
        <v>18</v>
      </c>
      <c r="E601" s="163">
        <v>808.48</v>
      </c>
      <c r="F601" s="135">
        <v>35.657976900000001</v>
      </c>
      <c r="G601" s="121" t="s">
        <v>613</v>
      </c>
      <c r="H601" s="49">
        <v>0.66430073999999995</v>
      </c>
      <c r="I601" s="49">
        <v>19.905071063128101</v>
      </c>
      <c r="J601" s="49">
        <v>26.790372400819599</v>
      </c>
      <c r="K601" s="66">
        <v>37.424132994913002</v>
      </c>
      <c r="L601" s="131">
        <v>17.465191293847901</v>
      </c>
      <c r="M601" s="131">
        <v>24.663613261607999</v>
      </c>
      <c r="N601" s="131">
        <v>36.134045900008303</v>
      </c>
      <c r="O601" s="108">
        <v>49080.77</v>
      </c>
      <c r="P601" s="108">
        <v>18225.490000000002</v>
      </c>
      <c r="Q601" s="108">
        <v>14538.35</v>
      </c>
      <c r="R601" s="108">
        <v>16614.95</v>
      </c>
      <c r="S601" s="108">
        <v>82309.67</v>
      </c>
      <c r="T601" s="108">
        <v>4912.3220000000001</v>
      </c>
      <c r="U601" s="136">
        <v>1883.3240000000001</v>
      </c>
      <c r="V601" s="136">
        <v>6229.7660000000005</v>
      </c>
      <c r="W601" s="132">
        <v>21837.663</v>
      </c>
      <c r="Y601" s="108"/>
      <c r="Z601" s="108"/>
      <c r="AB601" s="108"/>
      <c r="AC601" s="108"/>
    </row>
    <row r="602" spans="1:29">
      <c r="A602" s="100" t="s">
        <v>632</v>
      </c>
      <c r="B602" s="100" t="s">
        <v>660</v>
      </c>
      <c r="C602" s="2">
        <v>1168</v>
      </c>
      <c r="D602" s="2" t="s">
        <v>18</v>
      </c>
      <c r="E602" s="156">
        <v>810.54</v>
      </c>
      <c r="F602" s="132">
        <v>35.688171899424802</v>
      </c>
      <c r="G602" s="99" t="s">
        <v>614</v>
      </c>
      <c r="H602" s="49">
        <v>0.71296549332463954</v>
      </c>
      <c r="I602" s="49">
        <v>23.813446253484798</v>
      </c>
      <c r="J602" s="49">
        <v>30.962763143433499</v>
      </c>
      <c r="K602" s="66">
        <v>44.795327437244197</v>
      </c>
      <c r="L602" s="131">
        <v>20.653972962435098</v>
      </c>
      <c r="M602" s="131">
        <v>28.2968699199646</v>
      </c>
      <c r="N602" s="131">
        <v>41.334609395353198</v>
      </c>
      <c r="O602" s="56">
        <v>2247110</v>
      </c>
      <c r="P602" s="56">
        <v>718429</v>
      </c>
      <c r="Q602" s="56">
        <v>924968</v>
      </c>
      <c r="R602" s="56">
        <v>652552</v>
      </c>
      <c r="S602" s="56">
        <v>3507780</v>
      </c>
      <c r="T602" s="56">
        <v>206987</v>
      </c>
      <c r="U602" s="136">
        <v>99869.6</v>
      </c>
      <c r="V602" s="136">
        <v>241428.9</v>
      </c>
      <c r="W602" s="132">
        <v>1988050</v>
      </c>
      <c r="Y602" s="56"/>
      <c r="Z602" s="56"/>
      <c r="AB602" s="56"/>
      <c r="AC602" s="56"/>
    </row>
    <row r="603" spans="1:29">
      <c r="A603" s="100" t="s">
        <v>6</v>
      </c>
      <c r="B603" s="100" t="s">
        <v>660</v>
      </c>
      <c r="C603" s="2">
        <v>1168</v>
      </c>
      <c r="D603" s="2" t="s">
        <v>18</v>
      </c>
      <c r="E603" s="163">
        <v>812</v>
      </c>
      <c r="F603" s="135">
        <v>35.710802200000003</v>
      </c>
      <c r="G603" s="121" t="s">
        <v>615</v>
      </c>
      <c r="H603" s="49">
        <v>0.66864361999999999</v>
      </c>
      <c r="I603" s="49">
        <v>20.752631545842998</v>
      </c>
      <c r="J603" s="49">
        <v>27.183770041621699</v>
      </c>
      <c r="K603" s="66">
        <v>36.396689531034802</v>
      </c>
      <c r="L603" s="131">
        <v>17.698060063403499</v>
      </c>
      <c r="M603" s="131">
        <v>24.9696514390792</v>
      </c>
      <c r="N603" s="131">
        <v>36.6381411907863</v>
      </c>
      <c r="O603" s="108">
        <v>46089.51</v>
      </c>
      <c r="P603" s="108">
        <v>16846.84</v>
      </c>
      <c r="Q603" s="108">
        <v>13597.22</v>
      </c>
      <c r="R603" s="108">
        <v>15758.11</v>
      </c>
      <c r="S603" s="108">
        <v>77465.919999999998</v>
      </c>
      <c r="T603" s="108">
        <v>4639.8919999999998</v>
      </c>
      <c r="U603" s="136">
        <v>1689.25</v>
      </c>
      <c r="V603" s="136">
        <v>6170.4669999999996</v>
      </c>
      <c r="W603" s="132">
        <v>12781.192999999999</v>
      </c>
      <c r="Y603" s="108"/>
      <c r="Z603" s="108"/>
      <c r="AB603" s="108"/>
      <c r="AC603" s="108"/>
    </row>
    <row r="604" spans="1:29">
      <c r="A604" s="100" t="s">
        <v>6</v>
      </c>
      <c r="B604" s="100" t="s">
        <v>660</v>
      </c>
      <c r="C604" s="2">
        <v>1168</v>
      </c>
      <c r="D604" s="2" t="s">
        <v>18</v>
      </c>
      <c r="E604" s="163">
        <v>813.5</v>
      </c>
      <c r="F604" s="135">
        <v>35.7354573</v>
      </c>
      <c r="G604" s="121" t="s">
        <v>616</v>
      </c>
      <c r="H604" s="49">
        <v>0.64636435000000003</v>
      </c>
      <c r="I604" s="49">
        <v>19.303977638786101</v>
      </c>
      <c r="J604" s="49">
        <v>26.1019903443561</v>
      </c>
      <c r="K604" s="66">
        <v>36.222509080707098</v>
      </c>
      <c r="L604" s="131">
        <v>16.228602252165398</v>
      </c>
      <c r="M604" s="131">
        <v>23.3070073530644</v>
      </c>
      <c r="N604" s="131">
        <v>34.362127424898702</v>
      </c>
      <c r="O604" s="108">
        <v>44027.26</v>
      </c>
      <c r="P604" s="108">
        <v>14741.97</v>
      </c>
      <c r="Q604" s="108">
        <v>11196.82</v>
      </c>
      <c r="R604" s="108">
        <v>11658.49</v>
      </c>
      <c r="S604" s="108">
        <v>74854.75</v>
      </c>
      <c r="T604" s="108">
        <v>4089.6239999999998</v>
      </c>
      <c r="U604" s="136">
        <v>1739.067</v>
      </c>
      <c r="V604" s="136">
        <v>5146.3270000000002</v>
      </c>
      <c r="W604" s="132">
        <v>14021.879000000001</v>
      </c>
      <c r="Y604" s="108"/>
      <c r="Z604" s="108"/>
      <c r="AB604" s="108"/>
      <c r="AC604" s="108"/>
    </row>
    <row r="605" spans="1:29">
      <c r="A605" s="100" t="s">
        <v>6</v>
      </c>
      <c r="B605" s="100" t="s">
        <v>660</v>
      </c>
      <c r="C605" s="2">
        <v>1168</v>
      </c>
      <c r="D605" s="2" t="s">
        <v>18</v>
      </c>
      <c r="E605" s="163">
        <v>815</v>
      </c>
      <c r="F605" s="135">
        <v>35.761844199999999</v>
      </c>
      <c r="G605" s="121" t="s">
        <v>617</v>
      </c>
      <c r="H605" s="49">
        <v>0.67645060000000001</v>
      </c>
      <c r="I605" s="49">
        <v>21.693827232960398</v>
      </c>
      <c r="J605" s="49">
        <v>27.926990064773499</v>
      </c>
      <c r="K605" s="66">
        <v>36.854160675278898</v>
      </c>
      <c r="L605" s="131">
        <v>18.290992031676801</v>
      </c>
      <c r="M605" s="131">
        <v>25.562578700036401</v>
      </c>
      <c r="N605" s="131">
        <v>37.410434037858401</v>
      </c>
      <c r="O605" s="108">
        <v>92944.01</v>
      </c>
      <c r="P605" s="108">
        <v>31841.52</v>
      </c>
      <c r="Q605" s="108">
        <v>28132.58</v>
      </c>
      <c r="R605" s="108">
        <v>26417.11</v>
      </c>
      <c r="S605" s="108">
        <v>178329.3</v>
      </c>
      <c r="T605" s="108">
        <v>12021.95</v>
      </c>
      <c r="U605" s="136">
        <v>4071.9540000000002</v>
      </c>
      <c r="V605" s="136">
        <v>10618.784</v>
      </c>
      <c r="W605" s="132">
        <v>43619.118999999999</v>
      </c>
      <c r="Y605" s="108"/>
      <c r="Z605" s="108"/>
      <c r="AB605" s="108"/>
      <c r="AC605" s="108"/>
    </row>
    <row r="606" spans="1:29">
      <c r="A606" s="100" t="s">
        <v>632</v>
      </c>
      <c r="B606" s="100" t="s">
        <v>660</v>
      </c>
      <c r="C606" s="2">
        <v>1168</v>
      </c>
      <c r="D606" s="2" t="s">
        <v>18</v>
      </c>
      <c r="E606" s="156">
        <v>820.1</v>
      </c>
      <c r="F606" s="132">
        <v>35.866443056829503</v>
      </c>
      <c r="G606" s="99" t="s">
        <v>618</v>
      </c>
      <c r="H606" s="49">
        <v>0.7045330629169545</v>
      </c>
      <c r="I606" s="49">
        <v>23.305239479414599</v>
      </c>
      <c r="J606" s="49">
        <v>30.3849690282604</v>
      </c>
      <c r="K606" s="66">
        <v>43.873962594758602</v>
      </c>
      <c r="L606" s="131">
        <v>20.174081114811202</v>
      </c>
      <c r="M606" s="131">
        <v>27.688090047427998</v>
      </c>
      <c r="N606" s="131">
        <v>40.372884578018599</v>
      </c>
      <c r="O606" s="56">
        <v>630356</v>
      </c>
      <c r="P606" s="56">
        <v>195684</v>
      </c>
      <c r="Q606" s="56">
        <v>236054</v>
      </c>
      <c r="R606" s="56">
        <v>169489</v>
      </c>
      <c r="S606" s="56">
        <v>959115</v>
      </c>
      <c r="T606" s="56">
        <v>61060.3</v>
      </c>
      <c r="U606" s="136">
        <v>0</v>
      </c>
      <c r="V606" s="136">
        <v>91118.7</v>
      </c>
      <c r="W606" s="132">
        <v>541332</v>
      </c>
      <c r="Y606" s="56"/>
      <c r="Z606" s="56"/>
      <c r="AB606" s="56"/>
      <c r="AC606" s="56"/>
    </row>
    <row r="607" spans="1:29">
      <c r="A607" s="100" t="s">
        <v>6</v>
      </c>
      <c r="B607" s="100" t="s">
        <v>660</v>
      </c>
      <c r="C607" s="2">
        <v>1168</v>
      </c>
      <c r="D607" s="2" t="s">
        <v>18</v>
      </c>
      <c r="E607" s="163">
        <v>824.6</v>
      </c>
      <c r="F607" s="135">
        <v>35.969509100000003</v>
      </c>
      <c r="G607" s="121" t="s">
        <v>619</v>
      </c>
      <c r="H607" s="49">
        <v>0.64281423000000004</v>
      </c>
      <c r="I607" s="49">
        <v>19.246011650087802</v>
      </c>
      <c r="J607" s="49">
        <v>25.3690568586591</v>
      </c>
      <c r="K607" s="66">
        <v>34.632121139415197</v>
      </c>
      <c r="L607" s="131">
        <v>15.9666728014729</v>
      </c>
      <c r="M607" s="131">
        <v>23.0398902804444</v>
      </c>
      <c r="N607" s="131">
        <v>33.9882387508436</v>
      </c>
      <c r="O607" s="108">
        <v>49066.73</v>
      </c>
      <c r="P607" s="108">
        <v>16201.15</v>
      </c>
      <c r="Q607" s="108">
        <v>9737.8860000000004</v>
      </c>
      <c r="R607" s="108">
        <v>14775.03</v>
      </c>
      <c r="S607" s="108">
        <v>77925.98</v>
      </c>
      <c r="T607" s="108">
        <v>4643.6959999999999</v>
      </c>
      <c r="U607" s="136">
        <v>2330.7109999999998</v>
      </c>
      <c r="V607" s="136">
        <v>5870.5510000000004</v>
      </c>
      <c r="W607" s="132">
        <v>23100.969000000001</v>
      </c>
      <c r="Y607" s="108"/>
      <c r="Z607" s="108"/>
      <c r="AB607" s="108"/>
      <c r="AC607" s="108"/>
    </row>
    <row r="608" spans="1:29">
      <c r="A608" s="100" t="s">
        <v>632</v>
      </c>
      <c r="B608" s="100" t="s">
        <v>660</v>
      </c>
      <c r="C608" s="2">
        <v>1168</v>
      </c>
      <c r="D608" s="2" t="s">
        <v>18</v>
      </c>
      <c r="E608" s="156">
        <v>835.7</v>
      </c>
      <c r="F608" s="132">
        <v>36.202620097250403</v>
      </c>
      <c r="G608" s="99" t="s">
        <v>620</v>
      </c>
      <c r="H608" s="49">
        <v>0.70984700575492909</v>
      </c>
      <c r="I608" s="49">
        <v>23.602234260389299</v>
      </c>
      <c r="J608" s="49">
        <v>30.733325173917901</v>
      </c>
      <c r="K608" s="66">
        <v>44.5539487315218</v>
      </c>
      <c r="L608" s="131">
        <v>20.450892380203701</v>
      </c>
      <c r="M608" s="131">
        <v>28.0859937448013</v>
      </c>
      <c r="N608" s="131">
        <v>40.909186054223902</v>
      </c>
      <c r="O608" s="56">
        <v>614549</v>
      </c>
      <c r="P608" s="56">
        <v>208222</v>
      </c>
      <c r="Q608" s="56">
        <v>256182</v>
      </c>
      <c r="R608" s="56">
        <v>197241</v>
      </c>
      <c r="S608" s="56">
        <v>932470</v>
      </c>
      <c r="T608" s="56">
        <v>55983.3</v>
      </c>
      <c r="U608" s="136">
        <v>0</v>
      </c>
      <c r="V608" s="136">
        <v>86089.600000000006</v>
      </c>
      <c r="W608" s="132">
        <v>681969</v>
      </c>
      <c r="Y608" s="56"/>
      <c r="Z608" s="56"/>
      <c r="AB608" s="56"/>
      <c r="AC608" s="56"/>
    </row>
    <row r="609" spans="1:29">
      <c r="A609" s="100" t="s">
        <v>632</v>
      </c>
      <c r="B609" s="100" t="s">
        <v>660</v>
      </c>
      <c r="C609" s="2">
        <v>1168</v>
      </c>
      <c r="D609" s="2" t="s">
        <v>18</v>
      </c>
      <c r="E609" s="156">
        <v>842.3</v>
      </c>
      <c r="F609" s="132">
        <v>36.334367933681797</v>
      </c>
      <c r="G609" s="99" t="s">
        <v>621</v>
      </c>
      <c r="H609" s="49">
        <v>0.71492296576698111</v>
      </c>
      <c r="I609" s="49">
        <v>23.999742349082801</v>
      </c>
      <c r="J609" s="49">
        <v>31.108752881982301</v>
      </c>
      <c r="K609" s="66">
        <v>45.121463764900298</v>
      </c>
      <c r="L609" s="131">
        <v>20.747577356383101</v>
      </c>
      <c r="M609" s="131">
        <v>28.430183539966499</v>
      </c>
      <c r="N609" s="131">
        <v>41.554765951608601</v>
      </c>
      <c r="O609" s="56">
        <v>429951</v>
      </c>
      <c r="P609" s="56">
        <v>138373</v>
      </c>
      <c r="Q609" s="56">
        <v>177855</v>
      </c>
      <c r="R609" s="56">
        <v>127931</v>
      </c>
      <c r="S609" s="56">
        <v>707042</v>
      </c>
      <c r="T609" s="56">
        <v>41229.1</v>
      </c>
      <c r="U609" s="136">
        <v>6922.3466799999997</v>
      </c>
      <c r="V609" s="136">
        <v>57285.7</v>
      </c>
      <c r="W609" s="132">
        <v>453952</v>
      </c>
      <c r="Y609" s="56"/>
      <c r="Z609" s="56"/>
      <c r="AB609" s="56"/>
      <c r="AC609" s="56"/>
    </row>
    <row r="610" spans="1:29">
      <c r="A610" s="100" t="s">
        <v>632</v>
      </c>
      <c r="B610" s="100" t="s">
        <v>660</v>
      </c>
      <c r="C610" s="2">
        <v>1168</v>
      </c>
      <c r="D610" s="2" t="s">
        <v>18</v>
      </c>
      <c r="E610" s="156">
        <v>849.9</v>
      </c>
      <c r="F610" s="132">
        <v>36.487915604185197</v>
      </c>
      <c r="G610" s="99" t="s">
        <v>622</v>
      </c>
      <c r="H610" s="49">
        <v>0.72921152655153909</v>
      </c>
      <c r="I610" s="49">
        <v>24.8747993606794</v>
      </c>
      <c r="J610" s="49">
        <v>32.081822379437803</v>
      </c>
      <c r="K610" s="66">
        <v>46.470609169564199</v>
      </c>
      <c r="L610" s="131">
        <v>21.7676423711819</v>
      </c>
      <c r="M610" s="131">
        <v>29.500468851709002</v>
      </c>
      <c r="N610" s="131">
        <v>42.933258330439998</v>
      </c>
      <c r="O610" s="56">
        <v>429654</v>
      </c>
      <c r="P610" s="56">
        <v>148179</v>
      </c>
      <c r="Q610" s="56">
        <v>194542</v>
      </c>
      <c r="R610" s="56">
        <v>169591</v>
      </c>
      <c r="S610" s="56">
        <v>410770</v>
      </c>
      <c r="T610" s="56">
        <v>34901.1</v>
      </c>
      <c r="U610" s="136">
        <v>0</v>
      </c>
      <c r="V610" s="136">
        <v>21702.6</v>
      </c>
      <c r="W610" s="132">
        <v>143792</v>
      </c>
      <c r="Y610" s="56"/>
      <c r="Z610" s="56"/>
      <c r="AB610" s="56"/>
      <c r="AC610" s="56"/>
    </row>
    <row r="611" spans="1:29">
      <c r="A611" s="100" t="s">
        <v>6</v>
      </c>
      <c r="B611" s="100" t="s">
        <v>660</v>
      </c>
      <c r="C611" s="2">
        <v>1168</v>
      </c>
      <c r="D611" s="2" t="s">
        <v>18</v>
      </c>
      <c r="E611" s="163">
        <v>856</v>
      </c>
      <c r="F611" s="135">
        <v>36.612173800000001</v>
      </c>
      <c r="G611" s="121" t="s">
        <v>623</v>
      </c>
      <c r="H611" s="49">
        <v>0.68847528999999996</v>
      </c>
      <c r="I611" s="49">
        <v>22.113483170442102</v>
      </c>
      <c r="J611" s="49">
        <v>28.536472914101399</v>
      </c>
      <c r="K611" s="66">
        <v>39.074078671495897</v>
      </c>
      <c r="L611" s="131">
        <v>19.021386156603501</v>
      </c>
      <c r="M611" s="131">
        <v>26.480467189259699</v>
      </c>
      <c r="N611" s="131">
        <v>38.615631785562798</v>
      </c>
      <c r="O611" s="108">
        <v>12012.13</v>
      </c>
      <c r="P611" s="108">
        <v>4861.259</v>
      </c>
      <c r="Q611" s="108">
        <v>3518.913</v>
      </c>
      <c r="R611" s="108">
        <v>6268.5060000000003</v>
      </c>
      <c r="S611" s="108">
        <v>11279.07</v>
      </c>
      <c r="T611" s="108">
        <v>956.05200000000002</v>
      </c>
      <c r="U611" s="136">
        <v>0</v>
      </c>
      <c r="V611" s="136">
        <v>619.11599999999999</v>
      </c>
      <c r="W611" s="132">
        <v>2319.5300000000002</v>
      </c>
      <c r="Y611" s="108"/>
      <c r="Z611" s="108"/>
      <c r="AB611" s="108"/>
      <c r="AC611" s="108"/>
    </row>
    <row r="612" spans="1:29">
      <c r="A612" s="100" t="s">
        <v>632</v>
      </c>
      <c r="B612" s="100" t="s">
        <v>660</v>
      </c>
      <c r="C612" s="2">
        <v>1168</v>
      </c>
      <c r="D612" s="2" t="s">
        <v>18</v>
      </c>
      <c r="E612" s="156">
        <v>859.03</v>
      </c>
      <c r="F612" s="132">
        <v>36.6741881173701</v>
      </c>
      <c r="G612" s="99" t="s">
        <v>624</v>
      </c>
      <c r="H612" s="49">
        <v>0.74321335009446765</v>
      </c>
      <c r="I612" s="49">
        <v>25.775321440526302</v>
      </c>
      <c r="J612" s="49">
        <v>33.1654449656317</v>
      </c>
      <c r="K612" s="66">
        <v>48.258001348042498</v>
      </c>
      <c r="L612" s="131">
        <v>22.638284025110401</v>
      </c>
      <c r="M612" s="131">
        <v>30.542148410077498</v>
      </c>
      <c r="N612" s="131">
        <v>44.211604983870302</v>
      </c>
      <c r="O612" s="56">
        <v>514551</v>
      </c>
      <c r="P612" s="56">
        <v>182680</v>
      </c>
      <c r="Q612" s="56">
        <v>265405</v>
      </c>
      <c r="R612" s="56">
        <v>218974</v>
      </c>
      <c r="S612" s="56">
        <v>530395</v>
      </c>
      <c r="T612" s="56">
        <v>44348.7</v>
      </c>
      <c r="U612" s="136">
        <v>0</v>
      </c>
      <c r="V612" s="136">
        <v>0</v>
      </c>
      <c r="W612" s="132">
        <v>210335</v>
      </c>
      <c r="Y612" s="56"/>
      <c r="Z612" s="56"/>
      <c r="AB612" s="56"/>
      <c r="AC612" s="56"/>
    </row>
    <row r="613" spans="1:29">
      <c r="A613" s="100" t="s">
        <v>632</v>
      </c>
      <c r="B613" s="100" t="s">
        <v>660</v>
      </c>
      <c r="C613" s="2">
        <v>1168</v>
      </c>
      <c r="D613" s="2" t="s">
        <v>18</v>
      </c>
      <c r="E613" s="156">
        <v>865.04</v>
      </c>
      <c r="F613" s="132">
        <v>36.797690708802399</v>
      </c>
      <c r="G613" s="99" t="s">
        <v>625</v>
      </c>
      <c r="H613" s="49">
        <v>0.7438766253401875</v>
      </c>
      <c r="I613" s="49">
        <v>25.847301863094899</v>
      </c>
      <c r="J613" s="49">
        <v>33.235583439904303</v>
      </c>
      <c r="K613" s="66">
        <v>48.0776408620967</v>
      </c>
      <c r="L613" s="131">
        <v>22.695944458986901</v>
      </c>
      <c r="M613" s="131">
        <v>30.632658409289899</v>
      </c>
      <c r="N613" s="131">
        <v>44.377643222024197</v>
      </c>
      <c r="O613" s="56">
        <v>385820</v>
      </c>
      <c r="P613" s="56">
        <v>130438</v>
      </c>
      <c r="Q613" s="56">
        <v>186795</v>
      </c>
      <c r="R613" s="56">
        <v>155207</v>
      </c>
      <c r="S613" s="56">
        <v>357924</v>
      </c>
      <c r="T613" s="56">
        <v>36838</v>
      </c>
      <c r="U613" s="136">
        <v>0</v>
      </c>
      <c r="V613" s="136">
        <v>25787.806049999999</v>
      </c>
      <c r="W613" s="132">
        <v>141851</v>
      </c>
      <c r="Y613" s="56"/>
      <c r="Z613" s="76"/>
      <c r="AB613" s="56"/>
      <c r="AC613" s="56"/>
    </row>
    <row r="614" spans="1:29">
      <c r="A614" s="100" t="s">
        <v>632</v>
      </c>
      <c r="B614" s="100" t="s">
        <v>660</v>
      </c>
      <c r="C614" s="2">
        <v>1168</v>
      </c>
      <c r="D614" s="2" t="s">
        <v>18</v>
      </c>
      <c r="E614" s="156">
        <v>871.13</v>
      </c>
      <c r="F614" s="132">
        <v>36.923406542563697</v>
      </c>
      <c r="G614" s="99" t="s">
        <v>626</v>
      </c>
      <c r="H614" s="49">
        <v>0.7354171945510658</v>
      </c>
      <c r="I614" s="49">
        <v>25.284148598089299</v>
      </c>
      <c r="J614" s="49">
        <v>32.549291713501297</v>
      </c>
      <c r="K614" s="66">
        <v>47.329664286952998</v>
      </c>
      <c r="L614" s="131">
        <v>22.061830666783301</v>
      </c>
      <c r="M614" s="131">
        <v>29.966554026086499</v>
      </c>
      <c r="N614" s="131">
        <v>43.441576008398798</v>
      </c>
      <c r="O614" s="56">
        <v>757405</v>
      </c>
      <c r="P614" s="56">
        <v>256141</v>
      </c>
      <c r="Q614" s="56">
        <v>333728</v>
      </c>
      <c r="R614" s="56">
        <v>302160</v>
      </c>
      <c r="S614" s="56">
        <v>874782</v>
      </c>
      <c r="T614" s="56">
        <v>76064.899999999994</v>
      </c>
      <c r="U614" s="136">
        <v>0</v>
      </c>
      <c r="V614" s="136">
        <v>37816</v>
      </c>
      <c r="W614" s="132">
        <v>244910</v>
      </c>
      <c r="Y614" s="56"/>
      <c r="Z614" s="56"/>
      <c r="AB614" s="56"/>
      <c r="AC614" s="56"/>
    </row>
    <row r="615" spans="1:29">
      <c r="A615" s="100" t="s">
        <v>632</v>
      </c>
      <c r="B615" s="100" t="s">
        <v>660</v>
      </c>
      <c r="C615" s="2">
        <v>1168</v>
      </c>
      <c r="D615" s="2" t="s">
        <v>18</v>
      </c>
      <c r="E615" s="156">
        <v>875.64</v>
      </c>
      <c r="F615" s="132">
        <v>37.016800899671203</v>
      </c>
      <c r="G615" s="99" t="s">
        <v>627</v>
      </c>
      <c r="H615" s="49">
        <v>0.74383758979130277</v>
      </c>
      <c r="I615" s="49">
        <v>25.844717970148402</v>
      </c>
      <c r="J615" s="49">
        <v>33.216299896436801</v>
      </c>
      <c r="K615" s="66">
        <v>48.370184771751703</v>
      </c>
      <c r="L615" s="131">
        <v>22.703944550006199</v>
      </c>
      <c r="M615" s="131">
        <v>30.5923402945233</v>
      </c>
      <c r="N615" s="131">
        <v>44.526781415808003</v>
      </c>
      <c r="O615" s="56">
        <v>304804</v>
      </c>
      <c r="P615" s="56">
        <v>105449</v>
      </c>
      <c r="Q615" s="56">
        <v>144390</v>
      </c>
      <c r="R615" s="56">
        <v>133469</v>
      </c>
      <c r="S615" s="56">
        <v>287767</v>
      </c>
      <c r="T615" s="56">
        <v>28341</v>
      </c>
      <c r="U615" s="136">
        <v>0</v>
      </c>
      <c r="V615" s="136">
        <v>0</v>
      </c>
      <c r="W615" s="132">
        <v>122812</v>
      </c>
      <c r="Y615" s="56"/>
      <c r="Z615" s="56"/>
      <c r="AB615" s="56"/>
      <c r="AC615" s="56"/>
    </row>
    <row r="616" spans="1:29">
      <c r="A616" s="100" t="s">
        <v>632</v>
      </c>
      <c r="B616" s="100" t="s">
        <v>660</v>
      </c>
      <c r="C616" s="2">
        <v>1168</v>
      </c>
      <c r="D616" s="2" t="s">
        <v>18</v>
      </c>
      <c r="E616" s="156">
        <v>879.56500000000005</v>
      </c>
      <c r="F616" s="132">
        <v>37.099800000000002</v>
      </c>
      <c r="G616" s="99" t="s">
        <v>628</v>
      </c>
      <c r="H616" s="49">
        <v>0.73293419821354377</v>
      </c>
      <c r="I616" s="49">
        <v>25.153043945059601</v>
      </c>
      <c r="J616" s="49">
        <v>32.419552841669599</v>
      </c>
      <c r="K616" s="66">
        <v>47.021041596920199</v>
      </c>
      <c r="L616" s="131">
        <v>21.990263734178502</v>
      </c>
      <c r="M616" s="131">
        <v>29.803523833665601</v>
      </c>
      <c r="N616" s="131">
        <v>43.214843434629401</v>
      </c>
      <c r="O616" s="56">
        <v>186079</v>
      </c>
      <c r="P616" s="56">
        <v>64471.1</v>
      </c>
      <c r="Q616" s="56">
        <v>84955</v>
      </c>
      <c r="R616" s="56">
        <v>76141.5</v>
      </c>
      <c r="S616" s="56">
        <v>195990</v>
      </c>
      <c r="T616" s="56">
        <v>15837.7</v>
      </c>
      <c r="U616" s="136">
        <v>0</v>
      </c>
      <c r="V616" s="136">
        <v>0</v>
      </c>
      <c r="W616" s="132">
        <v>65488.5</v>
      </c>
      <c r="Y616" s="56"/>
      <c r="Z616" s="56"/>
      <c r="AB616" s="56"/>
      <c r="AC616" s="56"/>
    </row>
    <row r="617" spans="1:29">
      <c r="K617" s="66"/>
    </row>
    <row r="618" spans="1:29">
      <c r="K618" s="66"/>
    </row>
    <row r="619" spans="1:29">
      <c r="K619" s="66"/>
    </row>
    <row r="620" spans="1:29">
      <c r="K620" s="66"/>
    </row>
    <row r="621" spans="1:29">
      <c r="K621" s="66"/>
    </row>
    <row r="622" spans="1:29">
      <c r="K622" s="66"/>
    </row>
    <row r="623" spans="1:29">
      <c r="K623" s="66"/>
    </row>
    <row r="624" spans="1:29">
      <c r="K624" s="66"/>
    </row>
    <row r="625" spans="11:11">
      <c r="K625" s="66"/>
    </row>
    <row r="626" spans="11:11">
      <c r="K626" s="66"/>
    </row>
    <row r="627" spans="11:11">
      <c r="K627" s="66"/>
    </row>
    <row r="628" spans="11:11">
      <c r="K628" s="66"/>
    </row>
    <row r="629" spans="11:11">
      <c r="K629" s="66"/>
    </row>
    <row r="630" spans="11:11">
      <c r="K630" s="66"/>
    </row>
    <row r="631" spans="11:11">
      <c r="K631" s="66"/>
    </row>
    <row r="632" spans="11:11">
      <c r="K632" s="66"/>
    </row>
    <row r="633" spans="11:11">
      <c r="K633" s="66"/>
    </row>
    <row r="634" spans="11:11">
      <c r="K634" s="66"/>
    </row>
    <row r="635" spans="11:11">
      <c r="K635" s="66"/>
    </row>
    <row r="636" spans="11:11">
      <c r="K636" s="66"/>
    </row>
    <row r="637" spans="11:11">
      <c r="K637" s="66"/>
    </row>
    <row r="638" spans="11:11">
      <c r="K638" s="66"/>
    </row>
    <row r="639" spans="11:11">
      <c r="K639" s="66"/>
    </row>
    <row r="640" spans="11:11">
      <c r="K640" s="66"/>
    </row>
    <row r="641" spans="11:11">
      <c r="K641" s="66"/>
    </row>
    <row r="642" spans="11:11">
      <c r="K642" s="66"/>
    </row>
    <row r="643" spans="11:11">
      <c r="K643" s="66"/>
    </row>
    <row r="644" spans="11:11">
      <c r="K644" s="66"/>
    </row>
    <row r="645" spans="11:11">
      <c r="K645" s="66"/>
    </row>
    <row r="646" spans="11:11">
      <c r="K646" s="66"/>
    </row>
    <row r="647" spans="11:11">
      <c r="K647" s="66"/>
    </row>
    <row r="648" spans="11:11">
      <c r="K648" s="66"/>
    </row>
    <row r="649" spans="11:11">
      <c r="K649" s="66"/>
    </row>
    <row r="650" spans="11:11">
      <c r="K650" s="66"/>
    </row>
    <row r="651" spans="11:11">
      <c r="K651" s="66"/>
    </row>
    <row r="652" spans="11:11">
      <c r="K652" s="66"/>
    </row>
    <row r="653" spans="11:11">
      <c r="K653" s="66"/>
    </row>
    <row r="654" spans="11:11">
      <c r="K654" s="66"/>
    </row>
    <row r="655" spans="11:11">
      <c r="K655" s="66"/>
    </row>
    <row r="656" spans="11:11">
      <c r="K656" s="66"/>
    </row>
    <row r="657" spans="11:11">
      <c r="K657" s="66"/>
    </row>
    <row r="658" spans="11:11">
      <c r="K658" s="66"/>
    </row>
    <row r="659" spans="11:11">
      <c r="K659" s="66"/>
    </row>
    <row r="660" spans="11:11">
      <c r="K660" s="66"/>
    </row>
    <row r="661" spans="11:11">
      <c r="K661" s="66"/>
    </row>
    <row r="662" spans="11:11">
      <c r="K662" s="66"/>
    </row>
    <row r="663" spans="11:11">
      <c r="K663" s="66"/>
    </row>
    <row r="664" spans="11:11">
      <c r="K664" s="66"/>
    </row>
    <row r="665" spans="11:11">
      <c r="K665" s="66"/>
    </row>
    <row r="666" spans="11:11">
      <c r="K666" s="66"/>
    </row>
    <row r="667" spans="11:11">
      <c r="K667" s="66"/>
    </row>
    <row r="668" spans="11:11">
      <c r="K668" s="66"/>
    </row>
    <row r="669" spans="11:11">
      <c r="K669" s="66"/>
    </row>
    <row r="670" spans="11:11">
      <c r="K670" s="66"/>
    </row>
    <row r="671" spans="11:11">
      <c r="K671" s="66"/>
    </row>
    <row r="672" spans="11:11">
      <c r="K672" s="66"/>
    </row>
    <row r="673" spans="11:11">
      <c r="K673" s="66"/>
    </row>
    <row r="674" spans="11:11">
      <c r="K674" s="66"/>
    </row>
    <row r="675" spans="11:11">
      <c r="K675" s="66"/>
    </row>
    <row r="676" spans="11:11">
      <c r="K676" s="66"/>
    </row>
    <row r="677" spans="11:11">
      <c r="K677" s="66"/>
    </row>
    <row r="678" spans="11:11">
      <c r="K678" s="66"/>
    </row>
    <row r="679" spans="11:11">
      <c r="K679" s="66"/>
    </row>
    <row r="680" spans="11:11">
      <c r="K680" s="66"/>
    </row>
    <row r="681" spans="11:11">
      <c r="K681" s="66"/>
    </row>
    <row r="682" spans="11:11">
      <c r="K682" s="66"/>
    </row>
    <row r="683" spans="11:11">
      <c r="K683" s="66"/>
    </row>
    <row r="684" spans="11:11">
      <c r="K684" s="66"/>
    </row>
    <row r="685" spans="11:11">
      <c r="K685" s="66"/>
    </row>
    <row r="686" spans="11:11">
      <c r="K686" s="66"/>
    </row>
    <row r="687" spans="11:11">
      <c r="K687" s="66"/>
    </row>
    <row r="688" spans="11:11">
      <c r="K688" s="66"/>
    </row>
    <row r="689" spans="11:11">
      <c r="K689" s="66"/>
    </row>
    <row r="690" spans="11:11">
      <c r="K690" s="66"/>
    </row>
    <row r="691" spans="11:11">
      <c r="K691" s="66"/>
    </row>
    <row r="692" spans="11:11">
      <c r="K692" s="66"/>
    </row>
    <row r="693" spans="11:11">
      <c r="K693" s="66"/>
    </row>
    <row r="694" spans="11:11">
      <c r="K694" s="66"/>
    </row>
    <row r="695" spans="11:11">
      <c r="K695" s="66"/>
    </row>
    <row r="696" spans="11:11">
      <c r="K696" s="66"/>
    </row>
    <row r="697" spans="11:11">
      <c r="K697" s="66"/>
    </row>
    <row r="698" spans="11:11">
      <c r="K698" s="66"/>
    </row>
    <row r="699" spans="11:11">
      <c r="K699" s="66"/>
    </row>
    <row r="700" spans="11:11">
      <c r="K700" s="66"/>
    </row>
    <row r="701" spans="11:11">
      <c r="K701" s="66"/>
    </row>
    <row r="702" spans="11:11">
      <c r="K702" s="66"/>
    </row>
    <row r="703" spans="11:11">
      <c r="K703" s="66"/>
    </row>
    <row r="704" spans="11:11">
      <c r="K704" s="66"/>
    </row>
    <row r="705" spans="11:11">
      <c r="K705" s="66"/>
    </row>
    <row r="706" spans="11:11">
      <c r="K706" s="66"/>
    </row>
    <row r="707" spans="11:11">
      <c r="K707" s="66"/>
    </row>
    <row r="708" spans="11:11">
      <c r="K708" s="66"/>
    </row>
    <row r="709" spans="11:11">
      <c r="K709" s="66"/>
    </row>
    <row r="710" spans="11:11">
      <c r="K710" s="66"/>
    </row>
    <row r="711" spans="11:11">
      <c r="K711" s="66"/>
    </row>
    <row r="712" spans="11:11">
      <c r="K712" s="66"/>
    </row>
    <row r="713" spans="11:11">
      <c r="K713" s="66"/>
    </row>
    <row r="714" spans="11:11">
      <c r="K714" s="66"/>
    </row>
    <row r="715" spans="11:11">
      <c r="K715" s="66"/>
    </row>
    <row r="716" spans="11:11">
      <c r="K716" s="66"/>
    </row>
    <row r="717" spans="11:11">
      <c r="K717" s="66"/>
    </row>
    <row r="718" spans="11:11">
      <c r="K718" s="66"/>
    </row>
    <row r="719" spans="11:11">
      <c r="K719" s="66"/>
    </row>
    <row r="720" spans="11:11">
      <c r="K720" s="66"/>
    </row>
    <row r="721" spans="11:11">
      <c r="K721" s="66"/>
    </row>
    <row r="722" spans="11:11">
      <c r="K722" s="66"/>
    </row>
    <row r="723" spans="11:11">
      <c r="K723" s="66"/>
    </row>
    <row r="724" spans="11:11">
      <c r="K724" s="66"/>
    </row>
    <row r="725" spans="11:11">
      <c r="K725" s="66"/>
    </row>
    <row r="726" spans="11:11">
      <c r="K726" s="66"/>
    </row>
    <row r="727" spans="11:11">
      <c r="K727" s="66"/>
    </row>
    <row r="728" spans="11:11">
      <c r="K728" s="66"/>
    </row>
    <row r="729" spans="11:11">
      <c r="K729" s="66"/>
    </row>
    <row r="730" spans="11:11">
      <c r="K730" s="66"/>
    </row>
    <row r="731" spans="11:11">
      <c r="K731" s="66"/>
    </row>
    <row r="732" spans="11:11">
      <c r="K732" s="66"/>
    </row>
    <row r="733" spans="11:11">
      <c r="K733" s="66"/>
    </row>
    <row r="734" spans="11:11">
      <c r="K734" s="66"/>
    </row>
    <row r="735" spans="11:11">
      <c r="K735" s="66"/>
    </row>
    <row r="736" spans="11:11">
      <c r="K736" s="66"/>
    </row>
    <row r="737" spans="11:11">
      <c r="K737" s="66"/>
    </row>
    <row r="738" spans="11:11">
      <c r="K738" s="66"/>
    </row>
    <row r="739" spans="11:11">
      <c r="K739" s="66"/>
    </row>
    <row r="740" spans="11:11">
      <c r="K740" s="66"/>
    </row>
    <row r="741" spans="11:11">
      <c r="K741" s="66"/>
    </row>
    <row r="742" spans="11:11">
      <c r="K742" s="66"/>
    </row>
    <row r="743" spans="11:11">
      <c r="K743" s="66"/>
    </row>
    <row r="744" spans="11:11">
      <c r="K744" s="66"/>
    </row>
    <row r="745" spans="11:11">
      <c r="K745" s="66"/>
    </row>
    <row r="746" spans="11:11">
      <c r="K746" s="66"/>
    </row>
    <row r="747" spans="11:11">
      <c r="K747" s="66"/>
    </row>
    <row r="748" spans="11:11">
      <c r="K748" s="66"/>
    </row>
    <row r="749" spans="11:11">
      <c r="K749" s="66"/>
    </row>
    <row r="750" spans="11:11">
      <c r="K750" s="66"/>
    </row>
    <row r="751" spans="11:11">
      <c r="K751" s="66"/>
    </row>
    <row r="752" spans="1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</sheetData>
  <phoneticPr fontId="35" type="noConversion"/>
  <conditionalFormatting sqref="A529:A546 A548:A551">
    <cfRule type="cellIs" dxfId="27" priority="31" operator="equal">
      <formula>0</formula>
    </cfRule>
    <cfRule type="cellIs" dxfId="26" priority="32" operator="equal">
      <formula>0</formula>
    </cfRule>
  </conditionalFormatting>
  <conditionalFormatting sqref="W529:W552">
    <cfRule type="cellIs" dxfId="25" priority="15" operator="equal">
      <formula>0</formula>
    </cfRule>
    <cfRule type="cellIs" dxfId="24" priority="16" operator="equal">
      <formula>0</formula>
    </cfRule>
  </conditionalFormatting>
  <conditionalFormatting sqref="E564:E573">
    <cfRule type="cellIs" dxfId="23" priority="13" operator="equal">
      <formula>0</formula>
    </cfRule>
    <cfRule type="cellIs" dxfId="22" priority="14" operator="equal">
      <formula>0</formula>
    </cfRule>
  </conditionalFormatting>
  <conditionalFormatting sqref="G550:G551 G554:G559 G561:G573">
    <cfRule type="cellIs" dxfId="21" priority="11" operator="equal">
      <formula>0</formula>
    </cfRule>
    <cfRule type="cellIs" dxfId="20" priority="12" operator="equal">
      <formula>0</formula>
    </cfRule>
  </conditionalFormatting>
  <conditionalFormatting sqref="G553">
    <cfRule type="cellIs" dxfId="19" priority="9" operator="equal">
      <formula>0</formula>
    </cfRule>
    <cfRule type="cellIs" dxfId="18" priority="10" operator="equal">
      <formula>0</formula>
    </cfRule>
  </conditionalFormatting>
  <conditionalFormatting sqref="O550:P573">
    <cfRule type="cellIs" dxfId="17" priority="7" operator="equal">
      <formula>0</formula>
    </cfRule>
    <cfRule type="cellIs" dxfId="16" priority="8" operator="equal">
      <formula>0</formula>
    </cfRule>
  </conditionalFormatting>
  <conditionalFormatting sqref="Q550:T573">
    <cfRule type="cellIs" dxfId="15" priority="5" operator="equal">
      <formula>0</formula>
    </cfRule>
    <cfRule type="cellIs" dxfId="14" priority="6" operator="equal">
      <formula>0</formula>
    </cfRule>
  </conditionalFormatting>
  <conditionalFormatting sqref="Y550:Z573">
    <cfRule type="cellIs" dxfId="13" priority="3" operator="equal">
      <formula>0</formula>
    </cfRule>
    <cfRule type="cellIs" dxfId="12" priority="4" operator="equal">
      <formula>0</formula>
    </cfRule>
  </conditionalFormatting>
  <conditionalFormatting sqref="AB550:AC573">
    <cfRule type="cellIs" dxfId="11" priority="1" operator="equal">
      <formula>0</formula>
    </cfRule>
    <cfRule type="cellIs" dxfId="10" priority="2" operator="equal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0AB1AE-4704-664D-9357-6B35A90E1F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Sheet1!$CJ1:$CJ1</xm:f>
              <xm:sqref>L1</xm:sqref>
            </x14:sparkline>
            <x14:sparkline>
              <xm:f>Sheet1!$CK1:$CK1</xm:f>
              <xm:sqref>M1</xm:sqref>
            </x14:sparkline>
            <x14:sparkline>
              <xm:f>Sheet1!$CL1:$CL1</xm:f>
              <xm:sqref>N1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C8E3-B0F1-8D42-BC19-B400540274D8}">
  <dimension ref="A1:BD1107"/>
  <sheetViews>
    <sheetView topLeftCell="F1" zoomScale="110" zoomScaleNormal="109" workbookViewId="0">
      <pane ySplit="1" topLeftCell="A2" activePane="bottomLeft" state="frozen"/>
      <selection pane="bottomLeft" activeCell="M1" sqref="M1:U1048576"/>
    </sheetView>
  </sheetViews>
  <sheetFormatPr baseColWidth="10" defaultColWidth="10.83203125" defaultRowHeight="16"/>
  <cols>
    <col min="1" max="3" width="18.6640625" style="38" customWidth="1"/>
    <col min="4" max="4" width="10" style="38" customWidth="1"/>
    <col min="5" max="5" width="12" style="38" customWidth="1"/>
    <col min="6" max="6" width="10.83203125" style="17"/>
    <col min="7" max="7" width="11" style="17" bestFit="1" customWidth="1"/>
    <col min="8" max="9" width="10.83203125" style="17"/>
    <col min="10" max="12" width="10.83203125" style="21"/>
    <col min="13" max="13" width="11.6640625" style="49" customWidth="1"/>
    <col min="14" max="16" width="11" style="49" bestFit="1" customWidth="1"/>
    <col min="17" max="17" width="11.33203125" style="49" bestFit="1" customWidth="1"/>
    <col min="18" max="18" width="12.1640625" style="49" bestFit="1" customWidth="1"/>
    <col min="19" max="20" width="11" style="49" customWidth="1"/>
    <col min="21" max="21" width="11.33203125" style="49" bestFit="1" customWidth="1"/>
    <col min="22" max="31" width="10.83203125" style="17"/>
    <col min="32" max="35" width="11" style="17" bestFit="1" customWidth="1"/>
    <col min="36" max="38" width="11" style="36" bestFit="1" customWidth="1"/>
    <col min="39" max="39" width="11" style="17" bestFit="1" customWidth="1"/>
    <col min="40" max="40" width="20.6640625" style="17" bestFit="1" customWidth="1"/>
    <col min="41" max="42" width="11" style="17" bestFit="1" customWidth="1"/>
    <col min="43" max="43" width="19" style="17" bestFit="1" customWidth="1"/>
    <col min="44" max="55" width="11" style="17" bestFit="1" customWidth="1"/>
    <col min="56" max="16384" width="10.83203125" style="17"/>
  </cols>
  <sheetData>
    <row r="1" spans="1:56" s="15" customFormat="1">
      <c r="A1" s="6" t="s">
        <v>0</v>
      </c>
      <c r="B1" s="6" t="s">
        <v>16</v>
      </c>
      <c r="C1" s="6" t="s">
        <v>17</v>
      </c>
      <c r="D1" s="12" t="s">
        <v>14</v>
      </c>
      <c r="E1" s="13" t="s">
        <v>15</v>
      </c>
      <c r="F1" s="15" t="s">
        <v>10</v>
      </c>
      <c r="G1" t="s">
        <v>22</v>
      </c>
      <c r="H1" t="s">
        <v>23</v>
      </c>
      <c r="I1" t="s">
        <v>24</v>
      </c>
      <c r="J1" s="1" t="s">
        <v>11</v>
      </c>
      <c r="K1" s="1" t="s">
        <v>12</v>
      </c>
      <c r="L1" s="1" t="s">
        <v>13</v>
      </c>
      <c r="M1" s="50">
        <v>1302</v>
      </c>
      <c r="N1" s="50">
        <v>1300</v>
      </c>
      <c r="O1" s="50">
        <v>1298</v>
      </c>
      <c r="P1" s="50">
        <v>1296</v>
      </c>
      <c r="Q1" s="50">
        <v>1292</v>
      </c>
      <c r="R1" s="50" t="s">
        <v>19</v>
      </c>
      <c r="S1" s="48" t="s">
        <v>21</v>
      </c>
      <c r="T1" s="48" t="s">
        <v>20</v>
      </c>
      <c r="U1" s="48">
        <v>1022</v>
      </c>
      <c r="V1" s="16"/>
      <c r="W1" s="48" t="s">
        <v>25</v>
      </c>
      <c r="X1" s="48" t="s">
        <v>26</v>
      </c>
      <c r="Y1" s="48" t="s">
        <v>27</v>
      </c>
      <c r="Z1" s="69" t="s">
        <v>28</v>
      </c>
      <c r="AA1" s="48" t="s">
        <v>29</v>
      </c>
      <c r="AB1" s="48" t="s">
        <v>30</v>
      </c>
      <c r="AC1" s="48" t="s">
        <v>31</v>
      </c>
      <c r="AD1" s="48" t="s">
        <v>32</v>
      </c>
      <c r="AE1" s="69" t="s">
        <v>33</v>
      </c>
      <c r="AF1" s="69" t="s">
        <v>34</v>
      </c>
      <c r="AG1" s="69" t="s">
        <v>35</v>
      </c>
      <c r="AH1" s="69" t="s">
        <v>36</v>
      </c>
      <c r="AI1" s="48" t="s">
        <v>37</v>
      </c>
      <c r="AJ1" s="48" t="s">
        <v>38</v>
      </c>
      <c r="AK1" s="48">
        <v>1022</v>
      </c>
      <c r="AL1" s="48">
        <v>1020</v>
      </c>
      <c r="AM1" s="68" t="s">
        <v>39</v>
      </c>
      <c r="AN1" s="68" t="s">
        <v>40</v>
      </c>
      <c r="AO1" s="68" t="s">
        <v>41</v>
      </c>
      <c r="AP1" s="68" t="s">
        <v>42</v>
      </c>
      <c r="AQ1" s="48">
        <v>1018</v>
      </c>
      <c r="AR1" s="48">
        <v>744</v>
      </c>
    </row>
    <row r="2" spans="1:56" s="15" customFormat="1">
      <c r="A2" s="2" t="s">
        <v>1</v>
      </c>
      <c r="B2" s="2">
        <v>1168</v>
      </c>
      <c r="C2" s="2" t="s">
        <v>18</v>
      </c>
      <c r="D2" s="4">
        <v>0.09</v>
      </c>
      <c r="E2" s="15">
        <v>1.7843068825206101E-2</v>
      </c>
      <c r="F2" s="20">
        <v>0.49938559461788823</v>
      </c>
      <c r="G2" s="46">
        <v>8.1665273473926892</v>
      </c>
      <c r="H2" s="46">
        <v>15.512134462159899</v>
      </c>
      <c r="I2" s="46">
        <v>22.7206653418611</v>
      </c>
      <c r="J2" s="47">
        <v>5.7896350165471997</v>
      </c>
      <c r="K2" s="28">
        <v>12.359885505170499</v>
      </c>
      <c r="L2" s="28">
        <v>20.242609683549802</v>
      </c>
      <c r="M2" s="51">
        <v>9754640</v>
      </c>
      <c r="N2" s="51">
        <v>1527699.8</v>
      </c>
      <c r="O2" s="51">
        <v>1052232.5</v>
      </c>
      <c r="P2" s="51">
        <v>150941.6</v>
      </c>
      <c r="Q2" s="51">
        <v>11871099</v>
      </c>
      <c r="R2" s="51">
        <v>320775.8</v>
      </c>
      <c r="S2" s="51">
        <v>203411.90000000002</v>
      </c>
      <c r="T2" s="51">
        <v>40963.599999999999</v>
      </c>
      <c r="U2" s="51">
        <v>80540.800000000003</v>
      </c>
      <c r="V2" s="14"/>
      <c r="W2" s="51">
        <v>121000</v>
      </c>
      <c r="X2" s="51">
        <v>104000</v>
      </c>
      <c r="Y2" s="51">
        <v>99700</v>
      </c>
      <c r="Z2" s="51">
        <v>0</v>
      </c>
      <c r="AA2" s="51">
        <v>6620</v>
      </c>
      <c r="AB2" s="51">
        <v>34300</v>
      </c>
      <c r="AC2" s="51">
        <v>155000</v>
      </c>
      <c r="AD2" s="51">
        <v>23400</v>
      </c>
      <c r="AE2" s="51">
        <v>0</v>
      </c>
      <c r="AF2" s="51">
        <v>0</v>
      </c>
      <c r="AG2" s="51">
        <v>0</v>
      </c>
      <c r="AH2" s="51">
        <v>0</v>
      </c>
      <c r="AI2" s="51">
        <v>83800</v>
      </c>
      <c r="AJ2" s="51">
        <v>0</v>
      </c>
      <c r="AK2" s="51">
        <v>80500</v>
      </c>
      <c r="AL2" s="51">
        <v>32300</v>
      </c>
      <c r="AM2" s="51">
        <v>52600</v>
      </c>
      <c r="AN2" s="51">
        <v>107000</v>
      </c>
      <c r="AO2" s="51">
        <v>0</v>
      </c>
      <c r="AP2" s="51">
        <v>0</v>
      </c>
      <c r="AQ2" s="51">
        <v>13100</v>
      </c>
      <c r="AR2" s="51">
        <v>587000</v>
      </c>
      <c r="AS2" s="18"/>
      <c r="AT2" s="18"/>
      <c r="AU2" s="18"/>
      <c r="AV2" s="18"/>
      <c r="AW2" s="24"/>
      <c r="AX2" s="25"/>
      <c r="AY2" s="18"/>
      <c r="AZ2" s="23"/>
      <c r="BD2" s="26"/>
    </row>
    <row r="3" spans="1:56" s="15" customFormat="1">
      <c r="A3" s="2" t="s">
        <v>1</v>
      </c>
      <c r="B3" s="2">
        <v>1168</v>
      </c>
      <c r="C3" s="2" t="s">
        <v>18</v>
      </c>
      <c r="D3" s="4">
        <v>0.23</v>
      </c>
      <c r="E3" s="15">
        <v>2.1598227897867198E-2</v>
      </c>
      <c r="F3" s="20">
        <v>0.50856041734462365</v>
      </c>
      <c r="G3" s="46">
        <v>9.0431283103306797</v>
      </c>
      <c r="H3" s="46">
        <v>16.292491048939599</v>
      </c>
      <c r="I3" s="46">
        <v>23.5966429456371</v>
      </c>
      <c r="J3" s="47">
        <v>6.6147380195598799</v>
      </c>
      <c r="K3" s="28">
        <v>13.113934944651101</v>
      </c>
      <c r="L3" s="28">
        <v>21.241964779745398</v>
      </c>
      <c r="M3" s="51">
        <v>18720622</v>
      </c>
      <c r="N3" s="51">
        <v>3275414.3</v>
      </c>
      <c r="O3" s="51">
        <v>2263849</v>
      </c>
      <c r="P3" s="51">
        <v>327168.40000000002</v>
      </c>
      <c r="Q3" s="51">
        <v>24147432</v>
      </c>
      <c r="R3" s="51">
        <v>798506.2</v>
      </c>
      <c r="S3" s="51">
        <v>494723</v>
      </c>
      <c r="T3" s="51">
        <v>100903.90000000001</v>
      </c>
      <c r="U3" s="51">
        <v>207765</v>
      </c>
      <c r="V3" s="14"/>
      <c r="W3" s="51">
        <v>242000</v>
      </c>
      <c r="X3" s="51">
        <v>294000</v>
      </c>
      <c r="Y3" s="51">
        <v>201000</v>
      </c>
      <c r="Z3" s="51">
        <v>0</v>
      </c>
      <c r="AA3" s="51">
        <v>31500</v>
      </c>
      <c r="AB3" s="51">
        <v>69400</v>
      </c>
      <c r="AC3" s="51">
        <v>342000</v>
      </c>
      <c r="AD3" s="51">
        <v>0</v>
      </c>
      <c r="AE3" s="51">
        <v>6370</v>
      </c>
      <c r="AF3" s="51">
        <v>15600</v>
      </c>
      <c r="AG3" s="51">
        <v>9100</v>
      </c>
      <c r="AH3" s="51">
        <v>12300</v>
      </c>
      <c r="AI3" s="51">
        <v>4840</v>
      </c>
      <c r="AJ3" s="51">
        <v>94600</v>
      </c>
      <c r="AK3" s="51">
        <v>208000</v>
      </c>
      <c r="AL3" s="51">
        <v>83200</v>
      </c>
      <c r="AM3" s="51">
        <v>125000</v>
      </c>
      <c r="AN3" s="51">
        <v>228000</v>
      </c>
      <c r="AO3" s="51">
        <v>10900</v>
      </c>
      <c r="AP3" s="51">
        <v>0</v>
      </c>
      <c r="AQ3" s="51">
        <v>29400</v>
      </c>
      <c r="AR3" s="51">
        <v>1370000</v>
      </c>
      <c r="AS3" s="18"/>
      <c r="AT3" s="18"/>
      <c r="AU3" s="18"/>
      <c r="AV3" s="18"/>
      <c r="AW3" s="24"/>
      <c r="AX3" s="25"/>
      <c r="AY3" s="18"/>
      <c r="AZ3" s="23"/>
    </row>
    <row r="4" spans="1:56" s="15" customFormat="1">
      <c r="A4" s="2" t="s">
        <v>1</v>
      </c>
      <c r="B4" s="2">
        <v>1168</v>
      </c>
      <c r="C4" s="2" t="s">
        <v>18</v>
      </c>
      <c r="D4" s="4">
        <v>0.38500000000000001</v>
      </c>
      <c r="E4" s="15">
        <v>2.6893022881796801E-2</v>
      </c>
      <c r="F4" s="20">
        <v>0.44224997003717553</v>
      </c>
      <c r="G4" s="46">
        <v>3.25647765151228</v>
      </c>
      <c r="H4" s="46">
        <v>11.258543747717599</v>
      </c>
      <c r="I4" s="46">
        <v>18.064348084448799</v>
      </c>
      <c r="J4" s="47">
        <v>1.4160801993210199</v>
      </c>
      <c r="K4" s="28">
        <v>8.0616631684763007</v>
      </c>
      <c r="L4" s="28">
        <v>15.1290154852047</v>
      </c>
      <c r="M4" s="51">
        <v>57966392</v>
      </c>
      <c r="N4" s="51">
        <v>8246327.5</v>
      </c>
      <c r="O4" s="51">
        <v>4733409</v>
      </c>
      <c r="P4" s="51">
        <v>649191.6</v>
      </c>
      <c r="Q4" s="51">
        <v>65154572</v>
      </c>
      <c r="R4" s="51">
        <v>1156059.8999999999</v>
      </c>
      <c r="S4" s="51">
        <v>705855.10000000009</v>
      </c>
      <c r="T4" s="51">
        <v>244361.3</v>
      </c>
      <c r="U4" s="51">
        <v>418753.2</v>
      </c>
      <c r="V4" s="14"/>
      <c r="W4" s="51">
        <v>615000</v>
      </c>
      <c r="X4" s="51">
        <v>295000</v>
      </c>
      <c r="Y4" s="51">
        <v>411000</v>
      </c>
      <c r="Z4" s="51">
        <v>0</v>
      </c>
      <c r="AA4" s="51">
        <v>104000</v>
      </c>
      <c r="AB4" s="51">
        <v>140000</v>
      </c>
      <c r="AC4" s="51">
        <v>633000</v>
      </c>
      <c r="AD4" s="51">
        <v>54300</v>
      </c>
      <c r="AE4" s="51">
        <v>36900</v>
      </c>
      <c r="AF4" s="51">
        <v>17000</v>
      </c>
      <c r="AG4" s="51">
        <v>17400</v>
      </c>
      <c r="AH4" s="51">
        <v>14300</v>
      </c>
      <c r="AI4" s="51">
        <v>217000</v>
      </c>
      <c r="AJ4" s="51">
        <v>0</v>
      </c>
      <c r="AK4" s="51">
        <v>419000</v>
      </c>
      <c r="AL4" s="51">
        <v>175000</v>
      </c>
      <c r="AM4" s="51">
        <v>266000</v>
      </c>
      <c r="AN4" s="51">
        <v>515000</v>
      </c>
      <c r="AO4" s="51">
        <v>24300</v>
      </c>
      <c r="AP4" s="51">
        <v>0</v>
      </c>
      <c r="AQ4" s="51">
        <v>69800</v>
      </c>
      <c r="AR4" s="51">
        <v>291000</v>
      </c>
      <c r="AS4" s="18"/>
      <c r="AT4" s="18"/>
      <c r="AU4" s="18"/>
      <c r="AV4" s="18"/>
      <c r="AW4" s="24"/>
      <c r="AX4" s="25"/>
      <c r="AY4" s="18"/>
      <c r="AZ4" s="23"/>
    </row>
    <row r="5" spans="1:56" s="15" customFormat="1">
      <c r="A5" s="2" t="s">
        <v>1</v>
      </c>
      <c r="B5" s="2">
        <v>1168</v>
      </c>
      <c r="C5" s="2" t="s">
        <v>18</v>
      </c>
      <c r="D5" s="4">
        <v>0.64</v>
      </c>
      <c r="E5" s="15">
        <v>3.8156337639881903E-2</v>
      </c>
      <c r="F5" s="20">
        <v>0.38021410736918831</v>
      </c>
      <c r="G5" s="46">
        <v>-2.4894302183494901</v>
      </c>
      <c r="H5" s="46">
        <v>6.5508325905544504</v>
      </c>
      <c r="I5" s="46">
        <v>13.7520783434015</v>
      </c>
      <c r="J5" s="47">
        <v>-3.6883158281595199</v>
      </c>
      <c r="K5" s="28">
        <v>3.3263927112863598</v>
      </c>
      <c r="L5" s="28">
        <v>10.117709134283499</v>
      </c>
      <c r="M5" s="51">
        <v>54061300</v>
      </c>
      <c r="N5" s="51">
        <v>6266540.5</v>
      </c>
      <c r="O5" s="51">
        <v>2699984.5</v>
      </c>
      <c r="P5" s="51">
        <v>438917.1</v>
      </c>
      <c r="Q5" s="51">
        <v>65941932</v>
      </c>
      <c r="R5" s="51">
        <v>705372.9</v>
      </c>
      <c r="S5" s="51">
        <v>265679</v>
      </c>
      <c r="T5" s="51">
        <v>156230.79999999999</v>
      </c>
      <c r="U5" s="51">
        <v>307584</v>
      </c>
      <c r="V5" s="14"/>
      <c r="W5" s="51">
        <v>486000</v>
      </c>
      <c r="X5" s="51">
        <v>107000</v>
      </c>
      <c r="Y5" s="51">
        <v>159000</v>
      </c>
      <c r="Z5" s="51">
        <v>0</v>
      </c>
      <c r="AA5" s="51">
        <v>72600</v>
      </c>
      <c r="AB5" s="51">
        <v>83600</v>
      </c>
      <c r="AC5" s="51">
        <v>360000</v>
      </c>
      <c r="AD5" s="51">
        <v>0</v>
      </c>
      <c r="AE5" s="51">
        <v>8560</v>
      </c>
      <c r="AF5" s="51">
        <v>11700</v>
      </c>
      <c r="AG5" s="51">
        <v>9640</v>
      </c>
      <c r="AH5" s="51">
        <v>9580</v>
      </c>
      <c r="AI5" s="51">
        <v>13900</v>
      </c>
      <c r="AJ5" s="51">
        <v>129000</v>
      </c>
      <c r="AK5" s="51">
        <v>308000</v>
      </c>
      <c r="AL5" s="51">
        <v>290000</v>
      </c>
      <c r="AM5" s="51">
        <v>126000</v>
      </c>
      <c r="AN5" s="51">
        <v>160000</v>
      </c>
      <c r="AO5" s="51">
        <v>12400</v>
      </c>
      <c r="AP5" s="51">
        <v>0</v>
      </c>
      <c r="AQ5" s="51">
        <v>101000</v>
      </c>
      <c r="AR5" s="51">
        <v>1200000</v>
      </c>
      <c r="AS5" s="18"/>
      <c r="AT5" s="18"/>
      <c r="AU5" s="18"/>
      <c r="AV5" s="18"/>
      <c r="AW5" s="24"/>
      <c r="AX5" s="25"/>
      <c r="AY5" s="18"/>
      <c r="AZ5" s="23"/>
    </row>
    <row r="6" spans="1:56" s="15" customFormat="1">
      <c r="A6" s="2" t="s">
        <v>1</v>
      </c>
      <c r="B6" s="2">
        <v>1168</v>
      </c>
      <c r="C6" s="2" t="s">
        <v>18</v>
      </c>
      <c r="D6" s="4">
        <v>0.88500000000000001</v>
      </c>
      <c r="E6" s="15">
        <v>5.2766892572282002E-2</v>
      </c>
      <c r="F6" s="20">
        <v>0.48947364856431586</v>
      </c>
      <c r="G6" s="46">
        <v>7.3074010783013899</v>
      </c>
      <c r="H6" s="46">
        <v>14.782308341963301</v>
      </c>
      <c r="I6" s="46">
        <v>21.8380524904845</v>
      </c>
      <c r="J6" s="47">
        <v>5.0821026414275101</v>
      </c>
      <c r="K6" s="28">
        <v>11.619945289356</v>
      </c>
      <c r="L6" s="28">
        <v>19.360402668114801</v>
      </c>
      <c r="M6" s="51">
        <v>9124671</v>
      </c>
      <c r="N6" s="51">
        <v>1371900.4</v>
      </c>
      <c r="O6" s="51">
        <v>843027.2</v>
      </c>
      <c r="P6" s="51">
        <v>151722.9</v>
      </c>
      <c r="Q6" s="51">
        <v>11740194</v>
      </c>
      <c r="R6" s="51">
        <v>320576.90000000002</v>
      </c>
      <c r="S6" s="51">
        <v>120320.20000000001</v>
      </c>
      <c r="T6" s="51">
        <v>41940.699999999997</v>
      </c>
      <c r="U6" s="51">
        <v>76593.2</v>
      </c>
      <c r="V6" s="14"/>
      <c r="W6" s="51">
        <v>107000</v>
      </c>
      <c r="X6" s="51">
        <v>71100</v>
      </c>
      <c r="Y6" s="51">
        <v>49200</v>
      </c>
      <c r="Z6" s="51">
        <v>0</v>
      </c>
      <c r="AA6" s="51">
        <v>16100</v>
      </c>
      <c r="AB6" s="51">
        <v>25900</v>
      </c>
      <c r="AC6" s="51">
        <v>91500</v>
      </c>
      <c r="AD6" s="51">
        <v>12900</v>
      </c>
      <c r="AE6" s="51">
        <v>13200</v>
      </c>
      <c r="AF6" s="51">
        <v>6110</v>
      </c>
      <c r="AG6" s="51">
        <v>3200</v>
      </c>
      <c r="AH6" s="51">
        <v>6610</v>
      </c>
      <c r="AI6" s="51">
        <v>43400</v>
      </c>
      <c r="AJ6" s="51">
        <v>0</v>
      </c>
      <c r="AK6" s="51">
        <v>76600</v>
      </c>
      <c r="AL6" s="51">
        <v>19000</v>
      </c>
      <c r="AM6" s="51">
        <v>68400</v>
      </c>
      <c r="AN6" s="51">
        <v>91000</v>
      </c>
      <c r="AO6" s="51">
        <v>9820</v>
      </c>
      <c r="AP6" s="51">
        <v>0</v>
      </c>
      <c r="AQ6" s="51">
        <v>14800</v>
      </c>
      <c r="AR6" s="51">
        <v>108000</v>
      </c>
      <c r="AS6" s="18"/>
      <c r="AT6" s="18"/>
      <c r="AU6" s="18"/>
      <c r="AV6" s="18"/>
      <c r="AW6" s="24"/>
      <c r="AX6" s="25"/>
      <c r="AY6" s="18"/>
      <c r="AZ6" s="23"/>
    </row>
    <row r="7" spans="1:56" s="15" customFormat="1">
      <c r="A7" s="2" t="s">
        <v>1</v>
      </c>
      <c r="B7" s="2">
        <v>1168</v>
      </c>
      <c r="C7" s="2" t="s">
        <v>18</v>
      </c>
      <c r="D7" s="4">
        <v>1.18</v>
      </c>
      <c r="E7" s="15">
        <v>7.7932718913494195E-2</v>
      </c>
      <c r="F7" s="20">
        <v>0.40886243747970219</v>
      </c>
      <c r="G7" s="46">
        <v>0.356990592317038</v>
      </c>
      <c r="H7" s="46">
        <v>8.7463422990973694</v>
      </c>
      <c r="I7" s="46">
        <v>15.718745872346201</v>
      </c>
      <c r="J7" s="47">
        <v>-1.34407755998599</v>
      </c>
      <c r="K7" s="28">
        <v>5.5443399340741601</v>
      </c>
      <c r="L7" s="28">
        <v>12.4194523585323</v>
      </c>
      <c r="M7" s="51">
        <v>17108624</v>
      </c>
      <c r="N7" s="51">
        <v>1776879</v>
      </c>
      <c r="O7" s="51">
        <v>779284</v>
      </c>
      <c r="P7" s="51">
        <v>132210.4</v>
      </c>
      <c r="Q7" s="51">
        <v>18925414</v>
      </c>
      <c r="R7" s="51">
        <v>317490.40000000002</v>
      </c>
      <c r="S7" s="51">
        <v>116912.6</v>
      </c>
      <c r="T7" s="51">
        <v>73118.5</v>
      </c>
      <c r="U7" s="51">
        <v>134418</v>
      </c>
      <c r="V7" s="14"/>
      <c r="W7" s="51">
        <v>138000</v>
      </c>
      <c r="X7" s="51">
        <v>57000</v>
      </c>
      <c r="Y7" s="51">
        <v>59900</v>
      </c>
      <c r="Z7" s="51">
        <v>0</v>
      </c>
      <c r="AA7" s="51">
        <v>29200</v>
      </c>
      <c r="AB7" s="51">
        <v>43900</v>
      </c>
      <c r="AC7" s="51">
        <v>271000</v>
      </c>
      <c r="AD7" s="51">
        <v>0</v>
      </c>
      <c r="AE7" s="51">
        <v>15500</v>
      </c>
      <c r="AF7" s="51">
        <v>6830</v>
      </c>
      <c r="AG7" s="51">
        <v>5560</v>
      </c>
      <c r="AH7" s="51">
        <v>3190</v>
      </c>
      <c r="AI7" s="51">
        <v>88800</v>
      </c>
      <c r="AJ7" s="51">
        <v>0</v>
      </c>
      <c r="AK7" s="51">
        <v>134000</v>
      </c>
      <c r="AL7" s="51">
        <v>65100</v>
      </c>
      <c r="AM7" s="51">
        <v>65500</v>
      </c>
      <c r="AN7" s="51">
        <v>90800</v>
      </c>
      <c r="AO7" s="51">
        <v>11700</v>
      </c>
      <c r="AP7" s="51">
        <v>0</v>
      </c>
      <c r="AQ7" s="51">
        <v>29700</v>
      </c>
      <c r="AR7" s="51">
        <v>102000</v>
      </c>
      <c r="AS7" s="18"/>
      <c r="AT7" s="18"/>
      <c r="AU7" s="18"/>
      <c r="AV7" s="18"/>
      <c r="AW7" s="24"/>
      <c r="AX7" s="25"/>
      <c r="AY7" s="18"/>
      <c r="AZ7" s="23"/>
    </row>
    <row r="8" spans="1:56" s="15" customFormat="1">
      <c r="A8" s="2" t="s">
        <v>1</v>
      </c>
      <c r="B8" s="2">
        <v>1168</v>
      </c>
      <c r="C8" s="2" t="s">
        <v>18</v>
      </c>
      <c r="D8" s="4">
        <v>1.2849999999999999</v>
      </c>
      <c r="E8" s="15">
        <v>8.6672561143662494E-2</v>
      </c>
      <c r="F8" s="20">
        <v>0.54535417949017129</v>
      </c>
      <c r="G8" s="46">
        <v>11.8651987869097</v>
      </c>
      <c r="H8" s="46">
        <v>18.908369788705102</v>
      </c>
      <c r="I8" s="46">
        <v>27.030962273510099</v>
      </c>
      <c r="J8" s="47">
        <v>9.2109139382501208</v>
      </c>
      <c r="K8" s="28">
        <v>15.811682769839299</v>
      </c>
      <c r="L8" s="28">
        <v>24.5572321276452</v>
      </c>
      <c r="M8" s="51">
        <v>12681933</v>
      </c>
      <c r="N8" s="51">
        <v>1901890.9</v>
      </c>
      <c r="O8" s="51">
        <v>1460894.9</v>
      </c>
      <c r="P8" s="51">
        <v>221194.9</v>
      </c>
      <c r="Q8" s="51">
        <v>18158274</v>
      </c>
      <c r="R8" s="51">
        <v>599255.6</v>
      </c>
      <c r="S8" s="51">
        <v>714723</v>
      </c>
      <c r="T8" s="51">
        <v>126547.29999999999</v>
      </c>
      <c r="U8" s="51">
        <v>117549.3</v>
      </c>
      <c r="V8" s="14"/>
      <c r="W8" s="51">
        <v>157000</v>
      </c>
      <c r="X8" s="51">
        <v>504000</v>
      </c>
      <c r="Y8" s="51">
        <v>210000</v>
      </c>
      <c r="Z8" s="51">
        <v>0</v>
      </c>
      <c r="AA8" s="51">
        <v>60800</v>
      </c>
      <c r="AB8" s="51">
        <v>65700</v>
      </c>
      <c r="AC8" s="51">
        <v>323000</v>
      </c>
      <c r="AD8" s="51">
        <v>43000</v>
      </c>
      <c r="AE8" s="51">
        <v>23100</v>
      </c>
      <c r="AF8" s="51">
        <v>15500</v>
      </c>
      <c r="AG8" s="51">
        <v>12900</v>
      </c>
      <c r="AH8" s="51">
        <v>10200</v>
      </c>
      <c r="AI8" s="51">
        <v>150000</v>
      </c>
      <c r="AJ8" s="51">
        <v>0</v>
      </c>
      <c r="AK8" s="51">
        <v>118000</v>
      </c>
      <c r="AL8" s="51">
        <v>56400</v>
      </c>
      <c r="AM8" s="51">
        <v>250000</v>
      </c>
      <c r="AN8" s="51">
        <v>370000</v>
      </c>
      <c r="AO8" s="51">
        <v>28200</v>
      </c>
      <c r="AP8" s="51">
        <v>0</v>
      </c>
      <c r="AQ8" s="51">
        <v>38900</v>
      </c>
      <c r="AR8" s="51">
        <v>639000</v>
      </c>
      <c r="AS8" s="18"/>
      <c r="AT8" s="18"/>
      <c r="AU8" s="18"/>
      <c r="AV8" s="18"/>
      <c r="AW8" s="24"/>
      <c r="AX8" s="25"/>
      <c r="AY8" s="18"/>
      <c r="AZ8" s="23"/>
    </row>
    <row r="9" spans="1:56" s="15" customFormat="1">
      <c r="A9" s="2" t="s">
        <v>1</v>
      </c>
      <c r="B9" s="2">
        <v>1168</v>
      </c>
      <c r="C9" s="2" t="s">
        <v>18</v>
      </c>
      <c r="D9" s="4">
        <v>1.58</v>
      </c>
      <c r="E9" s="15">
        <v>0.118008829840484</v>
      </c>
      <c r="F9" s="20">
        <v>0.3835863947412293</v>
      </c>
      <c r="G9" s="46">
        <v>-2.11404809977298</v>
      </c>
      <c r="H9" s="46">
        <v>6.8387110716800104</v>
      </c>
      <c r="I9" s="46">
        <v>14.035063435655999</v>
      </c>
      <c r="J9" s="47">
        <v>-3.3538025256617501</v>
      </c>
      <c r="K9" s="28">
        <v>3.6207290139842598</v>
      </c>
      <c r="L9" s="28">
        <v>10.382999257045901</v>
      </c>
      <c r="M9" s="51">
        <v>29072988</v>
      </c>
      <c r="N9" s="51">
        <v>3131372.3</v>
      </c>
      <c r="O9" s="51">
        <v>1294896.6000000001</v>
      </c>
      <c r="P9" s="51">
        <v>249004.1</v>
      </c>
      <c r="Q9" s="51">
        <v>32007668</v>
      </c>
      <c r="R9" s="51">
        <v>404712.7</v>
      </c>
      <c r="S9" s="51">
        <v>222903</v>
      </c>
      <c r="T9" s="51">
        <v>103569.2</v>
      </c>
      <c r="U9" s="51">
        <v>231711</v>
      </c>
      <c r="V9" s="14"/>
      <c r="W9" s="51">
        <v>229000</v>
      </c>
      <c r="X9" s="51">
        <v>100000</v>
      </c>
      <c r="Y9" s="51">
        <v>122000</v>
      </c>
      <c r="Z9" s="51">
        <v>0</v>
      </c>
      <c r="AA9" s="51">
        <v>47100</v>
      </c>
      <c r="AB9" s="51">
        <v>56500</v>
      </c>
      <c r="AC9" s="51">
        <v>413000</v>
      </c>
      <c r="AD9" s="51">
        <v>0</v>
      </c>
      <c r="AE9" s="51">
        <v>24800</v>
      </c>
      <c r="AF9" s="51">
        <v>13600</v>
      </c>
      <c r="AG9" s="51">
        <v>9830</v>
      </c>
      <c r="AH9" s="51">
        <v>8440</v>
      </c>
      <c r="AI9" s="51">
        <v>150000</v>
      </c>
      <c r="AJ9" s="51">
        <v>0</v>
      </c>
      <c r="AK9" s="51">
        <v>232000</v>
      </c>
      <c r="AL9" s="51">
        <v>124000</v>
      </c>
      <c r="AM9" s="51">
        <v>127000</v>
      </c>
      <c r="AN9" s="51">
        <v>198000</v>
      </c>
      <c r="AO9" s="51">
        <v>23500</v>
      </c>
      <c r="AP9" s="51">
        <v>0</v>
      </c>
      <c r="AQ9" s="51">
        <v>53800</v>
      </c>
      <c r="AR9" s="51">
        <v>154000</v>
      </c>
      <c r="AS9" s="18"/>
      <c r="AT9" s="18"/>
      <c r="AU9" s="18"/>
      <c r="AV9" s="18"/>
      <c r="AW9" s="24"/>
      <c r="AX9" s="25"/>
      <c r="AY9" s="18"/>
      <c r="AZ9" s="23"/>
    </row>
    <row r="10" spans="1:56" s="15" customFormat="1">
      <c r="A10" s="2" t="s">
        <v>1</v>
      </c>
      <c r="B10" s="2">
        <v>1168</v>
      </c>
      <c r="C10" s="2" t="s">
        <v>18</v>
      </c>
      <c r="D10" s="4">
        <v>1.83</v>
      </c>
      <c r="E10" s="15">
        <v>0.17575829620708899</v>
      </c>
      <c r="F10" s="20">
        <v>0.51281869731783125</v>
      </c>
      <c r="G10" s="46">
        <v>9.2523852252357894</v>
      </c>
      <c r="H10" s="46">
        <v>16.523712718512702</v>
      </c>
      <c r="I10" s="46">
        <v>23.949513383024701</v>
      </c>
      <c r="J10" s="47">
        <v>6.8455492965323597</v>
      </c>
      <c r="K10" s="28">
        <v>13.425494312146</v>
      </c>
      <c r="L10" s="28">
        <v>21.5386359929769</v>
      </c>
      <c r="M10" s="51">
        <v>72048200</v>
      </c>
      <c r="N10" s="51">
        <v>12354885</v>
      </c>
      <c r="O10" s="51">
        <v>8478042</v>
      </c>
      <c r="P10" s="51">
        <v>1408230.8</v>
      </c>
      <c r="Q10" s="51">
        <v>99403272</v>
      </c>
      <c r="R10" s="51">
        <v>3118774.8</v>
      </c>
      <c r="S10" s="51">
        <v>580771.1</v>
      </c>
      <c r="T10" s="51">
        <v>407239.4</v>
      </c>
      <c r="U10" s="51">
        <v>727119.7</v>
      </c>
      <c r="V10" s="14"/>
      <c r="W10" s="51">
        <v>916000</v>
      </c>
      <c r="X10" s="51">
        <v>203000</v>
      </c>
      <c r="Y10" s="51">
        <v>378000</v>
      </c>
      <c r="Z10" s="51">
        <v>0</v>
      </c>
      <c r="AA10" s="51">
        <v>185000</v>
      </c>
      <c r="AB10" s="51">
        <v>222000</v>
      </c>
      <c r="AC10" s="51">
        <v>832000</v>
      </c>
      <c r="AD10" s="51">
        <v>96600</v>
      </c>
      <c r="AE10" s="51">
        <v>42000</v>
      </c>
      <c r="AF10" s="51">
        <v>18700</v>
      </c>
      <c r="AG10" s="51">
        <v>14200</v>
      </c>
      <c r="AH10" s="51">
        <v>17000</v>
      </c>
      <c r="AI10" s="51">
        <v>335000</v>
      </c>
      <c r="AJ10" s="51">
        <v>0</v>
      </c>
      <c r="AK10" s="51">
        <v>727000</v>
      </c>
      <c r="AL10" s="51">
        <v>333000</v>
      </c>
      <c r="AM10" s="51">
        <v>295000</v>
      </c>
      <c r="AN10" s="51">
        <v>447000</v>
      </c>
      <c r="AO10" s="51">
        <v>43500</v>
      </c>
      <c r="AP10" s="51">
        <v>0</v>
      </c>
      <c r="AQ10" s="51">
        <v>143000</v>
      </c>
      <c r="AR10" s="51">
        <v>387000</v>
      </c>
      <c r="AS10" s="18"/>
      <c r="AT10" s="18"/>
      <c r="AU10" s="18"/>
      <c r="AV10" s="18"/>
      <c r="AW10" s="24"/>
      <c r="AX10" s="25"/>
      <c r="AY10" s="18"/>
      <c r="AZ10" s="23"/>
    </row>
    <row r="11" spans="1:56" s="15" customFormat="1">
      <c r="A11" s="2" t="s">
        <v>1</v>
      </c>
      <c r="B11" s="2">
        <v>1168</v>
      </c>
      <c r="C11" s="2" t="s">
        <v>18</v>
      </c>
      <c r="D11" s="4">
        <v>2.13</v>
      </c>
      <c r="E11" s="15">
        <v>0.272102005310492</v>
      </c>
      <c r="F11" s="20">
        <v>0.39407978908300967</v>
      </c>
      <c r="G11" s="46">
        <v>-1.14779960967223</v>
      </c>
      <c r="H11" s="46">
        <v>7.5930257981466598</v>
      </c>
      <c r="I11" s="46">
        <v>14.678097709580999</v>
      </c>
      <c r="J11" s="47">
        <v>-2.53747798416466</v>
      </c>
      <c r="K11" s="28">
        <v>4.3984642407050503</v>
      </c>
      <c r="L11" s="28">
        <v>11.2278845887102</v>
      </c>
      <c r="M11" s="51">
        <v>61795860</v>
      </c>
      <c r="N11" s="51">
        <v>6161422</v>
      </c>
      <c r="O11" s="51">
        <v>2534755.7999999998</v>
      </c>
      <c r="P11" s="51">
        <v>483921.2</v>
      </c>
      <c r="Q11" s="51">
        <v>68312168</v>
      </c>
      <c r="R11" s="51">
        <v>988602.9</v>
      </c>
      <c r="S11" s="51">
        <v>478605</v>
      </c>
      <c r="T11" s="51">
        <v>264749</v>
      </c>
      <c r="U11" s="51">
        <v>510583</v>
      </c>
      <c r="V11" s="14"/>
      <c r="W11" s="51">
        <v>469000</v>
      </c>
      <c r="X11" s="51">
        <v>212000</v>
      </c>
      <c r="Y11" s="51">
        <v>267000</v>
      </c>
      <c r="Z11" s="51">
        <v>0</v>
      </c>
      <c r="AA11" s="51">
        <v>118000</v>
      </c>
      <c r="AB11" s="51">
        <v>147000</v>
      </c>
      <c r="AC11" s="51">
        <v>930000</v>
      </c>
      <c r="AD11" s="51">
        <v>0</v>
      </c>
      <c r="AE11" s="51">
        <v>50400</v>
      </c>
      <c r="AF11" s="51">
        <v>21700</v>
      </c>
      <c r="AG11" s="51">
        <v>19000</v>
      </c>
      <c r="AH11" s="51">
        <v>14100</v>
      </c>
      <c r="AI11" s="51">
        <v>24700</v>
      </c>
      <c r="AJ11" s="51">
        <v>328000</v>
      </c>
      <c r="AK11" s="51">
        <v>511000</v>
      </c>
      <c r="AL11" s="51">
        <v>259000</v>
      </c>
      <c r="AM11" s="51">
        <v>349000</v>
      </c>
      <c r="AN11" s="51">
        <v>645000</v>
      </c>
      <c r="AO11" s="51">
        <v>63600</v>
      </c>
      <c r="AP11" s="51">
        <v>0</v>
      </c>
      <c r="AQ11" s="51">
        <v>121000</v>
      </c>
      <c r="AR11" s="51">
        <v>217000</v>
      </c>
      <c r="AS11" s="18"/>
      <c r="AT11" s="18"/>
      <c r="AU11" s="18"/>
      <c r="AV11" s="18"/>
      <c r="AW11" s="24"/>
      <c r="AX11" s="25"/>
      <c r="AY11" s="18"/>
      <c r="AZ11" s="23"/>
    </row>
    <row r="12" spans="1:56" s="15" customFormat="1">
      <c r="A12" s="2" t="s">
        <v>1</v>
      </c>
      <c r="B12" s="2">
        <v>1168</v>
      </c>
      <c r="C12" s="2" t="s">
        <v>18</v>
      </c>
      <c r="D12" s="4">
        <v>2.38</v>
      </c>
      <c r="E12" s="15">
        <v>0.340724849292946</v>
      </c>
      <c r="F12" s="20">
        <v>0.37269346783863733</v>
      </c>
      <c r="G12" s="46">
        <v>-3.13450817968282</v>
      </c>
      <c r="H12" s="46">
        <v>5.99135100197645</v>
      </c>
      <c r="I12" s="46">
        <v>13.2660256400673</v>
      </c>
      <c r="J12" s="47">
        <v>-4.2781592703698497</v>
      </c>
      <c r="K12" s="28">
        <v>2.8505226225542502</v>
      </c>
      <c r="L12" s="28">
        <v>9.5685704031443493</v>
      </c>
      <c r="M12" s="51">
        <v>16368045</v>
      </c>
      <c r="N12" s="51">
        <v>1581316</v>
      </c>
      <c r="O12" s="51">
        <v>608350.80000000005</v>
      </c>
      <c r="P12" s="51">
        <v>112216.8</v>
      </c>
      <c r="Q12" s="51">
        <v>17133016</v>
      </c>
      <c r="R12" s="51">
        <v>218919.1</v>
      </c>
      <c r="S12" s="51">
        <v>209404.6</v>
      </c>
      <c r="T12" s="51">
        <v>64452.3</v>
      </c>
      <c r="U12" s="51">
        <v>142603.1</v>
      </c>
      <c r="V12" s="14"/>
      <c r="W12" s="51">
        <v>0</v>
      </c>
      <c r="X12" s="51">
        <v>99800</v>
      </c>
      <c r="Y12" s="51">
        <v>110000</v>
      </c>
      <c r="Z12" s="51">
        <v>0</v>
      </c>
      <c r="AA12" s="51">
        <v>26800</v>
      </c>
      <c r="AB12" s="51">
        <v>37600</v>
      </c>
      <c r="AC12" s="51">
        <v>268000</v>
      </c>
      <c r="AD12" s="51">
        <v>25300</v>
      </c>
      <c r="AE12" s="51">
        <v>2750</v>
      </c>
      <c r="AF12" s="51">
        <v>8680</v>
      </c>
      <c r="AG12" s="51">
        <v>4540</v>
      </c>
      <c r="AH12" s="51">
        <v>2870</v>
      </c>
      <c r="AI12" s="51">
        <v>92000</v>
      </c>
      <c r="AJ12" s="51">
        <v>0</v>
      </c>
      <c r="AK12" s="51">
        <v>143000</v>
      </c>
      <c r="AL12" s="51">
        <v>77300</v>
      </c>
      <c r="AM12" s="51">
        <v>26300</v>
      </c>
      <c r="AN12" s="51">
        <v>45700</v>
      </c>
      <c r="AO12" s="51">
        <v>7650</v>
      </c>
      <c r="AP12" s="51">
        <v>0</v>
      </c>
      <c r="AQ12" s="51">
        <v>35200</v>
      </c>
      <c r="AR12" s="51">
        <v>73800</v>
      </c>
      <c r="AS12" s="18"/>
      <c r="AT12" s="18"/>
      <c r="AU12" s="18"/>
      <c r="AV12" s="18"/>
      <c r="AW12" s="24"/>
      <c r="AX12" s="25"/>
      <c r="AY12" s="18"/>
      <c r="AZ12" s="23"/>
    </row>
    <row r="13" spans="1:56" s="15" customFormat="1">
      <c r="A13" s="2" t="s">
        <v>1</v>
      </c>
      <c r="B13" s="2">
        <v>1168</v>
      </c>
      <c r="C13" s="2" t="s">
        <v>18</v>
      </c>
      <c r="D13" s="4">
        <v>2.62</v>
      </c>
      <c r="E13" s="15">
        <v>0.38552383762508202</v>
      </c>
      <c r="F13" s="20">
        <v>0.53124472301359327</v>
      </c>
      <c r="G13" s="46">
        <v>10.7129158082075</v>
      </c>
      <c r="H13" s="46">
        <v>17.877910611954398</v>
      </c>
      <c r="I13" s="46">
        <v>25.563815636365899</v>
      </c>
      <c r="J13" s="47">
        <v>8.1405126911482792</v>
      </c>
      <c r="K13" s="28">
        <v>14.8004818323599</v>
      </c>
      <c r="L13" s="28">
        <v>23.182332120084201</v>
      </c>
      <c r="M13" s="51">
        <v>60107676</v>
      </c>
      <c r="N13" s="51">
        <v>10709580</v>
      </c>
      <c r="O13" s="51">
        <v>7749644</v>
      </c>
      <c r="P13" s="51">
        <v>1313844.3</v>
      </c>
      <c r="Q13" s="51">
        <v>89418488</v>
      </c>
      <c r="R13" s="51">
        <v>3073778.5</v>
      </c>
      <c r="S13" s="51">
        <v>3557060</v>
      </c>
      <c r="T13" s="51">
        <v>519582</v>
      </c>
      <c r="U13" s="51">
        <v>821459</v>
      </c>
      <c r="V13" s="14"/>
      <c r="W13" s="51">
        <v>788000</v>
      </c>
      <c r="X13" s="51">
        <v>2370000</v>
      </c>
      <c r="Y13" s="51">
        <v>1180000</v>
      </c>
      <c r="Z13" s="51">
        <v>0</v>
      </c>
      <c r="AA13" s="51">
        <v>233000</v>
      </c>
      <c r="AB13" s="51">
        <v>286000</v>
      </c>
      <c r="AC13" s="51">
        <v>2620000</v>
      </c>
      <c r="AD13" s="51">
        <v>0</v>
      </c>
      <c r="AE13" s="51">
        <v>141000</v>
      </c>
      <c r="AF13" s="51">
        <v>60700</v>
      </c>
      <c r="AG13" s="51">
        <v>59700</v>
      </c>
      <c r="AH13" s="51">
        <v>38600</v>
      </c>
      <c r="AI13" s="51">
        <v>31400</v>
      </c>
      <c r="AJ13" s="51">
        <v>844000</v>
      </c>
      <c r="AK13" s="51">
        <v>821000</v>
      </c>
      <c r="AL13" s="51">
        <v>439000</v>
      </c>
      <c r="AM13" s="51">
        <v>684000</v>
      </c>
      <c r="AN13" s="51">
        <v>1020000</v>
      </c>
      <c r="AO13" s="51">
        <v>133000</v>
      </c>
      <c r="AP13" s="51">
        <v>0</v>
      </c>
      <c r="AQ13" s="51">
        <v>213000</v>
      </c>
      <c r="AR13" s="51">
        <v>14300000</v>
      </c>
      <c r="AS13" s="18"/>
      <c r="AT13" s="18"/>
      <c r="AU13" s="18"/>
      <c r="AV13" s="18"/>
      <c r="AW13" s="24"/>
      <c r="AX13" s="25"/>
      <c r="AY13" s="18"/>
      <c r="AZ13" s="23"/>
    </row>
    <row r="14" spans="1:56" s="15" customFormat="1">
      <c r="A14" s="2" t="s">
        <v>1</v>
      </c>
      <c r="B14" s="2">
        <v>1168</v>
      </c>
      <c r="C14" s="2" t="s">
        <v>18</v>
      </c>
      <c r="D14" s="4">
        <v>2.92</v>
      </c>
      <c r="E14" s="15">
        <v>0.40104297035573</v>
      </c>
      <c r="F14" s="20">
        <v>0.42093679213560348</v>
      </c>
      <c r="G14" s="46">
        <v>1.38489766516862</v>
      </c>
      <c r="H14" s="46">
        <v>9.6478907068376802</v>
      </c>
      <c r="I14" s="46">
        <v>16.540098837992101</v>
      </c>
      <c r="J14" s="47">
        <v>-0.31428990526036299</v>
      </c>
      <c r="K14" s="28">
        <v>6.4557449700562604</v>
      </c>
      <c r="L14" s="28">
        <v>13.432113183719901</v>
      </c>
      <c r="M14" s="51">
        <v>40584820</v>
      </c>
      <c r="N14" s="51">
        <v>5726911.5</v>
      </c>
      <c r="O14" s="51">
        <v>2857527.8</v>
      </c>
      <c r="P14" s="51">
        <v>467610.4</v>
      </c>
      <c r="Q14" s="51">
        <v>48286604</v>
      </c>
      <c r="R14" s="51">
        <v>837909.5</v>
      </c>
      <c r="S14" s="51">
        <v>264714.59999999998</v>
      </c>
      <c r="T14" s="51">
        <v>326410.5</v>
      </c>
      <c r="U14" s="51">
        <v>229949.9</v>
      </c>
      <c r="V14" s="14"/>
      <c r="W14" s="51">
        <v>412000</v>
      </c>
      <c r="X14" s="51">
        <v>112000</v>
      </c>
      <c r="Y14" s="51">
        <v>153000</v>
      </c>
      <c r="Z14" s="51">
        <v>0</v>
      </c>
      <c r="AA14" s="51">
        <v>97900</v>
      </c>
      <c r="AB14" s="51">
        <v>229000</v>
      </c>
      <c r="AC14" s="51">
        <v>516000</v>
      </c>
      <c r="AD14" s="51">
        <v>43400</v>
      </c>
      <c r="AE14" s="51">
        <v>25300</v>
      </c>
      <c r="AF14" s="70">
        <v>15129.8</v>
      </c>
      <c r="AG14" s="51">
        <v>12300</v>
      </c>
      <c r="AH14" s="51">
        <v>8950</v>
      </c>
      <c r="AI14" s="51">
        <v>168000</v>
      </c>
      <c r="AJ14" s="51">
        <v>0</v>
      </c>
      <c r="AK14" s="51">
        <v>230000</v>
      </c>
      <c r="AL14" s="51">
        <v>91200</v>
      </c>
      <c r="AM14" s="51">
        <v>226000</v>
      </c>
      <c r="AN14" s="51">
        <v>397000</v>
      </c>
      <c r="AO14" s="51">
        <v>36300</v>
      </c>
      <c r="AP14" s="51">
        <v>0</v>
      </c>
      <c r="AQ14" s="51">
        <v>36700</v>
      </c>
      <c r="AR14" s="51">
        <v>321000</v>
      </c>
      <c r="AS14" s="18"/>
      <c r="AT14" s="18"/>
      <c r="AU14" s="18"/>
      <c r="AV14" s="18"/>
      <c r="AW14" s="24"/>
      <c r="AX14" s="25"/>
      <c r="AY14" s="18"/>
      <c r="AZ14" s="23"/>
    </row>
    <row r="15" spans="1:56" s="15" customFormat="1">
      <c r="A15" s="2" t="s">
        <v>1</v>
      </c>
      <c r="B15" s="2">
        <v>1168</v>
      </c>
      <c r="C15" s="2" t="s">
        <v>18</v>
      </c>
      <c r="D15" s="4">
        <v>3.23</v>
      </c>
      <c r="E15" s="15">
        <v>0.42429972167756602</v>
      </c>
      <c r="F15" s="20">
        <v>0.4674396387101703</v>
      </c>
      <c r="G15" s="46">
        <v>5.4166217435128399</v>
      </c>
      <c r="H15" s="46">
        <v>13.110146298103</v>
      </c>
      <c r="I15" s="46">
        <v>19.9970431319623</v>
      </c>
      <c r="J15" s="47">
        <v>3.35988246019375</v>
      </c>
      <c r="K15" s="28">
        <v>9.9583216961132894</v>
      </c>
      <c r="L15" s="28">
        <v>17.423646009820299</v>
      </c>
      <c r="M15" s="51">
        <v>33843540</v>
      </c>
      <c r="N15" s="51">
        <v>5085931</v>
      </c>
      <c r="O15" s="51">
        <v>3003388.3</v>
      </c>
      <c r="P15" s="51">
        <v>503374.3</v>
      </c>
      <c r="Q15" s="51">
        <v>43820912</v>
      </c>
      <c r="R15" s="51">
        <v>957268</v>
      </c>
      <c r="S15" s="51">
        <v>270615.5</v>
      </c>
      <c r="T15" s="51">
        <v>160833</v>
      </c>
      <c r="U15" s="51">
        <v>291916</v>
      </c>
      <c r="V15" s="14"/>
      <c r="W15" s="51">
        <v>378000</v>
      </c>
      <c r="X15" s="51">
        <v>95900</v>
      </c>
      <c r="Y15" s="51">
        <v>175000</v>
      </c>
      <c r="Z15" s="51">
        <v>30200</v>
      </c>
      <c r="AA15" s="51">
        <v>67900</v>
      </c>
      <c r="AB15" s="51">
        <v>92900</v>
      </c>
      <c r="AC15" s="51">
        <v>537000</v>
      </c>
      <c r="AD15" s="51">
        <v>0</v>
      </c>
      <c r="AE15" s="51">
        <v>22200</v>
      </c>
      <c r="AF15" s="51">
        <v>12600</v>
      </c>
      <c r="AG15" s="51">
        <v>8880</v>
      </c>
      <c r="AH15" s="51">
        <v>13700</v>
      </c>
      <c r="AI15" s="51">
        <v>565</v>
      </c>
      <c r="AJ15" s="51">
        <v>7090</v>
      </c>
      <c r="AK15" s="51">
        <v>292000</v>
      </c>
      <c r="AL15" s="51">
        <v>184000</v>
      </c>
      <c r="AM15" s="51">
        <v>125000</v>
      </c>
      <c r="AN15" s="51">
        <v>164000</v>
      </c>
      <c r="AO15" s="51">
        <v>16900</v>
      </c>
      <c r="AP15" s="51">
        <v>0</v>
      </c>
      <c r="AQ15" s="51">
        <v>59000</v>
      </c>
      <c r="AR15" s="51">
        <v>1010000</v>
      </c>
      <c r="AS15" s="18"/>
      <c r="AT15" s="18"/>
      <c r="AU15" s="18"/>
      <c r="AV15" s="18"/>
      <c r="AW15" s="24"/>
      <c r="AX15" s="25"/>
      <c r="AY15" s="18"/>
      <c r="AZ15" s="23"/>
    </row>
    <row r="16" spans="1:56" s="15" customFormat="1">
      <c r="A16" s="2" t="s">
        <v>1</v>
      </c>
      <c r="B16" s="2">
        <v>1168</v>
      </c>
      <c r="C16" s="2" t="s">
        <v>18</v>
      </c>
      <c r="D16" s="4">
        <v>3.48</v>
      </c>
      <c r="E16" s="15">
        <v>0.465205102679289</v>
      </c>
      <c r="F16" s="20">
        <v>0.44562332206819644</v>
      </c>
      <c r="G16" s="46">
        <v>3.6445996636843301</v>
      </c>
      <c r="H16" s="46">
        <v>11.522572803498401</v>
      </c>
      <c r="I16" s="46">
        <v>18.375540739233902</v>
      </c>
      <c r="J16" s="47">
        <v>1.7296298974294899</v>
      </c>
      <c r="K16" s="28">
        <v>8.3409314723921497</v>
      </c>
      <c r="L16" s="28">
        <v>15.506075527100201</v>
      </c>
      <c r="M16" s="51">
        <v>27292268</v>
      </c>
      <c r="N16" s="51">
        <v>3802966.3</v>
      </c>
      <c r="O16" s="51">
        <v>2128260.5</v>
      </c>
      <c r="P16" s="51">
        <v>283053.59999999998</v>
      </c>
      <c r="Q16" s="51">
        <v>32119064</v>
      </c>
      <c r="R16" s="51">
        <v>645615.5</v>
      </c>
      <c r="S16" s="51">
        <v>305701.59999999998</v>
      </c>
      <c r="T16" s="51">
        <v>126541</v>
      </c>
      <c r="U16" s="51">
        <v>228969.9</v>
      </c>
      <c r="V16" s="14"/>
      <c r="W16" s="51">
        <v>0</v>
      </c>
      <c r="X16" s="51">
        <v>137000</v>
      </c>
      <c r="Y16" s="51">
        <v>169000</v>
      </c>
      <c r="Z16" s="51">
        <v>0</v>
      </c>
      <c r="AA16" s="51">
        <v>51700</v>
      </c>
      <c r="AB16" s="51">
        <v>74900</v>
      </c>
      <c r="AC16" s="51">
        <v>329000</v>
      </c>
      <c r="AD16" s="51">
        <v>32100</v>
      </c>
      <c r="AE16" s="51">
        <v>18500</v>
      </c>
      <c r="AF16" s="51">
        <v>9590</v>
      </c>
      <c r="AG16" s="51">
        <v>7380</v>
      </c>
      <c r="AH16" s="51">
        <v>6500</v>
      </c>
      <c r="AI16" s="51">
        <v>121000</v>
      </c>
      <c r="AJ16" s="51">
        <v>0</v>
      </c>
      <c r="AK16" s="51">
        <v>229000</v>
      </c>
      <c r="AL16" s="51">
        <v>74600</v>
      </c>
      <c r="AM16" s="51">
        <v>94700</v>
      </c>
      <c r="AN16" s="51">
        <v>153000</v>
      </c>
      <c r="AO16" s="51">
        <v>16000</v>
      </c>
      <c r="AP16" s="51">
        <v>0</v>
      </c>
      <c r="AQ16" s="51">
        <v>28400</v>
      </c>
      <c r="AR16" s="51">
        <v>177000</v>
      </c>
      <c r="AS16" s="18"/>
      <c r="AT16" s="18"/>
      <c r="AU16" s="18"/>
      <c r="AV16" s="18"/>
      <c r="AW16" s="24"/>
      <c r="AX16" s="25"/>
      <c r="AY16" s="18"/>
      <c r="AZ16" s="23"/>
    </row>
    <row r="17" spans="1:52" s="15" customFormat="1">
      <c r="A17" s="2" t="s">
        <v>1</v>
      </c>
      <c r="B17" s="2">
        <v>1168</v>
      </c>
      <c r="C17" s="2" t="s">
        <v>18</v>
      </c>
      <c r="D17" s="19">
        <v>3.7749999999999999</v>
      </c>
      <c r="E17" s="15">
        <v>0.50730476799402602</v>
      </c>
      <c r="F17" s="20">
        <v>0.44226586533257511</v>
      </c>
      <c r="G17" s="46">
        <v>3.1885173578019299</v>
      </c>
      <c r="H17" s="46">
        <v>11.259322533970799</v>
      </c>
      <c r="I17" s="46">
        <v>18.077853736777499</v>
      </c>
      <c r="J17" s="47">
        <v>1.3919154429463501</v>
      </c>
      <c r="K17" s="28">
        <v>8.0253357872878404</v>
      </c>
      <c r="L17" s="28">
        <v>15.2510281886768</v>
      </c>
      <c r="M17" s="51">
        <v>9436323</v>
      </c>
      <c r="N17" s="51">
        <v>1289172</v>
      </c>
      <c r="O17" s="51">
        <v>696618.3</v>
      </c>
      <c r="P17" s="51">
        <v>110350.3</v>
      </c>
      <c r="Q17" s="51">
        <v>10985130</v>
      </c>
      <c r="R17" s="51">
        <v>215304.8</v>
      </c>
      <c r="S17" s="51">
        <v>124566</v>
      </c>
      <c r="T17" s="51">
        <v>46136.800000000003</v>
      </c>
      <c r="U17" s="51">
        <v>98918</v>
      </c>
      <c r="V17" s="14"/>
      <c r="W17" s="51">
        <v>93300</v>
      </c>
      <c r="X17" s="51">
        <v>62900</v>
      </c>
      <c r="Y17" s="51">
        <v>61700</v>
      </c>
      <c r="Z17" s="51">
        <v>0</v>
      </c>
      <c r="AA17" s="51">
        <v>18800</v>
      </c>
      <c r="AB17" s="51">
        <v>27400</v>
      </c>
      <c r="AC17" s="51">
        <v>194000</v>
      </c>
      <c r="AD17" s="51">
        <v>0</v>
      </c>
      <c r="AE17" s="51">
        <v>14600</v>
      </c>
      <c r="AF17" s="51">
        <v>8550</v>
      </c>
      <c r="AG17" s="51">
        <v>6630</v>
      </c>
      <c r="AH17" s="51">
        <v>5780</v>
      </c>
      <c r="AI17" s="51">
        <v>84800</v>
      </c>
      <c r="AJ17" s="51">
        <v>0</v>
      </c>
      <c r="AK17" s="51">
        <v>98900</v>
      </c>
      <c r="AL17" s="51">
        <v>54700</v>
      </c>
      <c r="AM17" s="51">
        <v>81500</v>
      </c>
      <c r="AN17" s="51">
        <v>113000</v>
      </c>
      <c r="AO17" s="51">
        <v>15500</v>
      </c>
      <c r="AP17" s="51">
        <v>0</v>
      </c>
      <c r="AQ17" s="51">
        <v>26700</v>
      </c>
      <c r="AR17" s="51">
        <v>1750000</v>
      </c>
      <c r="AS17" s="18"/>
      <c r="AT17" s="18"/>
      <c r="AU17" s="18"/>
      <c r="AV17" s="18"/>
      <c r="AW17" s="24"/>
      <c r="AX17" s="25"/>
      <c r="AY17" s="18"/>
      <c r="AZ17" s="23"/>
    </row>
    <row r="18" spans="1:52" s="15" customFormat="1">
      <c r="A18" s="2" t="s">
        <v>1</v>
      </c>
      <c r="B18" s="2">
        <v>1168</v>
      </c>
      <c r="C18" s="2" t="s">
        <v>18</v>
      </c>
      <c r="D18" s="19">
        <v>4.03</v>
      </c>
      <c r="E18" s="15">
        <v>0.53724747672337603</v>
      </c>
      <c r="F18" s="20">
        <v>0.41954861400919385</v>
      </c>
      <c r="G18" s="46">
        <v>1.2517682934702901</v>
      </c>
      <c r="H18" s="46">
        <v>9.5413242922721597</v>
      </c>
      <c r="I18" s="46">
        <v>16.4157511296061</v>
      </c>
      <c r="J18" s="47">
        <v>-0.34494308344192098</v>
      </c>
      <c r="K18" s="28">
        <v>6.37556126657124</v>
      </c>
      <c r="L18" s="28">
        <v>13.3376552091008</v>
      </c>
      <c r="M18" s="51">
        <v>4736641.5</v>
      </c>
      <c r="N18" s="51">
        <v>549401.30000000005</v>
      </c>
      <c r="O18" s="51">
        <v>248548.7</v>
      </c>
      <c r="P18" s="51">
        <v>47627.4</v>
      </c>
      <c r="Q18" s="51">
        <v>4959911.5</v>
      </c>
      <c r="R18" s="51">
        <v>100929.60000000001</v>
      </c>
      <c r="S18" s="51">
        <v>36232</v>
      </c>
      <c r="T18" s="51">
        <v>17688.599999999999</v>
      </c>
      <c r="U18" s="51">
        <v>39221.699999999997</v>
      </c>
      <c r="V18" s="14"/>
      <c r="W18" s="51">
        <v>0</v>
      </c>
      <c r="X18" s="51">
        <v>17300</v>
      </c>
      <c r="Y18" s="51">
        <v>19000</v>
      </c>
      <c r="Z18" s="51">
        <v>0</v>
      </c>
      <c r="AA18" s="51">
        <v>7310</v>
      </c>
      <c r="AB18" s="51">
        <v>10400</v>
      </c>
      <c r="AC18" s="51">
        <v>77700</v>
      </c>
      <c r="AD18" s="51">
        <v>9190</v>
      </c>
      <c r="AE18" s="51">
        <v>4400</v>
      </c>
      <c r="AF18" s="51">
        <v>0</v>
      </c>
      <c r="AG18" s="51">
        <v>2570</v>
      </c>
      <c r="AH18" s="51">
        <v>2090</v>
      </c>
      <c r="AI18" s="51">
        <v>31500</v>
      </c>
      <c r="AJ18" s="51">
        <v>0</v>
      </c>
      <c r="AK18" s="51">
        <v>39200</v>
      </c>
      <c r="AL18" s="51">
        <v>21500</v>
      </c>
      <c r="AM18" s="51">
        <v>25600</v>
      </c>
      <c r="AN18" s="51">
        <v>38600</v>
      </c>
      <c r="AO18" s="51">
        <v>5110</v>
      </c>
      <c r="AP18" s="51">
        <v>0</v>
      </c>
      <c r="AQ18" s="51">
        <v>8550</v>
      </c>
      <c r="AR18" s="51">
        <v>110000</v>
      </c>
      <c r="AS18" s="18"/>
      <c r="AT18" s="18"/>
      <c r="AU18" s="18"/>
      <c r="AV18" s="18"/>
      <c r="AW18" s="24"/>
      <c r="AX18" s="25"/>
      <c r="AY18" s="18"/>
      <c r="AZ18" s="23"/>
    </row>
    <row r="19" spans="1:52" s="15" customFormat="1">
      <c r="A19" s="2" t="s">
        <v>1</v>
      </c>
      <c r="B19" s="2">
        <v>1168</v>
      </c>
      <c r="C19" s="2" t="s">
        <v>18</v>
      </c>
      <c r="D19" s="4">
        <v>4.2750000000000004</v>
      </c>
      <c r="E19" s="15">
        <v>0.560063501814552</v>
      </c>
      <c r="F19" s="20">
        <v>0.41813052920501231</v>
      </c>
      <c r="G19" s="46">
        <v>1.09618315198698</v>
      </c>
      <c r="H19" s="46">
        <v>9.46562372406615</v>
      </c>
      <c r="I19" s="46">
        <v>16.351976098813399</v>
      </c>
      <c r="J19" s="47">
        <v>-0.53232332735325205</v>
      </c>
      <c r="K19" s="28">
        <v>6.2227561151999398</v>
      </c>
      <c r="L19" s="28">
        <v>13.117172723469301</v>
      </c>
      <c r="M19" s="51">
        <v>28337100</v>
      </c>
      <c r="N19" s="51">
        <v>3367461.8</v>
      </c>
      <c r="O19" s="51">
        <v>1707948.9</v>
      </c>
      <c r="P19" s="51">
        <v>256203.4</v>
      </c>
      <c r="Q19" s="51">
        <v>31627164</v>
      </c>
      <c r="R19" s="51">
        <v>455700.7</v>
      </c>
      <c r="S19" s="51">
        <v>216457.3</v>
      </c>
      <c r="T19" s="51">
        <v>107909.6</v>
      </c>
      <c r="U19" s="51">
        <v>206541</v>
      </c>
      <c r="V19" s="14"/>
      <c r="W19" s="51">
        <v>246000</v>
      </c>
      <c r="X19" s="51">
        <v>95800</v>
      </c>
      <c r="Y19" s="51">
        <v>121000</v>
      </c>
      <c r="Z19" s="51">
        <v>30200</v>
      </c>
      <c r="AA19" s="51">
        <v>44100</v>
      </c>
      <c r="AB19" s="51">
        <v>63800</v>
      </c>
      <c r="AC19" s="51">
        <v>546000</v>
      </c>
      <c r="AD19" s="51">
        <v>0</v>
      </c>
      <c r="AE19" s="51">
        <v>19200</v>
      </c>
      <c r="AF19" s="51">
        <v>8710</v>
      </c>
      <c r="AG19" s="51">
        <v>8450</v>
      </c>
      <c r="AH19" s="51">
        <v>6510</v>
      </c>
      <c r="AI19" s="51">
        <v>8460</v>
      </c>
      <c r="AJ19" s="51">
        <v>129000</v>
      </c>
      <c r="AK19" s="51">
        <v>207000</v>
      </c>
      <c r="AL19" s="51">
        <v>119000</v>
      </c>
      <c r="AM19" s="51">
        <v>150000</v>
      </c>
      <c r="AN19" s="51">
        <v>245000</v>
      </c>
      <c r="AO19" s="51">
        <v>24400</v>
      </c>
      <c r="AP19" s="51">
        <v>0</v>
      </c>
      <c r="AQ19" s="51">
        <v>46100</v>
      </c>
      <c r="AR19" s="51">
        <v>2060000</v>
      </c>
      <c r="AS19" s="18"/>
      <c r="AT19" s="18"/>
      <c r="AU19" s="18"/>
      <c r="AV19" s="18"/>
      <c r="AW19" s="24"/>
      <c r="AX19" s="25"/>
      <c r="AY19" s="18"/>
      <c r="AZ19" s="23"/>
    </row>
    <row r="20" spans="1:52" s="15" customFormat="1">
      <c r="A20" s="2" t="s">
        <v>1</v>
      </c>
      <c r="B20" s="2">
        <v>1168</v>
      </c>
      <c r="C20" s="2" t="s">
        <v>18</v>
      </c>
      <c r="D20" s="4">
        <v>4.58</v>
      </c>
      <c r="E20" s="15">
        <v>0.58859272068512403</v>
      </c>
      <c r="F20" s="20">
        <v>0.43265628250444438</v>
      </c>
      <c r="G20" s="46">
        <v>2.4402566719524401</v>
      </c>
      <c r="H20" s="46">
        <v>10.542734271877199</v>
      </c>
      <c r="I20" s="46">
        <v>17.472048786162201</v>
      </c>
      <c r="J20" s="47">
        <v>0.60354081080552902</v>
      </c>
      <c r="K20" s="28">
        <v>7.3427898394183604</v>
      </c>
      <c r="L20" s="28">
        <v>14.368898586905701</v>
      </c>
      <c r="M20" s="51">
        <v>52349808</v>
      </c>
      <c r="N20" s="51">
        <v>5680025</v>
      </c>
      <c r="O20" s="51">
        <v>2689824.5</v>
      </c>
      <c r="P20" s="51">
        <v>499678.1</v>
      </c>
      <c r="Q20" s="51">
        <v>60008924</v>
      </c>
      <c r="R20" s="51">
        <v>1142084.1000000001</v>
      </c>
      <c r="S20" s="51">
        <v>883521.3</v>
      </c>
      <c r="T20" s="51">
        <v>306248.2</v>
      </c>
      <c r="U20" s="51">
        <v>547862.69999999995</v>
      </c>
      <c r="V20" s="14"/>
      <c r="W20" s="51">
        <v>424000</v>
      </c>
      <c r="X20" s="51">
        <v>421000</v>
      </c>
      <c r="Y20" s="51">
        <v>462000</v>
      </c>
      <c r="Z20" s="51">
        <v>0</v>
      </c>
      <c r="AA20" s="51">
        <v>137000</v>
      </c>
      <c r="AB20" s="51">
        <v>170000</v>
      </c>
      <c r="AC20" s="51">
        <v>861000</v>
      </c>
      <c r="AD20" s="51">
        <v>97400</v>
      </c>
      <c r="AE20" s="51">
        <v>70800</v>
      </c>
      <c r="AF20" s="51">
        <v>35600</v>
      </c>
      <c r="AG20" s="51">
        <v>30500</v>
      </c>
      <c r="AH20" s="51">
        <v>17800</v>
      </c>
      <c r="AI20" s="51">
        <v>35200</v>
      </c>
      <c r="AJ20" s="51">
        <v>0</v>
      </c>
      <c r="AK20" s="51">
        <v>548000</v>
      </c>
      <c r="AL20" s="51">
        <v>195000</v>
      </c>
      <c r="AM20" s="51">
        <v>330000</v>
      </c>
      <c r="AN20" s="51">
        <v>717000</v>
      </c>
      <c r="AO20" s="51">
        <v>88300</v>
      </c>
      <c r="AP20" s="51">
        <v>0</v>
      </c>
      <c r="AQ20" s="51">
        <v>90000</v>
      </c>
      <c r="AR20" s="51">
        <v>786000</v>
      </c>
      <c r="AS20" s="18"/>
      <c r="AT20" s="18"/>
      <c r="AU20" s="18"/>
      <c r="AV20" s="18"/>
      <c r="AW20" s="24"/>
      <c r="AX20" s="25"/>
      <c r="AY20" s="18"/>
      <c r="AZ20" s="23"/>
    </row>
    <row r="21" spans="1:52" s="15" customFormat="1">
      <c r="A21" s="2" t="s">
        <v>1</v>
      </c>
      <c r="B21" s="2">
        <v>1168</v>
      </c>
      <c r="C21" s="2" t="s">
        <v>18</v>
      </c>
      <c r="D21" s="4">
        <v>4.835</v>
      </c>
      <c r="E21" s="15">
        <v>0.61245657494052996</v>
      </c>
      <c r="F21" s="20">
        <v>0.35240824844504509</v>
      </c>
      <c r="G21" s="46">
        <v>-5.229898179848</v>
      </c>
      <c r="H21" s="46">
        <v>4.3715904910793499</v>
      </c>
      <c r="I21" s="46">
        <v>11.8837740874972</v>
      </c>
      <c r="J21" s="47">
        <v>-6.1165656697089696</v>
      </c>
      <c r="K21" s="28">
        <v>1.19599805237831</v>
      </c>
      <c r="L21" s="28">
        <v>7.8928141360305499</v>
      </c>
      <c r="M21" s="51">
        <v>69581632</v>
      </c>
      <c r="N21" s="51">
        <v>5804266.5</v>
      </c>
      <c r="O21" s="51">
        <v>2246985.5</v>
      </c>
      <c r="P21" s="51">
        <v>422144</v>
      </c>
      <c r="Q21" s="51">
        <v>64766456</v>
      </c>
      <c r="R21" s="51">
        <v>489452.1</v>
      </c>
      <c r="S21" s="51">
        <v>588735</v>
      </c>
      <c r="T21" s="51">
        <v>234464</v>
      </c>
      <c r="U21" s="51">
        <v>427594</v>
      </c>
      <c r="V21" s="14"/>
      <c r="W21" s="51">
        <v>439000</v>
      </c>
      <c r="X21" s="51">
        <v>367000</v>
      </c>
      <c r="Y21" s="51">
        <v>222000</v>
      </c>
      <c r="Z21" s="51">
        <v>0</v>
      </c>
      <c r="AA21" s="51">
        <v>123000</v>
      </c>
      <c r="AB21" s="51">
        <v>112000</v>
      </c>
      <c r="AC21" s="51">
        <v>978000</v>
      </c>
      <c r="AD21" s="51">
        <v>0</v>
      </c>
      <c r="AE21" s="51">
        <v>36400</v>
      </c>
      <c r="AF21" s="51">
        <v>25600</v>
      </c>
      <c r="AG21" s="51">
        <v>21200</v>
      </c>
      <c r="AH21" s="51">
        <v>13800</v>
      </c>
      <c r="AI21" s="51">
        <v>13400</v>
      </c>
      <c r="AJ21" s="51">
        <v>258000</v>
      </c>
      <c r="AK21" s="51">
        <v>428000</v>
      </c>
      <c r="AL21" s="51">
        <v>239000</v>
      </c>
      <c r="AM21" s="51">
        <v>284000</v>
      </c>
      <c r="AN21" s="51">
        <v>457000</v>
      </c>
      <c r="AO21" s="51">
        <v>32800</v>
      </c>
      <c r="AP21" s="51">
        <v>0</v>
      </c>
      <c r="AQ21" s="51">
        <v>74900</v>
      </c>
      <c r="AR21" s="51">
        <v>1320000</v>
      </c>
      <c r="AS21" s="18"/>
      <c r="AT21" s="18"/>
      <c r="AU21" s="18"/>
      <c r="AV21" s="18"/>
      <c r="AW21" s="24"/>
      <c r="AX21" s="25"/>
      <c r="AY21" s="18"/>
      <c r="AZ21" s="23"/>
    </row>
    <row r="22" spans="1:52" s="15" customFormat="1">
      <c r="A22" s="2" t="s">
        <v>1</v>
      </c>
      <c r="B22" s="2">
        <v>1168</v>
      </c>
      <c r="C22" s="2" t="s">
        <v>18</v>
      </c>
      <c r="D22" s="4">
        <v>5.13</v>
      </c>
      <c r="E22" s="15">
        <v>0.63683428686431698</v>
      </c>
      <c r="F22" s="20">
        <v>0.46511922383215937</v>
      </c>
      <c r="G22" s="46">
        <v>5.2939634694280997</v>
      </c>
      <c r="H22" s="46">
        <v>13.0168202056786</v>
      </c>
      <c r="I22" s="46">
        <v>19.922592494262801</v>
      </c>
      <c r="J22" s="47">
        <v>3.19015248958521</v>
      </c>
      <c r="K22" s="28">
        <v>9.8025365643982294</v>
      </c>
      <c r="L22" s="28">
        <v>17.160721085954801</v>
      </c>
      <c r="M22" s="51">
        <v>17250754</v>
      </c>
      <c r="N22" s="51">
        <v>2605871.7999999998</v>
      </c>
      <c r="O22" s="51">
        <v>1539039.4</v>
      </c>
      <c r="P22" s="51">
        <v>235026.4</v>
      </c>
      <c r="Q22" s="51">
        <v>20506982</v>
      </c>
      <c r="R22" s="51">
        <v>491936.5</v>
      </c>
      <c r="S22" s="51">
        <v>219465.7</v>
      </c>
      <c r="T22" s="51">
        <v>56967.299999999996</v>
      </c>
      <c r="U22" s="51">
        <v>159488.5</v>
      </c>
      <c r="V22" s="14"/>
      <c r="W22" s="51">
        <v>194000</v>
      </c>
      <c r="X22" s="51">
        <v>107000</v>
      </c>
      <c r="Y22" s="51">
        <v>112000</v>
      </c>
      <c r="Z22" s="51">
        <v>0</v>
      </c>
      <c r="AA22" s="51">
        <v>34000</v>
      </c>
      <c r="AB22" s="51">
        <v>23000</v>
      </c>
      <c r="AC22" s="51">
        <v>235000</v>
      </c>
      <c r="AD22" s="51">
        <v>30100</v>
      </c>
      <c r="AE22" s="51">
        <v>9240</v>
      </c>
      <c r="AF22" s="51">
        <v>9360</v>
      </c>
      <c r="AG22" s="51">
        <v>7430</v>
      </c>
      <c r="AH22" s="51">
        <v>4510</v>
      </c>
      <c r="AI22" s="51">
        <v>113000</v>
      </c>
      <c r="AJ22" s="51">
        <v>0</v>
      </c>
      <c r="AK22" s="51">
        <v>159000</v>
      </c>
      <c r="AL22" s="51">
        <v>66000</v>
      </c>
      <c r="AM22" s="51">
        <v>100000</v>
      </c>
      <c r="AN22" s="51">
        <v>131000</v>
      </c>
      <c r="AO22" s="51">
        <v>14100</v>
      </c>
      <c r="AP22" s="51">
        <v>0</v>
      </c>
      <c r="AQ22" s="51">
        <v>28300</v>
      </c>
      <c r="AR22" s="51">
        <v>274000</v>
      </c>
      <c r="AS22" s="18"/>
      <c r="AT22" s="18"/>
      <c r="AU22" s="18"/>
      <c r="AV22" s="18"/>
      <c r="AW22" s="24"/>
      <c r="AX22" s="25"/>
      <c r="AY22" s="18"/>
      <c r="AZ22" s="23"/>
    </row>
    <row r="23" spans="1:52" s="15" customFormat="1">
      <c r="A23" s="2" t="s">
        <v>1</v>
      </c>
      <c r="B23" s="2">
        <v>1168</v>
      </c>
      <c r="C23" s="2" t="s">
        <v>18</v>
      </c>
      <c r="D23" s="4">
        <v>5.38</v>
      </c>
      <c r="E23" s="15">
        <v>0.65223805930453205</v>
      </c>
      <c r="F23" s="20">
        <v>0.41259548513187805</v>
      </c>
      <c r="G23" s="46">
        <v>0.58734608205505801</v>
      </c>
      <c r="H23" s="46">
        <v>9.0513181742086797</v>
      </c>
      <c r="I23" s="46">
        <v>15.9475839985287</v>
      </c>
      <c r="J23" s="47">
        <v>-0.95953135540172496</v>
      </c>
      <c r="K23" s="28">
        <v>5.8624980872252399</v>
      </c>
      <c r="L23" s="28">
        <v>12.718622754394</v>
      </c>
      <c r="M23" s="51">
        <v>36298572</v>
      </c>
      <c r="N23" s="51">
        <v>4163624</v>
      </c>
      <c r="O23" s="51">
        <v>2112151</v>
      </c>
      <c r="P23" s="51">
        <v>304459.5</v>
      </c>
      <c r="Q23" s="51">
        <v>37878220</v>
      </c>
      <c r="R23" s="51">
        <v>507937.1</v>
      </c>
      <c r="S23" s="51">
        <v>286285</v>
      </c>
      <c r="T23" s="51">
        <v>153654.90000000002</v>
      </c>
      <c r="U23" s="51">
        <v>254995</v>
      </c>
      <c r="V23" s="14"/>
      <c r="W23" s="51">
        <v>315000</v>
      </c>
      <c r="X23" s="51">
        <v>115000</v>
      </c>
      <c r="Y23" s="51">
        <v>171000</v>
      </c>
      <c r="Z23" s="51">
        <v>45900</v>
      </c>
      <c r="AA23" s="51">
        <v>63800</v>
      </c>
      <c r="AB23" s="51">
        <v>89900</v>
      </c>
      <c r="AC23" s="51">
        <v>792000</v>
      </c>
      <c r="AD23" s="51">
        <v>0</v>
      </c>
      <c r="AE23" s="51">
        <v>26800</v>
      </c>
      <c r="AF23" s="51">
        <v>14500</v>
      </c>
      <c r="AG23" s="51">
        <v>13400</v>
      </c>
      <c r="AH23" s="51">
        <v>8850</v>
      </c>
      <c r="AI23" s="51">
        <v>12400</v>
      </c>
      <c r="AJ23" s="51">
        <v>191000</v>
      </c>
      <c r="AK23" s="51">
        <v>255000</v>
      </c>
      <c r="AL23" s="51">
        <v>182000</v>
      </c>
      <c r="AM23" s="51">
        <v>245000</v>
      </c>
      <c r="AN23" s="51">
        <v>337000</v>
      </c>
      <c r="AO23" s="51">
        <v>31500</v>
      </c>
      <c r="AP23" s="51">
        <v>0</v>
      </c>
      <c r="AQ23" s="51">
        <v>65500</v>
      </c>
      <c r="AR23" s="51">
        <v>1940000</v>
      </c>
      <c r="AS23" s="18"/>
      <c r="AT23" s="18"/>
      <c r="AU23" s="18"/>
      <c r="AV23" s="18"/>
      <c r="AW23" s="24"/>
      <c r="AX23" s="25"/>
      <c r="AY23" s="18"/>
      <c r="AZ23" s="23"/>
    </row>
    <row r="24" spans="1:52" s="15" customFormat="1">
      <c r="A24" s="2" t="s">
        <v>1</v>
      </c>
      <c r="B24" s="2">
        <v>1168</v>
      </c>
      <c r="C24" s="2" t="s">
        <v>18</v>
      </c>
      <c r="D24" s="4">
        <v>5.68</v>
      </c>
      <c r="E24" s="15">
        <v>0.66328856665431701</v>
      </c>
      <c r="F24" s="20">
        <v>0.44547458213488378</v>
      </c>
      <c r="G24" s="46">
        <v>3.5461935022919802</v>
      </c>
      <c r="H24" s="46">
        <v>11.4773383649217</v>
      </c>
      <c r="I24" s="46">
        <v>18.328198010075301</v>
      </c>
      <c r="J24" s="47">
        <v>1.6212479338153201</v>
      </c>
      <c r="K24" s="28">
        <v>8.2448758453025306</v>
      </c>
      <c r="L24" s="28">
        <v>15.456492030667301</v>
      </c>
      <c r="M24" s="51">
        <v>67226952</v>
      </c>
      <c r="N24" s="51">
        <v>9978658</v>
      </c>
      <c r="O24" s="51">
        <v>5584476</v>
      </c>
      <c r="P24" s="51">
        <v>735142.7</v>
      </c>
      <c r="Q24" s="51">
        <v>77488048</v>
      </c>
      <c r="R24" s="51">
        <v>1696674.8</v>
      </c>
      <c r="S24" s="51">
        <v>720017.5</v>
      </c>
      <c r="T24" s="51">
        <v>312848.7</v>
      </c>
      <c r="U24" s="51">
        <v>517334.4</v>
      </c>
      <c r="V24" s="14"/>
      <c r="W24" s="51">
        <v>0</v>
      </c>
      <c r="X24" s="51">
        <v>395000</v>
      </c>
      <c r="Y24" s="51">
        <v>325000</v>
      </c>
      <c r="Z24" s="51">
        <v>0</v>
      </c>
      <c r="AA24" s="51">
        <v>131000</v>
      </c>
      <c r="AB24" s="51">
        <v>182000</v>
      </c>
      <c r="AC24" s="51">
        <v>948000</v>
      </c>
      <c r="AD24" s="51">
        <v>99300</v>
      </c>
      <c r="AE24" s="51">
        <v>80300</v>
      </c>
      <c r="AF24" s="51">
        <v>30800</v>
      </c>
      <c r="AG24" s="51">
        <v>29000</v>
      </c>
      <c r="AH24" s="51">
        <v>32200</v>
      </c>
      <c r="AI24" s="51">
        <v>374000</v>
      </c>
      <c r="AJ24" s="51">
        <v>0</v>
      </c>
      <c r="AK24" s="51">
        <v>517000</v>
      </c>
      <c r="AL24" s="51">
        <v>201000</v>
      </c>
      <c r="AM24" s="51">
        <v>614000</v>
      </c>
      <c r="AN24" s="51">
        <v>979000</v>
      </c>
      <c r="AO24" s="51">
        <v>53800</v>
      </c>
      <c r="AP24" s="51">
        <v>0</v>
      </c>
      <c r="AQ24" s="51">
        <v>86700</v>
      </c>
      <c r="AR24" s="51">
        <v>702000</v>
      </c>
      <c r="AS24" s="18"/>
      <c r="AT24" s="18"/>
      <c r="AU24" s="18"/>
      <c r="AV24" s="18"/>
      <c r="AW24" s="24"/>
      <c r="AX24" s="25"/>
      <c r="AY24" s="18"/>
      <c r="AZ24" s="23"/>
    </row>
    <row r="25" spans="1:52" s="15" customFormat="1">
      <c r="A25" s="2" t="s">
        <v>1</v>
      </c>
      <c r="B25" s="2">
        <v>1168</v>
      </c>
      <c r="C25" s="2" t="s">
        <v>18</v>
      </c>
      <c r="D25" s="4">
        <v>5.8849999999999998</v>
      </c>
      <c r="E25" s="15">
        <v>0.66803704268559405</v>
      </c>
      <c r="F25" s="20">
        <v>0.46703035723854536</v>
      </c>
      <c r="G25" s="46">
        <v>5.44937956657773</v>
      </c>
      <c r="H25" s="46">
        <v>13.1668686746519</v>
      </c>
      <c r="I25" s="46">
        <v>19.9986718666804</v>
      </c>
      <c r="J25" s="47">
        <v>3.3269361831747002</v>
      </c>
      <c r="K25" s="28">
        <v>9.9398397752280001</v>
      </c>
      <c r="L25" s="28">
        <v>17.3840760786786</v>
      </c>
      <c r="M25" s="51">
        <v>94983272</v>
      </c>
      <c r="N25" s="51">
        <v>13517840</v>
      </c>
      <c r="O25" s="51">
        <v>7997186</v>
      </c>
      <c r="P25" s="51">
        <v>1108382.3999999999</v>
      </c>
      <c r="Q25" s="51">
        <v>121076080</v>
      </c>
      <c r="R25" s="51">
        <v>2739837.3</v>
      </c>
      <c r="S25" s="51">
        <v>971308</v>
      </c>
      <c r="T25" s="51">
        <v>489424</v>
      </c>
      <c r="U25" s="51">
        <v>868469</v>
      </c>
      <c r="V25" s="14"/>
      <c r="W25" s="51">
        <v>981000</v>
      </c>
      <c r="X25" s="51">
        <v>444000</v>
      </c>
      <c r="Y25" s="51">
        <v>528000</v>
      </c>
      <c r="Z25" s="51">
        <v>196000</v>
      </c>
      <c r="AA25" s="51">
        <v>208000</v>
      </c>
      <c r="AB25" s="51">
        <v>282000</v>
      </c>
      <c r="AC25" s="51">
        <v>2270000</v>
      </c>
      <c r="AD25" s="51">
        <v>0</v>
      </c>
      <c r="AE25" s="51">
        <v>127000</v>
      </c>
      <c r="AF25" s="51">
        <v>60900</v>
      </c>
      <c r="AG25" s="51">
        <v>58700</v>
      </c>
      <c r="AH25" s="51">
        <v>41200</v>
      </c>
      <c r="AI25" s="51">
        <v>29700</v>
      </c>
      <c r="AJ25" s="51">
        <v>745000</v>
      </c>
      <c r="AK25" s="51">
        <v>868000</v>
      </c>
      <c r="AL25" s="51">
        <v>515000</v>
      </c>
      <c r="AM25" s="51">
        <v>924000</v>
      </c>
      <c r="AN25" s="51">
        <v>1400000</v>
      </c>
      <c r="AO25" s="51">
        <v>128000</v>
      </c>
      <c r="AP25" s="51">
        <v>0</v>
      </c>
      <c r="AQ25" s="51">
        <v>175000</v>
      </c>
      <c r="AR25" s="51">
        <v>10000000</v>
      </c>
      <c r="AS25" s="18"/>
      <c r="AT25" s="18"/>
      <c r="AU25" s="18"/>
      <c r="AV25" s="18"/>
      <c r="AW25" s="24"/>
      <c r="AX25" s="25"/>
      <c r="AY25" s="18"/>
      <c r="AZ25" s="23"/>
    </row>
    <row r="26" spans="1:52" s="15" customFormat="1">
      <c r="A26" s="2" t="s">
        <v>1</v>
      </c>
      <c r="B26" s="2">
        <v>1168</v>
      </c>
      <c r="C26" s="2" t="s">
        <v>18</v>
      </c>
      <c r="D26" s="4">
        <v>6.23</v>
      </c>
      <c r="E26" s="15">
        <v>0.67531029703568801</v>
      </c>
      <c r="F26" s="20">
        <v>0.46792095665754424</v>
      </c>
      <c r="G26" s="46">
        <v>5.5385549879329696</v>
      </c>
      <c r="H26" s="46">
        <v>13.237615881709299</v>
      </c>
      <c r="I26" s="46">
        <v>20.102566095718</v>
      </c>
      <c r="J26" s="47">
        <v>3.3641382517412901</v>
      </c>
      <c r="K26" s="28">
        <v>10.040135409333001</v>
      </c>
      <c r="L26" s="28">
        <v>17.4473302435288</v>
      </c>
      <c r="M26" s="51">
        <v>117729168</v>
      </c>
      <c r="N26" s="51">
        <v>17797286</v>
      </c>
      <c r="O26" s="51">
        <v>10522352</v>
      </c>
      <c r="P26" s="51">
        <v>1422891.9</v>
      </c>
      <c r="Q26" s="51">
        <v>147356416</v>
      </c>
      <c r="R26" s="51">
        <v>3706045.5</v>
      </c>
      <c r="S26" s="51">
        <v>2294768.7000000002</v>
      </c>
      <c r="T26" s="51">
        <v>648386.5</v>
      </c>
      <c r="U26" s="51">
        <v>1361909.1</v>
      </c>
      <c r="V26" s="14"/>
      <c r="W26" s="51">
        <v>0</v>
      </c>
      <c r="X26" s="51">
        <v>1600000</v>
      </c>
      <c r="Y26" s="51">
        <v>695000</v>
      </c>
      <c r="Z26" s="51">
        <v>0</v>
      </c>
      <c r="AA26" s="51">
        <v>297000</v>
      </c>
      <c r="AB26" s="51">
        <v>352000</v>
      </c>
      <c r="AC26" s="51">
        <v>2170000</v>
      </c>
      <c r="AD26" s="51">
        <v>241000</v>
      </c>
      <c r="AE26" s="51">
        <v>173000</v>
      </c>
      <c r="AF26" s="51">
        <v>93300</v>
      </c>
      <c r="AG26" s="51">
        <v>90100</v>
      </c>
      <c r="AH26" s="51">
        <v>35000</v>
      </c>
      <c r="AI26" s="51">
        <v>1030000</v>
      </c>
      <c r="AJ26" s="51">
        <v>0</v>
      </c>
      <c r="AK26" s="51">
        <v>1360000</v>
      </c>
      <c r="AL26" s="51">
        <v>454000</v>
      </c>
      <c r="AM26" s="51">
        <v>1200000</v>
      </c>
      <c r="AN26" s="51">
        <v>1730000</v>
      </c>
      <c r="AO26" s="51">
        <v>184000</v>
      </c>
      <c r="AP26" s="51">
        <v>0</v>
      </c>
      <c r="AQ26" s="51">
        <v>217000</v>
      </c>
      <c r="AR26" s="51">
        <v>1970000</v>
      </c>
      <c r="AS26" s="18"/>
      <c r="AT26" s="18"/>
      <c r="AU26" s="18"/>
      <c r="AV26" s="18"/>
      <c r="AW26" s="24"/>
      <c r="AX26" s="25"/>
      <c r="AY26" s="18"/>
      <c r="AZ26" s="23"/>
    </row>
    <row r="27" spans="1:52" s="15" customFormat="1">
      <c r="A27" s="2" t="s">
        <v>1</v>
      </c>
      <c r="B27" s="2">
        <v>1168</v>
      </c>
      <c r="C27" s="2" t="s">
        <v>18</v>
      </c>
      <c r="D27" s="4">
        <v>6.48</v>
      </c>
      <c r="E27" s="27">
        <v>0.68327821733612604</v>
      </c>
      <c r="F27" s="20">
        <v>0.38160014634241285</v>
      </c>
      <c r="G27" s="46">
        <v>-2.2756694917227298</v>
      </c>
      <c r="H27" s="46">
        <v>6.6970613866508897</v>
      </c>
      <c r="I27" s="46">
        <v>13.8655087470691</v>
      </c>
      <c r="J27" s="47">
        <v>-3.5105418779610398</v>
      </c>
      <c r="K27" s="28">
        <v>3.4956500649223599</v>
      </c>
      <c r="L27" s="28">
        <v>10.2700436939899</v>
      </c>
      <c r="M27" s="51">
        <v>52756676</v>
      </c>
      <c r="N27" s="51">
        <v>5985626.5</v>
      </c>
      <c r="O27" s="51">
        <v>2312549.2999999998</v>
      </c>
      <c r="P27" s="51">
        <v>395784.1</v>
      </c>
      <c r="Q27" s="51">
        <v>64914376</v>
      </c>
      <c r="R27" s="51">
        <v>985257.3</v>
      </c>
      <c r="S27" s="51">
        <v>393895</v>
      </c>
      <c r="T27" s="51">
        <v>174680.8</v>
      </c>
      <c r="U27" s="51">
        <v>312602</v>
      </c>
      <c r="V27" s="14"/>
      <c r="W27" s="51">
        <v>420000</v>
      </c>
      <c r="X27" s="51">
        <v>149000</v>
      </c>
      <c r="Y27" s="51">
        <v>245000</v>
      </c>
      <c r="Z27" s="51">
        <v>0</v>
      </c>
      <c r="AA27" s="51">
        <v>76800</v>
      </c>
      <c r="AB27" s="51">
        <v>97900</v>
      </c>
      <c r="AC27" s="51">
        <v>933000</v>
      </c>
      <c r="AD27" s="51">
        <v>0</v>
      </c>
      <c r="AE27" s="51">
        <v>35500</v>
      </c>
      <c r="AF27" s="51">
        <v>21600</v>
      </c>
      <c r="AG27" s="51">
        <v>14200</v>
      </c>
      <c r="AH27" s="51">
        <v>14400</v>
      </c>
      <c r="AI27" s="51">
        <v>7300</v>
      </c>
      <c r="AJ27" s="51">
        <v>196000</v>
      </c>
      <c r="AK27" s="51">
        <v>313000</v>
      </c>
      <c r="AL27" s="51">
        <v>250000</v>
      </c>
      <c r="AM27" s="51">
        <v>180000</v>
      </c>
      <c r="AN27" s="51">
        <v>226000</v>
      </c>
      <c r="AO27" s="51">
        <v>34700</v>
      </c>
      <c r="AP27" s="51">
        <v>0</v>
      </c>
      <c r="AQ27" s="51">
        <v>62100</v>
      </c>
      <c r="AR27" s="51">
        <v>1620000</v>
      </c>
      <c r="AS27" s="18"/>
      <c r="AT27" s="18"/>
      <c r="AU27" s="18"/>
      <c r="AV27" s="18"/>
      <c r="AW27" s="24"/>
      <c r="AX27" s="25"/>
      <c r="AY27" s="18"/>
      <c r="AZ27" s="23"/>
    </row>
    <row r="28" spans="1:52" s="15" customFormat="1">
      <c r="A28" s="2" t="s">
        <v>1</v>
      </c>
      <c r="B28" s="2">
        <v>1168</v>
      </c>
      <c r="C28" s="2" t="s">
        <v>18</v>
      </c>
      <c r="D28" s="4">
        <v>6.7350000000000003</v>
      </c>
      <c r="E28" s="15">
        <v>0.69673967235350498</v>
      </c>
      <c r="F28" s="20">
        <v>0.39500311173498753</v>
      </c>
      <c r="G28" s="46">
        <v>-1.0734408948128999</v>
      </c>
      <c r="H28" s="46">
        <v>7.7273200486470301</v>
      </c>
      <c r="I28" s="46">
        <v>14.731399496538</v>
      </c>
      <c r="J28" s="47">
        <v>-2.4527318742264401</v>
      </c>
      <c r="K28" s="28">
        <v>4.49824194292062</v>
      </c>
      <c r="L28" s="28">
        <v>11.334340870563301</v>
      </c>
      <c r="M28" s="51">
        <v>68371768</v>
      </c>
      <c r="N28" s="51">
        <v>7625807</v>
      </c>
      <c r="O28" s="51">
        <v>3260771.3</v>
      </c>
      <c r="P28" s="51">
        <v>536414.1</v>
      </c>
      <c r="Q28" s="51">
        <v>72291144</v>
      </c>
      <c r="R28" s="51">
        <v>1181712.1000000001</v>
      </c>
      <c r="S28" s="51">
        <v>620227</v>
      </c>
      <c r="T28" s="51">
        <v>329251</v>
      </c>
      <c r="U28" s="51">
        <v>526125.19999999995</v>
      </c>
      <c r="V28" s="14"/>
      <c r="W28" s="51">
        <v>580000</v>
      </c>
      <c r="X28" s="51">
        <v>295000</v>
      </c>
      <c r="Y28" s="51">
        <v>325000</v>
      </c>
      <c r="Z28" s="51">
        <v>0</v>
      </c>
      <c r="AA28" s="51">
        <v>118000</v>
      </c>
      <c r="AB28" s="51">
        <v>211000</v>
      </c>
      <c r="AC28" s="51">
        <v>1120000</v>
      </c>
      <c r="AD28" s="51">
        <v>160000</v>
      </c>
      <c r="AE28" s="51">
        <v>82200</v>
      </c>
      <c r="AF28" s="51">
        <v>38600</v>
      </c>
      <c r="AG28" s="51">
        <v>33500</v>
      </c>
      <c r="AH28" s="51">
        <v>22100</v>
      </c>
      <c r="AI28" s="51">
        <v>472000</v>
      </c>
      <c r="AJ28" s="51">
        <v>0</v>
      </c>
      <c r="AK28" s="51">
        <v>526000</v>
      </c>
      <c r="AL28" s="51">
        <v>250000</v>
      </c>
      <c r="AM28" s="51">
        <v>910000</v>
      </c>
      <c r="AN28" s="51">
        <v>1570000</v>
      </c>
      <c r="AO28" s="51">
        <v>103000</v>
      </c>
      <c r="AP28" s="51">
        <v>0</v>
      </c>
      <c r="AQ28" s="51">
        <v>101000</v>
      </c>
      <c r="AR28" s="51">
        <v>687000</v>
      </c>
      <c r="AS28" s="18"/>
      <c r="AT28" s="18"/>
      <c r="AU28" s="18"/>
      <c r="AV28" s="18"/>
      <c r="AW28" s="24"/>
      <c r="AX28" s="25"/>
      <c r="AY28" s="18"/>
      <c r="AZ28" s="23"/>
    </row>
    <row r="29" spans="1:52" s="15" customFormat="1">
      <c r="A29" s="2" t="s">
        <v>1</v>
      </c>
      <c r="B29" s="2">
        <v>1168</v>
      </c>
      <c r="C29" s="2" t="s">
        <v>18</v>
      </c>
      <c r="D29" s="4">
        <v>6.99</v>
      </c>
      <c r="E29" s="15">
        <v>0.71771698601731604</v>
      </c>
      <c r="F29" s="20">
        <v>0.40590486501457174</v>
      </c>
      <c r="G29" s="46">
        <v>-7.5253745512080502E-3</v>
      </c>
      <c r="H29" s="46">
        <v>8.5156515005592102</v>
      </c>
      <c r="I29" s="46">
        <v>15.482818593897001</v>
      </c>
      <c r="J29" s="47">
        <v>-1.4941255675993701</v>
      </c>
      <c r="K29" s="28">
        <v>5.3255707906240399</v>
      </c>
      <c r="L29" s="28">
        <v>12.176631825962</v>
      </c>
      <c r="M29" s="51">
        <v>19304802</v>
      </c>
      <c r="N29" s="51">
        <v>2359582.5</v>
      </c>
      <c r="O29" s="51">
        <v>1060215.8999999999</v>
      </c>
      <c r="P29" s="51">
        <v>157293.5</v>
      </c>
      <c r="Q29" s="51">
        <v>22829364</v>
      </c>
      <c r="R29" s="51">
        <v>394633.1</v>
      </c>
      <c r="S29" s="51">
        <v>255625</v>
      </c>
      <c r="T29" s="51">
        <v>73637.899999999994</v>
      </c>
      <c r="U29" s="51">
        <v>152880</v>
      </c>
      <c r="V29" s="14"/>
      <c r="W29" s="51">
        <v>179000</v>
      </c>
      <c r="X29" s="51">
        <v>124000</v>
      </c>
      <c r="Y29" s="51">
        <v>132000</v>
      </c>
      <c r="Z29" s="51">
        <v>0</v>
      </c>
      <c r="AA29" s="51">
        <v>31000</v>
      </c>
      <c r="AB29" s="51">
        <v>42600</v>
      </c>
      <c r="AC29" s="51">
        <v>275000</v>
      </c>
      <c r="AD29" s="51">
        <v>0</v>
      </c>
      <c r="AE29" s="51">
        <v>39200</v>
      </c>
      <c r="AF29" s="51">
        <v>15900</v>
      </c>
      <c r="AG29" s="51">
        <v>15500</v>
      </c>
      <c r="AH29" s="51">
        <v>7430</v>
      </c>
      <c r="AI29" s="51">
        <v>10800</v>
      </c>
      <c r="AJ29" s="51">
        <v>113000</v>
      </c>
      <c r="AK29" s="51">
        <v>153000</v>
      </c>
      <c r="AL29" s="51">
        <v>67900</v>
      </c>
      <c r="AM29" s="51">
        <v>277000</v>
      </c>
      <c r="AN29" s="51">
        <v>522000</v>
      </c>
      <c r="AO29" s="51">
        <v>34200</v>
      </c>
      <c r="AP29" s="51">
        <v>0</v>
      </c>
      <c r="AQ29" s="51">
        <v>29200</v>
      </c>
      <c r="AR29" s="51">
        <v>1800000</v>
      </c>
      <c r="AS29" s="18"/>
      <c r="AT29" s="18"/>
      <c r="AU29" s="18"/>
      <c r="AV29" s="18"/>
      <c r="AW29" s="24"/>
      <c r="AX29" s="25"/>
      <c r="AY29" s="18"/>
      <c r="AZ29" s="23"/>
    </row>
    <row r="30" spans="1:52" s="15" customFormat="1">
      <c r="A30" s="2" t="s">
        <v>1</v>
      </c>
      <c r="B30" s="2">
        <v>1168</v>
      </c>
      <c r="C30" s="2" t="s">
        <v>18</v>
      </c>
      <c r="D30" s="4">
        <v>7.54</v>
      </c>
      <c r="E30" s="15">
        <v>0.77099124253726803</v>
      </c>
      <c r="F30" s="20">
        <v>0.43819376491261131</v>
      </c>
      <c r="G30" s="46">
        <v>2.8406478021949302</v>
      </c>
      <c r="H30" s="46">
        <v>10.9347466855401</v>
      </c>
      <c r="I30" s="46">
        <v>17.7726022653728</v>
      </c>
      <c r="J30" s="47">
        <v>1.0867217566916401</v>
      </c>
      <c r="K30" s="28">
        <v>7.7697502439221697</v>
      </c>
      <c r="L30" s="28">
        <v>14.8103650646487</v>
      </c>
      <c r="M30" s="51">
        <v>128081272</v>
      </c>
      <c r="N30" s="51">
        <v>16617026</v>
      </c>
      <c r="O30" s="51">
        <v>8484151</v>
      </c>
      <c r="P30" s="51">
        <v>1520679.4</v>
      </c>
      <c r="Q30" s="51">
        <v>141853920</v>
      </c>
      <c r="R30" s="51">
        <v>2956003.3</v>
      </c>
      <c r="S30" s="51">
        <v>1911541.4</v>
      </c>
      <c r="T30" s="51">
        <v>704355.9</v>
      </c>
      <c r="U30" s="51">
        <v>1234708.5</v>
      </c>
      <c r="V30" s="14"/>
      <c r="W30" s="51">
        <v>0</v>
      </c>
      <c r="X30" s="51">
        <v>963000</v>
      </c>
      <c r="Y30" s="51">
        <v>949000</v>
      </c>
      <c r="Z30" s="51">
        <v>0</v>
      </c>
      <c r="AA30" s="51">
        <v>269000</v>
      </c>
      <c r="AB30" s="51">
        <v>436000</v>
      </c>
      <c r="AC30" s="51">
        <v>2400000</v>
      </c>
      <c r="AD30" s="51">
        <v>223000</v>
      </c>
      <c r="AE30" s="51">
        <v>172000</v>
      </c>
      <c r="AF30" s="51">
        <v>63300</v>
      </c>
      <c r="AG30" s="51">
        <v>54700</v>
      </c>
      <c r="AH30" s="51">
        <v>38700</v>
      </c>
      <c r="AI30" s="51">
        <v>894000</v>
      </c>
      <c r="AJ30" s="51">
        <v>0</v>
      </c>
      <c r="AK30" s="51">
        <v>1230000</v>
      </c>
      <c r="AL30" s="51">
        <v>557000</v>
      </c>
      <c r="AM30" s="51">
        <v>1320000</v>
      </c>
      <c r="AN30" s="51">
        <v>2330000</v>
      </c>
      <c r="AO30" s="51">
        <v>126000</v>
      </c>
      <c r="AP30" s="51">
        <v>0</v>
      </c>
      <c r="AQ30" s="51">
        <v>251000</v>
      </c>
      <c r="AR30" s="51">
        <v>1110000</v>
      </c>
      <c r="AS30" s="18"/>
      <c r="AT30" s="18"/>
      <c r="AU30" s="18"/>
      <c r="AV30" s="18"/>
      <c r="AW30" s="24"/>
      <c r="AX30" s="25"/>
      <c r="AY30" s="18"/>
      <c r="AZ30" s="23"/>
    </row>
    <row r="31" spans="1:52" s="15" customFormat="1">
      <c r="A31" s="2" t="s">
        <v>1</v>
      </c>
      <c r="B31" s="2">
        <v>1168</v>
      </c>
      <c r="C31" s="2" t="s">
        <v>18</v>
      </c>
      <c r="D31" s="4">
        <v>7.7850000000000001</v>
      </c>
      <c r="E31" s="15">
        <v>0.79767756706431803</v>
      </c>
      <c r="F31" s="20">
        <v>0.42522474111182373</v>
      </c>
      <c r="G31" s="46">
        <v>1.74370970647276</v>
      </c>
      <c r="H31" s="46">
        <v>9.9929986858940207</v>
      </c>
      <c r="I31" s="46">
        <v>16.8771659770022</v>
      </c>
      <c r="J31" s="47">
        <v>-5.5987947015689002E-2</v>
      </c>
      <c r="K31" s="28">
        <v>6.7626568445532804</v>
      </c>
      <c r="L31" s="28">
        <v>13.733866565998101</v>
      </c>
      <c r="M31" s="51">
        <v>30983180</v>
      </c>
      <c r="N31" s="51">
        <v>3763123.8</v>
      </c>
      <c r="O31" s="51">
        <v>1853750</v>
      </c>
      <c r="P31" s="51">
        <v>303397.40000000002</v>
      </c>
      <c r="Q31" s="51">
        <v>35343268</v>
      </c>
      <c r="R31" s="51">
        <v>626850.9</v>
      </c>
      <c r="S31" s="51">
        <v>396968</v>
      </c>
      <c r="T31" s="51">
        <v>165179.5</v>
      </c>
      <c r="U31" s="51">
        <v>278468</v>
      </c>
      <c r="V31" s="14"/>
      <c r="W31" s="51">
        <v>289000</v>
      </c>
      <c r="X31" s="51">
        <v>175000</v>
      </c>
      <c r="Y31" s="51">
        <v>222000</v>
      </c>
      <c r="Z31" s="51">
        <v>0</v>
      </c>
      <c r="AA31" s="51">
        <v>68100</v>
      </c>
      <c r="AB31" s="51">
        <v>97100</v>
      </c>
      <c r="AC31" s="51">
        <v>709000</v>
      </c>
      <c r="AD31" s="51">
        <v>0</v>
      </c>
      <c r="AE31" s="51">
        <v>22900</v>
      </c>
      <c r="AF31" s="51">
        <v>14800</v>
      </c>
      <c r="AG31" s="51">
        <v>14300</v>
      </c>
      <c r="AH31" s="51">
        <v>8620</v>
      </c>
      <c r="AI31" s="51">
        <v>8940</v>
      </c>
      <c r="AJ31" s="51">
        <v>192000</v>
      </c>
      <c r="AK31" s="51">
        <v>278000</v>
      </c>
      <c r="AL31" s="51">
        <v>129000</v>
      </c>
      <c r="AM31" s="51">
        <v>286000</v>
      </c>
      <c r="AN31" s="51">
        <v>441000</v>
      </c>
      <c r="AO31" s="51">
        <v>37800</v>
      </c>
      <c r="AP31" s="51">
        <v>0</v>
      </c>
      <c r="AQ31" s="51">
        <v>61600</v>
      </c>
      <c r="AR31" s="51">
        <v>2150000</v>
      </c>
      <c r="AS31" s="18"/>
      <c r="AT31" s="18"/>
      <c r="AU31" s="18"/>
      <c r="AV31" s="18"/>
      <c r="AW31" s="24"/>
      <c r="AX31" s="25"/>
      <c r="AY31" s="18"/>
      <c r="AZ31" s="23"/>
    </row>
    <row r="32" spans="1:52" s="15" customFormat="1">
      <c r="A32" s="2" t="s">
        <v>1</v>
      </c>
      <c r="B32" s="2">
        <v>1168</v>
      </c>
      <c r="C32" s="2" t="s">
        <v>18</v>
      </c>
      <c r="D32" s="4">
        <v>8.1850000000000005</v>
      </c>
      <c r="E32" s="15">
        <v>0.84685816475641196</v>
      </c>
      <c r="F32" s="20">
        <v>0.4852904701915059</v>
      </c>
      <c r="G32" s="46">
        <v>7.0294903214871303</v>
      </c>
      <c r="H32" s="46">
        <v>14.4724045771221</v>
      </c>
      <c r="I32" s="46">
        <v>21.477748298975101</v>
      </c>
      <c r="J32" s="47">
        <v>4.7389721818675197</v>
      </c>
      <c r="K32" s="28">
        <v>11.3063573119151</v>
      </c>
      <c r="L32" s="28">
        <v>19.000863857629</v>
      </c>
      <c r="M32" s="51">
        <v>8389317</v>
      </c>
      <c r="N32" s="51">
        <v>1278333</v>
      </c>
      <c r="O32" s="51">
        <v>821499.6</v>
      </c>
      <c r="P32" s="51">
        <v>97949.9</v>
      </c>
      <c r="Q32" s="51">
        <v>9951456</v>
      </c>
      <c r="R32" s="51">
        <v>285818.3</v>
      </c>
      <c r="S32" s="51">
        <v>311416.80000000005</v>
      </c>
      <c r="T32" s="51">
        <v>51201.3</v>
      </c>
      <c r="U32" s="51">
        <v>83382.899999999994</v>
      </c>
      <c r="V32" s="14"/>
      <c r="W32" s="51">
        <v>0</v>
      </c>
      <c r="X32" s="51">
        <v>85000</v>
      </c>
      <c r="Y32" s="51">
        <v>226000</v>
      </c>
      <c r="Z32" s="51">
        <v>0</v>
      </c>
      <c r="AA32" s="51">
        <v>24900</v>
      </c>
      <c r="AB32" s="51">
        <v>26300</v>
      </c>
      <c r="AC32" s="51">
        <v>156000</v>
      </c>
      <c r="AD32" s="51">
        <v>14700</v>
      </c>
      <c r="AE32" s="51">
        <v>7270</v>
      </c>
      <c r="AF32" s="51">
        <v>5540</v>
      </c>
      <c r="AG32" s="51">
        <v>4660</v>
      </c>
      <c r="AH32" s="51">
        <v>2240</v>
      </c>
      <c r="AI32" s="51">
        <v>42600</v>
      </c>
      <c r="AJ32" s="51">
        <v>0</v>
      </c>
      <c r="AK32" s="51">
        <v>83400</v>
      </c>
      <c r="AL32" s="51">
        <v>21400</v>
      </c>
      <c r="AM32" s="51">
        <v>93900</v>
      </c>
      <c r="AN32" s="51">
        <v>187000</v>
      </c>
      <c r="AO32" s="51">
        <v>5440</v>
      </c>
      <c r="AP32" s="51">
        <v>0</v>
      </c>
      <c r="AQ32" s="51">
        <v>24800</v>
      </c>
      <c r="AR32" s="51">
        <v>195000</v>
      </c>
      <c r="AS32" s="18"/>
      <c r="AT32" s="18"/>
      <c r="AU32" s="18"/>
      <c r="AV32" s="18"/>
      <c r="AW32" s="24"/>
      <c r="AX32" s="25"/>
      <c r="AY32" s="18"/>
      <c r="AZ32" s="23"/>
    </row>
    <row r="33" spans="1:52" s="15" customFormat="1">
      <c r="A33" s="2" t="s">
        <v>1</v>
      </c>
      <c r="B33" s="2">
        <v>1168</v>
      </c>
      <c r="C33" s="2" t="s">
        <v>18</v>
      </c>
      <c r="D33" s="4">
        <v>8.4700000000000006</v>
      </c>
      <c r="E33" s="15">
        <v>0.88714438980900501</v>
      </c>
      <c r="F33" s="20">
        <v>0.4231277723958991</v>
      </c>
      <c r="G33" s="46">
        <v>1.55309013528127</v>
      </c>
      <c r="H33" s="46">
        <v>9.7964375125826901</v>
      </c>
      <c r="I33" s="46">
        <v>16.651027052215198</v>
      </c>
      <c r="J33" s="47">
        <v>-0.16563735612582201</v>
      </c>
      <c r="K33" s="28">
        <v>6.5941450746321797</v>
      </c>
      <c r="L33" s="28">
        <v>13.5349457163947</v>
      </c>
      <c r="M33" s="51">
        <v>28359966</v>
      </c>
      <c r="N33" s="51">
        <v>3373619.8</v>
      </c>
      <c r="O33" s="51">
        <v>1652476.9</v>
      </c>
      <c r="P33" s="51">
        <v>236394.5</v>
      </c>
      <c r="Q33" s="51">
        <v>31925796</v>
      </c>
      <c r="R33" s="51">
        <v>585631.9</v>
      </c>
      <c r="S33" s="51">
        <v>427827</v>
      </c>
      <c r="T33" s="51">
        <v>175924.8</v>
      </c>
      <c r="U33" s="51">
        <v>273344</v>
      </c>
      <c r="V33" s="14"/>
      <c r="W33" s="51">
        <v>251000</v>
      </c>
      <c r="X33" s="51">
        <v>188000</v>
      </c>
      <c r="Y33" s="51">
        <v>240000</v>
      </c>
      <c r="Z33" s="51">
        <v>0</v>
      </c>
      <c r="AA33" s="51">
        <v>70400</v>
      </c>
      <c r="AB33" s="51">
        <v>106000</v>
      </c>
      <c r="AC33" s="51">
        <v>29100</v>
      </c>
      <c r="AD33" s="51">
        <v>445000</v>
      </c>
      <c r="AE33" s="51">
        <v>41800</v>
      </c>
      <c r="AF33" s="51">
        <v>22700</v>
      </c>
      <c r="AG33" s="51">
        <v>15000</v>
      </c>
      <c r="AH33" s="51">
        <v>10100</v>
      </c>
      <c r="AI33" s="51">
        <v>9660</v>
      </c>
      <c r="AJ33" s="51">
        <v>162000</v>
      </c>
      <c r="AK33" s="51">
        <v>273000</v>
      </c>
      <c r="AL33" s="51">
        <v>108000</v>
      </c>
      <c r="AM33" s="51">
        <v>295000</v>
      </c>
      <c r="AN33" s="51">
        <v>460000</v>
      </c>
      <c r="AO33" s="51">
        <v>30500</v>
      </c>
      <c r="AP33" s="51">
        <v>0</v>
      </c>
      <c r="AQ33" s="51">
        <v>55100</v>
      </c>
      <c r="AR33" s="51">
        <v>1990000</v>
      </c>
      <c r="AS33" s="18"/>
      <c r="AT33" s="18"/>
      <c r="AU33" s="18"/>
      <c r="AV33" s="18"/>
      <c r="AW33" s="24"/>
      <c r="AX33" s="25"/>
      <c r="AY33" s="18"/>
      <c r="AZ33" s="23"/>
    </row>
    <row r="34" spans="1:52" s="15" customFormat="1">
      <c r="A34" s="2" t="s">
        <v>1</v>
      </c>
      <c r="B34" s="2">
        <v>1168</v>
      </c>
      <c r="C34" s="2" t="s">
        <v>18</v>
      </c>
      <c r="D34" s="4">
        <v>8.6850000000000005</v>
      </c>
      <c r="E34" s="15">
        <v>0.92095638819341896</v>
      </c>
      <c r="F34" s="20">
        <v>0.42876338246627738</v>
      </c>
      <c r="G34" s="46">
        <v>2.0514099723164398</v>
      </c>
      <c r="H34" s="46">
        <v>10.262438296194601</v>
      </c>
      <c r="I34" s="46">
        <v>17.096468468351802</v>
      </c>
      <c r="J34" s="47">
        <v>0.35366273228702699</v>
      </c>
      <c r="K34" s="28">
        <v>7.0546609872676003</v>
      </c>
      <c r="L34" s="28">
        <v>14.1141203899167</v>
      </c>
      <c r="M34" s="51">
        <v>19113618</v>
      </c>
      <c r="N34" s="51">
        <v>2123478.5</v>
      </c>
      <c r="O34" s="51">
        <v>1114411.8999999999</v>
      </c>
      <c r="P34" s="51">
        <v>160446</v>
      </c>
      <c r="Q34" s="51">
        <v>19907720</v>
      </c>
      <c r="R34" s="51">
        <v>318999.7</v>
      </c>
      <c r="S34" s="51">
        <v>484857.9</v>
      </c>
      <c r="T34" s="51">
        <v>140617.70000000001</v>
      </c>
      <c r="U34" s="51">
        <v>262653.59999999998</v>
      </c>
      <c r="V34" s="14"/>
      <c r="W34" s="51">
        <v>166000</v>
      </c>
      <c r="X34" s="51">
        <v>239000</v>
      </c>
      <c r="Y34" s="51">
        <v>246000</v>
      </c>
      <c r="Z34" s="51">
        <v>0</v>
      </c>
      <c r="AA34" s="51">
        <v>65700</v>
      </c>
      <c r="AB34" s="51">
        <v>74900</v>
      </c>
      <c r="AC34" s="51">
        <v>380000</v>
      </c>
      <c r="AD34" s="51">
        <v>52900</v>
      </c>
      <c r="AE34" s="51">
        <v>29800</v>
      </c>
      <c r="AF34" s="51">
        <v>21800</v>
      </c>
      <c r="AG34" s="51">
        <v>17500</v>
      </c>
      <c r="AH34" s="51">
        <v>12600</v>
      </c>
      <c r="AI34" s="51">
        <v>219000</v>
      </c>
      <c r="AJ34" s="51">
        <v>0</v>
      </c>
      <c r="AK34" s="51">
        <v>263000</v>
      </c>
      <c r="AL34" s="51">
        <v>75100</v>
      </c>
      <c r="AM34" s="51">
        <v>378000</v>
      </c>
      <c r="AN34" s="51">
        <v>672000</v>
      </c>
      <c r="AO34" s="51">
        <v>60100</v>
      </c>
      <c r="AP34" s="51">
        <v>0</v>
      </c>
      <c r="AQ34" s="51">
        <v>46800</v>
      </c>
      <c r="AR34" s="51">
        <v>1350000</v>
      </c>
      <c r="AS34" s="18"/>
      <c r="AT34" s="18"/>
      <c r="AU34" s="18"/>
      <c r="AV34" s="18"/>
      <c r="AW34" s="24"/>
      <c r="AX34" s="25"/>
      <c r="AY34" s="18"/>
      <c r="AZ34" s="23"/>
    </row>
    <row r="35" spans="1:52" s="15" customFormat="1">
      <c r="A35" s="2" t="s">
        <v>1</v>
      </c>
      <c r="B35" s="2">
        <v>1168</v>
      </c>
      <c r="C35" s="2" t="s">
        <v>18</v>
      </c>
      <c r="D35" s="4">
        <v>9.0399999999999991</v>
      </c>
      <c r="E35" s="15">
        <v>0.98565475529801805</v>
      </c>
      <c r="F35" s="20">
        <v>0.39021944940234954</v>
      </c>
      <c r="G35" s="46">
        <v>-1.5519340652692799</v>
      </c>
      <c r="H35" s="46">
        <v>7.2764945029029002</v>
      </c>
      <c r="I35" s="46">
        <v>14.4426359862002</v>
      </c>
      <c r="J35" s="47">
        <v>-2.8641113549894501</v>
      </c>
      <c r="K35" s="28">
        <v>4.0769692873715098</v>
      </c>
      <c r="L35" s="28">
        <v>10.8620541635309</v>
      </c>
      <c r="M35" s="51">
        <v>55853872</v>
      </c>
      <c r="N35" s="51">
        <v>5143063.5</v>
      </c>
      <c r="O35" s="51">
        <v>2194808.5</v>
      </c>
      <c r="P35" s="51">
        <v>352606.6</v>
      </c>
      <c r="Q35" s="51">
        <v>54616860</v>
      </c>
      <c r="R35" s="51">
        <v>743807.3</v>
      </c>
      <c r="S35" s="51">
        <v>393010</v>
      </c>
      <c r="T35" s="51">
        <v>210455.2</v>
      </c>
      <c r="U35" s="51">
        <v>325385</v>
      </c>
      <c r="V35" s="14"/>
      <c r="W35" s="51">
        <v>389000</v>
      </c>
      <c r="X35" s="51">
        <v>179000</v>
      </c>
      <c r="Y35" s="51">
        <v>214000</v>
      </c>
      <c r="Z35" s="51">
        <v>0</v>
      </c>
      <c r="AA35" s="51">
        <v>97600</v>
      </c>
      <c r="AB35" s="51">
        <v>113000</v>
      </c>
      <c r="AC35" s="51">
        <v>645000</v>
      </c>
      <c r="AD35" s="51">
        <v>0</v>
      </c>
      <c r="AE35" s="51">
        <v>28600</v>
      </c>
      <c r="AF35" s="51">
        <v>19700</v>
      </c>
      <c r="AG35" s="51">
        <v>21300</v>
      </c>
      <c r="AH35" s="51">
        <v>7300</v>
      </c>
      <c r="AI35" s="51">
        <v>9750</v>
      </c>
      <c r="AJ35" s="51">
        <v>216000</v>
      </c>
      <c r="AK35" s="51">
        <v>325000</v>
      </c>
      <c r="AL35" s="51">
        <v>143000</v>
      </c>
      <c r="AM35" s="51">
        <v>248000</v>
      </c>
      <c r="AN35" s="51">
        <v>419000</v>
      </c>
      <c r="AO35" s="51">
        <v>58900</v>
      </c>
      <c r="AP35" s="51">
        <v>0</v>
      </c>
      <c r="AQ35" s="51">
        <v>68300</v>
      </c>
      <c r="AR35" s="51">
        <v>1900000</v>
      </c>
      <c r="AS35" s="18"/>
      <c r="AT35" s="18"/>
      <c r="AU35" s="18"/>
      <c r="AV35" s="18"/>
      <c r="AW35" s="24"/>
      <c r="AX35" s="25"/>
      <c r="AY35" s="18"/>
      <c r="AZ35" s="23"/>
    </row>
    <row r="36" spans="1:52" s="15" customFormat="1">
      <c r="A36" s="2" t="s">
        <v>1</v>
      </c>
      <c r="B36" s="2">
        <v>1168</v>
      </c>
      <c r="C36" s="2" t="s">
        <v>18</v>
      </c>
      <c r="D36" s="4">
        <v>9.2799999999999994</v>
      </c>
      <c r="E36" s="15">
        <v>1.03687543303515</v>
      </c>
      <c r="F36" s="20">
        <v>0.41593095738618774</v>
      </c>
      <c r="G36" s="46">
        <v>0.92069218571853295</v>
      </c>
      <c r="H36" s="46">
        <v>9.2607532485414197</v>
      </c>
      <c r="I36" s="46">
        <v>16.173360005309899</v>
      </c>
      <c r="J36" s="47">
        <v>-0.65031145446681704</v>
      </c>
      <c r="K36" s="28">
        <v>6.1185613901564304</v>
      </c>
      <c r="L36" s="28">
        <v>12.9636978873448</v>
      </c>
      <c r="M36" s="51">
        <v>17288408</v>
      </c>
      <c r="N36" s="51">
        <v>2001372.5</v>
      </c>
      <c r="O36" s="51">
        <v>952792.1</v>
      </c>
      <c r="P36" s="51">
        <v>135419.4</v>
      </c>
      <c r="Q36" s="51">
        <v>18146284</v>
      </c>
      <c r="R36" s="51">
        <v>337018.6</v>
      </c>
      <c r="S36" s="51">
        <v>600092</v>
      </c>
      <c r="T36" s="51">
        <v>67450.7</v>
      </c>
      <c r="U36" s="51">
        <v>234156.7</v>
      </c>
      <c r="V36" s="14"/>
      <c r="W36" s="51">
        <v>156000</v>
      </c>
      <c r="X36" s="51">
        <v>380000</v>
      </c>
      <c r="Y36" s="51">
        <v>220000</v>
      </c>
      <c r="Z36" s="51">
        <v>0</v>
      </c>
      <c r="AA36" s="51">
        <v>41900</v>
      </c>
      <c r="AB36" s="51">
        <v>25600</v>
      </c>
      <c r="AC36" s="51">
        <v>357000</v>
      </c>
      <c r="AD36" s="51">
        <v>44800</v>
      </c>
      <c r="AE36" s="51">
        <v>54300</v>
      </c>
      <c r="AF36" s="51">
        <v>16400</v>
      </c>
      <c r="AG36" s="51">
        <v>17200</v>
      </c>
      <c r="AH36" s="51">
        <v>9640</v>
      </c>
      <c r="AI36" s="51">
        <v>183000</v>
      </c>
      <c r="AJ36" s="51">
        <v>0</v>
      </c>
      <c r="AK36" s="51">
        <v>234000</v>
      </c>
      <c r="AL36" s="51">
        <v>70000</v>
      </c>
      <c r="AM36" s="51">
        <v>191000</v>
      </c>
      <c r="AN36" s="51">
        <v>365000</v>
      </c>
      <c r="AO36" s="51">
        <v>55600</v>
      </c>
      <c r="AP36" s="51">
        <v>0</v>
      </c>
      <c r="AQ36" s="51">
        <v>45300</v>
      </c>
      <c r="AR36" s="51">
        <v>447000</v>
      </c>
      <c r="AS36" s="18"/>
      <c r="AT36" s="18"/>
      <c r="AU36" s="18"/>
      <c r="AV36" s="18"/>
      <c r="AW36" s="24"/>
      <c r="AX36" s="25"/>
      <c r="AY36" s="18"/>
      <c r="AZ36" s="23"/>
    </row>
    <row r="37" spans="1:52" s="15" customFormat="1">
      <c r="A37" s="2" t="s">
        <v>1</v>
      </c>
      <c r="B37" s="2">
        <v>1168</v>
      </c>
      <c r="C37" s="2" t="s">
        <v>18</v>
      </c>
      <c r="D37" s="4">
        <v>9.5299999999999994</v>
      </c>
      <c r="E37" s="15">
        <v>1.0941205394974101</v>
      </c>
      <c r="F37" s="20">
        <v>0.37852266489786957</v>
      </c>
      <c r="G37" s="46">
        <v>-2.5658006975010998</v>
      </c>
      <c r="H37" s="46">
        <v>6.4532738867093702</v>
      </c>
      <c r="I37" s="46">
        <v>13.7153255183242</v>
      </c>
      <c r="J37" s="47">
        <v>-3.8423167144260901</v>
      </c>
      <c r="K37" s="28">
        <v>3.2771048983884201</v>
      </c>
      <c r="L37" s="28">
        <v>9.9904519277218</v>
      </c>
      <c r="M37" s="51">
        <v>2573331.7999999998</v>
      </c>
      <c r="N37" s="51">
        <v>279773</v>
      </c>
      <c r="O37" s="51">
        <v>117947</v>
      </c>
      <c r="P37" s="51">
        <v>20633</v>
      </c>
      <c r="Q37" s="51">
        <v>2491510</v>
      </c>
      <c r="R37" s="51">
        <v>31821.1</v>
      </c>
      <c r="S37" s="51">
        <v>57479</v>
      </c>
      <c r="T37" s="51">
        <v>14047.98487</v>
      </c>
      <c r="U37" s="51">
        <v>28772.6</v>
      </c>
      <c r="V37" s="14"/>
      <c r="W37" s="51">
        <v>20000</v>
      </c>
      <c r="X37" s="51">
        <v>41100</v>
      </c>
      <c r="Y37" s="51">
        <v>16400</v>
      </c>
      <c r="Z37" s="51">
        <v>13000</v>
      </c>
      <c r="AA37" s="51">
        <v>5170</v>
      </c>
      <c r="AB37" s="51">
        <v>8880</v>
      </c>
      <c r="AC37" s="51">
        <v>22700</v>
      </c>
      <c r="AD37" s="51">
        <v>0</v>
      </c>
      <c r="AE37" s="51">
        <v>5390</v>
      </c>
      <c r="AF37" s="51">
        <v>2090</v>
      </c>
      <c r="AG37" s="51">
        <v>2290</v>
      </c>
      <c r="AH37" s="51">
        <v>2530</v>
      </c>
      <c r="AI37" s="51">
        <v>16000</v>
      </c>
      <c r="AJ37" s="51">
        <v>0</v>
      </c>
      <c r="AK37" s="51">
        <v>28800</v>
      </c>
      <c r="AL37" s="51">
        <v>13000</v>
      </c>
      <c r="AM37" s="51">
        <v>29700</v>
      </c>
      <c r="AN37" s="51">
        <v>71200</v>
      </c>
      <c r="AO37" s="51">
        <v>4770</v>
      </c>
      <c r="AP37" s="51">
        <v>0</v>
      </c>
      <c r="AQ37" s="51">
        <v>3660</v>
      </c>
      <c r="AR37" s="51">
        <v>169000</v>
      </c>
      <c r="AS37" s="18"/>
      <c r="AT37" s="18"/>
      <c r="AU37" s="18"/>
      <c r="AV37" s="18"/>
      <c r="AW37" s="24"/>
      <c r="AX37" s="25"/>
      <c r="AY37" s="18"/>
      <c r="AZ37" s="23"/>
    </row>
    <row r="38" spans="1:52" s="15" customFormat="1">
      <c r="A38" s="2" t="s">
        <v>1</v>
      </c>
      <c r="B38" s="2">
        <v>1168</v>
      </c>
      <c r="C38" s="2" t="s">
        <v>18</v>
      </c>
      <c r="D38" s="4">
        <v>9.83</v>
      </c>
      <c r="E38" s="15">
        <v>1.1645121672071099</v>
      </c>
      <c r="F38" s="20">
        <v>0.41034514700587144</v>
      </c>
      <c r="G38" s="46">
        <v>0.434040125571793</v>
      </c>
      <c r="H38" s="46">
        <v>8.8501743037670995</v>
      </c>
      <c r="I38" s="46">
        <v>15.8382310867353</v>
      </c>
      <c r="J38" s="47">
        <v>-1.1778521014999299</v>
      </c>
      <c r="K38" s="28">
        <v>5.6422272137832401</v>
      </c>
      <c r="L38" s="28">
        <v>12.4567359381156</v>
      </c>
      <c r="M38" s="51">
        <v>85781104</v>
      </c>
      <c r="N38" s="51">
        <v>11778876</v>
      </c>
      <c r="O38" s="51">
        <v>5586678.5</v>
      </c>
      <c r="P38" s="51">
        <v>844192.8</v>
      </c>
      <c r="Q38" s="51">
        <v>96877968</v>
      </c>
      <c r="R38" s="51">
        <v>1766135.1</v>
      </c>
      <c r="S38" s="51">
        <v>1769660.4000000001</v>
      </c>
      <c r="T38" s="51">
        <v>498422.30000000005</v>
      </c>
      <c r="U38" s="51">
        <v>1072102.8</v>
      </c>
      <c r="V38" s="14"/>
      <c r="W38" s="51">
        <v>873000</v>
      </c>
      <c r="X38" s="51">
        <v>703000</v>
      </c>
      <c r="Y38" s="51">
        <v>1070000</v>
      </c>
      <c r="Z38" s="51">
        <v>0</v>
      </c>
      <c r="AA38" s="51">
        <v>186000</v>
      </c>
      <c r="AB38" s="51">
        <v>312000</v>
      </c>
      <c r="AC38" s="51">
        <v>1640000</v>
      </c>
      <c r="AD38" s="51">
        <v>187000</v>
      </c>
      <c r="AE38" s="51">
        <v>225000</v>
      </c>
      <c r="AF38" s="51">
        <v>88000</v>
      </c>
      <c r="AG38" s="51">
        <v>56500</v>
      </c>
      <c r="AH38" s="51">
        <v>36100</v>
      </c>
      <c r="AI38" s="51">
        <v>708000</v>
      </c>
      <c r="AJ38" s="51">
        <v>0</v>
      </c>
      <c r="AK38" s="51">
        <v>1070000</v>
      </c>
      <c r="AL38" s="51">
        <v>366000</v>
      </c>
      <c r="AM38" s="51">
        <v>1480000</v>
      </c>
      <c r="AN38" s="51">
        <v>2560000</v>
      </c>
      <c r="AO38" s="51">
        <v>226000</v>
      </c>
      <c r="AP38" s="51">
        <v>0</v>
      </c>
      <c r="AQ38" s="51">
        <v>187000</v>
      </c>
      <c r="AR38" s="51">
        <v>1400000</v>
      </c>
      <c r="AT38" s="28"/>
      <c r="AU38" s="29"/>
      <c r="AW38" s="22"/>
    </row>
    <row r="39" spans="1:52" s="15" customFormat="1">
      <c r="A39" s="2" t="s">
        <v>1</v>
      </c>
      <c r="B39" s="2">
        <v>1168</v>
      </c>
      <c r="C39" s="2" t="s">
        <v>18</v>
      </c>
      <c r="D39" s="4">
        <v>10.08</v>
      </c>
      <c r="E39" s="15">
        <v>1.2290931678265</v>
      </c>
      <c r="F39" s="20">
        <v>0.46282909491221313</v>
      </c>
      <c r="G39" s="46">
        <v>5.1185318796106101</v>
      </c>
      <c r="H39" s="46">
        <v>12.815329328386699</v>
      </c>
      <c r="I39" s="46">
        <v>19.669729588088099</v>
      </c>
      <c r="J39" s="47">
        <v>3.03245470707536</v>
      </c>
      <c r="K39" s="28">
        <v>9.6493483188265792</v>
      </c>
      <c r="L39" s="28">
        <v>17.004678984130901</v>
      </c>
      <c r="M39" s="51">
        <v>15173913</v>
      </c>
      <c r="N39" s="51">
        <v>1923133.4</v>
      </c>
      <c r="O39" s="51">
        <v>1037413.2</v>
      </c>
      <c r="P39" s="51">
        <v>142285.4</v>
      </c>
      <c r="Q39" s="51">
        <v>17112194</v>
      </c>
      <c r="R39" s="51">
        <v>477282.6</v>
      </c>
      <c r="S39" s="51">
        <v>549346</v>
      </c>
      <c r="T39" s="51">
        <v>115633.59999999999</v>
      </c>
      <c r="U39" s="51">
        <v>181813</v>
      </c>
      <c r="V39" s="14"/>
      <c r="W39" s="51">
        <v>142000</v>
      </c>
      <c r="X39" s="51">
        <v>348000</v>
      </c>
      <c r="Y39" s="51">
        <v>201000</v>
      </c>
      <c r="Z39" s="51">
        <v>54000</v>
      </c>
      <c r="AA39" s="51">
        <v>43600</v>
      </c>
      <c r="AB39" s="51">
        <v>72100</v>
      </c>
      <c r="AC39" s="51">
        <v>354000</v>
      </c>
      <c r="AD39" s="51">
        <v>0</v>
      </c>
      <c r="AE39" s="51">
        <v>20200</v>
      </c>
      <c r="AF39" s="51">
        <v>14200</v>
      </c>
      <c r="AG39" s="51">
        <v>9320</v>
      </c>
      <c r="AH39" s="51">
        <v>8260</v>
      </c>
      <c r="AI39" s="51">
        <v>129000</v>
      </c>
      <c r="AJ39" s="51">
        <v>0</v>
      </c>
      <c r="AK39" s="51">
        <v>182000</v>
      </c>
      <c r="AL39" s="51">
        <v>66200</v>
      </c>
      <c r="AM39" s="51">
        <v>274000</v>
      </c>
      <c r="AN39" s="51">
        <v>518000</v>
      </c>
      <c r="AO39" s="51">
        <v>27800</v>
      </c>
      <c r="AP39" s="51">
        <v>0</v>
      </c>
      <c r="AQ39" s="51">
        <v>34700</v>
      </c>
      <c r="AR39" s="51">
        <v>1840000</v>
      </c>
      <c r="AS39" s="18"/>
      <c r="AT39" s="18"/>
      <c r="AU39" s="18"/>
      <c r="AV39" s="18"/>
      <c r="AW39" s="24"/>
      <c r="AX39" s="25"/>
      <c r="AY39" s="18"/>
      <c r="AZ39" s="23"/>
    </row>
    <row r="40" spans="1:52" s="15" customFormat="1">
      <c r="A40" s="2" t="s">
        <v>1</v>
      </c>
      <c r="B40" s="2">
        <v>1168</v>
      </c>
      <c r="C40" s="2" t="s">
        <v>18</v>
      </c>
      <c r="D40" s="4">
        <v>10.39</v>
      </c>
      <c r="E40" s="15">
        <v>1.30621362840733</v>
      </c>
      <c r="F40" s="20">
        <v>0.37273459358099453</v>
      </c>
      <c r="G40" s="46">
        <v>-3.10549548189389</v>
      </c>
      <c r="H40" s="46">
        <v>6.0232458913728797</v>
      </c>
      <c r="I40" s="46">
        <v>13.2692970511351</v>
      </c>
      <c r="J40" s="47">
        <v>-4.2919796924338796</v>
      </c>
      <c r="K40" s="28">
        <v>2.8101845296774899</v>
      </c>
      <c r="L40" s="28">
        <v>9.5038537914851204</v>
      </c>
      <c r="M40" s="51">
        <v>112177488</v>
      </c>
      <c r="N40" s="51">
        <v>11898426</v>
      </c>
      <c r="O40" s="51">
        <v>4643254</v>
      </c>
      <c r="P40" s="51">
        <v>913882.2</v>
      </c>
      <c r="Q40" s="51">
        <v>110426896</v>
      </c>
      <c r="R40" s="51">
        <v>1513164.4</v>
      </c>
      <c r="S40" s="51">
        <v>1263280.1000000001</v>
      </c>
      <c r="T40" s="51">
        <v>412734.69999999995</v>
      </c>
      <c r="U40" s="51">
        <v>820247.5</v>
      </c>
      <c r="V40" s="14"/>
      <c r="W40" s="51">
        <v>0</v>
      </c>
      <c r="X40" s="51">
        <v>600000</v>
      </c>
      <c r="Y40" s="51">
        <v>663000</v>
      </c>
      <c r="Z40" s="51">
        <v>0</v>
      </c>
      <c r="AA40" s="51">
        <v>175000</v>
      </c>
      <c r="AB40" s="51">
        <v>238000</v>
      </c>
      <c r="AC40" s="51">
        <v>2960000</v>
      </c>
      <c r="AD40" s="51">
        <v>223000</v>
      </c>
      <c r="AE40" s="51">
        <v>108000</v>
      </c>
      <c r="AF40" s="51">
        <v>41000</v>
      </c>
      <c r="AG40" s="51">
        <v>44500</v>
      </c>
      <c r="AH40" s="51">
        <v>26800</v>
      </c>
      <c r="AI40" s="51">
        <v>410000</v>
      </c>
      <c r="AJ40" s="51">
        <v>0</v>
      </c>
      <c r="AK40" s="51">
        <v>820000</v>
      </c>
      <c r="AL40" s="51">
        <v>322000</v>
      </c>
      <c r="AM40" s="51">
        <v>307000</v>
      </c>
      <c r="AN40" s="51">
        <v>544000</v>
      </c>
      <c r="AO40" s="51">
        <v>49500</v>
      </c>
      <c r="AP40" s="51">
        <v>0</v>
      </c>
      <c r="AQ40" s="51">
        <v>126000</v>
      </c>
      <c r="AR40" s="51">
        <v>332000</v>
      </c>
      <c r="AT40" s="28"/>
      <c r="AU40" s="29"/>
      <c r="AW40" s="22"/>
    </row>
    <row r="41" spans="1:52" s="15" customFormat="1">
      <c r="A41" s="2" t="s">
        <v>1</v>
      </c>
      <c r="B41" s="2">
        <v>1168</v>
      </c>
      <c r="C41" s="2" t="s">
        <v>18</v>
      </c>
      <c r="D41" s="4">
        <v>10.67</v>
      </c>
      <c r="E41" s="15">
        <v>1.37156676919667</v>
      </c>
      <c r="F41" s="20">
        <v>0.39872991276334951</v>
      </c>
      <c r="G41" s="46">
        <v>-0.67369687747069396</v>
      </c>
      <c r="H41" s="46">
        <v>7.9971845087539997</v>
      </c>
      <c r="I41" s="46">
        <v>15.037781630748899</v>
      </c>
      <c r="J41" s="47">
        <v>-2.1268977365795698</v>
      </c>
      <c r="K41" s="28">
        <v>4.7858347676048698</v>
      </c>
      <c r="L41" s="28">
        <v>11.569383972567801</v>
      </c>
      <c r="M41" s="51">
        <v>34661668</v>
      </c>
      <c r="N41" s="51">
        <v>3903622.3</v>
      </c>
      <c r="O41" s="51">
        <v>1731993.5</v>
      </c>
      <c r="P41" s="51">
        <v>296166.8</v>
      </c>
      <c r="Q41" s="51">
        <v>33615116</v>
      </c>
      <c r="R41" s="51">
        <v>560511.6</v>
      </c>
      <c r="S41" s="51">
        <v>438462</v>
      </c>
      <c r="T41" s="51">
        <v>199051.3</v>
      </c>
      <c r="U41" s="51">
        <v>286140</v>
      </c>
      <c r="V41" s="14"/>
      <c r="W41" s="51">
        <v>291000</v>
      </c>
      <c r="X41" s="51">
        <v>131000</v>
      </c>
      <c r="Y41" s="51">
        <v>307000</v>
      </c>
      <c r="Z41" s="51">
        <v>0</v>
      </c>
      <c r="AA41" s="51">
        <v>99900</v>
      </c>
      <c r="AB41" s="51">
        <v>99200</v>
      </c>
      <c r="AC41" s="51">
        <v>482000</v>
      </c>
      <c r="AD41" s="51">
        <v>0</v>
      </c>
      <c r="AE41" s="51">
        <v>13200</v>
      </c>
      <c r="AF41" s="51">
        <v>48200</v>
      </c>
      <c r="AG41" s="51">
        <v>19000</v>
      </c>
      <c r="AH41" s="51">
        <v>20800</v>
      </c>
      <c r="AI41" s="51">
        <v>10700</v>
      </c>
      <c r="AJ41" s="51">
        <v>176000</v>
      </c>
      <c r="AK41" s="51">
        <v>286000</v>
      </c>
      <c r="AL41" s="51">
        <v>120000</v>
      </c>
      <c r="AM41" s="51">
        <v>283000</v>
      </c>
      <c r="AN41" s="51">
        <v>436000</v>
      </c>
      <c r="AO41" s="51">
        <v>45000</v>
      </c>
      <c r="AP41" s="51">
        <v>0</v>
      </c>
      <c r="AQ41" s="51">
        <v>50500</v>
      </c>
      <c r="AR41" s="51">
        <v>2210000</v>
      </c>
      <c r="AS41" s="18"/>
      <c r="AT41" s="18"/>
      <c r="AU41" s="18"/>
      <c r="AV41" s="18"/>
      <c r="AW41" s="24"/>
      <c r="AX41" s="25"/>
      <c r="AY41" s="18"/>
      <c r="AZ41" s="23"/>
    </row>
    <row r="42" spans="1:52" s="15" customFormat="1">
      <c r="A42" s="2" t="s">
        <v>1</v>
      </c>
      <c r="B42" s="2">
        <v>1168</v>
      </c>
      <c r="C42" s="2" t="s">
        <v>18</v>
      </c>
      <c r="D42" s="4">
        <v>10.93</v>
      </c>
      <c r="E42" s="15">
        <v>1.42011904898473</v>
      </c>
      <c r="F42" s="20">
        <v>0.453719213786825</v>
      </c>
      <c r="G42" s="46">
        <v>4.3297473225154697</v>
      </c>
      <c r="H42" s="46">
        <v>12.1470165059877</v>
      </c>
      <c r="I42" s="46">
        <v>18.950955610278498</v>
      </c>
      <c r="J42" s="47">
        <v>2.4001701695652802</v>
      </c>
      <c r="K42" s="28">
        <v>8.9632800592245694</v>
      </c>
      <c r="L42" s="28">
        <v>16.190664221640102</v>
      </c>
      <c r="M42" s="51">
        <v>15559127</v>
      </c>
      <c r="N42" s="51">
        <v>1977692.3</v>
      </c>
      <c r="O42" s="51">
        <v>1054407.8999999999</v>
      </c>
      <c r="P42" s="51">
        <v>142749.5</v>
      </c>
      <c r="Q42" s="51">
        <v>16732316</v>
      </c>
      <c r="R42" s="51">
        <v>445435.6</v>
      </c>
      <c r="S42" s="51">
        <v>356234.9</v>
      </c>
      <c r="T42" s="51">
        <v>94619.3</v>
      </c>
      <c r="U42" s="51">
        <v>187696</v>
      </c>
      <c r="V42" s="14"/>
      <c r="W42" s="51">
        <v>0</v>
      </c>
      <c r="X42" s="51">
        <v>168000</v>
      </c>
      <c r="Y42" s="51">
        <v>188000</v>
      </c>
      <c r="Z42" s="51">
        <v>0</v>
      </c>
      <c r="AA42" s="51">
        <v>35100</v>
      </c>
      <c r="AB42" s="51">
        <v>59500</v>
      </c>
      <c r="AC42" s="51">
        <v>348000</v>
      </c>
      <c r="AD42" s="51">
        <v>41400</v>
      </c>
      <c r="AE42" s="51">
        <v>21300</v>
      </c>
      <c r="AF42" s="51">
        <v>10400</v>
      </c>
      <c r="AG42" s="51">
        <v>9920</v>
      </c>
      <c r="AH42" s="51">
        <v>7390</v>
      </c>
      <c r="AI42" s="51">
        <v>172000</v>
      </c>
      <c r="AJ42" s="51">
        <v>0</v>
      </c>
      <c r="AK42" s="51">
        <v>188000</v>
      </c>
      <c r="AL42" s="51">
        <v>61900</v>
      </c>
      <c r="AM42" s="51">
        <v>222000</v>
      </c>
      <c r="AN42" s="51">
        <v>472000</v>
      </c>
      <c r="AO42" s="51">
        <v>29300</v>
      </c>
      <c r="AP42" s="51">
        <v>0</v>
      </c>
      <c r="AQ42" s="51">
        <v>32300</v>
      </c>
      <c r="AR42" s="51">
        <v>201000</v>
      </c>
      <c r="AS42" s="18"/>
      <c r="AT42" s="18"/>
      <c r="AU42" s="18"/>
      <c r="AV42" s="18"/>
      <c r="AW42" s="24"/>
      <c r="AX42" s="25"/>
      <c r="AY42" s="18"/>
      <c r="AZ42" s="23"/>
    </row>
    <row r="43" spans="1:52" s="15" customFormat="1">
      <c r="A43" s="2" t="s">
        <v>1</v>
      </c>
      <c r="B43" s="2">
        <v>1168</v>
      </c>
      <c r="C43" s="2" t="s">
        <v>18</v>
      </c>
      <c r="D43" s="4">
        <v>11.19</v>
      </c>
      <c r="E43" s="15">
        <v>1.4633750861939601</v>
      </c>
      <c r="F43" s="20">
        <v>0.3794507673804729</v>
      </c>
      <c r="G43" s="46">
        <v>-2.5788439622561801</v>
      </c>
      <c r="H43" s="46">
        <v>6.4764206874282797</v>
      </c>
      <c r="I43" s="46">
        <v>13.6271282301556</v>
      </c>
      <c r="J43" s="47">
        <v>-3.8395139781291299</v>
      </c>
      <c r="K43" s="28">
        <v>3.2481774142546098</v>
      </c>
      <c r="L43" s="28">
        <v>9.9639582206142094</v>
      </c>
      <c r="M43" s="51">
        <v>56202848</v>
      </c>
      <c r="N43" s="51">
        <v>6227201</v>
      </c>
      <c r="O43" s="51">
        <v>2515740</v>
      </c>
      <c r="P43" s="51">
        <v>411382</v>
      </c>
      <c r="Q43" s="51">
        <v>53378100</v>
      </c>
      <c r="R43" s="51">
        <v>880660</v>
      </c>
      <c r="S43" s="51">
        <v>612548</v>
      </c>
      <c r="T43" s="51">
        <v>186068.9</v>
      </c>
      <c r="U43" s="51">
        <v>376365</v>
      </c>
      <c r="V43" s="14"/>
      <c r="W43" s="51">
        <v>426000</v>
      </c>
      <c r="X43" s="51">
        <v>305000</v>
      </c>
      <c r="Y43" s="51">
        <v>307000</v>
      </c>
      <c r="Z43" s="51">
        <v>0</v>
      </c>
      <c r="AA43" s="51">
        <v>80700</v>
      </c>
      <c r="AB43" s="51">
        <v>105000</v>
      </c>
      <c r="AC43" s="51">
        <v>503000</v>
      </c>
      <c r="AD43" s="51">
        <v>0</v>
      </c>
      <c r="AE43" s="51">
        <v>58500</v>
      </c>
      <c r="AF43" s="51">
        <v>21700</v>
      </c>
      <c r="AG43" s="51">
        <v>26200</v>
      </c>
      <c r="AH43" s="51">
        <v>18000</v>
      </c>
      <c r="AI43" s="51">
        <v>182000</v>
      </c>
      <c r="AJ43" s="51">
        <v>0</v>
      </c>
      <c r="AK43" s="51">
        <v>376000</v>
      </c>
      <c r="AL43" s="51">
        <v>111000</v>
      </c>
      <c r="AM43" s="51">
        <v>293000</v>
      </c>
      <c r="AN43" s="51">
        <v>568000</v>
      </c>
      <c r="AO43" s="51">
        <v>49800</v>
      </c>
      <c r="AP43" s="51">
        <v>0</v>
      </c>
      <c r="AQ43" s="51">
        <v>44900</v>
      </c>
      <c r="AR43" s="51">
        <v>1480000</v>
      </c>
      <c r="AT43" s="28"/>
      <c r="AU43" s="29"/>
      <c r="AW43" s="22"/>
    </row>
    <row r="44" spans="1:52" s="15" customFormat="1">
      <c r="A44" s="2" t="s">
        <v>1</v>
      </c>
      <c r="B44" s="2">
        <v>1168</v>
      </c>
      <c r="C44" s="2" t="s">
        <v>18</v>
      </c>
      <c r="D44" s="4">
        <v>11.45</v>
      </c>
      <c r="E44" s="15">
        <v>1.5041791680968599</v>
      </c>
      <c r="F44" s="20">
        <v>0.40073396836770558</v>
      </c>
      <c r="G44" s="46">
        <v>-0.41256105659435299</v>
      </c>
      <c r="H44" s="46">
        <v>8.1394785588505592</v>
      </c>
      <c r="I44" s="46">
        <v>15.2344680281184</v>
      </c>
      <c r="J44" s="47">
        <v>-1.9943040519453901</v>
      </c>
      <c r="K44" s="28">
        <v>4.9318874844605398</v>
      </c>
      <c r="L44" s="28">
        <v>11.7547354084952</v>
      </c>
      <c r="M44" s="51">
        <v>67260152</v>
      </c>
      <c r="N44" s="51">
        <v>7326220.5</v>
      </c>
      <c r="O44" s="51">
        <v>3363654.8</v>
      </c>
      <c r="P44" s="51">
        <v>542317.30000000005</v>
      </c>
      <c r="Q44" s="51">
        <v>69132326</v>
      </c>
      <c r="R44" s="51">
        <v>993129.9</v>
      </c>
      <c r="S44" s="51">
        <v>940430.5</v>
      </c>
      <c r="T44" s="51">
        <v>263031.5</v>
      </c>
      <c r="U44" s="51">
        <v>518905.8</v>
      </c>
      <c r="V44" s="14"/>
      <c r="W44" s="51">
        <v>585000</v>
      </c>
      <c r="X44" s="51">
        <v>486000</v>
      </c>
      <c r="Y44" s="51">
        <v>455000</v>
      </c>
      <c r="Z44" s="51">
        <v>0</v>
      </c>
      <c r="AA44" s="51">
        <v>109000</v>
      </c>
      <c r="AB44" s="51">
        <v>154000</v>
      </c>
      <c r="AC44" s="51">
        <v>817000</v>
      </c>
      <c r="AD44" s="51">
        <v>83200</v>
      </c>
      <c r="AE44" s="51">
        <v>55600</v>
      </c>
      <c r="AF44" s="51">
        <v>22300</v>
      </c>
      <c r="AG44" s="51">
        <v>20800</v>
      </c>
      <c r="AH44" s="51">
        <v>13700</v>
      </c>
      <c r="AI44" s="51">
        <v>323000</v>
      </c>
      <c r="AJ44" s="51">
        <v>0</v>
      </c>
      <c r="AK44" s="51">
        <v>519000</v>
      </c>
      <c r="AL44" s="51">
        <v>150000</v>
      </c>
      <c r="AM44" s="51">
        <v>322000</v>
      </c>
      <c r="AN44" s="51">
        <v>709000</v>
      </c>
      <c r="AO44" s="51">
        <v>51600</v>
      </c>
      <c r="AP44" s="51">
        <v>0</v>
      </c>
      <c r="AQ44" s="51">
        <v>64900</v>
      </c>
      <c r="AR44" s="51">
        <v>318000</v>
      </c>
      <c r="AT44" s="28"/>
      <c r="AU44" s="29"/>
      <c r="AW44" s="22"/>
    </row>
    <row r="45" spans="1:52" s="15" customFormat="1">
      <c r="A45" s="2" t="s">
        <v>1</v>
      </c>
      <c r="B45" s="2">
        <v>1168</v>
      </c>
      <c r="C45" s="2" t="s">
        <v>18</v>
      </c>
      <c r="D45" s="4">
        <v>11.71</v>
      </c>
      <c r="E45" s="15">
        <v>1.54207332667129</v>
      </c>
      <c r="F45" s="20">
        <v>0.38810577499169546</v>
      </c>
      <c r="G45" s="46">
        <v>-1.76448937160868</v>
      </c>
      <c r="H45" s="46">
        <v>7.1608206557241898</v>
      </c>
      <c r="I45" s="46">
        <v>14.3093413609569</v>
      </c>
      <c r="J45" s="47">
        <v>-3.0540440630198402</v>
      </c>
      <c r="K45" s="28">
        <v>3.9243114095315899</v>
      </c>
      <c r="L45" s="28">
        <v>10.662144381864501</v>
      </c>
      <c r="M45" s="51">
        <v>78848080</v>
      </c>
      <c r="N45" s="51">
        <v>8514220</v>
      </c>
      <c r="O45" s="51">
        <v>3635778.3</v>
      </c>
      <c r="P45" s="51">
        <v>564798.30000000005</v>
      </c>
      <c r="Q45" s="51">
        <v>77324720</v>
      </c>
      <c r="R45" s="51">
        <v>1199732.5</v>
      </c>
      <c r="S45" s="51">
        <v>654407</v>
      </c>
      <c r="T45" s="51">
        <v>277878</v>
      </c>
      <c r="U45" s="51">
        <v>459868</v>
      </c>
      <c r="V45" s="14"/>
      <c r="W45" s="51">
        <v>603000</v>
      </c>
      <c r="X45" s="51">
        <v>321000</v>
      </c>
      <c r="Y45" s="51">
        <v>333000</v>
      </c>
      <c r="Z45" s="51">
        <v>0</v>
      </c>
      <c r="AA45" s="51">
        <v>127000</v>
      </c>
      <c r="AB45" s="51">
        <v>151000</v>
      </c>
      <c r="AC45" s="51">
        <v>710000</v>
      </c>
      <c r="AD45" s="51">
        <v>0</v>
      </c>
      <c r="AE45" s="51">
        <v>40000</v>
      </c>
      <c r="AF45" s="51">
        <v>25100</v>
      </c>
      <c r="AG45" s="51">
        <v>27400</v>
      </c>
      <c r="AH45" s="51">
        <v>14200</v>
      </c>
      <c r="AI45" s="51">
        <v>9510</v>
      </c>
      <c r="AJ45" s="51">
        <v>236000</v>
      </c>
      <c r="AK45" s="51">
        <v>460000</v>
      </c>
      <c r="AL45" s="51">
        <v>169000</v>
      </c>
      <c r="AM45" s="51">
        <v>349000</v>
      </c>
      <c r="AN45" s="51">
        <v>765000</v>
      </c>
      <c r="AO45" s="51">
        <v>43000</v>
      </c>
      <c r="AP45" s="51">
        <v>0</v>
      </c>
      <c r="AQ45" s="51">
        <v>67300</v>
      </c>
      <c r="AR45" s="51">
        <v>1890000</v>
      </c>
      <c r="AS45" s="18"/>
      <c r="AT45" s="18"/>
      <c r="AU45" s="18"/>
      <c r="AV45" s="18"/>
      <c r="AW45" s="24"/>
      <c r="AX45" s="25"/>
      <c r="AY45" s="18"/>
      <c r="AZ45" s="23"/>
    </row>
    <row r="46" spans="1:52" s="15" customFormat="1">
      <c r="A46" s="2" t="s">
        <v>1</v>
      </c>
      <c r="B46" s="2">
        <v>1168</v>
      </c>
      <c r="C46" s="2" t="s">
        <v>18</v>
      </c>
      <c r="D46" s="4">
        <v>12.04</v>
      </c>
      <c r="E46" s="15">
        <v>1.5852605090301699</v>
      </c>
      <c r="F46" s="20">
        <v>0.42340705474361584</v>
      </c>
      <c r="G46" s="46">
        <v>1.57054808521921</v>
      </c>
      <c r="H46" s="46">
        <v>9.8155418961436904</v>
      </c>
      <c r="I46" s="46">
        <v>16.7176134358747</v>
      </c>
      <c r="J46" s="47">
        <v>-0.117945547652613</v>
      </c>
      <c r="K46" s="28">
        <v>6.6077781784606104</v>
      </c>
      <c r="L46" s="28">
        <v>13.5797757848626</v>
      </c>
      <c r="M46" s="51">
        <v>92575736</v>
      </c>
      <c r="N46" s="51">
        <v>12093412</v>
      </c>
      <c r="O46" s="51">
        <v>6124784</v>
      </c>
      <c r="P46" s="51">
        <v>898288.6</v>
      </c>
      <c r="Q46" s="51">
        <v>98753200</v>
      </c>
      <c r="R46" s="51">
        <v>1857431.4</v>
      </c>
      <c r="S46" s="51">
        <v>1614961.3</v>
      </c>
      <c r="T46" s="51">
        <v>358688.30000000005</v>
      </c>
      <c r="U46" s="51">
        <v>610356.1</v>
      </c>
      <c r="V46" s="14"/>
      <c r="W46" s="51">
        <v>920000</v>
      </c>
      <c r="X46" s="51">
        <v>1020000</v>
      </c>
      <c r="Y46" s="51">
        <v>594000</v>
      </c>
      <c r="Z46" s="51">
        <v>0</v>
      </c>
      <c r="AA46" s="51">
        <v>223000</v>
      </c>
      <c r="AB46" s="51">
        <v>136000</v>
      </c>
      <c r="AC46" s="51">
        <v>1430000</v>
      </c>
      <c r="AD46" s="51">
        <v>157000</v>
      </c>
      <c r="AE46" s="51">
        <v>86400</v>
      </c>
      <c r="AF46" s="51">
        <v>44000</v>
      </c>
      <c r="AG46" s="51">
        <v>34500</v>
      </c>
      <c r="AH46" s="51">
        <v>19400</v>
      </c>
      <c r="AI46" s="51">
        <v>615000</v>
      </c>
      <c r="AJ46" s="51">
        <v>0</v>
      </c>
      <c r="AK46" s="51">
        <v>610000</v>
      </c>
      <c r="AL46" s="51">
        <v>254000</v>
      </c>
      <c r="AM46" s="51">
        <v>808000</v>
      </c>
      <c r="AN46" s="51">
        <v>1640000</v>
      </c>
      <c r="AO46" s="51">
        <v>108000</v>
      </c>
      <c r="AP46" s="51">
        <v>0</v>
      </c>
      <c r="AQ46" s="51">
        <v>129000</v>
      </c>
      <c r="AR46" s="51">
        <v>1680000</v>
      </c>
      <c r="AT46" s="28"/>
      <c r="AU46" s="29"/>
      <c r="AW46" s="22"/>
    </row>
    <row r="47" spans="1:52" s="15" customFormat="1">
      <c r="A47" s="2" t="s">
        <v>1</v>
      </c>
      <c r="B47" s="2">
        <v>1168</v>
      </c>
      <c r="C47" s="2" t="s">
        <v>18</v>
      </c>
      <c r="D47" s="4">
        <v>12.3</v>
      </c>
      <c r="E47" s="15">
        <v>1.61437369435389</v>
      </c>
      <c r="F47" s="20">
        <v>0.42253774580246123</v>
      </c>
      <c r="G47" s="46">
        <v>1.58284379717534</v>
      </c>
      <c r="H47" s="46">
        <v>9.79800386839322</v>
      </c>
      <c r="I47" s="46">
        <v>16.674385271769001</v>
      </c>
      <c r="J47" s="47">
        <v>-0.155517544548125</v>
      </c>
      <c r="K47" s="28">
        <v>6.59777485840252</v>
      </c>
      <c r="L47" s="28">
        <v>13.491421628934299</v>
      </c>
      <c r="M47" s="51">
        <v>23551388</v>
      </c>
      <c r="N47" s="51">
        <v>2670513</v>
      </c>
      <c r="O47" s="51">
        <v>1294459.5</v>
      </c>
      <c r="P47" s="51">
        <v>233215.7</v>
      </c>
      <c r="Q47" s="51">
        <v>23645730</v>
      </c>
      <c r="R47" s="51">
        <v>426379</v>
      </c>
      <c r="S47" s="51">
        <v>317182</v>
      </c>
      <c r="T47" s="51">
        <v>121808.70000000001</v>
      </c>
      <c r="U47" s="51">
        <v>218840</v>
      </c>
      <c r="V47" s="14"/>
      <c r="W47" s="51">
        <v>200000</v>
      </c>
      <c r="X47" s="51">
        <v>158000</v>
      </c>
      <c r="Y47" s="51">
        <v>159000</v>
      </c>
      <c r="Z47" s="51">
        <v>0</v>
      </c>
      <c r="AA47" s="51">
        <v>29800</v>
      </c>
      <c r="AB47" s="51">
        <v>92000</v>
      </c>
      <c r="AC47" s="51">
        <v>672000</v>
      </c>
      <c r="AD47" s="51">
        <v>0</v>
      </c>
      <c r="AE47" s="51">
        <v>31800</v>
      </c>
      <c r="AF47" s="51">
        <v>14400</v>
      </c>
      <c r="AG47" s="51">
        <v>10400</v>
      </c>
      <c r="AH47" s="51">
        <v>10500</v>
      </c>
      <c r="AI47" s="51">
        <v>8270</v>
      </c>
      <c r="AJ47" s="51">
        <v>132000</v>
      </c>
      <c r="AK47" s="51">
        <v>219000</v>
      </c>
      <c r="AL47" s="51">
        <v>145000</v>
      </c>
      <c r="AM47" s="51">
        <v>307000</v>
      </c>
      <c r="AN47" s="51">
        <v>550000</v>
      </c>
      <c r="AO47" s="51">
        <v>39100</v>
      </c>
      <c r="AP47" s="51">
        <v>0</v>
      </c>
      <c r="AQ47" s="51">
        <v>37900</v>
      </c>
      <c r="AR47" s="51">
        <v>1300000</v>
      </c>
      <c r="AT47" s="28"/>
      <c r="AU47" s="29"/>
      <c r="AW47" s="22"/>
    </row>
    <row r="48" spans="1:52" s="15" customFormat="1">
      <c r="A48" s="2" t="s">
        <v>1</v>
      </c>
      <c r="B48" s="2">
        <v>1168</v>
      </c>
      <c r="C48" s="2" t="s">
        <v>18</v>
      </c>
      <c r="D48" s="4">
        <v>12.56</v>
      </c>
      <c r="E48" s="15">
        <v>1.6349046442402599</v>
      </c>
      <c r="F48" s="20">
        <v>0.43829741612802497</v>
      </c>
      <c r="G48" s="46">
        <v>2.90201293527659</v>
      </c>
      <c r="H48" s="46">
        <v>10.9370844710841</v>
      </c>
      <c r="I48" s="46">
        <v>17.793573196000299</v>
      </c>
      <c r="J48" s="47">
        <v>1.1074954982357199</v>
      </c>
      <c r="K48" s="28">
        <v>7.76920903866987</v>
      </c>
      <c r="L48" s="28">
        <v>14.8181394027383</v>
      </c>
      <c r="M48" s="51">
        <v>76546160</v>
      </c>
      <c r="N48" s="51">
        <v>10186205</v>
      </c>
      <c r="O48" s="51">
        <v>5267369</v>
      </c>
      <c r="P48" s="51">
        <v>765114</v>
      </c>
      <c r="Q48" s="51">
        <v>94376152</v>
      </c>
      <c r="R48" s="51">
        <v>1915828.9</v>
      </c>
      <c r="S48" s="51">
        <v>1307773.7</v>
      </c>
      <c r="T48" s="51">
        <v>346103.3</v>
      </c>
      <c r="U48" s="51">
        <v>685139.2</v>
      </c>
      <c r="V48" s="14"/>
      <c r="W48" s="51">
        <v>738000</v>
      </c>
      <c r="X48" s="51">
        <v>583000</v>
      </c>
      <c r="Y48" s="51">
        <v>725000</v>
      </c>
      <c r="Z48" s="51">
        <v>0</v>
      </c>
      <c r="AA48" s="51">
        <v>129000</v>
      </c>
      <c r="AB48" s="51">
        <v>217000</v>
      </c>
      <c r="AC48" s="51">
        <v>1200000</v>
      </c>
      <c r="AD48" s="51">
        <v>125000</v>
      </c>
      <c r="AE48" s="51">
        <v>94500</v>
      </c>
      <c r="AF48" s="51">
        <v>55000</v>
      </c>
      <c r="AG48" s="51">
        <v>47400</v>
      </c>
      <c r="AH48" s="51">
        <v>26300</v>
      </c>
      <c r="AI48" s="51">
        <v>458000</v>
      </c>
      <c r="AJ48" s="51">
        <v>0</v>
      </c>
      <c r="AK48" s="51">
        <v>685000</v>
      </c>
      <c r="AL48" s="51">
        <v>266000</v>
      </c>
      <c r="AM48" s="51">
        <v>771000</v>
      </c>
      <c r="AN48" s="51">
        <v>1440000</v>
      </c>
      <c r="AO48" s="51">
        <v>119000</v>
      </c>
      <c r="AP48" s="51">
        <v>0</v>
      </c>
      <c r="AQ48" s="51">
        <v>128000</v>
      </c>
      <c r="AR48" s="51">
        <v>731000</v>
      </c>
      <c r="AS48" s="18"/>
      <c r="AT48" s="18"/>
      <c r="AU48" s="18"/>
      <c r="AV48" s="18"/>
      <c r="AW48" s="24"/>
      <c r="AX48" s="25"/>
      <c r="AY48" s="18"/>
      <c r="AZ48" s="23"/>
    </row>
    <row r="49" spans="1:52" s="15" customFormat="1">
      <c r="A49" s="2" t="s">
        <v>1</v>
      </c>
      <c r="B49" s="2">
        <v>1168</v>
      </c>
      <c r="C49" s="2" t="s">
        <v>18</v>
      </c>
      <c r="D49" s="4">
        <v>12.83</v>
      </c>
      <c r="E49" s="15">
        <v>1.64873165657901</v>
      </c>
      <c r="F49" s="20">
        <v>0.50303517103562378</v>
      </c>
      <c r="G49" s="46">
        <v>8.4151934225581808</v>
      </c>
      <c r="H49" s="46">
        <v>15.801857904779199</v>
      </c>
      <c r="I49" s="46">
        <v>23.017320209389698</v>
      </c>
      <c r="J49" s="47">
        <v>6.11016583776739</v>
      </c>
      <c r="K49" s="28">
        <v>12.6625676351859</v>
      </c>
      <c r="L49" s="28">
        <v>20.6619352364321</v>
      </c>
      <c r="M49" s="51">
        <v>11697398</v>
      </c>
      <c r="N49" s="51">
        <v>1735619.4</v>
      </c>
      <c r="O49" s="51">
        <v>1108093.1000000001</v>
      </c>
      <c r="P49" s="51">
        <v>140436.1</v>
      </c>
      <c r="Q49" s="51">
        <v>14639258</v>
      </c>
      <c r="R49" s="51">
        <v>508290.5</v>
      </c>
      <c r="S49" s="51">
        <v>569789</v>
      </c>
      <c r="T49" s="51">
        <v>90446.2</v>
      </c>
      <c r="U49" s="51">
        <v>159987</v>
      </c>
      <c r="V49" s="14"/>
      <c r="W49" s="51">
        <v>135000</v>
      </c>
      <c r="X49" s="51">
        <v>447000</v>
      </c>
      <c r="Y49" s="51">
        <v>123000</v>
      </c>
      <c r="Z49" s="51">
        <v>0</v>
      </c>
      <c r="AA49" s="51">
        <v>45900</v>
      </c>
      <c r="AB49" s="51">
        <v>44600</v>
      </c>
      <c r="AC49" s="51">
        <v>544000</v>
      </c>
      <c r="AD49" s="51">
        <v>0</v>
      </c>
      <c r="AE49" s="51">
        <v>18100</v>
      </c>
      <c r="AF49" s="51">
        <v>13000</v>
      </c>
      <c r="AG49" s="51">
        <v>9340</v>
      </c>
      <c r="AH49" s="51">
        <v>5870</v>
      </c>
      <c r="AI49" s="51">
        <v>151000</v>
      </c>
      <c r="AJ49" s="51">
        <v>0</v>
      </c>
      <c r="AK49" s="51">
        <v>160000</v>
      </c>
      <c r="AL49" s="51">
        <v>95300</v>
      </c>
      <c r="AM49" s="51">
        <v>239000</v>
      </c>
      <c r="AN49" s="51">
        <v>325000</v>
      </c>
      <c r="AO49" s="51">
        <v>12400</v>
      </c>
      <c r="AP49" s="51">
        <v>0</v>
      </c>
      <c r="AQ49" s="51">
        <v>32200</v>
      </c>
      <c r="AR49" s="51">
        <v>2380000</v>
      </c>
      <c r="AS49" s="18"/>
      <c r="AT49" s="18"/>
      <c r="AU49" s="18"/>
      <c r="AV49" s="18"/>
      <c r="AW49" s="24"/>
      <c r="AX49" s="25"/>
      <c r="AY49" s="18"/>
      <c r="AZ49" s="23"/>
    </row>
    <row r="50" spans="1:52" s="15" customFormat="1">
      <c r="A50" s="2" t="s">
        <v>1</v>
      </c>
      <c r="B50" s="2">
        <v>1168</v>
      </c>
      <c r="C50" s="2" t="s">
        <v>18</v>
      </c>
      <c r="D50" s="4">
        <v>13.08</v>
      </c>
      <c r="E50" s="15">
        <v>1.65751853095393</v>
      </c>
      <c r="F50" s="20">
        <v>0.37995596032522377</v>
      </c>
      <c r="G50" s="46">
        <v>-2.4954933501279899</v>
      </c>
      <c r="H50" s="46">
        <v>6.5628478074698702</v>
      </c>
      <c r="I50" s="46">
        <v>13.7287362554463</v>
      </c>
      <c r="J50" s="47">
        <v>-3.7459793663613201</v>
      </c>
      <c r="K50" s="28">
        <v>3.32489194090574</v>
      </c>
      <c r="L50" s="28">
        <v>10.1204044848102</v>
      </c>
      <c r="M50" s="51">
        <v>14223436</v>
      </c>
      <c r="N50" s="51">
        <v>1558484.6</v>
      </c>
      <c r="O50" s="51">
        <v>619794</v>
      </c>
      <c r="P50" s="51">
        <v>112560.9</v>
      </c>
      <c r="Q50" s="51">
        <v>14201890</v>
      </c>
      <c r="R50" s="51">
        <v>222666.8</v>
      </c>
      <c r="S50" s="51">
        <v>222722.1</v>
      </c>
      <c r="T50" s="51">
        <v>51490.5</v>
      </c>
      <c r="U50" s="51">
        <v>128802.4</v>
      </c>
      <c r="V50" s="14"/>
      <c r="W50" s="51">
        <v>0</v>
      </c>
      <c r="X50" s="51">
        <v>95000</v>
      </c>
      <c r="Y50" s="51">
        <v>128000</v>
      </c>
      <c r="Z50" s="51">
        <v>0</v>
      </c>
      <c r="AA50" s="51">
        <v>7290</v>
      </c>
      <c r="AB50" s="51">
        <v>44200</v>
      </c>
      <c r="AC50" s="51">
        <v>257000</v>
      </c>
      <c r="AD50" s="51">
        <v>20000</v>
      </c>
      <c r="AE50" s="51">
        <v>13900</v>
      </c>
      <c r="AF50" s="51">
        <v>6970</v>
      </c>
      <c r="AG50" s="51">
        <v>5290</v>
      </c>
      <c r="AH50" s="51">
        <v>4460</v>
      </c>
      <c r="AI50" s="51">
        <v>89200</v>
      </c>
      <c r="AJ50" s="51">
        <v>0</v>
      </c>
      <c r="AK50" s="51">
        <v>129000</v>
      </c>
      <c r="AL50" s="51">
        <v>58100</v>
      </c>
      <c r="AM50" s="51">
        <v>91400</v>
      </c>
      <c r="AN50" s="51">
        <v>155000</v>
      </c>
      <c r="AO50" s="51">
        <v>13800</v>
      </c>
      <c r="AP50" s="51">
        <v>0</v>
      </c>
      <c r="AQ50" s="51">
        <v>32300</v>
      </c>
      <c r="AR50" s="51">
        <v>107000</v>
      </c>
      <c r="AT50" s="28"/>
      <c r="AU50" s="29"/>
      <c r="AW50" s="22"/>
    </row>
    <row r="51" spans="1:52" s="15" customFormat="1">
      <c r="A51" s="2" t="s">
        <v>1</v>
      </c>
      <c r="B51" s="2">
        <v>1168</v>
      </c>
      <c r="C51" s="2" t="s">
        <v>18</v>
      </c>
      <c r="D51" s="4">
        <v>13.38</v>
      </c>
      <c r="E51" s="15">
        <v>1.6666906489097999</v>
      </c>
      <c r="F51" s="20">
        <v>0.422999330686819</v>
      </c>
      <c r="G51" s="46">
        <v>1.5509901470240299</v>
      </c>
      <c r="H51" s="46">
        <v>9.8222315720873894</v>
      </c>
      <c r="I51" s="46">
        <v>16.679129276163199</v>
      </c>
      <c r="J51" s="47">
        <v>-0.194445821316517</v>
      </c>
      <c r="K51" s="28">
        <v>6.6154403280047598</v>
      </c>
      <c r="L51" s="28">
        <v>13.6008521379181</v>
      </c>
      <c r="M51" s="51">
        <v>14172100</v>
      </c>
      <c r="N51" s="51">
        <v>1914676.9</v>
      </c>
      <c r="O51" s="51">
        <v>959797.1</v>
      </c>
      <c r="P51" s="51">
        <v>155327</v>
      </c>
      <c r="Q51" s="51">
        <v>15636400</v>
      </c>
      <c r="R51" s="51">
        <v>288526</v>
      </c>
      <c r="S51" s="51">
        <v>162553.60000000001</v>
      </c>
      <c r="T51" s="51">
        <v>70332.899999999994</v>
      </c>
      <c r="U51" s="51">
        <v>123245</v>
      </c>
      <c r="V51" s="14"/>
      <c r="W51" s="51">
        <v>135000</v>
      </c>
      <c r="X51" s="51">
        <v>72300</v>
      </c>
      <c r="Y51" s="51">
        <v>90300</v>
      </c>
      <c r="Z51" s="51">
        <v>0</v>
      </c>
      <c r="AA51" s="51">
        <v>28200</v>
      </c>
      <c r="AB51" s="51">
        <v>42100</v>
      </c>
      <c r="AC51" s="51">
        <v>211000</v>
      </c>
      <c r="AD51" s="51">
        <v>0</v>
      </c>
      <c r="AE51" s="51">
        <v>23600</v>
      </c>
      <c r="AF51" s="51">
        <v>8240</v>
      </c>
      <c r="AG51" s="51">
        <v>9040</v>
      </c>
      <c r="AH51" s="51">
        <v>4790</v>
      </c>
      <c r="AI51" s="51">
        <v>75700</v>
      </c>
      <c r="AJ51" s="51">
        <v>0</v>
      </c>
      <c r="AK51" s="51">
        <v>123000</v>
      </c>
      <c r="AL51" s="51">
        <v>51400</v>
      </c>
      <c r="AM51" s="51">
        <v>169000</v>
      </c>
      <c r="AN51" s="51">
        <v>210000</v>
      </c>
      <c r="AO51" s="51">
        <v>20200</v>
      </c>
      <c r="AP51" s="51">
        <v>0</v>
      </c>
      <c r="AQ51" s="51">
        <v>20300</v>
      </c>
      <c r="AR51" s="51">
        <v>818000</v>
      </c>
      <c r="AS51" s="18"/>
      <c r="AT51" s="18"/>
      <c r="AU51" s="18"/>
      <c r="AV51" s="18"/>
      <c r="AW51" s="24"/>
      <c r="AX51" s="25"/>
      <c r="AY51" s="18"/>
      <c r="AZ51" s="23"/>
    </row>
    <row r="52" spans="1:52" s="15" customFormat="1">
      <c r="A52" s="2" t="s">
        <v>1</v>
      </c>
      <c r="B52" s="2">
        <v>1168</v>
      </c>
      <c r="C52" s="2" t="s">
        <v>18</v>
      </c>
      <c r="D52" s="4">
        <v>13.64</v>
      </c>
      <c r="E52" s="15">
        <v>1.6766759529340101</v>
      </c>
      <c r="F52" s="20">
        <v>0.4014456115608383</v>
      </c>
      <c r="G52" s="46">
        <v>-0.41942845809056301</v>
      </c>
      <c r="H52" s="46">
        <v>8.12098404804218</v>
      </c>
      <c r="I52" s="46">
        <v>15.1918254191608</v>
      </c>
      <c r="J52" s="47">
        <v>-1.9631336658887</v>
      </c>
      <c r="K52" s="28">
        <v>4.9515213859329696</v>
      </c>
      <c r="L52" s="28">
        <v>11.7564174084337</v>
      </c>
      <c r="M52" s="51">
        <v>69895704</v>
      </c>
      <c r="N52" s="51">
        <v>7641751</v>
      </c>
      <c r="O52" s="51">
        <v>3405064.5</v>
      </c>
      <c r="P52" s="51">
        <v>573063.4</v>
      </c>
      <c r="Q52" s="51">
        <v>76196744</v>
      </c>
      <c r="R52" s="51">
        <v>1147133</v>
      </c>
      <c r="S52" s="51">
        <v>1006431.6</v>
      </c>
      <c r="T52" s="51">
        <v>328408.8</v>
      </c>
      <c r="U52" s="51">
        <v>629892.6</v>
      </c>
      <c r="V52" s="14"/>
      <c r="W52" s="51">
        <v>575000</v>
      </c>
      <c r="X52" s="51">
        <v>541000</v>
      </c>
      <c r="Y52" s="51">
        <v>465000</v>
      </c>
      <c r="Z52" s="51">
        <v>0</v>
      </c>
      <c r="AA52" s="51">
        <v>225000</v>
      </c>
      <c r="AB52" s="51">
        <v>104000</v>
      </c>
      <c r="AC52" s="51">
        <v>1050000</v>
      </c>
      <c r="AD52" s="51">
        <v>89600</v>
      </c>
      <c r="AE52" s="51">
        <v>89400</v>
      </c>
      <c r="AF52" s="51">
        <v>35400</v>
      </c>
      <c r="AG52" s="51">
        <v>34500</v>
      </c>
      <c r="AH52" s="51">
        <v>18500</v>
      </c>
      <c r="AI52" s="51">
        <v>368000</v>
      </c>
      <c r="AJ52" s="51">
        <v>0</v>
      </c>
      <c r="AK52" s="51">
        <v>630000</v>
      </c>
      <c r="AL52" s="51">
        <v>254000</v>
      </c>
      <c r="AM52" s="51">
        <v>851000</v>
      </c>
      <c r="AN52" s="51">
        <v>1420000</v>
      </c>
      <c r="AO52" s="51">
        <v>102000</v>
      </c>
      <c r="AP52" s="51">
        <v>0</v>
      </c>
      <c r="AQ52" s="51">
        <v>128000</v>
      </c>
      <c r="AR52" s="51">
        <v>634000</v>
      </c>
      <c r="AS52" s="18"/>
      <c r="AT52" s="18"/>
      <c r="AU52" s="18"/>
      <c r="AV52" s="18"/>
      <c r="AW52" s="24"/>
      <c r="AX52" s="25"/>
      <c r="AY52" s="18"/>
      <c r="AZ52" s="23"/>
    </row>
    <row r="53" spans="1:52" s="15" customFormat="1">
      <c r="A53" s="2" t="s">
        <v>1</v>
      </c>
      <c r="B53" s="2">
        <v>1168</v>
      </c>
      <c r="C53" s="2" t="s">
        <v>18</v>
      </c>
      <c r="D53" s="4">
        <v>13.93</v>
      </c>
      <c r="E53" s="15">
        <v>1.69377648882365</v>
      </c>
      <c r="F53" s="20">
        <v>0.41464561524879229</v>
      </c>
      <c r="G53" s="46">
        <v>0.86420249315074305</v>
      </c>
      <c r="H53" s="46">
        <v>9.1914852140149694</v>
      </c>
      <c r="I53" s="46">
        <v>16.129428911189201</v>
      </c>
      <c r="J53" s="47">
        <v>-0.79449079331168704</v>
      </c>
      <c r="K53" s="28">
        <v>5.9996558952963701</v>
      </c>
      <c r="L53" s="28">
        <v>12.857231824979101</v>
      </c>
      <c r="M53" s="51">
        <v>4593710</v>
      </c>
      <c r="N53" s="51">
        <v>577729.5</v>
      </c>
      <c r="O53" s="51">
        <v>268623.90000000002</v>
      </c>
      <c r="P53" s="51">
        <v>44381.7</v>
      </c>
      <c r="Q53" s="51">
        <v>4844970</v>
      </c>
      <c r="R53" s="51">
        <v>96238.8</v>
      </c>
      <c r="S53" s="51">
        <v>103366.3</v>
      </c>
      <c r="T53" s="51">
        <v>29896.800000000003</v>
      </c>
      <c r="U53" s="51">
        <v>56903.199999999997</v>
      </c>
      <c r="V53" s="14"/>
      <c r="W53" s="51">
        <v>42500</v>
      </c>
      <c r="X53" s="51">
        <v>37200</v>
      </c>
      <c r="Y53" s="51">
        <v>66200</v>
      </c>
      <c r="Z53" s="51">
        <v>0</v>
      </c>
      <c r="AA53" s="51">
        <v>13600</v>
      </c>
      <c r="AB53" s="51">
        <v>16300</v>
      </c>
      <c r="AC53" s="51">
        <v>101000</v>
      </c>
      <c r="AD53" s="51">
        <v>0</v>
      </c>
      <c r="AE53" s="51">
        <v>10700</v>
      </c>
      <c r="AF53" s="51">
        <v>5310</v>
      </c>
      <c r="AG53" s="51">
        <v>2940</v>
      </c>
      <c r="AH53" s="51">
        <v>3000</v>
      </c>
      <c r="AI53" s="51">
        <v>43400</v>
      </c>
      <c r="AJ53" s="51">
        <v>0</v>
      </c>
      <c r="AK53" s="51">
        <v>56900</v>
      </c>
      <c r="AL53" s="51">
        <v>27700</v>
      </c>
      <c r="AM53" s="51">
        <v>73900</v>
      </c>
      <c r="AN53" s="51">
        <v>116000</v>
      </c>
      <c r="AO53" s="51">
        <v>13000</v>
      </c>
      <c r="AP53" s="51">
        <v>0</v>
      </c>
      <c r="AQ53" s="51">
        <v>12500</v>
      </c>
      <c r="AR53" s="51">
        <v>498000</v>
      </c>
      <c r="AT53" s="28"/>
      <c r="AU53" s="29"/>
      <c r="AW53" s="22"/>
    </row>
    <row r="54" spans="1:52" s="15" customFormat="1">
      <c r="A54" s="2" t="s">
        <v>1</v>
      </c>
      <c r="B54" s="2">
        <v>1168</v>
      </c>
      <c r="C54" s="2" t="s">
        <v>18</v>
      </c>
      <c r="D54" s="4">
        <v>14.19</v>
      </c>
      <c r="E54" s="15">
        <v>1.71764317069859</v>
      </c>
      <c r="F54" s="20">
        <v>0.42695864450371102</v>
      </c>
      <c r="G54" s="46">
        <v>1.9229900107459801</v>
      </c>
      <c r="H54" s="46">
        <v>10.1181700945034</v>
      </c>
      <c r="I54" s="46">
        <v>16.984389012620401</v>
      </c>
      <c r="J54" s="47">
        <v>0.20292226055082899</v>
      </c>
      <c r="K54" s="28">
        <v>6.9172526787399899</v>
      </c>
      <c r="L54" s="28">
        <v>13.8877005296684</v>
      </c>
      <c r="M54" s="51">
        <v>11721491</v>
      </c>
      <c r="N54" s="51">
        <v>1312968.8</v>
      </c>
      <c r="O54" s="51">
        <v>673513.3</v>
      </c>
      <c r="P54" s="51">
        <v>107479</v>
      </c>
      <c r="Q54" s="51">
        <v>12445320</v>
      </c>
      <c r="R54" s="51">
        <v>197267.6</v>
      </c>
      <c r="S54" s="51">
        <v>192799.5</v>
      </c>
      <c r="T54" s="51">
        <v>67907</v>
      </c>
      <c r="U54" s="51">
        <v>91115</v>
      </c>
      <c r="V54" s="14"/>
      <c r="W54" s="51">
        <v>105000</v>
      </c>
      <c r="X54" s="51">
        <v>99700</v>
      </c>
      <c r="Y54" s="51">
        <v>93100</v>
      </c>
      <c r="Z54" s="51">
        <v>0</v>
      </c>
      <c r="AA54" s="51">
        <v>44300</v>
      </c>
      <c r="AB54" s="51">
        <v>23600</v>
      </c>
      <c r="AC54" s="51">
        <v>228000</v>
      </c>
      <c r="AD54" s="51">
        <v>21500</v>
      </c>
      <c r="AE54" s="51">
        <v>10900</v>
      </c>
      <c r="AF54" s="51">
        <v>4350</v>
      </c>
      <c r="AG54" s="51">
        <v>4900</v>
      </c>
      <c r="AH54" s="51">
        <v>4440</v>
      </c>
      <c r="AI54" s="51">
        <v>71000</v>
      </c>
      <c r="AJ54" s="51">
        <v>0</v>
      </c>
      <c r="AK54" s="51">
        <v>91100</v>
      </c>
      <c r="AL54" s="51">
        <v>53000</v>
      </c>
      <c r="AM54" s="51">
        <v>141000</v>
      </c>
      <c r="AN54" s="51">
        <v>196000</v>
      </c>
      <c r="AO54" s="51">
        <v>17700</v>
      </c>
      <c r="AP54" s="51">
        <v>0</v>
      </c>
      <c r="AQ54" s="51">
        <v>23000</v>
      </c>
      <c r="AR54" s="51">
        <v>140000</v>
      </c>
      <c r="AS54" s="18"/>
      <c r="AT54" s="18"/>
      <c r="AU54" s="18"/>
      <c r="AV54" s="18"/>
      <c r="AW54" s="24"/>
      <c r="AX54" s="25"/>
      <c r="AY54" s="18"/>
      <c r="AZ54" s="23"/>
    </row>
    <row r="55" spans="1:52" s="15" customFormat="1">
      <c r="A55" s="2" t="s">
        <v>1</v>
      </c>
      <c r="B55" s="2">
        <v>1168</v>
      </c>
      <c r="C55" s="2" t="s">
        <v>18</v>
      </c>
      <c r="D55" s="4">
        <v>14.45</v>
      </c>
      <c r="E55" s="15">
        <v>1.7506112769760001</v>
      </c>
      <c r="F55" s="20">
        <v>0.39421378273716606</v>
      </c>
      <c r="G55" s="46">
        <v>-1.1088190392696</v>
      </c>
      <c r="H55" s="46">
        <v>7.5917837156520998</v>
      </c>
      <c r="I55" s="46">
        <v>14.6898403221937</v>
      </c>
      <c r="J55" s="47">
        <v>-2.5199866118003</v>
      </c>
      <c r="K55" s="28">
        <v>4.4145580016993904</v>
      </c>
      <c r="L55" s="28">
        <v>11.262557764963899</v>
      </c>
      <c r="M55" s="51">
        <v>36144768</v>
      </c>
      <c r="N55" s="51">
        <v>4333409.5</v>
      </c>
      <c r="O55" s="51">
        <v>2009689</v>
      </c>
      <c r="P55" s="51">
        <v>278639.09999999998</v>
      </c>
      <c r="Q55" s="51">
        <v>37104612</v>
      </c>
      <c r="R55" s="51">
        <v>531626.69999999995</v>
      </c>
      <c r="S55" s="51">
        <v>180981.3</v>
      </c>
      <c r="T55" s="51">
        <v>104373.4</v>
      </c>
      <c r="U55" s="51">
        <v>202297</v>
      </c>
      <c r="V55" s="14"/>
      <c r="W55" s="51">
        <v>328000</v>
      </c>
      <c r="X55" s="51">
        <v>91700</v>
      </c>
      <c r="Y55" s="51">
        <v>89300</v>
      </c>
      <c r="Z55" s="51">
        <v>0</v>
      </c>
      <c r="AA55" s="51">
        <v>37500</v>
      </c>
      <c r="AB55" s="51">
        <v>66900</v>
      </c>
      <c r="AC55" s="51">
        <v>357000</v>
      </c>
      <c r="AD55" s="51">
        <v>0</v>
      </c>
      <c r="AE55" s="51">
        <v>26200</v>
      </c>
      <c r="AF55" s="51">
        <v>11800</v>
      </c>
      <c r="AG55" s="51">
        <v>9600</v>
      </c>
      <c r="AH55" s="51">
        <v>4930</v>
      </c>
      <c r="AI55" s="51">
        <v>154000</v>
      </c>
      <c r="AJ55" s="51">
        <v>0</v>
      </c>
      <c r="AK55" s="51">
        <v>202000</v>
      </c>
      <c r="AL55" s="51">
        <v>33100</v>
      </c>
      <c r="AM55" s="51">
        <v>231000</v>
      </c>
      <c r="AN55" s="51">
        <v>389000</v>
      </c>
      <c r="AO55" s="51">
        <v>18300</v>
      </c>
      <c r="AP55" s="51">
        <v>0</v>
      </c>
      <c r="AQ55" s="51">
        <v>28300</v>
      </c>
      <c r="AR55" s="51">
        <v>1410000</v>
      </c>
      <c r="AS55" s="18"/>
      <c r="AT55" s="18"/>
      <c r="AU55" s="18"/>
      <c r="AV55" s="18"/>
      <c r="AW55" s="24"/>
      <c r="AX55" s="25"/>
      <c r="AY55" s="18"/>
      <c r="AZ55" s="23"/>
    </row>
    <row r="56" spans="1:52" s="15" customFormat="1">
      <c r="A56" s="2" t="s">
        <v>1</v>
      </c>
      <c r="B56" s="2">
        <v>1168</v>
      </c>
      <c r="C56" s="2" t="s">
        <v>18</v>
      </c>
      <c r="D56" s="4">
        <v>14.71</v>
      </c>
      <c r="E56" s="15">
        <v>1.7854395330648301</v>
      </c>
      <c r="F56" s="20">
        <v>0.41392019072692338</v>
      </c>
      <c r="G56" s="46">
        <v>0.65618707845372404</v>
      </c>
      <c r="H56" s="46">
        <v>9.0850306580577609</v>
      </c>
      <c r="I56" s="46">
        <v>16.027846315037401</v>
      </c>
      <c r="J56" s="47">
        <v>-0.90079736168333302</v>
      </c>
      <c r="K56" s="28">
        <v>5.9058899956226103</v>
      </c>
      <c r="L56" s="28">
        <v>12.784844982939701</v>
      </c>
      <c r="M56" s="51">
        <v>25821490</v>
      </c>
      <c r="N56" s="51">
        <v>2654471.5</v>
      </c>
      <c r="O56" s="51">
        <v>1195971.3999999999</v>
      </c>
      <c r="P56" s="51">
        <v>217329.8</v>
      </c>
      <c r="Q56" s="51">
        <v>27180014</v>
      </c>
      <c r="R56" s="51">
        <v>461425.3</v>
      </c>
      <c r="S56" s="51">
        <v>710477.3</v>
      </c>
      <c r="T56" s="51">
        <v>121817.40000000001</v>
      </c>
      <c r="U56" s="51">
        <v>268079.3</v>
      </c>
      <c r="V56" s="14"/>
      <c r="W56" s="51">
        <v>201000</v>
      </c>
      <c r="X56" s="51">
        <v>245000</v>
      </c>
      <c r="Y56" s="51">
        <v>466000</v>
      </c>
      <c r="Z56" s="51">
        <v>0</v>
      </c>
      <c r="AA56" s="51">
        <v>46900</v>
      </c>
      <c r="AB56" s="51">
        <v>75000</v>
      </c>
      <c r="AC56" s="51">
        <v>360000</v>
      </c>
      <c r="AD56" s="51">
        <v>39700</v>
      </c>
      <c r="AE56" s="51">
        <v>33000</v>
      </c>
      <c r="AF56" s="51">
        <v>15000</v>
      </c>
      <c r="AG56" s="51">
        <v>13200</v>
      </c>
      <c r="AH56" s="51">
        <v>9060</v>
      </c>
      <c r="AI56" s="51">
        <v>156000</v>
      </c>
      <c r="AJ56" s="51">
        <v>0</v>
      </c>
      <c r="AK56" s="51">
        <v>268000</v>
      </c>
      <c r="AL56" s="51">
        <v>64400</v>
      </c>
      <c r="AM56" s="51">
        <v>270000</v>
      </c>
      <c r="AN56" s="51">
        <v>644000</v>
      </c>
      <c r="AO56" s="51">
        <v>28000</v>
      </c>
      <c r="AP56" s="51">
        <v>0</v>
      </c>
      <c r="AQ56" s="51">
        <v>21600</v>
      </c>
      <c r="AR56" s="51">
        <v>274000</v>
      </c>
      <c r="AT56" s="28"/>
      <c r="AU56" s="29"/>
      <c r="AW56" s="22"/>
    </row>
    <row r="57" spans="1:52" s="15" customFormat="1">
      <c r="A57" s="2" t="s">
        <v>1</v>
      </c>
      <c r="B57" s="2">
        <v>1168</v>
      </c>
      <c r="C57" s="2" t="s">
        <v>18</v>
      </c>
      <c r="D57" s="4">
        <v>15.04</v>
      </c>
      <c r="E57" s="15">
        <v>1.8306388967460401</v>
      </c>
      <c r="F57" s="20">
        <v>0.4607131802695677</v>
      </c>
      <c r="G57" s="46">
        <v>4.8768218132582497</v>
      </c>
      <c r="H57" s="46">
        <v>12.653137719956399</v>
      </c>
      <c r="I57" s="46">
        <v>19.517737921903201</v>
      </c>
      <c r="J57" s="47">
        <v>2.8431515748098501</v>
      </c>
      <c r="K57" s="28">
        <v>9.5044043740035598</v>
      </c>
      <c r="L57" s="28">
        <v>16.879777599507399</v>
      </c>
      <c r="M57" s="51">
        <v>18129648</v>
      </c>
      <c r="N57" s="51">
        <v>2472334</v>
      </c>
      <c r="O57" s="51">
        <v>1432354</v>
      </c>
      <c r="P57" s="51">
        <v>180697.60000000001</v>
      </c>
      <c r="Q57" s="51">
        <v>21854218</v>
      </c>
      <c r="R57" s="51">
        <v>499065.4</v>
      </c>
      <c r="S57" s="51">
        <v>344367</v>
      </c>
      <c r="T57" s="51">
        <v>96875.3</v>
      </c>
      <c r="U57" s="51">
        <v>148106</v>
      </c>
      <c r="V57" s="14"/>
      <c r="W57" s="51">
        <v>185000</v>
      </c>
      <c r="X57" s="51">
        <v>181000</v>
      </c>
      <c r="Y57" s="51">
        <v>163000</v>
      </c>
      <c r="Z57" s="51">
        <v>0</v>
      </c>
      <c r="AA57" s="51">
        <v>28800</v>
      </c>
      <c r="AB57" s="51">
        <v>68100</v>
      </c>
      <c r="AC57" s="51">
        <v>459000</v>
      </c>
      <c r="AD57" s="51">
        <v>0</v>
      </c>
      <c r="AE57" s="51">
        <v>17100</v>
      </c>
      <c r="AF57" s="51">
        <v>11600</v>
      </c>
      <c r="AG57" s="51">
        <v>8630</v>
      </c>
      <c r="AH57" s="51">
        <v>5420</v>
      </c>
      <c r="AI57" s="51">
        <v>132000</v>
      </c>
      <c r="AJ57" s="51">
        <v>0</v>
      </c>
      <c r="AK57" s="51">
        <v>148000</v>
      </c>
      <c r="AL57" s="51">
        <v>110000</v>
      </c>
      <c r="AM57" s="51">
        <v>176000</v>
      </c>
      <c r="AN57" s="51">
        <v>254000</v>
      </c>
      <c r="AO57" s="51">
        <v>13700</v>
      </c>
      <c r="AP57" s="51">
        <v>14600</v>
      </c>
      <c r="AQ57" s="51">
        <v>31600</v>
      </c>
      <c r="AR57" s="51">
        <v>1650000</v>
      </c>
      <c r="AS57" s="18"/>
      <c r="AT57" s="18"/>
      <c r="AU57" s="18"/>
      <c r="AV57" s="18"/>
      <c r="AW57" s="24"/>
      <c r="AX57" s="25"/>
      <c r="AY57" s="18"/>
      <c r="AZ57" s="23"/>
    </row>
    <row r="58" spans="1:52" s="15" customFormat="1">
      <c r="A58" s="2" t="s">
        <v>1</v>
      </c>
      <c r="B58" s="2">
        <v>1168</v>
      </c>
      <c r="C58" s="2" t="s">
        <v>18</v>
      </c>
      <c r="D58" s="4">
        <v>15.31</v>
      </c>
      <c r="E58" s="15">
        <v>1.8682108758864799</v>
      </c>
      <c r="F58" s="20">
        <v>0.41987827206039308</v>
      </c>
      <c r="G58" s="46">
        <v>1.1869135542282101</v>
      </c>
      <c r="H58" s="46">
        <v>9.5952749252732108</v>
      </c>
      <c r="I58" s="46">
        <v>16.500844995525799</v>
      </c>
      <c r="J58" s="47">
        <v>-0.36768461938011998</v>
      </c>
      <c r="K58" s="28">
        <v>6.4061867756778703</v>
      </c>
      <c r="L58" s="28">
        <v>13.3716724522793</v>
      </c>
      <c r="M58" s="51">
        <v>23182900</v>
      </c>
      <c r="N58" s="51">
        <v>3151182.3</v>
      </c>
      <c r="O58" s="51">
        <v>1706873.6</v>
      </c>
      <c r="P58" s="51">
        <v>217663.3</v>
      </c>
      <c r="Q58" s="51">
        <v>25513154</v>
      </c>
      <c r="R58" s="51">
        <v>356213.7</v>
      </c>
      <c r="S58" s="51">
        <v>245909.09999999998</v>
      </c>
      <c r="T58" s="51">
        <v>98463.8</v>
      </c>
      <c r="U58" s="51">
        <v>196015.1</v>
      </c>
      <c r="V58" s="14"/>
      <c r="W58" s="51">
        <v>237000</v>
      </c>
      <c r="X58" s="51">
        <v>98000</v>
      </c>
      <c r="Y58" s="51">
        <v>148000</v>
      </c>
      <c r="Z58" s="51">
        <v>0</v>
      </c>
      <c r="AA58" s="51">
        <v>40200</v>
      </c>
      <c r="AB58" s="51">
        <v>58200</v>
      </c>
      <c r="AC58" s="51">
        <v>335000</v>
      </c>
      <c r="AD58" s="51">
        <v>28100</v>
      </c>
      <c r="AE58" s="51">
        <v>5370</v>
      </c>
      <c r="AF58" s="51">
        <v>18600</v>
      </c>
      <c r="AG58" s="51">
        <v>12800</v>
      </c>
      <c r="AH58" s="51">
        <v>13500</v>
      </c>
      <c r="AI58" s="51">
        <v>67900</v>
      </c>
      <c r="AJ58" s="51">
        <v>0</v>
      </c>
      <c r="AK58" s="51">
        <v>196000</v>
      </c>
      <c r="AL58" s="51">
        <v>58800</v>
      </c>
      <c r="AM58" s="51">
        <v>75500</v>
      </c>
      <c r="AN58" s="51">
        <v>125000</v>
      </c>
      <c r="AO58" s="51">
        <v>17700</v>
      </c>
      <c r="AP58" s="51">
        <v>0</v>
      </c>
      <c r="AQ58" s="51">
        <v>21400</v>
      </c>
      <c r="AR58" s="51">
        <v>167000</v>
      </c>
      <c r="AT58" s="28"/>
      <c r="AU58" s="29"/>
      <c r="AW58" s="22"/>
    </row>
    <row r="59" spans="1:52" s="15" customFormat="1">
      <c r="A59" s="2" t="s">
        <v>1</v>
      </c>
      <c r="B59" s="2">
        <v>1168</v>
      </c>
      <c r="C59" s="2" t="s">
        <v>18</v>
      </c>
      <c r="D59" s="4">
        <v>15.56</v>
      </c>
      <c r="E59" s="15">
        <v>1.90328609304823</v>
      </c>
      <c r="F59" s="20">
        <v>0.35292963658507454</v>
      </c>
      <c r="G59" s="46">
        <v>-5.0484814115583401</v>
      </c>
      <c r="H59" s="46">
        <v>4.4781466991469303</v>
      </c>
      <c r="I59" s="46">
        <v>11.9825564425411</v>
      </c>
      <c r="J59" s="47">
        <v>-5.9612824866916201</v>
      </c>
      <c r="K59" s="28">
        <v>1.2772260936537301</v>
      </c>
      <c r="L59" s="28">
        <v>7.9727188028378402</v>
      </c>
      <c r="M59" s="51">
        <v>56010736</v>
      </c>
      <c r="N59" s="51">
        <v>6083867.5</v>
      </c>
      <c r="O59" s="51">
        <v>2452836.2999999998</v>
      </c>
      <c r="P59" s="51">
        <v>347430.7</v>
      </c>
      <c r="Q59" s="51">
        <v>52910148</v>
      </c>
      <c r="R59" s="51">
        <v>518038.5</v>
      </c>
      <c r="S59" s="51">
        <v>472236</v>
      </c>
      <c r="T59" s="51">
        <v>181342.3</v>
      </c>
      <c r="U59" s="51">
        <v>308948</v>
      </c>
      <c r="V59" s="14"/>
      <c r="W59" s="51">
        <v>431000</v>
      </c>
      <c r="X59" s="51">
        <v>211000</v>
      </c>
      <c r="Y59" s="51">
        <v>261000</v>
      </c>
      <c r="Z59" s="51">
        <v>0</v>
      </c>
      <c r="AA59" s="51">
        <v>79700</v>
      </c>
      <c r="AB59" s="51">
        <v>102000</v>
      </c>
      <c r="AC59" s="51">
        <v>569000</v>
      </c>
      <c r="AD59" s="51">
        <v>0</v>
      </c>
      <c r="AE59" s="51">
        <v>38300</v>
      </c>
      <c r="AF59" s="51">
        <v>15700</v>
      </c>
      <c r="AG59" s="51">
        <v>16000</v>
      </c>
      <c r="AH59" s="51">
        <v>11000</v>
      </c>
      <c r="AI59" s="51">
        <v>5290</v>
      </c>
      <c r="AJ59" s="51">
        <v>197000</v>
      </c>
      <c r="AK59" s="51">
        <v>309000</v>
      </c>
      <c r="AL59" s="51">
        <v>110000</v>
      </c>
      <c r="AM59" s="51">
        <v>239000</v>
      </c>
      <c r="AN59" s="51">
        <v>417000</v>
      </c>
      <c r="AO59" s="51">
        <v>24300</v>
      </c>
      <c r="AP59" s="51">
        <v>0</v>
      </c>
      <c r="AQ59" s="51">
        <v>47700</v>
      </c>
      <c r="AR59" s="51">
        <v>1900000</v>
      </c>
      <c r="AS59" s="18"/>
      <c r="AT59" s="18"/>
      <c r="AU59" s="18"/>
      <c r="AV59" s="18"/>
      <c r="AW59" s="24"/>
      <c r="AX59" s="25"/>
      <c r="AY59" s="18"/>
      <c r="AZ59" s="23"/>
    </row>
    <row r="60" spans="1:52" s="15" customFormat="1">
      <c r="A60" s="2" t="s">
        <v>1</v>
      </c>
      <c r="B60" s="2">
        <v>1168</v>
      </c>
      <c r="C60" s="2" t="s">
        <v>18</v>
      </c>
      <c r="D60" s="4">
        <v>15.82</v>
      </c>
      <c r="E60" s="15">
        <v>1.9398807472769699</v>
      </c>
      <c r="F60" s="20">
        <v>0.44736689269526064</v>
      </c>
      <c r="G60" s="46">
        <v>3.7298414945384701</v>
      </c>
      <c r="H60" s="46">
        <v>11.6149903587424</v>
      </c>
      <c r="I60" s="46">
        <v>18.401264208455999</v>
      </c>
      <c r="J60" s="47">
        <v>1.7899372953847199</v>
      </c>
      <c r="K60" s="28">
        <v>8.4788670499982697</v>
      </c>
      <c r="L60" s="28">
        <v>15.527050818262101</v>
      </c>
      <c r="M60" s="51">
        <v>25949534</v>
      </c>
      <c r="N60" s="51">
        <v>3357995</v>
      </c>
      <c r="O60" s="51">
        <v>1704205.8</v>
      </c>
      <c r="P60" s="51">
        <v>255446.9</v>
      </c>
      <c r="Q60" s="51">
        <v>28734200</v>
      </c>
      <c r="R60" s="51">
        <v>758707.4</v>
      </c>
      <c r="S60" s="51">
        <v>345738.2</v>
      </c>
      <c r="T60" s="51">
        <v>122362.1</v>
      </c>
      <c r="U60" s="51">
        <v>269512.5</v>
      </c>
      <c r="V60" s="14"/>
      <c r="W60" s="51">
        <v>260000</v>
      </c>
      <c r="X60" s="51">
        <v>177000</v>
      </c>
      <c r="Y60" s="51">
        <v>169000</v>
      </c>
      <c r="Z60" s="51">
        <v>0</v>
      </c>
      <c r="AA60" s="51">
        <v>84500</v>
      </c>
      <c r="AB60" s="51">
        <v>37900</v>
      </c>
      <c r="AC60" s="51">
        <v>435000</v>
      </c>
      <c r="AD60" s="51">
        <v>51800</v>
      </c>
      <c r="AE60" s="51">
        <v>29300</v>
      </c>
      <c r="AF60" s="51">
        <v>14400</v>
      </c>
      <c r="AG60" s="51">
        <v>10900</v>
      </c>
      <c r="AH60" s="51">
        <v>6770</v>
      </c>
      <c r="AI60" s="51">
        <v>198000</v>
      </c>
      <c r="AJ60" s="51">
        <v>0</v>
      </c>
      <c r="AK60" s="51">
        <v>270000</v>
      </c>
      <c r="AL60" s="51">
        <v>110000</v>
      </c>
      <c r="AM60" s="51">
        <v>307000</v>
      </c>
      <c r="AN60" s="51">
        <v>556000</v>
      </c>
      <c r="AO60" s="51">
        <v>41400</v>
      </c>
      <c r="AP60" s="51">
        <v>0</v>
      </c>
      <c r="AQ60" s="51">
        <v>45700</v>
      </c>
      <c r="AR60" s="51">
        <v>240000</v>
      </c>
      <c r="AT60" s="28"/>
      <c r="AU60" s="29"/>
      <c r="AW60" s="22"/>
    </row>
    <row r="61" spans="1:52" s="15" customFormat="1">
      <c r="A61" s="2" t="s">
        <v>1</v>
      </c>
      <c r="B61" s="2">
        <v>1168</v>
      </c>
      <c r="C61" s="2" t="s">
        <v>18</v>
      </c>
      <c r="D61" s="4">
        <v>16.21</v>
      </c>
      <c r="E61" s="15">
        <v>1.9941768723573099</v>
      </c>
      <c r="F61" s="20">
        <v>0.43910292905887827</v>
      </c>
      <c r="G61" s="46">
        <v>3.0185799261973898</v>
      </c>
      <c r="H61" s="46">
        <v>11.045306912359701</v>
      </c>
      <c r="I61" s="46">
        <v>17.8496012318761</v>
      </c>
      <c r="J61" s="47">
        <v>1.14590789063304</v>
      </c>
      <c r="K61" s="28">
        <v>7.7991235905042098</v>
      </c>
      <c r="L61" s="28">
        <v>14.929610366190399</v>
      </c>
      <c r="M61" s="51">
        <v>8548044</v>
      </c>
      <c r="N61" s="51">
        <v>1087151.3999999999</v>
      </c>
      <c r="O61" s="51">
        <v>561395.9</v>
      </c>
      <c r="P61" s="51">
        <v>88825.2</v>
      </c>
      <c r="Q61" s="51">
        <v>9841576</v>
      </c>
      <c r="R61" s="51">
        <v>200864.4</v>
      </c>
      <c r="S61" s="51">
        <v>67312.399999999994</v>
      </c>
      <c r="T61" s="51">
        <v>46530</v>
      </c>
      <c r="U61" s="51">
        <v>67608.600000000006</v>
      </c>
      <c r="V61" s="14"/>
      <c r="W61" s="51">
        <v>82700</v>
      </c>
      <c r="X61" s="51">
        <v>17200</v>
      </c>
      <c r="Y61" s="51">
        <v>50100</v>
      </c>
      <c r="Z61" s="51">
        <v>0</v>
      </c>
      <c r="AA61" s="51">
        <v>19200</v>
      </c>
      <c r="AB61" s="51">
        <v>27300</v>
      </c>
      <c r="AC61" s="51">
        <v>144000</v>
      </c>
      <c r="AD61" s="51">
        <v>0</v>
      </c>
      <c r="AE61" s="51">
        <v>3530</v>
      </c>
      <c r="AF61" s="51">
        <v>2630</v>
      </c>
      <c r="AG61" s="51">
        <v>3170</v>
      </c>
      <c r="AH61" s="51">
        <v>2110</v>
      </c>
      <c r="AI61" s="51">
        <v>62400</v>
      </c>
      <c r="AJ61" s="51">
        <v>0</v>
      </c>
      <c r="AK61" s="51">
        <v>67600</v>
      </c>
      <c r="AL61" s="51">
        <v>29300</v>
      </c>
      <c r="AM61" s="51">
        <v>79600</v>
      </c>
      <c r="AN61" s="51">
        <v>118000</v>
      </c>
      <c r="AO61" s="51">
        <v>6190</v>
      </c>
      <c r="AP61" s="51">
        <v>0</v>
      </c>
      <c r="AQ61" s="51">
        <v>12100</v>
      </c>
      <c r="AR61" s="51">
        <v>661000</v>
      </c>
      <c r="AS61" s="18"/>
      <c r="AT61" s="18"/>
      <c r="AU61" s="18"/>
      <c r="AV61" s="18"/>
      <c r="AW61" s="24"/>
      <c r="AX61" s="25"/>
      <c r="AY61" s="18"/>
      <c r="AZ61" s="23"/>
    </row>
    <row r="62" spans="1:52" s="15" customFormat="1">
      <c r="A62" s="2" t="s">
        <v>1</v>
      </c>
      <c r="B62" s="2">
        <v>1168</v>
      </c>
      <c r="C62" s="2" t="s">
        <v>18</v>
      </c>
      <c r="D62" s="4">
        <v>16.489999999999998</v>
      </c>
      <c r="E62" s="15">
        <v>2.03209160950597</v>
      </c>
      <c r="F62" s="20">
        <v>0.43471680874345137</v>
      </c>
      <c r="G62" s="46">
        <v>2.6573890325191201</v>
      </c>
      <c r="H62" s="46">
        <v>10.6848185059172</v>
      </c>
      <c r="I62" s="46">
        <v>17.543206039907499</v>
      </c>
      <c r="J62" s="47">
        <v>0.87763766574486501</v>
      </c>
      <c r="K62" s="28">
        <v>7.5318552714661804</v>
      </c>
      <c r="L62" s="28">
        <v>14.5896173463337</v>
      </c>
      <c r="M62" s="51">
        <v>111793872</v>
      </c>
      <c r="N62" s="51">
        <v>13565910</v>
      </c>
      <c r="O62" s="51">
        <v>6379033</v>
      </c>
      <c r="P62" s="51">
        <v>1024220.8</v>
      </c>
      <c r="Q62" s="51">
        <v>126628400</v>
      </c>
      <c r="R62" s="51">
        <v>3029267.8</v>
      </c>
      <c r="S62" s="51">
        <v>1633166.8</v>
      </c>
      <c r="T62" s="51">
        <v>770432.3</v>
      </c>
      <c r="U62" s="51">
        <v>1359939.9</v>
      </c>
      <c r="V62" s="14"/>
      <c r="W62" s="51">
        <v>968000</v>
      </c>
      <c r="X62" s="51">
        <v>575000</v>
      </c>
      <c r="Y62" s="51">
        <v>1060000</v>
      </c>
      <c r="Z62" s="51">
        <v>0</v>
      </c>
      <c r="AA62" s="51">
        <v>378000</v>
      </c>
      <c r="AB62" s="51">
        <v>393000</v>
      </c>
      <c r="AC62" s="51">
        <v>2020000</v>
      </c>
      <c r="AD62" s="51">
        <v>260000</v>
      </c>
      <c r="AE62" s="51">
        <v>158000</v>
      </c>
      <c r="AF62" s="51">
        <v>74500</v>
      </c>
      <c r="AG62" s="51">
        <v>84900</v>
      </c>
      <c r="AH62" s="51">
        <v>71600</v>
      </c>
      <c r="AI62" s="51">
        <v>986000</v>
      </c>
      <c r="AJ62" s="51">
        <v>0</v>
      </c>
      <c r="AK62" s="51">
        <v>1360000</v>
      </c>
      <c r="AL62" s="51">
        <v>471000</v>
      </c>
      <c r="AM62" s="51">
        <v>1310000</v>
      </c>
      <c r="AN62" s="51">
        <v>2070000</v>
      </c>
      <c r="AO62" s="51">
        <v>135000</v>
      </c>
      <c r="AP62" s="51">
        <v>0</v>
      </c>
      <c r="AQ62" s="51">
        <v>240000</v>
      </c>
      <c r="AR62" s="51">
        <v>2360000</v>
      </c>
      <c r="AS62" s="18"/>
      <c r="AT62" s="18"/>
      <c r="AU62" s="18"/>
      <c r="AV62" s="18"/>
      <c r="AW62" s="24"/>
      <c r="AX62" s="25"/>
      <c r="AY62" s="18"/>
      <c r="AZ62" s="23"/>
    </row>
    <row r="63" spans="1:52" s="15" customFormat="1">
      <c r="A63" s="2" t="s">
        <v>1</v>
      </c>
      <c r="B63" s="2">
        <v>1168</v>
      </c>
      <c r="C63" s="2" t="s">
        <v>18</v>
      </c>
      <c r="D63" s="4">
        <v>16.88</v>
      </c>
      <c r="E63" s="15">
        <v>2.0834002288990701</v>
      </c>
      <c r="F63" s="20">
        <v>0.42860853065075616</v>
      </c>
      <c r="G63" s="46">
        <v>2.10687857964676</v>
      </c>
      <c r="H63" s="46">
        <v>10.279937262063401</v>
      </c>
      <c r="I63" s="46">
        <v>17.133792720271799</v>
      </c>
      <c r="J63" s="47">
        <v>0.34174621438561198</v>
      </c>
      <c r="K63" s="28">
        <v>7.0807632189530203</v>
      </c>
      <c r="L63" s="28">
        <v>14.0820001582295</v>
      </c>
      <c r="M63" s="51">
        <v>28267868</v>
      </c>
      <c r="N63" s="51">
        <v>3746067.5</v>
      </c>
      <c r="O63" s="51">
        <v>1900973.9</v>
      </c>
      <c r="P63" s="51">
        <v>301842.09999999998</v>
      </c>
      <c r="Q63" s="51">
        <v>31008756</v>
      </c>
      <c r="R63" s="51">
        <v>607160.30000000005</v>
      </c>
      <c r="S63" s="51">
        <v>294478</v>
      </c>
      <c r="T63" s="51">
        <v>129281.70000000001</v>
      </c>
      <c r="U63" s="51">
        <v>186028</v>
      </c>
      <c r="V63" s="14"/>
      <c r="W63" s="51">
        <v>266000</v>
      </c>
      <c r="X63" s="51">
        <v>158000</v>
      </c>
      <c r="Y63" s="51">
        <v>136000</v>
      </c>
      <c r="Z63" s="51">
        <v>0</v>
      </c>
      <c r="AA63" s="51">
        <v>39700</v>
      </c>
      <c r="AB63" s="51">
        <v>89500</v>
      </c>
      <c r="AC63" s="51">
        <v>453000</v>
      </c>
      <c r="AD63" s="51">
        <v>0</v>
      </c>
      <c r="AE63" s="51">
        <v>24100</v>
      </c>
      <c r="AF63" s="51">
        <v>12700</v>
      </c>
      <c r="AG63" s="51">
        <v>6690</v>
      </c>
      <c r="AH63" s="51">
        <v>11800</v>
      </c>
      <c r="AI63" s="51">
        <v>161000</v>
      </c>
      <c r="AJ63" s="51">
        <v>0</v>
      </c>
      <c r="AK63" s="51">
        <v>186000</v>
      </c>
      <c r="AL63" s="51">
        <v>108000</v>
      </c>
      <c r="AM63" s="51">
        <v>206000</v>
      </c>
      <c r="AN63" s="51">
        <v>286000</v>
      </c>
      <c r="AO63" s="51">
        <v>13700</v>
      </c>
      <c r="AP63" s="51">
        <v>3150</v>
      </c>
      <c r="AQ63" s="51">
        <v>15300</v>
      </c>
      <c r="AR63" s="51">
        <v>1740000</v>
      </c>
      <c r="AT63" s="28"/>
      <c r="AU63" s="29"/>
      <c r="AW63" s="22"/>
    </row>
    <row r="64" spans="1:52" s="15" customFormat="1">
      <c r="A64" s="2" t="s">
        <v>1</v>
      </c>
      <c r="B64" s="2">
        <v>1168</v>
      </c>
      <c r="C64" s="2" t="s">
        <v>18</v>
      </c>
      <c r="D64" s="4">
        <v>17.04</v>
      </c>
      <c r="E64" s="15">
        <v>2.1039491566423099</v>
      </c>
      <c r="F64" s="20">
        <v>0.40179943627910086</v>
      </c>
      <c r="G64" s="46">
        <v>-0.40499734523737901</v>
      </c>
      <c r="H64" s="46">
        <v>8.1986190315677092</v>
      </c>
      <c r="I64" s="46">
        <v>15.242193866072</v>
      </c>
      <c r="J64" s="47">
        <v>-1.89050668754292</v>
      </c>
      <c r="K64" s="28">
        <v>4.9957633538582602</v>
      </c>
      <c r="L64" s="28">
        <v>11.825005918509101</v>
      </c>
      <c r="M64" s="51">
        <v>34218540</v>
      </c>
      <c r="N64" s="51">
        <v>4088093.5</v>
      </c>
      <c r="O64" s="51">
        <v>1790640</v>
      </c>
      <c r="P64" s="51">
        <v>308339.90000000002</v>
      </c>
      <c r="Q64" s="51">
        <v>35734376</v>
      </c>
      <c r="R64" s="51">
        <v>646911.30000000005</v>
      </c>
      <c r="S64" s="51">
        <v>300441</v>
      </c>
      <c r="T64" s="51">
        <v>678519.1</v>
      </c>
      <c r="U64" s="51">
        <v>257499.7</v>
      </c>
      <c r="V64" s="14"/>
      <c r="W64" s="51">
        <v>309000</v>
      </c>
      <c r="X64" s="51">
        <v>124000</v>
      </c>
      <c r="Y64" s="51">
        <v>177000</v>
      </c>
      <c r="Z64" s="51">
        <v>0</v>
      </c>
      <c r="AA64" s="51">
        <v>583000</v>
      </c>
      <c r="AB64" s="51">
        <v>95700</v>
      </c>
      <c r="AC64" s="51">
        <v>437000</v>
      </c>
      <c r="AD64" s="51">
        <v>48500</v>
      </c>
      <c r="AE64" s="51">
        <v>16500</v>
      </c>
      <c r="AF64" s="51">
        <v>13700</v>
      </c>
      <c r="AG64" s="51">
        <v>9930</v>
      </c>
      <c r="AH64" s="51">
        <v>10800</v>
      </c>
      <c r="AI64" s="51">
        <v>174000</v>
      </c>
      <c r="AJ64" s="51">
        <v>0</v>
      </c>
      <c r="AK64" s="51">
        <v>257000</v>
      </c>
      <c r="AL64" s="51">
        <v>101000</v>
      </c>
      <c r="AM64" s="51">
        <v>234000</v>
      </c>
      <c r="AN64" s="51">
        <v>396000</v>
      </c>
      <c r="AO64" s="51">
        <v>28100</v>
      </c>
      <c r="AP64" s="51">
        <v>0</v>
      </c>
      <c r="AQ64" s="51">
        <v>43400</v>
      </c>
      <c r="AR64" s="51">
        <v>243000</v>
      </c>
      <c r="AS64" s="18"/>
      <c r="AT64" s="18"/>
      <c r="AU64" s="18"/>
      <c r="AV64" s="18"/>
      <c r="AW64" s="24"/>
      <c r="AX64" s="25"/>
      <c r="AY64" s="18"/>
      <c r="AZ64" s="23"/>
    </row>
    <row r="65" spans="1:52" s="15" customFormat="1">
      <c r="A65" s="2" t="s">
        <v>1</v>
      </c>
      <c r="B65" s="2">
        <v>1168</v>
      </c>
      <c r="C65" s="2" t="s">
        <v>18</v>
      </c>
      <c r="D65" s="4">
        <v>17.43</v>
      </c>
      <c r="E65" s="15">
        <v>2.15282982718632</v>
      </c>
      <c r="F65" s="20">
        <v>0.45180779194902498</v>
      </c>
      <c r="G65" s="46">
        <v>4.1797478007756999</v>
      </c>
      <c r="H65" s="46">
        <v>11.9939547293415</v>
      </c>
      <c r="I65" s="46">
        <v>18.7988388162196</v>
      </c>
      <c r="J65" s="47">
        <v>2.1617293634895201</v>
      </c>
      <c r="K65" s="28">
        <v>8.7929147949833197</v>
      </c>
      <c r="L65" s="28">
        <v>16.0014533554256</v>
      </c>
      <c r="M65" s="51">
        <v>18289992</v>
      </c>
      <c r="N65" s="51">
        <v>2117375.2999999998</v>
      </c>
      <c r="O65" s="51">
        <v>1190406.3</v>
      </c>
      <c r="P65" s="51">
        <v>169195.4</v>
      </c>
      <c r="Q65" s="51">
        <v>19931190</v>
      </c>
      <c r="R65" s="51">
        <v>385491.8</v>
      </c>
      <c r="S65" s="51">
        <v>299254</v>
      </c>
      <c r="T65" s="51">
        <v>90513.700000000012</v>
      </c>
      <c r="U65" s="51">
        <v>160592</v>
      </c>
      <c r="V65" s="14"/>
      <c r="W65" s="51">
        <v>158000</v>
      </c>
      <c r="X65" s="51">
        <v>147000</v>
      </c>
      <c r="Y65" s="51">
        <v>153000</v>
      </c>
      <c r="Z65" s="51">
        <v>0</v>
      </c>
      <c r="AA65" s="51">
        <v>31500</v>
      </c>
      <c r="AB65" s="51">
        <v>59000</v>
      </c>
      <c r="AC65" s="51">
        <v>425000</v>
      </c>
      <c r="AD65" s="51">
        <v>0</v>
      </c>
      <c r="AE65" s="51">
        <v>15100</v>
      </c>
      <c r="AF65" s="51">
        <v>12600</v>
      </c>
      <c r="AG65" s="51">
        <v>8010</v>
      </c>
      <c r="AH65" s="51">
        <v>7460</v>
      </c>
      <c r="AI65" s="51">
        <v>116000</v>
      </c>
      <c r="AJ65" s="51">
        <v>0</v>
      </c>
      <c r="AK65" s="51">
        <v>161000</v>
      </c>
      <c r="AL65" s="51">
        <v>91900</v>
      </c>
      <c r="AM65" s="51">
        <v>169000</v>
      </c>
      <c r="AN65" s="51">
        <v>268000</v>
      </c>
      <c r="AO65" s="51">
        <v>14600</v>
      </c>
      <c r="AP65" s="51">
        <v>0</v>
      </c>
      <c r="AQ65" s="51">
        <v>33000</v>
      </c>
      <c r="AR65" s="51">
        <v>1600000</v>
      </c>
      <c r="AS65" s="18"/>
      <c r="AT65" s="18"/>
      <c r="AU65" s="18"/>
      <c r="AV65" s="18"/>
      <c r="AW65" s="24"/>
      <c r="AX65" s="25"/>
      <c r="AY65" s="18"/>
      <c r="AZ65" s="23"/>
    </row>
    <row r="66" spans="1:52" s="15" customFormat="1">
      <c r="A66" s="2" t="s">
        <v>1</v>
      </c>
      <c r="B66" s="2">
        <v>1168</v>
      </c>
      <c r="C66" s="2" t="s">
        <v>18</v>
      </c>
      <c r="D66" s="4">
        <v>17.690000000000001</v>
      </c>
      <c r="E66" s="15">
        <v>2.1844747099703001</v>
      </c>
      <c r="F66" s="20">
        <v>0.42801257885720395</v>
      </c>
      <c r="G66" s="46">
        <v>2.0117448211854199</v>
      </c>
      <c r="H66" s="46">
        <v>10.207155633822399</v>
      </c>
      <c r="I66" s="46">
        <v>17.043990115033399</v>
      </c>
      <c r="J66" s="47">
        <v>0.32440456309882398</v>
      </c>
      <c r="K66" s="28">
        <v>6.9975862357559802</v>
      </c>
      <c r="L66" s="28">
        <v>13.9632486018491</v>
      </c>
      <c r="M66" s="51">
        <v>16671785</v>
      </c>
      <c r="N66" s="51">
        <v>2114963.2999999998</v>
      </c>
      <c r="O66" s="51">
        <v>1025369.1</v>
      </c>
      <c r="P66" s="51">
        <v>160840.5</v>
      </c>
      <c r="Q66" s="51">
        <v>18650290</v>
      </c>
      <c r="R66" s="51">
        <v>396396.7</v>
      </c>
      <c r="S66" s="51">
        <v>371200.6</v>
      </c>
      <c r="T66" s="51">
        <v>132786.4</v>
      </c>
      <c r="U66" s="51">
        <v>199911</v>
      </c>
      <c r="V66" s="14"/>
      <c r="W66" s="51">
        <v>149000</v>
      </c>
      <c r="X66" s="51">
        <v>149000</v>
      </c>
      <c r="Y66" s="51">
        <v>223000</v>
      </c>
      <c r="Z66" s="51">
        <v>0</v>
      </c>
      <c r="AA66" s="51">
        <v>54300</v>
      </c>
      <c r="AB66" s="51">
        <v>78500</v>
      </c>
      <c r="AC66" s="51">
        <v>311000</v>
      </c>
      <c r="AD66" s="51">
        <v>37200</v>
      </c>
      <c r="AE66" s="51">
        <v>33700</v>
      </c>
      <c r="AF66" s="51">
        <v>17500</v>
      </c>
      <c r="AG66" s="51">
        <v>9110</v>
      </c>
      <c r="AH66" s="51">
        <v>7650</v>
      </c>
      <c r="AI66" s="51">
        <v>145000</v>
      </c>
      <c r="AJ66" s="51">
        <v>0</v>
      </c>
      <c r="AK66" s="51">
        <v>200000</v>
      </c>
      <c r="AL66" s="51">
        <v>61900</v>
      </c>
      <c r="AM66" s="51">
        <v>300000</v>
      </c>
      <c r="AN66" s="51">
        <v>501000</v>
      </c>
      <c r="AO66" s="51">
        <v>26600</v>
      </c>
      <c r="AP66" s="51">
        <v>0</v>
      </c>
      <c r="AQ66" s="51">
        <v>31900</v>
      </c>
      <c r="AR66" s="51">
        <v>323000</v>
      </c>
      <c r="AT66" s="28"/>
      <c r="AU66" s="29"/>
      <c r="AW66" s="22"/>
    </row>
    <row r="67" spans="1:52" s="15" customFormat="1">
      <c r="A67" s="2" t="s">
        <v>1</v>
      </c>
      <c r="B67" s="2">
        <v>1168</v>
      </c>
      <c r="C67" s="2" t="s">
        <v>18</v>
      </c>
      <c r="D67" s="4">
        <v>18.079999999999998</v>
      </c>
      <c r="E67" s="15">
        <v>2.2305460352050601</v>
      </c>
      <c r="F67" s="20">
        <v>0.44737869999832092</v>
      </c>
      <c r="G67" s="46">
        <v>3.7322547927758301</v>
      </c>
      <c r="H67" s="46">
        <v>11.6272466093523</v>
      </c>
      <c r="I67" s="46">
        <v>18.478393826672502</v>
      </c>
      <c r="J67" s="47">
        <v>1.75098902863783</v>
      </c>
      <c r="K67" s="28">
        <v>8.4232391789625805</v>
      </c>
      <c r="L67" s="28">
        <v>15.5708612561137</v>
      </c>
      <c r="M67" s="51">
        <v>12916834</v>
      </c>
      <c r="N67" s="51">
        <v>1602828.4</v>
      </c>
      <c r="O67" s="51">
        <v>834721.5</v>
      </c>
      <c r="P67" s="51">
        <v>153088.20000000001</v>
      </c>
      <c r="Q67" s="51">
        <v>14183500</v>
      </c>
      <c r="R67" s="51">
        <v>309772</v>
      </c>
      <c r="S67" s="51">
        <v>521657</v>
      </c>
      <c r="T67" s="51">
        <v>55520.3</v>
      </c>
      <c r="U67" s="51">
        <v>161326</v>
      </c>
      <c r="V67" s="14"/>
      <c r="W67" s="51">
        <v>11200</v>
      </c>
      <c r="X67" s="51">
        <v>331000</v>
      </c>
      <c r="Y67" s="51">
        <v>191000</v>
      </c>
      <c r="Z67" s="51">
        <v>0</v>
      </c>
      <c r="AA67" s="51">
        <v>28900</v>
      </c>
      <c r="AB67" s="51">
        <v>26600</v>
      </c>
      <c r="AC67" s="51">
        <v>210000</v>
      </c>
      <c r="AD67" s="51">
        <v>0</v>
      </c>
      <c r="AE67" s="51">
        <v>24200</v>
      </c>
      <c r="AF67" s="51">
        <v>14200</v>
      </c>
      <c r="AG67" s="51">
        <v>11800</v>
      </c>
      <c r="AH67" s="51">
        <v>6370</v>
      </c>
      <c r="AI67" s="51">
        <v>88200</v>
      </c>
      <c r="AJ67" s="51">
        <v>0</v>
      </c>
      <c r="AK67" s="51">
        <v>161000</v>
      </c>
      <c r="AL67" s="51">
        <v>42900</v>
      </c>
      <c r="AM67" s="51">
        <v>135000</v>
      </c>
      <c r="AN67" s="51">
        <v>259000</v>
      </c>
      <c r="AO67" s="51">
        <v>32400</v>
      </c>
      <c r="AP67" s="51">
        <v>0</v>
      </c>
      <c r="AQ67" s="51">
        <v>26000</v>
      </c>
      <c r="AR67" s="51">
        <v>1890000</v>
      </c>
      <c r="AT67" s="28"/>
      <c r="AU67" s="29"/>
      <c r="AW67" s="22"/>
    </row>
    <row r="68" spans="1:52" s="15" customFormat="1">
      <c r="A68" s="2" t="s">
        <v>1</v>
      </c>
      <c r="B68" s="2">
        <v>1168</v>
      </c>
      <c r="C68" s="2" t="s">
        <v>18</v>
      </c>
      <c r="D68" s="4">
        <v>18.425000000000001</v>
      </c>
      <c r="E68" s="15">
        <v>2.2699216280660099</v>
      </c>
      <c r="F68" s="20">
        <v>0.41181785363366402</v>
      </c>
      <c r="G68" s="46">
        <v>0.53605878292615605</v>
      </c>
      <c r="H68" s="46">
        <v>8.9759166986610204</v>
      </c>
      <c r="I68" s="46">
        <v>15.907570593254199</v>
      </c>
      <c r="J68" s="47">
        <v>-1.0526939446554999</v>
      </c>
      <c r="K68" s="28">
        <v>5.8066648793981699</v>
      </c>
      <c r="L68" s="28">
        <v>12.737559139011699</v>
      </c>
      <c r="M68" s="51">
        <v>22458104</v>
      </c>
      <c r="N68" s="51">
        <v>2196133.5</v>
      </c>
      <c r="O68" s="51">
        <v>999989.2</v>
      </c>
      <c r="P68" s="51">
        <v>197303.1</v>
      </c>
      <c r="Q68" s="51">
        <v>23168566</v>
      </c>
      <c r="R68" s="51">
        <v>340338.5</v>
      </c>
      <c r="S68" s="51">
        <v>266870.09999999998</v>
      </c>
      <c r="T68" s="51">
        <v>65665.600000000006</v>
      </c>
      <c r="U68" s="51">
        <v>165396.70000000001</v>
      </c>
      <c r="V68" s="14"/>
      <c r="W68" s="51">
        <v>169000</v>
      </c>
      <c r="X68" s="51">
        <v>123000</v>
      </c>
      <c r="Y68" s="51">
        <v>144000</v>
      </c>
      <c r="Z68" s="51">
        <v>0</v>
      </c>
      <c r="AA68" s="51">
        <v>23900</v>
      </c>
      <c r="AB68" s="51">
        <v>41700</v>
      </c>
      <c r="AC68" s="51">
        <v>298000</v>
      </c>
      <c r="AD68" s="51">
        <v>33100</v>
      </c>
      <c r="AE68" s="51">
        <v>11900</v>
      </c>
      <c r="AF68" s="51">
        <v>6640</v>
      </c>
      <c r="AG68" s="51">
        <v>6080</v>
      </c>
      <c r="AH68" s="51">
        <v>5300</v>
      </c>
      <c r="AI68" s="51">
        <v>121000</v>
      </c>
      <c r="AJ68" s="51">
        <v>0</v>
      </c>
      <c r="AK68" s="51">
        <v>165000</v>
      </c>
      <c r="AL68" s="51">
        <v>59500</v>
      </c>
      <c r="AM68" s="51">
        <v>149000</v>
      </c>
      <c r="AN68" s="51">
        <v>262000</v>
      </c>
      <c r="AO68" s="51">
        <v>29800</v>
      </c>
      <c r="AP68" s="51">
        <v>0</v>
      </c>
      <c r="AQ68" s="51">
        <v>21200</v>
      </c>
      <c r="AR68" s="51">
        <v>182000</v>
      </c>
      <c r="AT68" s="28"/>
      <c r="AU68" s="29"/>
      <c r="AW68" s="22"/>
    </row>
    <row r="69" spans="1:52" s="15" customFormat="1">
      <c r="A69" s="2" t="s">
        <v>1</v>
      </c>
      <c r="B69" s="2">
        <v>1168</v>
      </c>
      <c r="C69" s="2" t="s">
        <v>18</v>
      </c>
      <c r="D69" s="4">
        <v>18.8</v>
      </c>
      <c r="E69" s="15">
        <v>2.3112717199922899</v>
      </c>
      <c r="F69" s="20">
        <v>0.44617295881064661</v>
      </c>
      <c r="G69" s="46">
        <v>3.6638157228122799</v>
      </c>
      <c r="H69" s="46">
        <v>11.577044911475999</v>
      </c>
      <c r="I69" s="46">
        <v>18.437122927148099</v>
      </c>
      <c r="J69" s="47">
        <v>1.74721876484497</v>
      </c>
      <c r="K69" s="28">
        <v>8.3271429776892205</v>
      </c>
      <c r="L69" s="28">
        <v>15.4395035044669</v>
      </c>
      <c r="M69" s="51">
        <v>26776330</v>
      </c>
      <c r="N69" s="51">
        <v>3096702.8</v>
      </c>
      <c r="O69" s="51">
        <v>1696624.9</v>
      </c>
      <c r="P69" s="51">
        <v>349172.2</v>
      </c>
      <c r="Q69" s="51">
        <v>28250200</v>
      </c>
      <c r="R69" s="51">
        <v>448962</v>
      </c>
      <c r="S69" s="51">
        <v>289933</v>
      </c>
      <c r="T69" s="51">
        <v>148253.90000000002</v>
      </c>
      <c r="U69" s="51">
        <v>215857</v>
      </c>
      <c r="V69" s="14"/>
      <c r="W69" s="51">
        <v>245000</v>
      </c>
      <c r="X69" s="51">
        <v>176000</v>
      </c>
      <c r="Y69" s="51">
        <v>114000</v>
      </c>
      <c r="Z69" s="51">
        <v>46800</v>
      </c>
      <c r="AA69" s="51">
        <v>52700</v>
      </c>
      <c r="AB69" s="51">
        <v>95600</v>
      </c>
      <c r="AC69" s="51">
        <v>377000</v>
      </c>
      <c r="AD69" s="51">
        <v>0</v>
      </c>
      <c r="AE69" s="51">
        <v>19000</v>
      </c>
      <c r="AF69" s="51">
        <v>9800</v>
      </c>
      <c r="AG69" s="51">
        <v>7450</v>
      </c>
      <c r="AH69" s="51">
        <v>6090</v>
      </c>
      <c r="AI69" s="51">
        <v>120000</v>
      </c>
      <c r="AJ69" s="51">
        <v>0</v>
      </c>
      <c r="AK69" s="51">
        <v>216000</v>
      </c>
      <c r="AL69" s="51">
        <v>111000</v>
      </c>
      <c r="AM69" s="51">
        <v>118000</v>
      </c>
      <c r="AN69" s="51">
        <v>165000</v>
      </c>
      <c r="AO69" s="51">
        <v>14000</v>
      </c>
      <c r="AP69" s="51">
        <v>0</v>
      </c>
      <c r="AQ69" s="51">
        <v>37900</v>
      </c>
      <c r="AR69" s="51">
        <v>794000</v>
      </c>
      <c r="AT69" s="28"/>
      <c r="AU69" s="29"/>
      <c r="AW69" s="22"/>
    </row>
    <row r="70" spans="1:52" s="15" customFormat="1">
      <c r="A70" s="2" t="s">
        <v>1</v>
      </c>
      <c r="B70" s="2">
        <v>1168</v>
      </c>
      <c r="C70" s="2" t="s">
        <v>18</v>
      </c>
      <c r="D70" s="4">
        <v>19.059999999999999</v>
      </c>
      <c r="E70" s="15">
        <v>2.3390654419868802</v>
      </c>
      <c r="F70" s="20">
        <v>0.40133989773185819</v>
      </c>
      <c r="G70" s="46">
        <v>-0.51570406030170601</v>
      </c>
      <c r="H70" s="46">
        <v>8.1131411176299206</v>
      </c>
      <c r="I70" s="46">
        <v>15.1227702758558</v>
      </c>
      <c r="J70" s="47">
        <v>-1.9980199877859599</v>
      </c>
      <c r="K70" s="28">
        <v>4.94448718432254</v>
      </c>
      <c r="L70" s="28">
        <v>11.7532276787427</v>
      </c>
      <c r="M70" s="51">
        <v>91357096</v>
      </c>
      <c r="N70" s="51">
        <v>7445612.5</v>
      </c>
      <c r="O70" s="51">
        <v>3285606.8</v>
      </c>
      <c r="P70" s="51">
        <v>666165.9</v>
      </c>
      <c r="Q70" s="51">
        <v>95103344</v>
      </c>
      <c r="R70" s="51">
        <v>1039743.1</v>
      </c>
      <c r="S70" s="51">
        <v>783304.60000000009</v>
      </c>
      <c r="T70" s="51">
        <v>378303</v>
      </c>
      <c r="U70" s="51">
        <v>662119.9</v>
      </c>
      <c r="V70" s="14"/>
      <c r="W70" s="51">
        <v>608000</v>
      </c>
      <c r="X70" s="51">
        <v>323000</v>
      </c>
      <c r="Y70" s="51">
        <v>461000</v>
      </c>
      <c r="Z70" s="51">
        <v>0</v>
      </c>
      <c r="AA70" s="51">
        <v>135000</v>
      </c>
      <c r="AB70" s="51">
        <v>243000</v>
      </c>
      <c r="AC70" s="51">
        <v>1030000</v>
      </c>
      <c r="AD70" s="51">
        <v>85800</v>
      </c>
      <c r="AE70" s="51">
        <v>13000</v>
      </c>
      <c r="AF70" s="51">
        <v>47500</v>
      </c>
      <c r="AG70" s="51">
        <v>30600</v>
      </c>
      <c r="AH70" s="51">
        <v>19000</v>
      </c>
      <c r="AI70" s="51">
        <v>337000</v>
      </c>
      <c r="AJ70" s="51">
        <v>0</v>
      </c>
      <c r="AK70" s="51">
        <v>662000</v>
      </c>
      <c r="AL70" s="51">
        <v>268000</v>
      </c>
      <c r="AM70" s="51">
        <v>174000</v>
      </c>
      <c r="AN70" s="51">
        <v>353000</v>
      </c>
      <c r="AO70" s="51">
        <v>32200</v>
      </c>
      <c r="AP70" s="51">
        <v>0</v>
      </c>
      <c r="AQ70" s="51">
        <v>120000</v>
      </c>
      <c r="AR70" s="51">
        <v>332000</v>
      </c>
      <c r="AT70" s="28"/>
      <c r="AU70" s="29"/>
      <c r="AW70" s="22"/>
    </row>
    <row r="71" spans="1:52" s="15" customFormat="1">
      <c r="A71" s="2" t="s">
        <v>1</v>
      </c>
      <c r="B71" s="2">
        <v>1168</v>
      </c>
      <c r="C71" s="2" t="s">
        <v>18</v>
      </c>
      <c r="D71" s="4">
        <v>19.45</v>
      </c>
      <c r="E71" s="15">
        <v>2.3794285817339298</v>
      </c>
      <c r="F71" s="20">
        <v>0.45772749551839781</v>
      </c>
      <c r="G71" s="46">
        <v>4.6726905872503997</v>
      </c>
      <c r="H71" s="46">
        <v>12.4442689804893</v>
      </c>
      <c r="I71" s="46">
        <v>19.281305076541599</v>
      </c>
      <c r="J71" s="47">
        <v>2.70250700331479</v>
      </c>
      <c r="K71" s="28">
        <v>9.2718879114736605</v>
      </c>
      <c r="L71" s="28">
        <v>16.564590153841198</v>
      </c>
      <c r="M71" s="51">
        <v>29723612</v>
      </c>
      <c r="N71" s="51">
        <v>3582619.5</v>
      </c>
      <c r="O71" s="51">
        <v>1888726</v>
      </c>
      <c r="P71" s="51">
        <v>340733.3</v>
      </c>
      <c r="Q71" s="51">
        <v>33853140</v>
      </c>
      <c r="R71" s="51">
        <v>794598.6</v>
      </c>
      <c r="S71" s="51">
        <v>891595</v>
      </c>
      <c r="T71" s="51">
        <v>177233.4</v>
      </c>
      <c r="U71" s="51">
        <v>328196</v>
      </c>
      <c r="V71" s="14"/>
      <c r="W71" s="51">
        <v>278000</v>
      </c>
      <c r="X71" s="51">
        <v>517000</v>
      </c>
      <c r="Y71" s="51">
        <v>375000</v>
      </c>
      <c r="Z71" s="51">
        <v>0</v>
      </c>
      <c r="AA71" s="51">
        <v>80500</v>
      </c>
      <c r="AB71" s="51">
        <v>96700</v>
      </c>
      <c r="AC71" s="51">
        <v>642000</v>
      </c>
      <c r="AD71" s="51">
        <v>0</v>
      </c>
      <c r="AE71" s="51">
        <v>67200</v>
      </c>
      <c r="AF71" s="51">
        <v>32500</v>
      </c>
      <c r="AG71" s="51">
        <v>15400</v>
      </c>
      <c r="AH71" s="51">
        <v>21100</v>
      </c>
      <c r="AI71" s="51">
        <v>213000</v>
      </c>
      <c r="AJ71" s="51">
        <v>0</v>
      </c>
      <c r="AK71" s="51">
        <v>328000</v>
      </c>
      <c r="AL71" s="51">
        <v>111000</v>
      </c>
      <c r="AM71" s="51">
        <v>526000</v>
      </c>
      <c r="AN71" s="51">
        <v>903000</v>
      </c>
      <c r="AO71" s="51">
        <v>81600</v>
      </c>
      <c r="AP71" s="51">
        <v>0</v>
      </c>
      <c r="AQ71" s="51">
        <v>48800</v>
      </c>
      <c r="AR71" s="51">
        <v>2850000</v>
      </c>
      <c r="AT71" s="28"/>
      <c r="AU71" s="29"/>
      <c r="AW71" s="22"/>
    </row>
    <row r="72" spans="1:52" s="15" customFormat="1">
      <c r="A72" s="2" t="s">
        <v>1</v>
      </c>
      <c r="B72" s="2">
        <v>1168</v>
      </c>
      <c r="C72" s="2" t="s">
        <v>18</v>
      </c>
      <c r="D72" s="4">
        <v>19.71</v>
      </c>
      <c r="E72" s="15">
        <v>2.40546249873436</v>
      </c>
      <c r="F72" s="20">
        <v>0.46118801536264492</v>
      </c>
      <c r="G72" s="46">
        <v>4.9202800318342002</v>
      </c>
      <c r="H72" s="46">
        <v>12.6970518958464</v>
      </c>
      <c r="I72" s="46">
        <v>19.537758002705601</v>
      </c>
      <c r="J72" s="47">
        <v>2.8386628195041999</v>
      </c>
      <c r="K72" s="28">
        <v>9.4867778055950698</v>
      </c>
      <c r="L72" s="28">
        <v>16.858556410013598</v>
      </c>
      <c r="M72" s="51">
        <v>28038022</v>
      </c>
      <c r="N72" s="51">
        <v>3284531.8</v>
      </c>
      <c r="O72" s="51">
        <v>1857254.3</v>
      </c>
      <c r="P72" s="51">
        <v>275141.5</v>
      </c>
      <c r="Q72" s="51">
        <v>31647800</v>
      </c>
      <c r="R72" s="51">
        <v>678949.8</v>
      </c>
      <c r="S72" s="51">
        <v>792581.5</v>
      </c>
      <c r="T72" s="51">
        <v>222102.9</v>
      </c>
      <c r="U72" s="51">
        <v>364766.6</v>
      </c>
      <c r="V72" s="14"/>
      <c r="W72" s="51">
        <v>243000</v>
      </c>
      <c r="X72" s="51">
        <v>455000</v>
      </c>
      <c r="Y72" s="51">
        <v>338000</v>
      </c>
      <c r="Z72" s="51">
        <v>0</v>
      </c>
      <c r="AA72" s="51">
        <v>96400</v>
      </c>
      <c r="AB72" s="51">
        <v>126000</v>
      </c>
      <c r="AC72" s="51">
        <v>406000</v>
      </c>
      <c r="AD72" s="51">
        <v>55200</v>
      </c>
      <c r="AE72" s="51">
        <v>107000</v>
      </c>
      <c r="AF72" s="51">
        <v>34000</v>
      </c>
      <c r="AG72" s="51">
        <v>32300</v>
      </c>
      <c r="AH72" s="51">
        <v>23000</v>
      </c>
      <c r="AI72" s="51">
        <v>208000</v>
      </c>
      <c r="AJ72" s="51">
        <v>0</v>
      </c>
      <c r="AK72" s="51">
        <v>365000</v>
      </c>
      <c r="AL72" s="51">
        <v>86100</v>
      </c>
      <c r="AM72" s="51">
        <v>887000</v>
      </c>
      <c r="AN72" s="51">
        <v>1210000</v>
      </c>
      <c r="AO72" s="51">
        <v>63800</v>
      </c>
      <c r="AP72" s="51">
        <v>0</v>
      </c>
      <c r="AQ72" s="51">
        <v>49400</v>
      </c>
      <c r="AR72" s="51">
        <v>635000</v>
      </c>
      <c r="AT72" s="28"/>
      <c r="AU72" s="29"/>
      <c r="AW72" s="22"/>
    </row>
    <row r="73" spans="1:52" s="15" customFormat="1">
      <c r="A73" s="2" t="s">
        <v>1</v>
      </c>
      <c r="B73" s="2">
        <v>1168</v>
      </c>
      <c r="C73" s="2" t="s">
        <v>18</v>
      </c>
      <c r="D73" s="4">
        <v>20.14</v>
      </c>
      <c r="E73" s="15">
        <v>2.4470037841106702</v>
      </c>
      <c r="F73" s="20">
        <v>0.49816477640694018</v>
      </c>
      <c r="G73" s="46">
        <v>8.0461923648870908</v>
      </c>
      <c r="H73" s="46">
        <v>15.419074035994999</v>
      </c>
      <c r="I73" s="46">
        <v>22.596876385722499</v>
      </c>
      <c r="J73" s="47">
        <v>5.7300906950235397</v>
      </c>
      <c r="K73" s="28">
        <v>12.264507703009301</v>
      </c>
      <c r="L73" s="28">
        <v>20.1556332673856</v>
      </c>
      <c r="M73" s="51">
        <v>8087074.5</v>
      </c>
      <c r="N73" s="51">
        <v>1073222.3</v>
      </c>
      <c r="O73" s="51">
        <v>613358.4</v>
      </c>
      <c r="P73" s="51">
        <v>86529.3</v>
      </c>
      <c r="Q73" s="51">
        <v>9625000</v>
      </c>
      <c r="R73" s="51">
        <v>365485</v>
      </c>
      <c r="S73" s="51">
        <v>240771.5</v>
      </c>
      <c r="T73" s="51">
        <v>30774.799999999999</v>
      </c>
      <c r="U73" s="51">
        <v>72180.2</v>
      </c>
      <c r="V73" s="14"/>
      <c r="W73" s="51">
        <v>76100</v>
      </c>
      <c r="X73" s="51">
        <v>187000</v>
      </c>
      <c r="Y73" s="51">
        <v>53300</v>
      </c>
      <c r="Z73" s="51">
        <v>0</v>
      </c>
      <c r="AA73" s="51">
        <v>15300</v>
      </c>
      <c r="AB73" s="51">
        <v>15500</v>
      </c>
      <c r="AC73" s="51">
        <v>144000</v>
      </c>
      <c r="AD73" s="51">
        <v>0</v>
      </c>
      <c r="AE73" s="51">
        <v>10700</v>
      </c>
      <c r="AF73" s="51">
        <v>8830</v>
      </c>
      <c r="AG73" s="51">
        <v>4320</v>
      </c>
      <c r="AH73" s="51">
        <v>5070</v>
      </c>
      <c r="AI73" s="51">
        <v>47700</v>
      </c>
      <c r="AJ73" s="51">
        <v>0</v>
      </c>
      <c r="AK73" s="51">
        <v>72200</v>
      </c>
      <c r="AL73" s="51">
        <v>37800</v>
      </c>
      <c r="AM73" s="51">
        <v>136000</v>
      </c>
      <c r="AN73" s="51">
        <v>193000</v>
      </c>
      <c r="AO73" s="51">
        <v>12400</v>
      </c>
      <c r="AP73" s="51">
        <v>0</v>
      </c>
      <c r="AQ73" s="51">
        <v>15700</v>
      </c>
      <c r="AR73" s="51">
        <v>823000</v>
      </c>
      <c r="AT73" s="28"/>
      <c r="AU73" s="29"/>
      <c r="AW73" s="22"/>
    </row>
    <row r="74" spans="1:52" s="15" customFormat="1">
      <c r="A74" s="2" t="s">
        <v>1</v>
      </c>
      <c r="B74" s="2">
        <v>1168</v>
      </c>
      <c r="C74" s="2" t="s">
        <v>18</v>
      </c>
      <c r="D74" s="4">
        <v>20.43</v>
      </c>
      <c r="E74" s="15">
        <v>2.4739674312070998</v>
      </c>
      <c r="F74" s="20">
        <v>0.41383066273495484</v>
      </c>
      <c r="G74" s="46">
        <v>0.80622324000313395</v>
      </c>
      <c r="H74" s="46">
        <v>9.1188493968211493</v>
      </c>
      <c r="I74" s="46">
        <v>16.0434910109066</v>
      </c>
      <c r="J74" s="47">
        <v>-0.85718035681941096</v>
      </c>
      <c r="K74" s="28">
        <v>5.9374329375190902</v>
      </c>
      <c r="L74" s="28">
        <v>12.8619093415446</v>
      </c>
      <c r="M74" s="51">
        <v>108199472</v>
      </c>
      <c r="N74" s="51">
        <v>11120660</v>
      </c>
      <c r="O74" s="51">
        <v>5159659.5</v>
      </c>
      <c r="P74" s="51">
        <v>1038429.2</v>
      </c>
      <c r="Q74" s="51">
        <v>114455512</v>
      </c>
      <c r="R74" s="51">
        <v>1653004.5</v>
      </c>
      <c r="S74" s="51">
        <v>1144713</v>
      </c>
      <c r="T74" s="51">
        <v>518836.19999999995</v>
      </c>
      <c r="U74" s="51">
        <v>877865.3</v>
      </c>
      <c r="V74" s="14"/>
      <c r="W74" s="51">
        <v>854000</v>
      </c>
      <c r="X74" s="51">
        <v>527000</v>
      </c>
      <c r="Y74" s="51">
        <v>618000</v>
      </c>
      <c r="Z74" s="51">
        <v>0</v>
      </c>
      <c r="AA74" s="51">
        <v>237000</v>
      </c>
      <c r="AB74" s="51">
        <v>282000</v>
      </c>
      <c r="AC74" s="51">
        <v>1200000</v>
      </c>
      <c r="AD74" s="51">
        <v>127000</v>
      </c>
      <c r="AE74" s="51">
        <v>116000</v>
      </c>
      <c r="AF74" s="51">
        <v>47700</v>
      </c>
      <c r="AG74" s="51">
        <v>50700</v>
      </c>
      <c r="AH74" s="51">
        <v>50500</v>
      </c>
      <c r="AI74" s="51">
        <v>712000</v>
      </c>
      <c r="AJ74" s="51">
        <v>0</v>
      </c>
      <c r="AK74" s="51">
        <v>878000</v>
      </c>
      <c r="AL74" s="51">
        <v>281000</v>
      </c>
      <c r="AM74" s="51">
        <v>1130000</v>
      </c>
      <c r="AN74" s="51">
        <v>1610000</v>
      </c>
      <c r="AO74" s="51">
        <v>94500</v>
      </c>
      <c r="AP74" s="51">
        <v>0</v>
      </c>
      <c r="AQ74" s="51">
        <v>108000</v>
      </c>
      <c r="AR74" s="51">
        <v>782000</v>
      </c>
      <c r="AT74" s="28"/>
      <c r="AU74" s="29"/>
      <c r="AW74" s="22"/>
    </row>
    <row r="75" spans="1:52" s="15" customFormat="1">
      <c r="A75" s="3" t="s">
        <v>2</v>
      </c>
      <c r="B75" s="2">
        <v>1168</v>
      </c>
      <c r="C75" s="2" t="s">
        <v>18</v>
      </c>
      <c r="D75" s="7">
        <f>19.8+0.78</f>
        <v>20.580000000000002</v>
      </c>
      <c r="E75" s="17">
        <v>2.4875852149673201</v>
      </c>
      <c r="F75" s="20">
        <v>0.37377066609962256</v>
      </c>
      <c r="G75" s="46">
        <v>-3.11251701867746</v>
      </c>
      <c r="H75" s="46">
        <v>6.09040515962666</v>
      </c>
      <c r="I75" s="46">
        <v>13.376894719939701</v>
      </c>
      <c r="J75" s="47">
        <v>-4.23272578365588</v>
      </c>
      <c r="K75" s="28">
        <v>2.89027627173216</v>
      </c>
      <c r="L75" s="28">
        <v>9.6135163520130096</v>
      </c>
      <c r="M75" s="52">
        <v>49046400</v>
      </c>
      <c r="N75" s="52">
        <v>4806240</v>
      </c>
      <c r="O75" s="52">
        <v>1939370</v>
      </c>
      <c r="P75" s="52">
        <v>332279</v>
      </c>
      <c r="Q75" s="52">
        <v>50398100</v>
      </c>
      <c r="R75" s="52">
        <v>596999</v>
      </c>
      <c r="S75" s="51">
        <v>281819.7</v>
      </c>
      <c r="T75" s="51">
        <v>185576.5</v>
      </c>
      <c r="U75" s="53">
        <v>324227</v>
      </c>
      <c r="V75" s="14"/>
      <c r="W75" s="58"/>
      <c r="X75" s="52">
        <v>96300</v>
      </c>
      <c r="Y75" s="52">
        <v>186000</v>
      </c>
      <c r="Z75" s="67">
        <v>0</v>
      </c>
      <c r="AA75" s="58">
        <v>77318.7</v>
      </c>
      <c r="AB75" s="58">
        <v>108257.8</v>
      </c>
      <c r="AC75" s="53">
        <v>36600</v>
      </c>
      <c r="AD75" s="58">
        <v>533666</v>
      </c>
      <c r="AE75" s="53">
        <v>64000</v>
      </c>
      <c r="AF75" s="53">
        <v>25800</v>
      </c>
      <c r="AG75" s="53">
        <v>23500</v>
      </c>
      <c r="AH75" s="53">
        <v>14100</v>
      </c>
      <c r="AI75" s="53">
        <v>11500</v>
      </c>
      <c r="AJ75" s="52">
        <v>144000</v>
      </c>
      <c r="AK75" s="53">
        <v>324000</v>
      </c>
      <c r="AL75" s="52">
        <v>107000</v>
      </c>
      <c r="AM75" s="52">
        <v>547000</v>
      </c>
      <c r="AN75" s="52">
        <v>844000</v>
      </c>
      <c r="AO75" s="48"/>
      <c r="AP75" s="52">
        <v>27800</v>
      </c>
      <c r="AQ75" s="52">
        <v>36000</v>
      </c>
      <c r="AR75" s="71">
        <v>1520000</v>
      </c>
      <c r="AT75" s="28"/>
      <c r="AU75" s="29"/>
      <c r="AW75" s="22"/>
    </row>
    <row r="76" spans="1:52" s="15" customFormat="1">
      <c r="A76" s="2" t="s">
        <v>1</v>
      </c>
      <c r="B76" s="2">
        <v>1168</v>
      </c>
      <c r="C76" s="2" t="s">
        <v>18</v>
      </c>
      <c r="D76" s="4">
        <v>20.69</v>
      </c>
      <c r="E76" s="15">
        <v>2.4974300883098199</v>
      </c>
      <c r="F76" s="20">
        <v>0.42000385589127587</v>
      </c>
      <c r="G76" s="46">
        <v>1.18398892667015</v>
      </c>
      <c r="H76" s="46">
        <v>9.5802122527340394</v>
      </c>
      <c r="I76" s="46">
        <v>16.4465768613669</v>
      </c>
      <c r="J76" s="47">
        <v>-0.35810203936165502</v>
      </c>
      <c r="K76" s="28">
        <v>6.3548023509395399</v>
      </c>
      <c r="L76" s="28">
        <v>13.3947937953261</v>
      </c>
      <c r="M76" s="51">
        <v>9126707</v>
      </c>
      <c r="N76" s="51">
        <v>968091.4</v>
      </c>
      <c r="O76" s="51">
        <v>450403.8</v>
      </c>
      <c r="P76" s="51">
        <v>87933.7</v>
      </c>
      <c r="Q76" s="51">
        <v>9880808</v>
      </c>
      <c r="R76" s="51">
        <v>162705.29999999999</v>
      </c>
      <c r="S76" s="51">
        <v>70745.8</v>
      </c>
      <c r="T76" s="51">
        <v>41801.9</v>
      </c>
      <c r="U76" s="51">
        <v>67139.899999999994</v>
      </c>
      <c r="V76" s="14"/>
      <c r="W76" s="51">
        <v>77500</v>
      </c>
      <c r="X76" s="51">
        <v>27200</v>
      </c>
      <c r="Y76" s="51">
        <v>43500</v>
      </c>
      <c r="Z76" s="51">
        <v>0</v>
      </c>
      <c r="AA76" s="51">
        <v>19500</v>
      </c>
      <c r="AB76" s="51">
        <v>22300</v>
      </c>
      <c r="AC76" s="51">
        <v>93800</v>
      </c>
      <c r="AD76" s="51">
        <v>9390</v>
      </c>
      <c r="AE76" s="51">
        <v>10800</v>
      </c>
      <c r="AF76" s="51">
        <v>4490</v>
      </c>
      <c r="AG76" s="51">
        <v>4330</v>
      </c>
      <c r="AH76" s="51">
        <v>2960</v>
      </c>
      <c r="AI76" s="51">
        <v>40500</v>
      </c>
      <c r="AJ76" s="51">
        <v>0</v>
      </c>
      <c r="AK76" s="51">
        <v>67100</v>
      </c>
      <c r="AL76" s="51">
        <v>21200</v>
      </c>
      <c r="AM76" s="51">
        <v>84200</v>
      </c>
      <c r="AN76" s="51">
        <v>113000</v>
      </c>
      <c r="AO76" s="51">
        <v>7760</v>
      </c>
      <c r="AP76" s="51">
        <v>0</v>
      </c>
      <c r="AQ76" s="51">
        <v>7050</v>
      </c>
      <c r="AR76" s="51">
        <v>61200</v>
      </c>
      <c r="AT76" s="28"/>
      <c r="AU76" s="29"/>
      <c r="AW76" s="22"/>
    </row>
    <row r="77" spans="1:52" s="15" customFormat="1">
      <c r="A77" s="2" t="s">
        <v>1</v>
      </c>
      <c r="B77" s="2">
        <v>1168</v>
      </c>
      <c r="C77" s="2" t="s">
        <v>18</v>
      </c>
      <c r="D77" s="4">
        <v>20.95</v>
      </c>
      <c r="E77" s="15">
        <v>2.52022712119562</v>
      </c>
      <c r="F77" s="20">
        <v>0.5027748162616027</v>
      </c>
      <c r="G77" s="46">
        <v>8.6062707949715893</v>
      </c>
      <c r="H77" s="46">
        <v>15.836975435106501</v>
      </c>
      <c r="I77" s="46">
        <v>23.0597526595236</v>
      </c>
      <c r="J77" s="47">
        <v>6.0377143357894596</v>
      </c>
      <c r="K77" s="28">
        <v>12.660396665310699</v>
      </c>
      <c r="L77" s="28">
        <v>20.583143690260702</v>
      </c>
      <c r="M77" s="51">
        <v>8543413</v>
      </c>
      <c r="N77" s="51">
        <v>1072572.3</v>
      </c>
      <c r="O77" s="51">
        <v>618740</v>
      </c>
      <c r="P77" s="51">
        <v>98223.5</v>
      </c>
      <c r="Q77" s="51">
        <v>9932770</v>
      </c>
      <c r="R77" s="51">
        <v>367580</v>
      </c>
      <c r="S77" s="51">
        <v>385855</v>
      </c>
      <c r="T77" s="51">
        <v>81281.399999999994</v>
      </c>
      <c r="U77" s="51">
        <v>110981</v>
      </c>
      <c r="V77" s="14"/>
      <c r="W77" s="51">
        <v>80100</v>
      </c>
      <c r="X77" s="51">
        <v>277000</v>
      </c>
      <c r="Y77" s="51">
        <v>109000</v>
      </c>
      <c r="Z77" s="51">
        <v>0</v>
      </c>
      <c r="AA77" s="51">
        <v>41800</v>
      </c>
      <c r="AB77" s="51">
        <v>39500</v>
      </c>
      <c r="AC77" s="51">
        <v>204000</v>
      </c>
      <c r="AD77" s="51">
        <v>0</v>
      </c>
      <c r="AE77" s="51">
        <v>24900</v>
      </c>
      <c r="AF77" s="51">
        <v>13300</v>
      </c>
      <c r="AG77" s="51">
        <v>7990</v>
      </c>
      <c r="AH77" s="51">
        <v>12500</v>
      </c>
      <c r="AI77" s="51">
        <v>83400</v>
      </c>
      <c r="AJ77" s="51">
        <v>0</v>
      </c>
      <c r="AK77" s="51">
        <v>111000</v>
      </c>
      <c r="AL77" s="51">
        <v>57300</v>
      </c>
      <c r="AM77" s="51">
        <v>187000</v>
      </c>
      <c r="AN77" s="51">
        <v>188000</v>
      </c>
      <c r="AO77" s="51">
        <v>15100</v>
      </c>
      <c r="AP77" s="51">
        <v>0</v>
      </c>
      <c r="AQ77" s="51">
        <v>21400</v>
      </c>
      <c r="AR77" s="51">
        <v>1610000</v>
      </c>
      <c r="AT77" s="28"/>
      <c r="AU77" s="29"/>
      <c r="AW77" s="22"/>
    </row>
    <row r="78" spans="1:52" s="15" customFormat="1">
      <c r="A78" s="2" t="s">
        <v>1</v>
      </c>
      <c r="B78" s="2">
        <v>1168</v>
      </c>
      <c r="C78" s="2" t="s">
        <v>18</v>
      </c>
      <c r="D78" s="4">
        <v>21.21</v>
      </c>
      <c r="E78" s="15">
        <v>2.5423654688352202</v>
      </c>
      <c r="F78" s="20">
        <v>0.45352570600580228</v>
      </c>
      <c r="G78" s="46">
        <v>4.3891960757178099</v>
      </c>
      <c r="H78" s="46">
        <v>12.1525507407621</v>
      </c>
      <c r="I78" s="46">
        <v>18.9949938755903</v>
      </c>
      <c r="J78" s="47">
        <v>2.3283750538361199</v>
      </c>
      <c r="K78" s="28">
        <v>8.9677305321134408</v>
      </c>
      <c r="L78" s="28">
        <v>16.267949621134601</v>
      </c>
      <c r="M78" s="51">
        <v>76546560</v>
      </c>
      <c r="N78" s="51">
        <v>9793987</v>
      </c>
      <c r="O78" s="51">
        <v>5404339.5</v>
      </c>
      <c r="P78" s="51">
        <v>739210.8</v>
      </c>
      <c r="Q78" s="51">
        <v>89327400</v>
      </c>
      <c r="R78" s="51">
        <v>1984599.4</v>
      </c>
      <c r="S78" s="51">
        <v>1282391.1000000001</v>
      </c>
      <c r="T78" s="51">
        <v>515100.8</v>
      </c>
      <c r="U78" s="51">
        <v>823093.8</v>
      </c>
      <c r="V78" s="14"/>
      <c r="W78" s="51">
        <v>717000</v>
      </c>
      <c r="X78" s="51">
        <v>480000</v>
      </c>
      <c r="Y78" s="51">
        <v>802000</v>
      </c>
      <c r="Z78" s="51">
        <v>0</v>
      </c>
      <c r="AA78" s="51">
        <v>226000</v>
      </c>
      <c r="AB78" s="51">
        <v>289000</v>
      </c>
      <c r="AC78" s="51">
        <v>618000</v>
      </c>
      <c r="AD78" s="51">
        <v>76000</v>
      </c>
      <c r="AE78" s="51">
        <v>199000</v>
      </c>
      <c r="AF78" s="51">
        <v>63900</v>
      </c>
      <c r="AG78" s="51">
        <v>39400</v>
      </c>
      <c r="AH78" s="51">
        <v>39500</v>
      </c>
      <c r="AI78" s="51">
        <v>334000</v>
      </c>
      <c r="AJ78" s="51">
        <v>17400</v>
      </c>
      <c r="AK78" s="51">
        <v>823000</v>
      </c>
      <c r="AL78" s="51">
        <v>148000</v>
      </c>
      <c r="AM78" s="51">
        <v>1730000</v>
      </c>
      <c r="AN78" s="51">
        <v>2300000</v>
      </c>
      <c r="AO78" s="51">
        <v>152000</v>
      </c>
      <c r="AP78" s="51">
        <v>0</v>
      </c>
      <c r="AQ78" s="51">
        <v>126000</v>
      </c>
      <c r="AR78" s="51">
        <v>1040000</v>
      </c>
      <c r="AT78" s="28"/>
      <c r="AU78" s="29"/>
      <c r="AW78" s="22"/>
    </row>
    <row r="79" spans="1:52" s="15" customFormat="1">
      <c r="A79" s="3" t="s">
        <v>2</v>
      </c>
      <c r="B79" s="2">
        <v>1168</v>
      </c>
      <c r="C79" s="2" t="s">
        <v>18</v>
      </c>
      <c r="D79" s="7">
        <f>21.3+0.13</f>
        <v>21.43</v>
      </c>
      <c r="E79" s="17">
        <v>2.5605885826376298</v>
      </c>
      <c r="F79" s="20">
        <v>0.3976251309397692</v>
      </c>
      <c r="G79" s="46">
        <v>-0.73729893347367703</v>
      </c>
      <c r="H79" s="46">
        <v>7.9320877725116699</v>
      </c>
      <c r="I79" s="46">
        <v>14.9850695499354</v>
      </c>
      <c r="J79" s="47">
        <v>-2.1776240163155198</v>
      </c>
      <c r="K79" s="28">
        <v>4.71194429285993</v>
      </c>
      <c r="L79" s="28">
        <v>11.5004439079274</v>
      </c>
      <c r="M79" s="52">
        <v>29545400</v>
      </c>
      <c r="N79" s="52">
        <v>3247880</v>
      </c>
      <c r="O79" s="52">
        <v>1493810</v>
      </c>
      <c r="P79" s="52">
        <v>216274</v>
      </c>
      <c r="Q79" s="53">
        <v>29948900</v>
      </c>
      <c r="R79" s="53">
        <v>433828</v>
      </c>
      <c r="S79" s="51">
        <v>352361</v>
      </c>
      <c r="T79" s="51">
        <v>180535.3</v>
      </c>
      <c r="U79" s="52">
        <v>300395</v>
      </c>
      <c r="V79" s="14"/>
      <c r="W79" s="58"/>
      <c r="X79" s="53">
        <v>159000</v>
      </c>
      <c r="Y79" s="53">
        <v>193000</v>
      </c>
      <c r="Z79" s="67">
        <v>0</v>
      </c>
      <c r="AA79" s="53">
        <v>70200</v>
      </c>
      <c r="AB79" s="53">
        <v>110000</v>
      </c>
      <c r="AC79" s="53">
        <v>41300</v>
      </c>
      <c r="AD79" s="58">
        <v>342492</v>
      </c>
      <c r="AE79" s="58">
        <v>58942.3</v>
      </c>
      <c r="AF79" s="58">
        <v>18698.099999999999</v>
      </c>
      <c r="AG79" s="58">
        <v>18579.5</v>
      </c>
      <c r="AH79" s="58">
        <v>16809.099999999999</v>
      </c>
      <c r="AI79" s="53">
        <v>10800</v>
      </c>
      <c r="AJ79" s="52">
        <v>143000</v>
      </c>
      <c r="AK79" s="52">
        <v>300000</v>
      </c>
      <c r="AL79" s="52">
        <v>88700</v>
      </c>
      <c r="AM79" s="52">
        <v>620000</v>
      </c>
      <c r="AN79" s="52">
        <v>91900</v>
      </c>
      <c r="AO79" s="48"/>
      <c r="AP79" s="52">
        <v>87400</v>
      </c>
      <c r="AQ79" s="52">
        <v>42600</v>
      </c>
      <c r="AR79" s="71">
        <v>1960000</v>
      </c>
      <c r="AT79" s="28"/>
      <c r="AU79" s="29"/>
      <c r="AW79" s="22"/>
    </row>
    <row r="80" spans="1:52" s="15" customFormat="1">
      <c r="A80" s="2" t="s">
        <v>1</v>
      </c>
      <c r="B80" s="2">
        <v>1168</v>
      </c>
      <c r="C80" s="2" t="s">
        <v>18</v>
      </c>
      <c r="D80" s="4">
        <v>21.54</v>
      </c>
      <c r="E80" s="15">
        <v>2.5695264651391501</v>
      </c>
      <c r="F80" s="20">
        <v>0.47229822861741294</v>
      </c>
      <c r="G80" s="46">
        <v>5.8789293253986896</v>
      </c>
      <c r="H80" s="46">
        <v>13.5065088948073</v>
      </c>
      <c r="I80" s="46">
        <v>20.359873535587301</v>
      </c>
      <c r="J80" s="47">
        <v>3.7592587440451899</v>
      </c>
      <c r="K80" s="28">
        <v>10.320906969212</v>
      </c>
      <c r="L80" s="28">
        <v>17.812147765328898</v>
      </c>
      <c r="M80" s="51">
        <v>32133524</v>
      </c>
      <c r="N80" s="51">
        <v>4007245.3</v>
      </c>
      <c r="O80" s="51">
        <v>2307050.7999999998</v>
      </c>
      <c r="P80" s="51">
        <v>359115.2</v>
      </c>
      <c r="Q80" s="51">
        <v>40173604</v>
      </c>
      <c r="R80" s="51">
        <v>920357.6</v>
      </c>
      <c r="S80" s="51">
        <v>1526124.1</v>
      </c>
      <c r="T80" s="51">
        <v>221660.1</v>
      </c>
      <c r="U80" s="51">
        <v>322168.90000000002</v>
      </c>
      <c r="V80" s="14"/>
      <c r="W80" s="51">
        <v>321000</v>
      </c>
      <c r="X80" s="51">
        <v>1220000</v>
      </c>
      <c r="Y80" s="51">
        <v>301000</v>
      </c>
      <c r="Z80" s="51">
        <v>0</v>
      </c>
      <c r="AA80" s="51">
        <v>93800</v>
      </c>
      <c r="AB80" s="51">
        <v>128000</v>
      </c>
      <c r="AC80" s="51">
        <v>503000</v>
      </c>
      <c r="AD80" s="51">
        <v>63700</v>
      </c>
      <c r="AE80" s="51">
        <v>71200</v>
      </c>
      <c r="AF80" s="51">
        <v>20600</v>
      </c>
      <c r="AG80" s="51">
        <v>19500</v>
      </c>
      <c r="AH80" s="51">
        <v>24900</v>
      </c>
      <c r="AI80" s="51">
        <v>257000</v>
      </c>
      <c r="AJ80" s="51">
        <v>0</v>
      </c>
      <c r="AK80" s="51">
        <v>322000</v>
      </c>
      <c r="AL80" s="51">
        <v>107000</v>
      </c>
      <c r="AM80" s="51">
        <v>751000</v>
      </c>
      <c r="AN80" s="51">
        <v>938000</v>
      </c>
      <c r="AO80" s="51">
        <v>59300</v>
      </c>
      <c r="AP80" s="51">
        <v>0</v>
      </c>
      <c r="AQ80" s="51">
        <v>59400</v>
      </c>
      <c r="AR80" s="51">
        <v>6870000</v>
      </c>
      <c r="AT80" s="28"/>
      <c r="AU80" s="29"/>
      <c r="AW80" s="22"/>
    </row>
    <row r="81" spans="1:49" s="15" customFormat="1">
      <c r="A81" s="2" t="s">
        <v>1</v>
      </c>
      <c r="B81" s="2">
        <v>1168</v>
      </c>
      <c r="C81" s="2" t="s">
        <v>18</v>
      </c>
      <c r="D81" s="4">
        <v>21.8</v>
      </c>
      <c r="E81" s="15">
        <v>2.5901958428104601</v>
      </c>
      <c r="F81" s="20">
        <v>0.51141314908495272</v>
      </c>
      <c r="G81" s="46">
        <v>9.1292622448990794</v>
      </c>
      <c r="H81" s="46">
        <v>16.389534310437799</v>
      </c>
      <c r="I81" s="46">
        <v>23.754447838372901</v>
      </c>
      <c r="J81" s="47">
        <v>6.6972559561824498</v>
      </c>
      <c r="K81" s="28">
        <v>13.2449946135562</v>
      </c>
      <c r="L81" s="28">
        <v>21.378848609368902</v>
      </c>
      <c r="M81" s="51">
        <v>2941126.3</v>
      </c>
      <c r="N81" s="51">
        <v>412108.4</v>
      </c>
      <c r="O81" s="51">
        <v>261345.9</v>
      </c>
      <c r="P81" s="51">
        <v>40410.6</v>
      </c>
      <c r="Q81" s="51">
        <v>3663202.8</v>
      </c>
      <c r="R81" s="51">
        <v>129605.2</v>
      </c>
      <c r="S81" s="51">
        <v>367395.5</v>
      </c>
      <c r="T81" s="51">
        <v>55864.7</v>
      </c>
      <c r="U81" s="51">
        <v>95139</v>
      </c>
      <c r="V81" s="14"/>
      <c r="W81" s="51">
        <v>28500</v>
      </c>
      <c r="X81" s="51">
        <v>302000</v>
      </c>
      <c r="Y81" s="51">
        <v>65000</v>
      </c>
      <c r="Z81" s="51">
        <v>0</v>
      </c>
      <c r="AA81" s="51">
        <v>41200</v>
      </c>
      <c r="AB81" s="51">
        <v>14700</v>
      </c>
      <c r="AC81" s="51">
        <v>145000</v>
      </c>
      <c r="AD81" s="51">
        <v>0</v>
      </c>
      <c r="AE81" s="51">
        <v>19400</v>
      </c>
      <c r="AF81" s="51">
        <v>10100</v>
      </c>
      <c r="AG81" s="51">
        <v>10400</v>
      </c>
      <c r="AH81" s="51">
        <v>15300</v>
      </c>
      <c r="AI81" s="51">
        <v>51100</v>
      </c>
      <c r="AJ81" s="51">
        <v>2390</v>
      </c>
      <c r="AK81" s="51">
        <v>95100</v>
      </c>
      <c r="AL81" s="51">
        <v>37300</v>
      </c>
      <c r="AM81" s="51">
        <v>239000</v>
      </c>
      <c r="AN81" s="51">
        <v>253000</v>
      </c>
      <c r="AO81" s="51">
        <v>22800</v>
      </c>
      <c r="AP81" s="51">
        <v>0</v>
      </c>
      <c r="AQ81" s="51">
        <v>19300</v>
      </c>
      <c r="AR81" s="51">
        <v>2880000</v>
      </c>
      <c r="AT81" s="28"/>
      <c r="AU81" s="29"/>
      <c r="AW81" s="22"/>
    </row>
    <row r="82" spans="1:49" s="15" customFormat="1">
      <c r="A82" s="2" t="s">
        <v>1</v>
      </c>
      <c r="B82" s="2">
        <v>1168</v>
      </c>
      <c r="C82" s="2" t="s">
        <v>18</v>
      </c>
      <c r="D82" s="4">
        <v>21.95</v>
      </c>
      <c r="E82" s="15">
        <v>2.6018307338380802</v>
      </c>
      <c r="F82" s="20">
        <v>0.4624887778026423</v>
      </c>
      <c r="G82" s="46">
        <v>5.0410463718052396</v>
      </c>
      <c r="H82" s="46">
        <v>12.7547800587965</v>
      </c>
      <c r="I82" s="46">
        <v>19.546216577982399</v>
      </c>
      <c r="J82" s="47">
        <v>2.97727119963008</v>
      </c>
      <c r="K82" s="28">
        <v>9.5446480628745292</v>
      </c>
      <c r="L82" s="28">
        <v>16.950336488265101</v>
      </c>
      <c r="M82" s="51">
        <v>20040196</v>
      </c>
      <c r="N82" s="51">
        <v>2862393.3</v>
      </c>
      <c r="O82" s="51">
        <v>1660299.1</v>
      </c>
      <c r="P82" s="51">
        <v>269073.40000000002</v>
      </c>
      <c r="Q82" s="51">
        <v>25191942</v>
      </c>
      <c r="R82" s="51">
        <v>533505.9</v>
      </c>
      <c r="S82" s="51">
        <v>910401</v>
      </c>
      <c r="T82" s="51">
        <v>180153.1</v>
      </c>
      <c r="U82" s="51">
        <v>245534.6</v>
      </c>
      <c r="V82" s="14"/>
      <c r="W82" s="51">
        <v>209000</v>
      </c>
      <c r="X82" s="51">
        <v>648000</v>
      </c>
      <c r="Y82" s="51">
        <v>263000</v>
      </c>
      <c r="Z82" s="51">
        <v>0</v>
      </c>
      <c r="AA82" s="51">
        <v>91000</v>
      </c>
      <c r="AB82" s="51">
        <v>89200</v>
      </c>
      <c r="AC82" s="51">
        <v>296000</v>
      </c>
      <c r="AD82" s="51">
        <v>39100</v>
      </c>
      <c r="AE82" s="51">
        <v>41500</v>
      </c>
      <c r="AF82" s="51">
        <v>17400</v>
      </c>
      <c r="AG82" s="51">
        <v>10700</v>
      </c>
      <c r="AH82" s="51">
        <v>15200</v>
      </c>
      <c r="AI82" s="51">
        <v>140000</v>
      </c>
      <c r="AJ82" s="51">
        <v>0</v>
      </c>
      <c r="AK82" s="51">
        <v>246000</v>
      </c>
      <c r="AL82" s="51">
        <v>69100</v>
      </c>
      <c r="AM82" s="51">
        <v>454000</v>
      </c>
      <c r="AN82" s="51">
        <v>738000</v>
      </c>
      <c r="AO82" s="51">
        <v>42200</v>
      </c>
      <c r="AP82" s="51">
        <v>0</v>
      </c>
      <c r="AQ82" s="51">
        <v>48600</v>
      </c>
      <c r="AR82" s="51">
        <v>431000</v>
      </c>
      <c r="AT82" s="28"/>
      <c r="AU82" s="29"/>
      <c r="AW82" s="22"/>
    </row>
    <row r="83" spans="1:49" s="15" customFormat="1">
      <c r="A83" s="2" t="s">
        <v>1</v>
      </c>
      <c r="B83" s="2">
        <v>1168</v>
      </c>
      <c r="C83" s="2" t="s">
        <v>18</v>
      </c>
      <c r="D83" s="4">
        <v>22.19</v>
      </c>
      <c r="E83" s="15">
        <v>2.6200095774652801</v>
      </c>
      <c r="F83" s="20">
        <v>0.43640149218213131</v>
      </c>
      <c r="G83" s="46">
        <v>2.7420196193125901</v>
      </c>
      <c r="H83" s="46">
        <v>10.755631980217199</v>
      </c>
      <c r="I83" s="46">
        <v>17.6046039616058</v>
      </c>
      <c r="J83" s="47">
        <v>0.92921498406667002</v>
      </c>
      <c r="K83" s="28">
        <v>7.5991004017855897</v>
      </c>
      <c r="L83" s="28">
        <v>14.7034318313741</v>
      </c>
      <c r="M83" s="51">
        <v>23858922</v>
      </c>
      <c r="N83" s="51">
        <v>2734010.5</v>
      </c>
      <c r="O83" s="51">
        <v>1336802.6000000001</v>
      </c>
      <c r="P83" s="51">
        <v>214622.4</v>
      </c>
      <c r="Q83" s="51">
        <v>25955446</v>
      </c>
      <c r="R83" s="51">
        <v>565554.1</v>
      </c>
      <c r="S83" s="51">
        <v>333953</v>
      </c>
      <c r="T83" s="51">
        <v>136873.70000000001</v>
      </c>
      <c r="U83" s="51">
        <v>243811</v>
      </c>
      <c r="V83" s="14"/>
      <c r="W83" s="51">
        <v>195000</v>
      </c>
      <c r="X83" s="51">
        <v>116000</v>
      </c>
      <c r="Y83" s="51">
        <v>218000</v>
      </c>
      <c r="Z83" s="51">
        <v>0</v>
      </c>
      <c r="AA83" s="51">
        <v>69300</v>
      </c>
      <c r="AB83" s="51">
        <v>67600</v>
      </c>
      <c r="AC83" s="51">
        <v>271000</v>
      </c>
      <c r="AD83" s="51">
        <v>0</v>
      </c>
      <c r="AE83" s="51">
        <v>40600</v>
      </c>
      <c r="AF83" s="51">
        <v>20100</v>
      </c>
      <c r="AG83" s="51">
        <v>18700</v>
      </c>
      <c r="AH83" s="51">
        <v>19200</v>
      </c>
      <c r="AI83" s="51">
        <v>127000</v>
      </c>
      <c r="AJ83" s="51">
        <v>0</v>
      </c>
      <c r="AK83" s="51">
        <v>244000</v>
      </c>
      <c r="AL83" s="51">
        <v>55300</v>
      </c>
      <c r="AM83" s="51">
        <v>441000</v>
      </c>
      <c r="AN83" s="51">
        <v>671000</v>
      </c>
      <c r="AO83" s="51">
        <v>45200</v>
      </c>
      <c r="AP83" s="51">
        <v>0</v>
      </c>
      <c r="AQ83" s="51">
        <v>25400</v>
      </c>
      <c r="AR83" s="51">
        <v>1650000</v>
      </c>
      <c r="AT83" s="28"/>
      <c r="AU83" s="29"/>
      <c r="AW83" s="22"/>
    </row>
    <row r="84" spans="1:49" s="15" customFormat="1">
      <c r="A84" s="2" t="s">
        <v>1</v>
      </c>
      <c r="B84" s="2">
        <v>1168</v>
      </c>
      <c r="C84" s="2" t="s">
        <v>18</v>
      </c>
      <c r="D84" s="4">
        <v>22.45</v>
      </c>
      <c r="E84" s="15">
        <v>2.6391019653327299</v>
      </c>
      <c r="F84" s="20">
        <v>0.3815586973911595</v>
      </c>
      <c r="G84" s="46">
        <v>-2.2646287901138802</v>
      </c>
      <c r="H84" s="46">
        <v>6.6855260770823399</v>
      </c>
      <c r="I84" s="46">
        <v>13.872671037309599</v>
      </c>
      <c r="J84" s="47">
        <v>-3.5388364650043398</v>
      </c>
      <c r="K84" s="28">
        <v>3.4970253465488201</v>
      </c>
      <c r="L84" s="28">
        <v>10.271202872562499</v>
      </c>
      <c r="M84" s="51">
        <v>54957160</v>
      </c>
      <c r="N84" s="51">
        <v>5065920</v>
      </c>
      <c r="O84" s="51">
        <v>2107280</v>
      </c>
      <c r="P84" s="51">
        <v>385316.4</v>
      </c>
      <c r="Q84" s="51">
        <v>55162160</v>
      </c>
      <c r="R84" s="51">
        <v>632915.80000000005</v>
      </c>
      <c r="S84" s="51">
        <v>1294797.5</v>
      </c>
      <c r="T84" s="51">
        <v>324311.19999999995</v>
      </c>
      <c r="U84" s="51">
        <v>579468.4</v>
      </c>
      <c r="V84" s="14"/>
      <c r="W84" s="51">
        <v>381000</v>
      </c>
      <c r="X84" s="51">
        <v>827000</v>
      </c>
      <c r="Y84" s="51">
        <v>468000</v>
      </c>
      <c r="Z84" s="51">
        <v>0</v>
      </c>
      <c r="AA84" s="51">
        <v>178000</v>
      </c>
      <c r="AB84" s="51">
        <v>146000</v>
      </c>
      <c r="AC84" s="51">
        <v>719000</v>
      </c>
      <c r="AD84" s="51">
        <v>62500</v>
      </c>
      <c r="AE84" s="51">
        <v>50000</v>
      </c>
      <c r="AF84" s="51">
        <v>29100</v>
      </c>
      <c r="AG84" s="51">
        <v>18300</v>
      </c>
      <c r="AH84" s="51">
        <v>12000</v>
      </c>
      <c r="AI84" s="51">
        <v>254000</v>
      </c>
      <c r="AJ84" s="51">
        <v>0</v>
      </c>
      <c r="AK84" s="51">
        <v>579000</v>
      </c>
      <c r="AL84" s="51">
        <v>147000</v>
      </c>
      <c r="AM84" s="51">
        <v>449000</v>
      </c>
      <c r="AN84" s="51">
        <v>851000</v>
      </c>
      <c r="AO84" s="51">
        <v>47300</v>
      </c>
      <c r="AP84" s="51">
        <v>0</v>
      </c>
      <c r="AQ84" s="51">
        <v>82800</v>
      </c>
      <c r="AR84" s="51">
        <v>239000</v>
      </c>
      <c r="AT84" s="28"/>
      <c r="AU84" s="29"/>
      <c r="AW84" s="22"/>
    </row>
    <row r="85" spans="1:49" s="15" customFormat="1">
      <c r="A85" s="3" t="s">
        <v>2</v>
      </c>
      <c r="B85" s="2">
        <v>1168</v>
      </c>
      <c r="C85" s="2" t="s">
        <v>18</v>
      </c>
      <c r="D85" s="7">
        <f>21.3+1.36</f>
        <v>22.66</v>
      </c>
      <c r="E85" s="17">
        <v>2.6540707806363799</v>
      </c>
      <c r="F85" s="20">
        <v>0.38567556517100671</v>
      </c>
      <c r="G85" s="46">
        <v>-1.9029287298568101</v>
      </c>
      <c r="H85" s="46">
        <v>6.9703799380299198</v>
      </c>
      <c r="I85" s="46">
        <v>14.0795211674681</v>
      </c>
      <c r="J85" s="47">
        <v>-3.1953341668686801</v>
      </c>
      <c r="K85" s="28">
        <v>3.7958676654794501</v>
      </c>
      <c r="L85" s="28">
        <v>10.5677889278554</v>
      </c>
      <c r="M85" s="52">
        <v>41896200</v>
      </c>
      <c r="N85" s="52">
        <v>3403170</v>
      </c>
      <c r="O85" s="52">
        <v>1380130</v>
      </c>
      <c r="P85" s="52">
        <v>241042</v>
      </c>
      <c r="Q85" s="61">
        <v>40014100</v>
      </c>
      <c r="R85" s="53">
        <v>515353</v>
      </c>
      <c r="S85" s="51">
        <v>922423</v>
      </c>
      <c r="T85" s="51">
        <v>332406</v>
      </c>
      <c r="U85" s="53">
        <v>519688</v>
      </c>
      <c r="V85" s="14"/>
      <c r="W85" s="58"/>
      <c r="X85" s="53">
        <v>618000</v>
      </c>
      <c r="Y85" s="53">
        <v>305000</v>
      </c>
      <c r="Z85" s="67">
        <v>0</v>
      </c>
      <c r="AA85" s="53">
        <v>180000</v>
      </c>
      <c r="AB85" s="53">
        <v>153000</v>
      </c>
      <c r="AC85" s="53">
        <v>64800</v>
      </c>
      <c r="AD85" s="58">
        <v>695287</v>
      </c>
      <c r="AE85" s="58">
        <v>81771.899999999994</v>
      </c>
      <c r="AF85" s="58">
        <v>34883.5</v>
      </c>
      <c r="AG85" s="58">
        <v>34206.6</v>
      </c>
      <c r="AH85" s="58">
        <v>16958.3</v>
      </c>
      <c r="AI85" s="53">
        <v>14900</v>
      </c>
      <c r="AJ85" s="52">
        <v>240000</v>
      </c>
      <c r="AK85" s="53">
        <v>520000</v>
      </c>
      <c r="AL85" s="53">
        <v>239000</v>
      </c>
      <c r="AM85" s="53">
        <v>835000</v>
      </c>
      <c r="AN85" s="53">
        <v>1590000</v>
      </c>
      <c r="AO85" s="53">
        <v>20600</v>
      </c>
      <c r="AP85" s="53">
        <v>49700</v>
      </c>
      <c r="AQ85" s="53">
        <v>80700</v>
      </c>
      <c r="AR85" s="53">
        <v>1360000</v>
      </c>
      <c r="AT85" s="28"/>
      <c r="AU85" s="29"/>
      <c r="AW85" s="22"/>
    </row>
    <row r="86" spans="1:49" s="15" customFormat="1">
      <c r="A86" s="5" t="s">
        <v>1</v>
      </c>
      <c r="B86" s="2">
        <v>1168</v>
      </c>
      <c r="C86" s="2" t="s">
        <v>18</v>
      </c>
      <c r="D86" s="4">
        <v>22.71</v>
      </c>
      <c r="E86" s="15">
        <v>2.6575757004774001</v>
      </c>
      <c r="F86" s="20">
        <v>0.42376888150923953</v>
      </c>
      <c r="G86" s="46">
        <v>1.6243613302209201</v>
      </c>
      <c r="H86" s="46">
        <v>9.8961645753642404</v>
      </c>
      <c r="I86" s="46">
        <v>16.760514319407601</v>
      </c>
      <c r="J86" s="47">
        <v>-5.0659983597842198E-2</v>
      </c>
      <c r="K86" s="28">
        <v>6.6745286343043499</v>
      </c>
      <c r="L86" s="28">
        <v>13.686808424193901</v>
      </c>
      <c r="M86" s="51">
        <v>17861866</v>
      </c>
      <c r="N86" s="51">
        <v>2083345.4</v>
      </c>
      <c r="O86" s="51">
        <v>1011865.3</v>
      </c>
      <c r="P86" s="51">
        <v>159907.20000000001</v>
      </c>
      <c r="Q86" s="51">
        <v>19935956</v>
      </c>
      <c r="R86" s="51">
        <v>360350.5</v>
      </c>
      <c r="S86" s="51">
        <v>187350.8</v>
      </c>
      <c r="T86" s="51">
        <v>74727.399999999994</v>
      </c>
      <c r="U86" s="51">
        <v>71807.199999999997</v>
      </c>
      <c r="V86" s="14"/>
      <c r="W86" s="51">
        <v>157000</v>
      </c>
      <c r="X86" s="51">
        <v>115000</v>
      </c>
      <c r="Y86" s="51">
        <v>72400</v>
      </c>
      <c r="Z86" s="51">
        <v>0</v>
      </c>
      <c r="AA86" s="51">
        <v>37300</v>
      </c>
      <c r="AB86" s="51">
        <v>37500</v>
      </c>
      <c r="AC86" s="51">
        <v>39500</v>
      </c>
      <c r="AD86" s="51">
        <v>15600</v>
      </c>
      <c r="AE86" s="51">
        <v>11000</v>
      </c>
      <c r="AF86" s="51">
        <v>6970</v>
      </c>
      <c r="AG86" s="51">
        <v>6070</v>
      </c>
      <c r="AH86" s="51">
        <v>8090</v>
      </c>
      <c r="AI86" s="51">
        <v>36800</v>
      </c>
      <c r="AJ86" s="51">
        <v>30800</v>
      </c>
      <c r="AK86" s="51">
        <v>71800</v>
      </c>
      <c r="AL86" s="51">
        <v>19000</v>
      </c>
      <c r="AM86" s="51">
        <v>131000</v>
      </c>
      <c r="AN86" s="51">
        <v>210000</v>
      </c>
      <c r="AO86" s="51">
        <v>12500</v>
      </c>
      <c r="AP86" s="51">
        <v>0</v>
      </c>
      <c r="AQ86" s="51">
        <v>18300</v>
      </c>
      <c r="AR86" s="51">
        <v>190000</v>
      </c>
      <c r="AT86" s="28"/>
      <c r="AU86" s="29"/>
      <c r="AW86" s="22"/>
    </row>
    <row r="87" spans="1:49" s="15" customFormat="1">
      <c r="A87" s="3" t="s">
        <v>2</v>
      </c>
      <c r="B87" s="2">
        <v>1168</v>
      </c>
      <c r="C87" s="2" t="s">
        <v>18</v>
      </c>
      <c r="D87" s="7">
        <f>22.8+0.08</f>
        <v>22.88</v>
      </c>
      <c r="E87" s="17">
        <v>2.6693235065718102</v>
      </c>
      <c r="F87" s="20">
        <v>0.38092138339335213</v>
      </c>
      <c r="G87" s="46">
        <v>-2.3511514233961801</v>
      </c>
      <c r="H87" s="46">
        <v>6.6093803811390499</v>
      </c>
      <c r="I87" s="46">
        <v>13.8059966475551</v>
      </c>
      <c r="J87" s="47">
        <v>-3.59469636660029</v>
      </c>
      <c r="K87" s="28">
        <v>3.40935592976107</v>
      </c>
      <c r="L87" s="28">
        <v>10.1753004460829</v>
      </c>
      <c r="M87" s="52">
        <v>46033900</v>
      </c>
      <c r="N87" s="52">
        <v>4085670</v>
      </c>
      <c r="O87" s="52">
        <v>1663650</v>
      </c>
      <c r="P87" s="52">
        <v>301342</v>
      </c>
      <c r="Q87" s="53">
        <v>42749400</v>
      </c>
      <c r="R87" s="53">
        <v>548936</v>
      </c>
      <c r="S87" s="51">
        <v>422618</v>
      </c>
      <c r="T87" s="51">
        <v>318611.80000000005</v>
      </c>
      <c r="U87" s="52">
        <v>546004</v>
      </c>
      <c r="V87" s="14"/>
      <c r="W87" s="58"/>
      <c r="X87" s="52">
        <v>199000</v>
      </c>
      <c r="Y87" s="52">
        <v>224000</v>
      </c>
      <c r="Z87" s="67">
        <v>0</v>
      </c>
      <c r="AA87" s="58">
        <v>146988.20000000001</v>
      </c>
      <c r="AB87" s="58">
        <v>171623.6</v>
      </c>
      <c r="AC87" s="53">
        <v>42400</v>
      </c>
      <c r="AD87" s="58">
        <v>576869</v>
      </c>
      <c r="AE87" s="52">
        <v>101000</v>
      </c>
      <c r="AF87" s="58">
        <v>34390.699999999997</v>
      </c>
      <c r="AG87" s="58">
        <v>33837.300000000003</v>
      </c>
      <c r="AH87" s="58">
        <v>15892.9</v>
      </c>
      <c r="AI87" s="53">
        <v>13900</v>
      </c>
      <c r="AJ87" s="52">
        <v>236000</v>
      </c>
      <c r="AK87" s="52">
        <v>546000</v>
      </c>
      <c r="AL87" s="52">
        <v>136000</v>
      </c>
      <c r="AM87" s="52">
        <v>787000</v>
      </c>
      <c r="AN87" s="52">
        <v>1430000</v>
      </c>
      <c r="AO87" s="48"/>
      <c r="AP87" s="52">
        <v>90500</v>
      </c>
      <c r="AQ87" s="52">
        <v>47900</v>
      </c>
      <c r="AR87" s="71">
        <v>2070000</v>
      </c>
      <c r="AT87" s="28"/>
      <c r="AU87" s="29"/>
      <c r="AW87" s="22"/>
    </row>
    <row r="88" spans="1:49" s="15" customFormat="1">
      <c r="A88" s="5" t="s">
        <v>1</v>
      </c>
      <c r="B88" s="2">
        <v>1168</v>
      </c>
      <c r="C88" s="2" t="s">
        <v>18</v>
      </c>
      <c r="D88" s="4">
        <v>23.04</v>
      </c>
      <c r="E88" s="15">
        <v>2.6801431082323601</v>
      </c>
      <c r="F88" s="20">
        <v>0.41307431214185369</v>
      </c>
      <c r="G88" s="46">
        <v>0.59016869228942304</v>
      </c>
      <c r="H88" s="46">
        <v>9.0339833736501003</v>
      </c>
      <c r="I88" s="46">
        <v>16.0225643412987</v>
      </c>
      <c r="J88" s="47">
        <v>-0.91419646033627699</v>
      </c>
      <c r="K88" s="28">
        <v>5.8323349004315599</v>
      </c>
      <c r="L88" s="28">
        <v>12.715852619358101</v>
      </c>
      <c r="M88" s="51">
        <v>45877700</v>
      </c>
      <c r="N88" s="51">
        <v>5286872</v>
      </c>
      <c r="O88" s="51">
        <v>2412635</v>
      </c>
      <c r="P88" s="51">
        <v>440992.3</v>
      </c>
      <c r="Q88" s="51">
        <v>52085776</v>
      </c>
      <c r="R88" s="51">
        <v>867237.3</v>
      </c>
      <c r="S88" s="51">
        <v>1659734.2999999998</v>
      </c>
      <c r="T88" s="51">
        <v>472525.1</v>
      </c>
      <c r="U88" s="51">
        <v>929782.5</v>
      </c>
      <c r="V88" s="14"/>
      <c r="W88" s="51">
        <v>390000</v>
      </c>
      <c r="X88" s="51">
        <v>772000</v>
      </c>
      <c r="Y88" s="51">
        <v>888000</v>
      </c>
      <c r="Z88" s="51">
        <v>0</v>
      </c>
      <c r="AA88" s="51">
        <v>256000</v>
      </c>
      <c r="AB88" s="51">
        <v>216000</v>
      </c>
      <c r="AC88" s="51">
        <v>955000</v>
      </c>
      <c r="AD88" s="51">
        <v>91600</v>
      </c>
      <c r="AE88" s="51">
        <v>154000</v>
      </c>
      <c r="AF88" s="51">
        <v>66800</v>
      </c>
      <c r="AG88" s="51">
        <v>44100</v>
      </c>
      <c r="AH88" s="51">
        <v>28900</v>
      </c>
      <c r="AI88" s="51">
        <v>408000</v>
      </c>
      <c r="AJ88" s="51">
        <v>0</v>
      </c>
      <c r="AK88" s="51">
        <v>930000</v>
      </c>
      <c r="AL88" s="51">
        <v>169000</v>
      </c>
      <c r="AM88" s="51">
        <v>1330000</v>
      </c>
      <c r="AN88" s="51">
        <v>2160000</v>
      </c>
      <c r="AO88" s="51">
        <v>236000</v>
      </c>
      <c r="AP88" s="51">
        <v>0</v>
      </c>
      <c r="AQ88" s="51">
        <v>101000</v>
      </c>
      <c r="AR88" s="51">
        <v>1530000</v>
      </c>
      <c r="AT88" s="28"/>
      <c r="AU88" s="29"/>
      <c r="AW88" s="22"/>
    </row>
    <row r="89" spans="1:49" s="15" customFormat="1">
      <c r="A89" s="5" t="s">
        <v>1</v>
      </c>
      <c r="B89" s="2">
        <v>1168</v>
      </c>
      <c r="C89" s="2" t="s">
        <v>18</v>
      </c>
      <c r="D89" s="4">
        <v>23.33</v>
      </c>
      <c r="E89" s="15">
        <v>2.6991728049678398</v>
      </c>
      <c r="F89" s="20">
        <v>0.52118677556098247</v>
      </c>
      <c r="G89" s="46">
        <v>9.9091422352305898</v>
      </c>
      <c r="H89" s="46">
        <v>17.142735568839701</v>
      </c>
      <c r="I89" s="46">
        <v>24.598812602584999</v>
      </c>
      <c r="J89" s="47">
        <v>7.4158988033803999</v>
      </c>
      <c r="K89" s="28">
        <v>14.0311286850529</v>
      </c>
      <c r="L89" s="28">
        <v>22.261176753452698</v>
      </c>
      <c r="M89" s="51">
        <v>909037</v>
      </c>
      <c r="N89" s="51">
        <v>121774.7</v>
      </c>
      <c r="O89" s="51">
        <v>70072</v>
      </c>
      <c r="P89" s="51">
        <v>12719.7</v>
      </c>
      <c r="Q89" s="51">
        <v>1001910</v>
      </c>
      <c r="R89" s="51">
        <v>49759.7</v>
      </c>
      <c r="S89" s="51">
        <v>276204</v>
      </c>
      <c r="T89" s="51">
        <v>41501.600000000006</v>
      </c>
      <c r="U89" s="51">
        <v>55234.5</v>
      </c>
      <c r="V89" s="14"/>
      <c r="W89" s="51">
        <v>8490</v>
      </c>
      <c r="X89" s="51">
        <v>147000</v>
      </c>
      <c r="Y89" s="51">
        <v>129000</v>
      </c>
      <c r="Z89" s="51">
        <v>99000</v>
      </c>
      <c r="AA89" s="51">
        <v>20300</v>
      </c>
      <c r="AB89" s="51">
        <v>21200</v>
      </c>
      <c r="AC89" s="51">
        <v>132000</v>
      </c>
      <c r="AD89" s="51">
        <v>0</v>
      </c>
      <c r="AE89" s="51">
        <v>14800</v>
      </c>
      <c r="AF89" s="51">
        <v>8900</v>
      </c>
      <c r="AG89" s="51">
        <v>2750</v>
      </c>
      <c r="AH89" s="51">
        <v>3760</v>
      </c>
      <c r="AI89" s="51">
        <v>47200</v>
      </c>
      <c r="AJ89" s="51">
        <v>0</v>
      </c>
      <c r="AK89" s="51">
        <v>55200</v>
      </c>
      <c r="AL89" s="51">
        <v>23200</v>
      </c>
      <c r="AM89" s="51">
        <v>105000</v>
      </c>
      <c r="AN89" s="51">
        <v>165000</v>
      </c>
      <c r="AO89" s="51">
        <v>16900</v>
      </c>
      <c r="AP89" s="51">
        <v>0</v>
      </c>
      <c r="AQ89" s="51">
        <v>24300</v>
      </c>
      <c r="AR89" s="51">
        <v>2940000</v>
      </c>
      <c r="AT89" s="28"/>
      <c r="AU89" s="29"/>
      <c r="AW89" s="22"/>
    </row>
    <row r="90" spans="1:49" s="15" customFormat="1">
      <c r="A90" s="5" t="s">
        <v>1</v>
      </c>
      <c r="B90" s="2">
        <v>1168</v>
      </c>
      <c r="C90" s="2" t="s">
        <v>18</v>
      </c>
      <c r="D90" s="4">
        <v>23.56</v>
      </c>
      <c r="E90" s="15">
        <v>2.7137383570267799</v>
      </c>
      <c r="F90" s="20">
        <v>0.50498778949508738</v>
      </c>
      <c r="G90" s="46">
        <v>8.6600773286863095</v>
      </c>
      <c r="H90" s="46">
        <v>15.945362673991101</v>
      </c>
      <c r="I90" s="46">
        <v>23.116771874780301</v>
      </c>
      <c r="J90" s="47">
        <v>6.2523521641061004</v>
      </c>
      <c r="K90" s="28">
        <v>12.826373264776599</v>
      </c>
      <c r="L90" s="28">
        <v>20.7526700299568</v>
      </c>
      <c r="M90" s="51">
        <v>26957642</v>
      </c>
      <c r="N90" s="51">
        <v>3643986.5</v>
      </c>
      <c r="O90" s="51">
        <v>2233896.2999999998</v>
      </c>
      <c r="P90" s="51">
        <v>321347.40000000002</v>
      </c>
      <c r="Q90" s="51">
        <v>34238436</v>
      </c>
      <c r="R90" s="51">
        <v>1162177.1000000001</v>
      </c>
      <c r="S90" s="51">
        <v>2767006.6</v>
      </c>
      <c r="T90" s="51">
        <v>605955.69999999995</v>
      </c>
      <c r="U90" s="51">
        <v>777102.2</v>
      </c>
      <c r="V90" s="14"/>
      <c r="W90" s="51">
        <v>267000</v>
      </c>
      <c r="X90" s="51">
        <v>1330000</v>
      </c>
      <c r="Y90" s="51">
        <v>1440000</v>
      </c>
      <c r="Z90" s="51">
        <v>0</v>
      </c>
      <c r="AA90" s="51">
        <v>225000</v>
      </c>
      <c r="AB90" s="51">
        <v>381000</v>
      </c>
      <c r="AC90" s="51">
        <v>1340000</v>
      </c>
      <c r="AD90" s="51">
        <v>123000</v>
      </c>
      <c r="AE90" s="51">
        <v>103000</v>
      </c>
      <c r="AF90" s="51">
        <v>47600</v>
      </c>
      <c r="AG90" s="51">
        <v>25300</v>
      </c>
      <c r="AH90" s="51">
        <v>23600</v>
      </c>
      <c r="AI90" s="51">
        <v>455000</v>
      </c>
      <c r="AJ90" s="51">
        <v>17000</v>
      </c>
      <c r="AK90" s="51">
        <v>777000</v>
      </c>
      <c r="AL90" s="51">
        <v>227000</v>
      </c>
      <c r="AM90" s="51">
        <v>1030000</v>
      </c>
      <c r="AN90" s="51">
        <v>1860000</v>
      </c>
      <c r="AO90" s="51">
        <v>125000</v>
      </c>
      <c r="AP90" s="51">
        <v>0</v>
      </c>
      <c r="AQ90" s="51">
        <v>160000</v>
      </c>
      <c r="AR90" s="51">
        <v>2870000</v>
      </c>
      <c r="AT90" s="28"/>
      <c r="AU90" s="29"/>
      <c r="AW90" s="22"/>
    </row>
    <row r="91" spans="1:49" s="15" customFormat="1">
      <c r="A91" s="3" t="s">
        <v>2</v>
      </c>
      <c r="B91" s="2">
        <v>1168</v>
      </c>
      <c r="C91" s="2" t="s">
        <v>18</v>
      </c>
      <c r="D91" s="7">
        <f>22.8+0.92</f>
        <v>23.720000000000002</v>
      </c>
      <c r="E91" s="17">
        <v>2.7235987681884102</v>
      </c>
      <c r="F91" s="20">
        <v>0.4350827994173192</v>
      </c>
      <c r="G91" s="46">
        <v>2.5979864766719598</v>
      </c>
      <c r="H91" s="46">
        <v>10.7273472732681</v>
      </c>
      <c r="I91" s="46">
        <v>17.545396576619101</v>
      </c>
      <c r="J91" s="47">
        <v>0.80458214385892601</v>
      </c>
      <c r="K91" s="28">
        <v>7.5394703522760897</v>
      </c>
      <c r="L91" s="28">
        <v>14.5209511221159</v>
      </c>
      <c r="M91" s="53">
        <v>30731200</v>
      </c>
      <c r="N91" s="53">
        <v>3439060</v>
      </c>
      <c r="O91" s="52">
        <v>1753820</v>
      </c>
      <c r="P91" s="52">
        <v>286062</v>
      </c>
      <c r="Q91" s="53">
        <v>32654900</v>
      </c>
      <c r="R91" s="53">
        <v>608782</v>
      </c>
      <c r="S91" s="51">
        <v>2545773</v>
      </c>
      <c r="T91" s="51">
        <v>405743.6</v>
      </c>
      <c r="U91" s="53">
        <v>549351</v>
      </c>
      <c r="V91" s="14"/>
      <c r="W91" s="58"/>
      <c r="X91" s="52">
        <v>1720000</v>
      </c>
      <c r="Y91" s="53">
        <v>822000</v>
      </c>
      <c r="Z91" s="67">
        <v>0</v>
      </c>
      <c r="AA91" s="58">
        <v>193225.1</v>
      </c>
      <c r="AB91" s="58">
        <v>212518.5</v>
      </c>
      <c r="AC91" s="58">
        <v>43577.3</v>
      </c>
      <c r="AD91" s="58">
        <v>757425</v>
      </c>
      <c r="AE91" s="58">
        <v>104942.8</v>
      </c>
      <c r="AF91" s="58">
        <v>52338</v>
      </c>
      <c r="AG91" s="58">
        <v>30734.5</v>
      </c>
      <c r="AH91" s="58">
        <v>41025.199999999997</v>
      </c>
      <c r="AI91" s="65">
        <v>8756.8867200000004</v>
      </c>
      <c r="AJ91" s="53">
        <v>327000</v>
      </c>
      <c r="AK91" s="53">
        <v>549000</v>
      </c>
      <c r="AL91" s="52">
        <v>145000</v>
      </c>
      <c r="AM91" s="52">
        <v>1270000</v>
      </c>
      <c r="AN91" s="52">
        <v>2320000</v>
      </c>
      <c r="AO91" s="48"/>
      <c r="AP91" s="52">
        <v>47800</v>
      </c>
      <c r="AQ91" s="52">
        <v>109000</v>
      </c>
      <c r="AR91" s="71">
        <v>9420000</v>
      </c>
      <c r="AT91" s="28"/>
      <c r="AU91" s="29"/>
      <c r="AW91" s="22"/>
    </row>
    <row r="92" spans="1:49" s="15" customFormat="1">
      <c r="A92" s="5" t="s">
        <v>1</v>
      </c>
      <c r="B92" s="2">
        <v>1168</v>
      </c>
      <c r="C92" s="2" t="s">
        <v>18</v>
      </c>
      <c r="D92" s="4">
        <v>23.83</v>
      </c>
      <c r="E92" s="15">
        <v>2.7302492465812298</v>
      </c>
      <c r="F92" s="20">
        <v>0.43034909643199271</v>
      </c>
      <c r="G92" s="46">
        <v>2.1531040931750298</v>
      </c>
      <c r="H92" s="46">
        <v>10.344179870574999</v>
      </c>
      <c r="I92" s="46">
        <v>17.2632547774211</v>
      </c>
      <c r="J92" s="47">
        <v>0.44060385163954902</v>
      </c>
      <c r="K92" s="28">
        <v>7.1470276611066597</v>
      </c>
      <c r="L92" s="28">
        <v>14.1339959407447</v>
      </c>
      <c r="M92" s="51">
        <v>36172456</v>
      </c>
      <c r="N92" s="51">
        <v>4740696</v>
      </c>
      <c r="O92" s="51">
        <v>2353627</v>
      </c>
      <c r="P92" s="51">
        <v>348397.3</v>
      </c>
      <c r="Q92" s="51">
        <v>41435384</v>
      </c>
      <c r="R92" s="51">
        <v>879387.1</v>
      </c>
      <c r="S92" s="51">
        <v>1573626.6</v>
      </c>
      <c r="T92" s="51">
        <v>283163.3</v>
      </c>
      <c r="U92" s="51">
        <v>471397.6</v>
      </c>
      <c r="V92" s="14"/>
      <c r="W92" s="51">
        <v>73900</v>
      </c>
      <c r="X92" s="51">
        <v>1030000</v>
      </c>
      <c r="Y92" s="51">
        <v>542000</v>
      </c>
      <c r="Z92" s="51">
        <v>243000</v>
      </c>
      <c r="AA92" s="51">
        <v>121000</v>
      </c>
      <c r="AB92" s="51">
        <v>162000</v>
      </c>
      <c r="AC92" s="51">
        <v>537000</v>
      </c>
      <c r="AD92" s="51">
        <v>0</v>
      </c>
      <c r="AE92" s="51">
        <v>91200</v>
      </c>
      <c r="AF92" s="51">
        <v>48000</v>
      </c>
      <c r="AG92" s="51">
        <v>34100</v>
      </c>
      <c r="AH92" s="51">
        <v>38000</v>
      </c>
      <c r="AI92" s="51">
        <v>184000</v>
      </c>
      <c r="AJ92" s="51">
        <v>0</v>
      </c>
      <c r="AK92" s="51">
        <v>471000</v>
      </c>
      <c r="AL92" s="51">
        <v>77200</v>
      </c>
      <c r="AM92" s="51">
        <v>1120000</v>
      </c>
      <c r="AN92" s="51">
        <v>1920000</v>
      </c>
      <c r="AO92" s="51">
        <v>66400</v>
      </c>
      <c r="AP92" s="51">
        <v>0</v>
      </c>
      <c r="AQ92" s="51">
        <v>43500</v>
      </c>
      <c r="AR92" s="51">
        <v>1230000</v>
      </c>
      <c r="AT92" s="28"/>
      <c r="AU92" s="29"/>
      <c r="AW92" s="22"/>
    </row>
    <row r="93" spans="1:49" s="15" customFormat="1">
      <c r="A93" s="5" t="s">
        <v>1</v>
      </c>
      <c r="B93" s="2">
        <v>1168</v>
      </c>
      <c r="C93" s="2" t="s">
        <v>18</v>
      </c>
      <c r="D93" s="4">
        <v>24.23</v>
      </c>
      <c r="E93" s="15">
        <v>2.75355535380913</v>
      </c>
      <c r="F93" s="20">
        <v>0.47749525248567631</v>
      </c>
      <c r="G93" s="46">
        <v>6.3096122203140501</v>
      </c>
      <c r="H93" s="46">
        <v>13.8602661191845</v>
      </c>
      <c r="I93" s="46">
        <v>20.801444837437099</v>
      </c>
      <c r="J93" s="47">
        <v>4.0962451542260796</v>
      </c>
      <c r="K93" s="28">
        <v>10.7077233003568</v>
      </c>
      <c r="L93" s="28">
        <v>18.260341144711202</v>
      </c>
      <c r="M93" s="51">
        <v>16827620</v>
      </c>
      <c r="N93" s="51">
        <v>2409925.5</v>
      </c>
      <c r="O93" s="51">
        <v>1385595.9</v>
      </c>
      <c r="P93" s="51">
        <v>206616.4</v>
      </c>
      <c r="Q93" s="51">
        <v>20625890</v>
      </c>
      <c r="R93" s="51">
        <v>610117.9</v>
      </c>
      <c r="S93" s="51">
        <v>695410.3</v>
      </c>
      <c r="T93" s="51">
        <v>188496.2</v>
      </c>
      <c r="U93" s="51">
        <v>301799.90000000002</v>
      </c>
      <c r="V93" s="14"/>
      <c r="W93" s="51">
        <v>176000</v>
      </c>
      <c r="X93" s="51">
        <v>363000</v>
      </c>
      <c r="Y93" s="51">
        <v>333000</v>
      </c>
      <c r="Z93" s="51">
        <v>0</v>
      </c>
      <c r="AA93" s="51">
        <v>82600</v>
      </c>
      <c r="AB93" s="51">
        <v>106000</v>
      </c>
      <c r="AC93" s="51">
        <v>351000</v>
      </c>
      <c r="AD93" s="51">
        <v>41100</v>
      </c>
      <c r="AE93" s="51">
        <v>32300</v>
      </c>
      <c r="AF93" s="51">
        <v>13100</v>
      </c>
      <c r="AG93" s="51">
        <v>11300</v>
      </c>
      <c r="AH93" s="51">
        <v>10500</v>
      </c>
      <c r="AI93" s="51">
        <v>155000</v>
      </c>
      <c r="AJ93" s="51">
        <v>0</v>
      </c>
      <c r="AK93" s="51">
        <v>302000</v>
      </c>
      <c r="AL93" s="51">
        <v>87200</v>
      </c>
      <c r="AM93" s="51">
        <v>508000</v>
      </c>
      <c r="AN93" s="51">
        <v>913000</v>
      </c>
      <c r="AO93" s="51">
        <v>15000</v>
      </c>
      <c r="AP93" s="51">
        <v>0</v>
      </c>
      <c r="AQ93" s="51">
        <v>43000</v>
      </c>
      <c r="AR93" s="51">
        <v>416000</v>
      </c>
      <c r="AT93" s="28"/>
      <c r="AU93" s="29"/>
      <c r="AW93" s="22"/>
    </row>
    <row r="94" spans="1:49" s="15" customFormat="1">
      <c r="A94" s="3" t="s">
        <v>2</v>
      </c>
      <c r="B94" s="2">
        <v>1168</v>
      </c>
      <c r="C94" s="2" t="s">
        <v>18</v>
      </c>
      <c r="D94" s="7">
        <f>24.3+0.085</f>
        <v>24.385000000000002</v>
      </c>
      <c r="E94" s="17">
        <v>2.7621002738375</v>
      </c>
      <c r="F94" s="20">
        <v>0.45114791083002781</v>
      </c>
      <c r="G94" s="46">
        <v>4.0495828582794697</v>
      </c>
      <c r="H94" s="46">
        <v>11.9481357794039</v>
      </c>
      <c r="I94" s="46">
        <v>18.723709792907499</v>
      </c>
      <c r="J94" s="47">
        <v>2.1480613286627301</v>
      </c>
      <c r="K94" s="28">
        <v>8.7535722938745693</v>
      </c>
      <c r="L94" s="28">
        <v>15.956700721060001</v>
      </c>
      <c r="M94" s="53">
        <v>59364500</v>
      </c>
      <c r="N94" s="53">
        <v>6826400</v>
      </c>
      <c r="O94" s="53">
        <v>3432260</v>
      </c>
      <c r="P94" s="53">
        <v>569095</v>
      </c>
      <c r="Q94" s="53">
        <v>65736100</v>
      </c>
      <c r="R94" s="53">
        <v>1609840</v>
      </c>
      <c r="S94" s="51">
        <v>2291425</v>
      </c>
      <c r="T94" s="51">
        <v>1315473</v>
      </c>
      <c r="U94" s="53">
        <v>2165900</v>
      </c>
      <c r="V94" s="14"/>
      <c r="W94" s="58"/>
      <c r="X94" s="53">
        <v>966000</v>
      </c>
      <c r="Y94" s="53">
        <v>1330000</v>
      </c>
      <c r="Z94" s="67">
        <v>0</v>
      </c>
      <c r="AA94" s="53">
        <v>611000</v>
      </c>
      <c r="AB94" s="53">
        <v>704000</v>
      </c>
      <c r="AC94" s="53">
        <v>75700</v>
      </c>
      <c r="AD94" s="58">
        <v>1173266</v>
      </c>
      <c r="AE94" s="53">
        <v>471000</v>
      </c>
      <c r="AF94" s="53">
        <v>177000</v>
      </c>
      <c r="AG94" s="53">
        <v>161000</v>
      </c>
      <c r="AH94" s="53">
        <v>116000</v>
      </c>
      <c r="AI94" s="53">
        <v>18200</v>
      </c>
      <c r="AJ94" s="58">
        <v>534231</v>
      </c>
      <c r="AK94" s="53">
        <v>2170000</v>
      </c>
      <c r="AL94" s="53">
        <v>348000</v>
      </c>
      <c r="AM94" s="53">
        <v>5200000</v>
      </c>
      <c r="AN94" s="53">
        <v>6980000</v>
      </c>
      <c r="AO94" s="58">
        <v>0</v>
      </c>
      <c r="AP94" s="53">
        <v>303000</v>
      </c>
      <c r="AQ94" s="53">
        <v>164000</v>
      </c>
      <c r="AR94" s="53">
        <v>34100000</v>
      </c>
      <c r="AT94" s="28"/>
      <c r="AU94" s="29"/>
      <c r="AW94" s="22"/>
    </row>
    <row r="95" spans="1:49" s="15" customFormat="1">
      <c r="A95" s="5" t="s">
        <v>1</v>
      </c>
      <c r="B95" s="2">
        <v>1168</v>
      </c>
      <c r="C95" s="2" t="s">
        <v>18</v>
      </c>
      <c r="D95" s="4">
        <v>24.54</v>
      </c>
      <c r="E95" s="15">
        <v>2.7702826961543199</v>
      </c>
      <c r="F95" s="20">
        <v>0.43098331090254316</v>
      </c>
      <c r="G95" s="46">
        <v>2.25029445592883</v>
      </c>
      <c r="H95" s="46">
        <v>10.4240018132228</v>
      </c>
      <c r="I95" s="46">
        <v>17.2580143145432</v>
      </c>
      <c r="J95" s="47">
        <v>0.43541362812878998</v>
      </c>
      <c r="K95" s="28">
        <v>7.2180634182579002</v>
      </c>
      <c r="L95" s="28">
        <v>14.2400070767067</v>
      </c>
      <c r="M95" s="51">
        <v>8217413</v>
      </c>
      <c r="N95" s="51">
        <v>810665.9</v>
      </c>
      <c r="O95" s="51">
        <v>389275.6</v>
      </c>
      <c r="P95" s="51">
        <v>72043.600000000006</v>
      </c>
      <c r="Q95" s="51">
        <v>8393068</v>
      </c>
      <c r="R95" s="51">
        <v>152693.5</v>
      </c>
      <c r="S95" s="51">
        <v>160104.59999999998</v>
      </c>
      <c r="T95" s="51">
        <v>39148.800000000003</v>
      </c>
      <c r="U95" s="51">
        <v>68391.100000000006</v>
      </c>
      <c r="V95" s="14"/>
      <c r="W95" s="51">
        <v>62300</v>
      </c>
      <c r="X95" s="51">
        <v>74200</v>
      </c>
      <c r="Y95" s="51">
        <v>85900</v>
      </c>
      <c r="Z95" s="51">
        <v>0</v>
      </c>
      <c r="AA95" s="51">
        <v>20100</v>
      </c>
      <c r="AB95" s="51">
        <v>19000</v>
      </c>
      <c r="AC95" s="51">
        <v>65100</v>
      </c>
      <c r="AD95" s="51">
        <v>14600</v>
      </c>
      <c r="AE95" s="51">
        <v>11800</v>
      </c>
      <c r="AF95" s="51">
        <v>7470</v>
      </c>
      <c r="AG95" s="51">
        <v>4470</v>
      </c>
      <c r="AH95" s="51">
        <v>4760</v>
      </c>
      <c r="AI95" s="51">
        <v>38700</v>
      </c>
      <c r="AJ95" s="51">
        <v>0</v>
      </c>
      <c r="AK95" s="51">
        <v>68400</v>
      </c>
      <c r="AL95" s="51">
        <v>19600</v>
      </c>
      <c r="AM95" s="51">
        <v>75600</v>
      </c>
      <c r="AN95" s="51">
        <v>159000</v>
      </c>
      <c r="AO95" s="51">
        <v>10100</v>
      </c>
      <c r="AP95" s="51">
        <v>0</v>
      </c>
      <c r="AQ95" s="51">
        <v>11100</v>
      </c>
      <c r="AR95" s="51">
        <v>114000</v>
      </c>
      <c r="AT95" s="28"/>
      <c r="AU95" s="29"/>
      <c r="AW95" s="22"/>
    </row>
    <row r="96" spans="1:49" s="15" customFormat="1">
      <c r="A96" s="5" t="s">
        <v>1</v>
      </c>
      <c r="B96" s="2">
        <v>1168</v>
      </c>
      <c r="C96" s="2" t="s">
        <v>18</v>
      </c>
      <c r="D96" s="4">
        <v>24.78</v>
      </c>
      <c r="E96" s="15">
        <v>2.78228791138394</v>
      </c>
      <c r="F96" s="20">
        <v>0.47054296095488246</v>
      </c>
      <c r="G96" s="46">
        <v>5.7672764659188998</v>
      </c>
      <c r="H96" s="46">
        <v>13.444944717266999</v>
      </c>
      <c r="I96" s="46">
        <v>20.283875623904901</v>
      </c>
      <c r="J96" s="47">
        <v>3.69016828604977</v>
      </c>
      <c r="K96" s="28">
        <v>10.235801148767701</v>
      </c>
      <c r="L96" s="28">
        <v>17.6668495547124</v>
      </c>
      <c r="M96" s="51">
        <v>4361563</v>
      </c>
      <c r="N96" s="51">
        <v>546954.80000000005</v>
      </c>
      <c r="O96" s="51">
        <v>295368.8</v>
      </c>
      <c r="P96" s="51">
        <v>52119</v>
      </c>
      <c r="Q96" s="51">
        <v>4868902.5</v>
      </c>
      <c r="R96" s="51">
        <v>138605.9</v>
      </c>
      <c r="S96" s="51">
        <v>556370</v>
      </c>
      <c r="T96" s="51">
        <v>81214.5</v>
      </c>
      <c r="U96" s="51">
        <v>112217</v>
      </c>
      <c r="V96" s="14"/>
      <c r="W96" s="51">
        <v>38900</v>
      </c>
      <c r="X96" s="51">
        <v>277000</v>
      </c>
      <c r="Y96" s="51">
        <v>279000</v>
      </c>
      <c r="Z96" s="51">
        <v>0</v>
      </c>
      <c r="AA96" s="51">
        <v>28500</v>
      </c>
      <c r="AB96" s="51">
        <v>52800</v>
      </c>
      <c r="AC96" s="51">
        <v>403000</v>
      </c>
      <c r="AD96" s="51">
        <v>0</v>
      </c>
      <c r="AE96" s="51">
        <v>4420</v>
      </c>
      <c r="AF96" s="51">
        <v>17100</v>
      </c>
      <c r="AG96" s="51">
        <v>13300</v>
      </c>
      <c r="AH96" s="51">
        <v>4810</v>
      </c>
      <c r="AI96" s="51">
        <v>95700</v>
      </c>
      <c r="AJ96" s="51">
        <v>0</v>
      </c>
      <c r="AK96" s="51">
        <v>112000</v>
      </c>
      <c r="AL96" s="51">
        <v>83400</v>
      </c>
      <c r="AM96" s="51">
        <v>160000</v>
      </c>
      <c r="AN96" s="51">
        <v>269000</v>
      </c>
      <c r="AO96" s="51">
        <v>10800</v>
      </c>
      <c r="AP96" s="51">
        <v>0</v>
      </c>
      <c r="AQ96" s="51">
        <v>29300</v>
      </c>
      <c r="AR96" s="51">
        <v>2720000</v>
      </c>
      <c r="AT96" s="28"/>
      <c r="AU96" s="29"/>
      <c r="AW96" s="22"/>
    </row>
    <row r="97" spans="1:49" s="15" customFormat="1">
      <c r="A97" s="5" t="s">
        <v>1</v>
      </c>
      <c r="B97" s="2">
        <v>1168</v>
      </c>
      <c r="C97" s="2" t="s">
        <v>18</v>
      </c>
      <c r="D97" s="4">
        <v>25.06</v>
      </c>
      <c r="E97" s="15">
        <v>2.7958197820072002</v>
      </c>
      <c r="F97" s="20">
        <v>0.53249449943183835</v>
      </c>
      <c r="G97" s="46">
        <v>10.8251466604756</v>
      </c>
      <c r="H97" s="46">
        <v>17.9559912434108</v>
      </c>
      <c r="I97" s="46">
        <v>25.6855620139143</v>
      </c>
      <c r="J97" s="47">
        <v>8.2912154481632498</v>
      </c>
      <c r="K97" s="28">
        <v>14.8545530057756</v>
      </c>
      <c r="L97" s="28">
        <v>23.248761817806098</v>
      </c>
      <c r="M97" s="51">
        <v>32378600</v>
      </c>
      <c r="N97" s="51">
        <v>4438187.5</v>
      </c>
      <c r="O97" s="51">
        <v>3180167.5</v>
      </c>
      <c r="P97" s="51">
        <v>434405.9</v>
      </c>
      <c r="Q97" s="51">
        <v>43906528</v>
      </c>
      <c r="R97" s="51">
        <v>1440576.6</v>
      </c>
      <c r="S97" s="51">
        <v>931001.6</v>
      </c>
      <c r="T97" s="51">
        <v>643942.9</v>
      </c>
      <c r="U97" s="51">
        <v>1023652.6</v>
      </c>
      <c r="V97" s="14"/>
      <c r="W97" s="51">
        <v>342000</v>
      </c>
      <c r="X97" s="51">
        <v>867000</v>
      </c>
      <c r="Y97" s="51">
        <v>63600</v>
      </c>
      <c r="Z97" s="51">
        <v>0</v>
      </c>
      <c r="AA97" s="51">
        <v>292000</v>
      </c>
      <c r="AB97" s="51">
        <v>352000</v>
      </c>
      <c r="AC97" s="51">
        <v>1670000</v>
      </c>
      <c r="AD97" s="51">
        <v>127000</v>
      </c>
      <c r="AE97" s="51">
        <v>125000</v>
      </c>
      <c r="AF97" s="51">
        <v>70900</v>
      </c>
      <c r="AG97" s="51">
        <v>49000</v>
      </c>
      <c r="AH97" s="51">
        <v>35600</v>
      </c>
      <c r="AI97" s="51">
        <v>475000</v>
      </c>
      <c r="AJ97" s="51">
        <v>28000</v>
      </c>
      <c r="AK97" s="51">
        <v>1020000</v>
      </c>
      <c r="AL97" s="51">
        <v>315000</v>
      </c>
      <c r="AM97" s="51">
        <v>1110000</v>
      </c>
      <c r="AN97" s="51">
        <v>1830000</v>
      </c>
      <c r="AO97" s="51">
        <v>119000</v>
      </c>
      <c r="AP97" s="51">
        <v>0</v>
      </c>
      <c r="AQ97" s="51">
        <v>284000</v>
      </c>
      <c r="AR97" s="51">
        <v>3190000</v>
      </c>
      <c r="AT97" s="28"/>
      <c r="AU97" s="29"/>
      <c r="AW97" s="22"/>
    </row>
    <row r="98" spans="1:49" s="15" customFormat="1">
      <c r="A98" s="5" t="s">
        <v>1</v>
      </c>
      <c r="B98" s="2">
        <v>1168</v>
      </c>
      <c r="C98" s="2" t="s">
        <v>18</v>
      </c>
      <c r="D98" s="4">
        <v>25.45</v>
      </c>
      <c r="E98" s="15">
        <v>2.81216301567349</v>
      </c>
      <c r="F98" s="20">
        <v>0.43634863332351248</v>
      </c>
      <c r="G98" s="46">
        <v>2.6250698697864401</v>
      </c>
      <c r="H98" s="46">
        <v>10.7732065108515</v>
      </c>
      <c r="I98" s="46">
        <v>17.610171343341801</v>
      </c>
      <c r="J98" s="47">
        <v>0.92370181988300604</v>
      </c>
      <c r="K98" s="28">
        <v>7.6173788196502104</v>
      </c>
      <c r="L98" s="28">
        <v>14.6236171798312</v>
      </c>
      <c r="M98" s="51">
        <v>41378464</v>
      </c>
      <c r="N98" s="51">
        <v>4733029</v>
      </c>
      <c r="O98" s="51">
        <v>2462380</v>
      </c>
      <c r="P98" s="51">
        <v>384110</v>
      </c>
      <c r="Q98" s="51">
        <v>47235500</v>
      </c>
      <c r="R98" s="51">
        <v>817567</v>
      </c>
      <c r="S98" s="51">
        <v>1997746</v>
      </c>
      <c r="T98" s="51">
        <v>430668</v>
      </c>
      <c r="U98" s="51">
        <v>625516</v>
      </c>
      <c r="V98" s="14"/>
      <c r="W98" s="51">
        <v>342000</v>
      </c>
      <c r="X98" s="51">
        <v>1330000</v>
      </c>
      <c r="Y98" s="51">
        <v>663000</v>
      </c>
      <c r="Z98" s="51">
        <v>0</v>
      </c>
      <c r="AA98" s="51">
        <v>189000</v>
      </c>
      <c r="AB98" s="51">
        <v>242000</v>
      </c>
      <c r="AC98" s="51">
        <v>992000</v>
      </c>
      <c r="AD98" s="51">
        <v>0</v>
      </c>
      <c r="AE98" s="51">
        <v>121000</v>
      </c>
      <c r="AF98" s="51">
        <v>60100</v>
      </c>
      <c r="AG98" s="51">
        <v>52400</v>
      </c>
      <c r="AH98" s="51">
        <v>59100</v>
      </c>
      <c r="AI98" s="51">
        <v>225000</v>
      </c>
      <c r="AJ98" s="51">
        <v>0</v>
      </c>
      <c r="AK98" s="51">
        <v>626000</v>
      </c>
      <c r="AL98" s="51">
        <v>239000</v>
      </c>
      <c r="AM98" s="51">
        <v>1210000</v>
      </c>
      <c r="AN98" s="51">
        <v>1680000</v>
      </c>
      <c r="AO98" s="51">
        <v>146000</v>
      </c>
      <c r="AP98" s="51">
        <v>0</v>
      </c>
      <c r="AQ98" s="51">
        <v>80100</v>
      </c>
      <c r="AR98" s="51">
        <v>19300000</v>
      </c>
      <c r="AT98" s="28"/>
      <c r="AU98" s="29"/>
      <c r="AW98" s="22"/>
    </row>
    <row r="99" spans="1:49" s="15" customFormat="1">
      <c r="A99" s="5" t="s">
        <v>1</v>
      </c>
      <c r="B99" s="2">
        <v>1168</v>
      </c>
      <c r="C99" s="2" t="s">
        <v>18</v>
      </c>
      <c r="D99" s="4">
        <v>25.71</v>
      </c>
      <c r="E99" s="15">
        <v>2.8225888591864798</v>
      </c>
      <c r="F99" s="20">
        <v>0.47062145265362665</v>
      </c>
      <c r="G99" s="46">
        <v>5.7618845726648704</v>
      </c>
      <c r="H99" s="46">
        <v>13.414735800592601</v>
      </c>
      <c r="I99" s="46">
        <v>20.265477170838199</v>
      </c>
      <c r="J99" s="47">
        <v>3.7470626863689298</v>
      </c>
      <c r="K99" s="28">
        <v>10.2312131201951</v>
      </c>
      <c r="L99" s="28">
        <v>17.689261117913201</v>
      </c>
      <c r="M99" s="51">
        <v>14259128</v>
      </c>
      <c r="N99" s="51">
        <v>1779109.8</v>
      </c>
      <c r="O99" s="51">
        <v>993625.8</v>
      </c>
      <c r="P99" s="51">
        <v>152588.70000000001</v>
      </c>
      <c r="Q99" s="51">
        <v>17347856</v>
      </c>
      <c r="R99" s="51">
        <v>435427.3</v>
      </c>
      <c r="S99" s="51">
        <v>1116980.2</v>
      </c>
      <c r="T99" s="51">
        <v>244378.8</v>
      </c>
      <c r="U99" s="51">
        <v>328477.90000000002</v>
      </c>
      <c r="V99" s="14"/>
      <c r="W99" s="51">
        <v>123000</v>
      </c>
      <c r="X99" s="51">
        <v>566000</v>
      </c>
      <c r="Y99" s="51">
        <v>551000</v>
      </c>
      <c r="Z99" s="51">
        <v>0</v>
      </c>
      <c r="AA99" s="51">
        <v>105000</v>
      </c>
      <c r="AB99" s="51">
        <v>139000</v>
      </c>
      <c r="AC99" s="51">
        <v>519000</v>
      </c>
      <c r="AD99" s="51">
        <v>52100</v>
      </c>
      <c r="AE99" s="51">
        <v>33000</v>
      </c>
      <c r="AF99" s="51">
        <v>19500</v>
      </c>
      <c r="AG99" s="51">
        <v>12600</v>
      </c>
      <c r="AH99" s="51">
        <v>21400</v>
      </c>
      <c r="AI99" s="51">
        <v>204000</v>
      </c>
      <c r="AJ99" s="51">
        <v>0</v>
      </c>
      <c r="AK99" s="51">
        <v>328000</v>
      </c>
      <c r="AL99" s="51">
        <v>105000</v>
      </c>
      <c r="AM99" s="51">
        <v>281000</v>
      </c>
      <c r="AN99" s="51">
        <v>556000</v>
      </c>
      <c r="AO99" s="51">
        <v>32000</v>
      </c>
      <c r="AP99" s="51">
        <v>0</v>
      </c>
      <c r="AQ99" s="51">
        <v>69600</v>
      </c>
      <c r="AR99" s="51">
        <v>1010000</v>
      </c>
      <c r="AT99" s="28"/>
      <c r="AU99" s="29"/>
      <c r="AW99" s="22"/>
    </row>
    <row r="100" spans="1:49" s="15" customFormat="1">
      <c r="A100" s="5" t="s">
        <v>1</v>
      </c>
      <c r="B100" s="2">
        <v>1168</v>
      </c>
      <c r="C100" s="2" t="s">
        <v>18</v>
      </c>
      <c r="D100" s="4">
        <v>25.99</v>
      </c>
      <c r="E100" s="15">
        <v>2.83326506504162</v>
      </c>
      <c r="F100" s="20">
        <v>0.49569935030156181</v>
      </c>
      <c r="G100" s="46">
        <v>7.8676536775667101</v>
      </c>
      <c r="H100" s="46">
        <v>15.3117052679113</v>
      </c>
      <c r="I100" s="46">
        <v>22.401622108466299</v>
      </c>
      <c r="J100" s="47">
        <v>5.5354886033804798</v>
      </c>
      <c r="K100" s="28">
        <v>12.1469977801907</v>
      </c>
      <c r="L100" s="28">
        <v>19.9397986622572</v>
      </c>
      <c r="M100" s="51">
        <v>76720288</v>
      </c>
      <c r="N100" s="51">
        <v>9388126</v>
      </c>
      <c r="O100" s="51">
        <v>6136856.5</v>
      </c>
      <c r="P100" s="51">
        <v>906327.3</v>
      </c>
      <c r="Q100" s="51">
        <v>90468352</v>
      </c>
      <c r="R100" s="51">
        <v>2184819.2999999998</v>
      </c>
      <c r="S100" s="51">
        <v>3425537.9</v>
      </c>
      <c r="T100" s="51">
        <v>606311.30000000005</v>
      </c>
      <c r="U100" s="51">
        <v>1065898.1000000001</v>
      </c>
      <c r="V100" s="14"/>
      <c r="W100" s="51">
        <v>718000</v>
      </c>
      <c r="X100" s="51">
        <v>2620000</v>
      </c>
      <c r="Y100" s="51">
        <v>803000</v>
      </c>
      <c r="Z100" s="51">
        <v>0</v>
      </c>
      <c r="AA100" s="51">
        <v>290000</v>
      </c>
      <c r="AB100" s="51">
        <v>316000</v>
      </c>
      <c r="AC100" s="51">
        <v>1220000</v>
      </c>
      <c r="AD100" s="51">
        <v>160000</v>
      </c>
      <c r="AE100" s="51">
        <v>116000</v>
      </c>
      <c r="AF100" s="51">
        <v>53200</v>
      </c>
      <c r="AG100" s="51">
        <v>42300</v>
      </c>
      <c r="AH100" s="51">
        <v>43300</v>
      </c>
      <c r="AI100" s="51">
        <v>578000</v>
      </c>
      <c r="AJ100" s="51">
        <v>15700</v>
      </c>
      <c r="AK100" s="51">
        <v>1070000</v>
      </c>
      <c r="AL100" s="51">
        <v>257000</v>
      </c>
      <c r="AM100" s="51">
        <v>1470000</v>
      </c>
      <c r="AN100" s="51">
        <v>2220000</v>
      </c>
      <c r="AO100" s="51">
        <v>141000</v>
      </c>
      <c r="AP100" s="51">
        <v>0</v>
      </c>
      <c r="AQ100" s="51">
        <v>141000</v>
      </c>
      <c r="AR100" s="51">
        <v>1570000</v>
      </c>
      <c r="AT100" s="28"/>
      <c r="AU100" s="29"/>
      <c r="AW100" s="22"/>
    </row>
    <row r="101" spans="1:49" s="15" customFormat="1">
      <c r="A101" s="3" t="s">
        <v>2</v>
      </c>
      <c r="B101" s="2">
        <v>1168</v>
      </c>
      <c r="C101" s="2" t="s">
        <v>18</v>
      </c>
      <c r="D101" s="7">
        <f>25.8+0.23</f>
        <v>26.03</v>
      </c>
      <c r="E101" s="17">
        <v>2.8347507786064399</v>
      </c>
      <c r="F101" s="20">
        <v>0.45307787843447012</v>
      </c>
      <c r="G101" s="46">
        <v>4.2529500333719499</v>
      </c>
      <c r="H101" s="46">
        <v>12.0671860704471</v>
      </c>
      <c r="I101" s="46">
        <v>18.905636100820601</v>
      </c>
      <c r="J101" s="47">
        <v>2.2532617708923102</v>
      </c>
      <c r="K101" s="28">
        <v>8.8841876441316199</v>
      </c>
      <c r="L101" s="28">
        <v>16.084623635478302</v>
      </c>
      <c r="M101" s="52">
        <v>23638900</v>
      </c>
      <c r="N101" s="52">
        <v>2976010</v>
      </c>
      <c r="O101" s="52">
        <v>1614700</v>
      </c>
      <c r="P101" s="52">
        <v>274456</v>
      </c>
      <c r="Q101" s="52">
        <v>26667700</v>
      </c>
      <c r="R101" s="52">
        <v>576212</v>
      </c>
      <c r="S101" s="51">
        <v>513185</v>
      </c>
      <c r="T101" s="51">
        <v>197947.59999999998</v>
      </c>
      <c r="U101" s="52">
        <v>293581</v>
      </c>
      <c r="V101" s="14"/>
      <c r="W101" s="58"/>
      <c r="X101" s="52">
        <v>297000</v>
      </c>
      <c r="Y101" s="52">
        <v>216000</v>
      </c>
      <c r="Z101" s="67">
        <v>0</v>
      </c>
      <c r="AA101" s="58">
        <v>79131.899999999994</v>
      </c>
      <c r="AB101" s="58">
        <v>118815.7</v>
      </c>
      <c r="AC101" s="53">
        <v>25900</v>
      </c>
      <c r="AD101" s="58">
        <v>331936</v>
      </c>
      <c r="AE101" s="58">
        <v>43302.9</v>
      </c>
      <c r="AF101" s="58">
        <v>21059.200000000001</v>
      </c>
      <c r="AG101" s="58">
        <v>20347</v>
      </c>
      <c r="AH101" s="58">
        <v>12992.8</v>
      </c>
      <c r="AI101" s="65">
        <v>6274.4545900000003</v>
      </c>
      <c r="AJ101" s="52">
        <v>138000</v>
      </c>
      <c r="AK101" s="52">
        <v>294000</v>
      </c>
      <c r="AL101" s="52">
        <v>78700</v>
      </c>
      <c r="AM101" s="52">
        <v>486000</v>
      </c>
      <c r="AN101" s="52">
        <v>580000</v>
      </c>
      <c r="AO101" s="48"/>
      <c r="AP101" s="52">
        <v>26900</v>
      </c>
      <c r="AQ101" s="52">
        <v>41300</v>
      </c>
      <c r="AR101" s="71">
        <v>2470000</v>
      </c>
      <c r="AT101" s="28"/>
      <c r="AU101" s="29"/>
      <c r="AW101" s="22"/>
    </row>
    <row r="102" spans="1:49" s="15" customFormat="1">
      <c r="A102" s="5" t="s">
        <v>1</v>
      </c>
      <c r="B102" s="2">
        <v>1168</v>
      </c>
      <c r="C102" s="2" t="s">
        <v>18</v>
      </c>
      <c r="D102" s="4">
        <v>26.13</v>
      </c>
      <c r="E102" s="15">
        <v>2.8384276386462899</v>
      </c>
      <c r="F102" s="20">
        <v>0.4823120091871147</v>
      </c>
      <c r="G102" s="46">
        <v>6.6974758222041997</v>
      </c>
      <c r="H102" s="46">
        <v>14.226877701936001</v>
      </c>
      <c r="I102" s="46">
        <v>21.223570614859199</v>
      </c>
      <c r="J102" s="47">
        <v>4.5083425949265097</v>
      </c>
      <c r="K102" s="28">
        <v>11.0608424418753</v>
      </c>
      <c r="L102" s="28">
        <v>18.717838576353099</v>
      </c>
      <c r="M102" s="51">
        <v>55126088</v>
      </c>
      <c r="N102" s="51">
        <v>6762418.5</v>
      </c>
      <c r="O102" s="51">
        <v>4082400.3</v>
      </c>
      <c r="P102" s="51">
        <v>680444.2</v>
      </c>
      <c r="Q102" s="51">
        <v>68580160</v>
      </c>
      <c r="R102" s="51">
        <v>1537467.1</v>
      </c>
      <c r="S102" s="51">
        <v>885311.6</v>
      </c>
      <c r="T102" s="51">
        <v>302792.40000000002</v>
      </c>
      <c r="U102" s="51">
        <v>462802.6</v>
      </c>
      <c r="V102" s="14"/>
      <c r="W102" s="51">
        <v>513000</v>
      </c>
      <c r="X102" s="51">
        <v>516000</v>
      </c>
      <c r="Y102" s="51">
        <v>370000</v>
      </c>
      <c r="Z102" s="51">
        <v>0</v>
      </c>
      <c r="AA102" s="51">
        <v>111000</v>
      </c>
      <c r="AB102" s="51">
        <v>192000</v>
      </c>
      <c r="AC102" s="51">
        <v>725000</v>
      </c>
      <c r="AD102" s="51">
        <v>86200</v>
      </c>
      <c r="AE102" s="51">
        <v>62800</v>
      </c>
      <c r="AF102" s="51">
        <v>24000</v>
      </c>
      <c r="AG102" s="51">
        <v>16100</v>
      </c>
      <c r="AH102" s="51">
        <v>21600</v>
      </c>
      <c r="AI102" s="51">
        <v>353000</v>
      </c>
      <c r="AJ102" s="51">
        <v>0</v>
      </c>
      <c r="AK102" s="51">
        <v>463000</v>
      </c>
      <c r="AL102" s="51">
        <v>185000</v>
      </c>
      <c r="AM102" s="51">
        <v>559000</v>
      </c>
      <c r="AN102" s="51">
        <v>836000</v>
      </c>
      <c r="AO102" s="51">
        <v>34200</v>
      </c>
      <c r="AP102" s="51">
        <v>0</v>
      </c>
      <c r="AQ102" s="51">
        <v>85900</v>
      </c>
      <c r="AR102" s="51">
        <v>717000</v>
      </c>
      <c r="AT102" s="28"/>
      <c r="AU102" s="29"/>
      <c r="AW102" s="22"/>
    </row>
    <row r="103" spans="1:49" s="15" customFormat="1">
      <c r="A103" s="5" t="s">
        <v>1</v>
      </c>
      <c r="B103" s="2">
        <v>1168</v>
      </c>
      <c r="C103" s="2" t="s">
        <v>18</v>
      </c>
      <c r="D103" s="4">
        <v>26.385000000000002</v>
      </c>
      <c r="E103" s="15">
        <v>2.8475965163322501</v>
      </c>
      <c r="F103" s="20">
        <v>0.4962271584334117</v>
      </c>
      <c r="G103" s="46">
        <v>7.8858599251871802</v>
      </c>
      <c r="H103" s="46">
        <v>15.3059536235597</v>
      </c>
      <c r="I103" s="46">
        <v>22.471166659815001</v>
      </c>
      <c r="J103" s="47">
        <v>5.5800986035475102</v>
      </c>
      <c r="K103" s="28">
        <v>12.142405501537301</v>
      </c>
      <c r="L103" s="28">
        <v>19.954761978639901</v>
      </c>
      <c r="M103" s="51">
        <v>2186329</v>
      </c>
      <c r="N103" s="51">
        <v>264181.40000000002</v>
      </c>
      <c r="O103" s="51">
        <v>144672</v>
      </c>
      <c r="P103" s="51">
        <v>24455.1</v>
      </c>
      <c r="Q103" s="51">
        <v>2144900</v>
      </c>
      <c r="R103" s="51">
        <v>91097.3</v>
      </c>
      <c r="S103" s="51">
        <v>111546.29999999999</v>
      </c>
      <c r="T103" s="51">
        <v>46289.2</v>
      </c>
      <c r="U103" s="51">
        <v>56426</v>
      </c>
      <c r="V103" s="14"/>
      <c r="W103" s="51">
        <v>19000</v>
      </c>
      <c r="X103" s="51">
        <v>51000</v>
      </c>
      <c r="Y103" s="51">
        <v>60600</v>
      </c>
      <c r="Z103" s="51">
        <v>0</v>
      </c>
      <c r="AA103" s="51">
        <v>24800</v>
      </c>
      <c r="AB103" s="51">
        <v>21500</v>
      </c>
      <c r="AC103" s="51">
        <v>95000</v>
      </c>
      <c r="AD103" s="51">
        <v>0</v>
      </c>
      <c r="AE103" s="51">
        <v>11900</v>
      </c>
      <c r="AF103" s="51">
        <v>9710</v>
      </c>
      <c r="AG103" s="51">
        <v>6140</v>
      </c>
      <c r="AH103" s="51">
        <v>0</v>
      </c>
      <c r="AI103" s="51">
        <v>13500</v>
      </c>
      <c r="AJ103" s="51">
        <v>10300</v>
      </c>
      <c r="AK103" s="51">
        <v>56400</v>
      </c>
      <c r="AL103" s="51">
        <v>32600</v>
      </c>
      <c r="AM103" s="51">
        <v>17500</v>
      </c>
      <c r="AN103" s="51">
        <v>45400</v>
      </c>
      <c r="AO103" s="51">
        <v>132000</v>
      </c>
      <c r="AP103" s="51">
        <v>7760</v>
      </c>
      <c r="AQ103" s="51">
        <v>13400</v>
      </c>
      <c r="AR103" s="51">
        <v>1570000</v>
      </c>
      <c r="AT103" s="28"/>
      <c r="AU103" s="29"/>
      <c r="AW103" s="22"/>
    </row>
    <row r="104" spans="1:49" s="15" customFormat="1">
      <c r="A104" s="5" t="s">
        <v>1</v>
      </c>
      <c r="B104" s="2">
        <v>1168</v>
      </c>
      <c r="C104" s="2" t="s">
        <v>18</v>
      </c>
      <c r="D104" s="4">
        <v>26.34</v>
      </c>
      <c r="E104" s="15">
        <v>2.8459972432885801</v>
      </c>
      <c r="F104" s="20">
        <v>0.48155764439892457</v>
      </c>
      <c r="G104" s="46">
        <v>6.72925788845225</v>
      </c>
      <c r="H104" s="46">
        <v>14.2289720561658</v>
      </c>
      <c r="I104" s="46">
        <v>21.255184644606</v>
      </c>
      <c r="J104" s="47">
        <v>4.5109900473422</v>
      </c>
      <c r="K104" s="28">
        <v>11.0901582828707</v>
      </c>
      <c r="L104" s="28">
        <v>18.707413943063798</v>
      </c>
      <c r="M104" s="51">
        <v>4151341</v>
      </c>
      <c r="N104" s="51">
        <v>544006.80000000005</v>
      </c>
      <c r="O104" s="51">
        <v>334241.40000000002</v>
      </c>
      <c r="P104" s="51">
        <v>47238.8</v>
      </c>
      <c r="Q104" s="51">
        <v>4692047</v>
      </c>
      <c r="R104" s="51">
        <v>123823.1</v>
      </c>
      <c r="S104" s="51">
        <v>108689.5</v>
      </c>
      <c r="T104" s="51">
        <v>11692.7</v>
      </c>
      <c r="U104" s="51">
        <v>35000.1</v>
      </c>
      <c r="V104" s="14"/>
      <c r="W104" s="51">
        <v>40600</v>
      </c>
      <c r="X104" s="51">
        <v>69200</v>
      </c>
      <c r="Y104" s="51">
        <v>39500</v>
      </c>
      <c r="Z104" s="51">
        <v>0</v>
      </c>
      <c r="AA104" s="51">
        <v>8500</v>
      </c>
      <c r="AB104" s="51">
        <v>3200</v>
      </c>
      <c r="AC104" s="51">
        <v>57700</v>
      </c>
      <c r="AD104" s="51">
        <v>7740</v>
      </c>
      <c r="AE104" s="51">
        <v>0</v>
      </c>
      <c r="AF104" s="51">
        <v>0</v>
      </c>
      <c r="AG104" s="51">
        <v>0</v>
      </c>
      <c r="AH104" s="51">
        <v>0</v>
      </c>
      <c r="AI104" s="51">
        <v>26200</v>
      </c>
      <c r="AJ104" s="51">
        <v>0</v>
      </c>
      <c r="AK104" s="51">
        <v>35000</v>
      </c>
      <c r="AL104" s="51">
        <v>6260</v>
      </c>
      <c r="AM104" s="51">
        <v>23200</v>
      </c>
      <c r="AN104" s="51">
        <v>48800</v>
      </c>
      <c r="AO104" s="51">
        <v>4960</v>
      </c>
      <c r="AP104" s="51">
        <v>0</v>
      </c>
      <c r="AQ104" s="51">
        <v>2510</v>
      </c>
      <c r="AR104" s="51">
        <v>74900</v>
      </c>
      <c r="AT104" s="28"/>
      <c r="AU104" s="29"/>
      <c r="AW104" s="22"/>
    </row>
    <row r="105" spans="1:49" s="15" customFormat="1">
      <c r="A105" s="5" t="s">
        <v>1</v>
      </c>
      <c r="B105" s="2">
        <v>1168</v>
      </c>
      <c r="C105" s="2" t="s">
        <v>18</v>
      </c>
      <c r="D105" s="4">
        <v>26.56</v>
      </c>
      <c r="E105" s="15">
        <v>2.8537556089504799</v>
      </c>
      <c r="F105" s="20">
        <v>0.45917031610054343</v>
      </c>
      <c r="G105" s="46">
        <v>4.7285618965042797</v>
      </c>
      <c r="H105" s="46">
        <v>12.478034767597901</v>
      </c>
      <c r="I105" s="46">
        <v>19.349292382162599</v>
      </c>
      <c r="J105" s="47">
        <v>2.71402310498007</v>
      </c>
      <c r="K105" s="28">
        <v>9.3420265842147394</v>
      </c>
      <c r="L105" s="28">
        <v>16.646509926177</v>
      </c>
      <c r="M105" s="51">
        <v>84169392</v>
      </c>
      <c r="N105" s="51">
        <v>10390530</v>
      </c>
      <c r="O105" s="51">
        <v>5641430.5</v>
      </c>
      <c r="P105" s="51">
        <v>894350.3</v>
      </c>
      <c r="Q105" s="51">
        <v>103117752</v>
      </c>
      <c r="R105" s="51">
        <v>2285892.7999999998</v>
      </c>
      <c r="S105" s="51">
        <v>1791133</v>
      </c>
      <c r="T105" s="51">
        <v>710465</v>
      </c>
      <c r="U105" s="51">
        <v>1095170</v>
      </c>
      <c r="V105" s="14"/>
      <c r="W105" s="51">
        <v>781000</v>
      </c>
      <c r="X105" s="51">
        <v>998000</v>
      </c>
      <c r="Y105" s="51">
        <v>793000</v>
      </c>
      <c r="Z105" s="51">
        <v>0</v>
      </c>
      <c r="AA105" s="51">
        <v>305000</v>
      </c>
      <c r="AB105" s="51">
        <v>405000</v>
      </c>
      <c r="AC105" s="51">
        <v>1850000</v>
      </c>
      <c r="AD105" s="51">
        <v>0</v>
      </c>
      <c r="AE105" s="51">
        <v>202000</v>
      </c>
      <c r="AF105" s="51">
        <v>86000</v>
      </c>
      <c r="AG105" s="51">
        <v>77000</v>
      </c>
      <c r="AH105" s="51">
        <v>101000</v>
      </c>
      <c r="AI105" s="51">
        <v>716000</v>
      </c>
      <c r="AJ105" s="51">
        <v>0</v>
      </c>
      <c r="AK105" s="51">
        <v>1100000</v>
      </c>
      <c r="AL105" s="51">
        <v>432000</v>
      </c>
      <c r="AM105" s="51">
        <v>1920000</v>
      </c>
      <c r="AN105" s="51">
        <v>2600000</v>
      </c>
      <c r="AO105" s="51">
        <v>212000</v>
      </c>
      <c r="AP105" s="51">
        <v>0</v>
      </c>
      <c r="AQ105" s="51">
        <v>195000</v>
      </c>
      <c r="AR105" s="51">
        <v>1380000</v>
      </c>
      <c r="AT105" s="28"/>
      <c r="AU105" s="29"/>
      <c r="AW105" s="22"/>
    </row>
    <row r="106" spans="1:49" s="15" customFormat="1">
      <c r="A106" s="5" t="s">
        <v>1</v>
      </c>
      <c r="B106" s="2">
        <v>1168</v>
      </c>
      <c r="C106" s="2" t="s">
        <v>18</v>
      </c>
      <c r="D106" s="4">
        <v>26.81</v>
      </c>
      <c r="E106" s="15">
        <v>2.8624365915557299</v>
      </c>
      <c r="F106" s="20">
        <v>0.49766805780410811</v>
      </c>
      <c r="G106" s="46">
        <v>8.1565283030180495</v>
      </c>
      <c r="H106" s="46">
        <v>15.4188800026966</v>
      </c>
      <c r="I106" s="46">
        <v>22.578292426409799</v>
      </c>
      <c r="J106" s="47">
        <v>5.6937358269554696</v>
      </c>
      <c r="K106" s="28">
        <v>12.301629987314699</v>
      </c>
      <c r="L106" s="28">
        <v>20.102909389841798</v>
      </c>
      <c r="M106" s="51">
        <v>6617223.5</v>
      </c>
      <c r="N106" s="51">
        <v>1004721.1</v>
      </c>
      <c r="O106" s="51">
        <v>628825.59999999998</v>
      </c>
      <c r="P106" s="51">
        <v>94144.3</v>
      </c>
      <c r="Q106" s="51">
        <v>8435247</v>
      </c>
      <c r="R106" s="51">
        <v>272422.90000000002</v>
      </c>
      <c r="S106" s="51">
        <v>848851.5</v>
      </c>
      <c r="T106" s="51">
        <v>134741.58000000002</v>
      </c>
      <c r="U106" s="51">
        <v>168298.3</v>
      </c>
      <c r="V106" s="14"/>
      <c r="W106" s="51">
        <v>74400</v>
      </c>
      <c r="X106" s="51">
        <v>581000</v>
      </c>
      <c r="Y106" s="51">
        <v>268000</v>
      </c>
      <c r="Z106" s="51">
        <v>0</v>
      </c>
      <c r="AA106" s="51">
        <v>70100</v>
      </c>
      <c r="AB106" s="51">
        <v>64700</v>
      </c>
      <c r="AC106" s="51">
        <v>310000</v>
      </c>
      <c r="AD106" s="51">
        <v>32900</v>
      </c>
      <c r="AE106" s="51">
        <v>22400</v>
      </c>
      <c r="AF106" s="51">
        <v>9320</v>
      </c>
      <c r="AG106" s="51">
        <v>8700</v>
      </c>
      <c r="AH106" s="51">
        <v>4500</v>
      </c>
      <c r="AI106" s="51">
        <v>135000</v>
      </c>
      <c r="AJ106" s="51">
        <v>0</v>
      </c>
      <c r="AK106" s="51">
        <v>168000</v>
      </c>
      <c r="AL106" s="51">
        <v>47900</v>
      </c>
      <c r="AM106" s="51">
        <v>171000</v>
      </c>
      <c r="AN106" s="51">
        <v>294000</v>
      </c>
      <c r="AO106" s="51">
        <v>10500</v>
      </c>
      <c r="AP106" s="51">
        <v>0</v>
      </c>
      <c r="AQ106" s="51">
        <v>12100</v>
      </c>
      <c r="AR106" s="51">
        <v>619000</v>
      </c>
      <c r="AT106" s="28"/>
      <c r="AU106" s="29"/>
      <c r="AW106" s="22"/>
    </row>
    <row r="107" spans="1:49" s="15" customFormat="1">
      <c r="A107" s="3" t="s">
        <v>2</v>
      </c>
      <c r="B107" s="2">
        <v>1168</v>
      </c>
      <c r="C107" s="2" t="s">
        <v>18</v>
      </c>
      <c r="D107" s="17">
        <v>26.93</v>
      </c>
      <c r="E107" s="17">
        <v>2.8665778671205202</v>
      </c>
      <c r="F107" s="20">
        <v>0.51315783235016221</v>
      </c>
      <c r="G107" s="46">
        <v>9.3064282389447808</v>
      </c>
      <c r="H107" s="46">
        <v>16.548667077060699</v>
      </c>
      <c r="I107" s="46">
        <v>23.9076084472762</v>
      </c>
      <c r="J107" s="47">
        <v>6.80174776138856</v>
      </c>
      <c r="K107" s="28">
        <v>13.4100646391698</v>
      </c>
      <c r="L107" s="28">
        <v>21.5598848860092</v>
      </c>
      <c r="M107" s="54">
        <v>10436390</v>
      </c>
      <c r="N107" s="54">
        <v>1314294.5</v>
      </c>
      <c r="O107" s="54">
        <v>835108.9</v>
      </c>
      <c r="P107" s="54">
        <v>149166.79999999999</v>
      </c>
      <c r="Q107" s="62">
        <v>12835903</v>
      </c>
      <c r="R107" s="62">
        <v>401061.4</v>
      </c>
      <c r="S107" s="51">
        <v>1616427.2</v>
      </c>
      <c r="T107" s="51">
        <v>280929.19999999995</v>
      </c>
      <c r="U107" s="54">
        <v>310531.90000000002</v>
      </c>
      <c r="V107" s="14"/>
      <c r="W107" s="48"/>
      <c r="X107" s="54">
        <v>1070000</v>
      </c>
      <c r="Y107" s="54">
        <v>547000</v>
      </c>
      <c r="Z107" s="48"/>
      <c r="AA107" s="54">
        <v>137000</v>
      </c>
      <c r="AB107" s="54">
        <v>144000</v>
      </c>
      <c r="AC107" s="54">
        <v>223000</v>
      </c>
      <c r="AD107" s="54">
        <v>233000</v>
      </c>
      <c r="AE107" s="48"/>
      <c r="AF107" s="48"/>
      <c r="AG107" s="48"/>
      <c r="AH107" s="48"/>
      <c r="AI107" s="48"/>
      <c r="AJ107" s="54">
        <v>133000</v>
      </c>
      <c r="AK107" s="54">
        <v>311000</v>
      </c>
      <c r="AL107" s="54">
        <v>130000</v>
      </c>
      <c r="AM107" s="54">
        <v>74800</v>
      </c>
      <c r="AN107" s="54">
        <v>852000</v>
      </c>
      <c r="AO107" s="54">
        <v>1500000</v>
      </c>
      <c r="AP107" s="54">
        <v>76700</v>
      </c>
      <c r="AQ107" s="54">
        <v>65500</v>
      </c>
      <c r="AR107" s="54">
        <v>443000</v>
      </c>
      <c r="AT107" s="28"/>
      <c r="AU107" s="29"/>
      <c r="AW107" s="22"/>
    </row>
    <row r="108" spans="1:49" s="15" customFormat="1">
      <c r="A108" s="5" t="s">
        <v>1</v>
      </c>
      <c r="B108" s="2">
        <v>1168</v>
      </c>
      <c r="C108" s="2" t="s">
        <v>18</v>
      </c>
      <c r="D108" s="4">
        <v>26.954999999999998</v>
      </c>
      <c r="E108" s="15">
        <v>2.8674399394340702</v>
      </c>
      <c r="F108" s="20">
        <v>0.50498215766226795</v>
      </c>
      <c r="G108" s="46">
        <v>8.6070879942129004</v>
      </c>
      <c r="H108" s="46">
        <v>15.9662049516894</v>
      </c>
      <c r="I108" s="46">
        <v>23.2168107161047</v>
      </c>
      <c r="J108" s="47">
        <v>6.2320598877882301</v>
      </c>
      <c r="K108" s="28">
        <v>12.818265374466099</v>
      </c>
      <c r="L108" s="28">
        <v>20.8155943408659</v>
      </c>
      <c r="M108" s="51">
        <v>48152128</v>
      </c>
      <c r="N108" s="51">
        <v>5458715.5</v>
      </c>
      <c r="O108" s="51">
        <v>3724813.8</v>
      </c>
      <c r="P108" s="51">
        <v>668732.80000000005</v>
      </c>
      <c r="Q108" s="51">
        <v>60381096</v>
      </c>
      <c r="R108" s="51">
        <v>1175048.5</v>
      </c>
      <c r="S108" s="51">
        <v>3001626.4</v>
      </c>
      <c r="T108" s="51">
        <v>491847.6</v>
      </c>
      <c r="U108" s="51">
        <v>891706.6</v>
      </c>
      <c r="V108" s="14"/>
      <c r="W108" s="51">
        <v>409000</v>
      </c>
      <c r="X108" s="51">
        <v>2260000</v>
      </c>
      <c r="Y108" s="51">
        <v>746000</v>
      </c>
      <c r="Z108" s="51">
        <v>0</v>
      </c>
      <c r="AA108" s="51">
        <v>238000</v>
      </c>
      <c r="AB108" s="51">
        <v>254000</v>
      </c>
      <c r="AC108" s="51">
        <v>822000</v>
      </c>
      <c r="AD108" s="51">
        <v>80300</v>
      </c>
      <c r="AE108" s="51">
        <v>198000</v>
      </c>
      <c r="AF108" s="51">
        <v>125000</v>
      </c>
      <c r="AG108" s="51">
        <v>91100</v>
      </c>
      <c r="AH108" s="51">
        <v>59100</v>
      </c>
      <c r="AI108" s="51">
        <v>316000</v>
      </c>
      <c r="AJ108" s="51">
        <v>0</v>
      </c>
      <c r="AK108" s="51">
        <v>892000</v>
      </c>
      <c r="AL108" s="51">
        <v>171000</v>
      </c>
      <c r="AM108" s="51">
        <v>1500000</v>
      </c>
      <c r="AN108" s="51">
        <v>3190000</v>
      </c>
      <c r="AO108" s="51">
        <v>265000</v>
      </c>
      <c r="AP108" s="51">
        <v>0</v>
      </c>
      <c r="AQ108" s="51">
        <v>111000</v>
      </c>
      <c r="AR108" s="51">
        <v>2030000</v>
      </c>
      <c r="AT108" s="28"/>
      <c r="AU108" s="29"/>
      <c r="AW108" s="22"/>
    </row>
    <row r="109" spans="1:49" s="15" customFormat="1">
      <c r="A109" s="5" t="s">
        <v>1</v>
      </c>
      <c r="B109" s="2">
        <v>1168</v>
      </c>
      <c r="C109" s="2" t="s">
        <v>18</v>
      </c>
      <c r="D109" s="4">
        <v>27.17</v>
      </c>
      <c r="E109" s="15">
        <v>2.8748620057413201</v>
      </c>
      <c r="F109" s="20">
        <v>0.5287023487489958</v>
      </c>
      <c r="G109" s="46">
        <v>10.5841651710858</v>
      </c>
      <c r="H109" s="46">
        <v>17.713083889434401</v>
      </c>
      <c r="I109" s="46">
        <v>25.342623737772801</v>
      </c>
      <c r="J109" s="47">
        <v>7.9509967778864903</v>
      </c>
      <c r="K109" s="28">
        <v>14.607174278467101</v>
      </c>
      <c r="L109" s="28">
        <v>23.0513250926819</v>
      </c>
      <c r="M109" s="51">
        <v>3614843.3</v>
      </c>
      <c r="N109" s="51">
        <v>447866.9</v>
      </c>
      <c r="O109" s="51">
        <v>274979</v>
      </c>
      <c r="P109" s="51">
        <v>53996.7</v>
      </c>
      <c r="Q109" s="51">
        <v>4474020</v>
      </c>
      <c r="R109" s="51">
        <v>173442</v>
      </c>
      <c r="S109" s="51">
        <v>303806.2</v>
      </c>
      <c r="T109" s="51">
        <v>63687.600000000006</v>
      </c>
      <c r="U109" s="51">
        <v>92419.7</v>
      </c>
      <c r="V109" s="14"/>
      <c r="W109" s="51">
        <v>33200</v>
      </c>
      <c r="X109" s="51">
        <v>220000</v>
      </c>
      <c r="Y109" s="51">
        <v>84100</v>
      </c>
      <c r="Z109" s="51">
        <v>99000</v>
      </c>
      <c r="AA109" s="51">
        <v>28600</v>
      </c>
      <c r="AB109" s="51">
        <v>35100</v>
      </c>
      <c r="AC109" s="51">
        <v>149000</v>
      </c>
      <c r="AD109" s="51">
        <v>0</v>
      </c>
      <c r="AE109" s="51">
        <v>15500</v>
      </c>
      <c r="AF109" s="51">
        <v>7360</v>
      </c>
      <c r="AG109" s="51">
        <v>6340</v>
      </c>
      <c r="AH109" s="51">
        <v>5640</v>
      </c>
      <c r="AI109" s="51">
        <v>61800</v>
      </c>
      <c r="AJ109" s="51">
        <v>0</v>
      </c>
      <c r="AK109" s="51">
        <v>92400</v>
      </c>
      <c r="AL109" s="51">
        <v>29600</v>
      </c>
      <c r="AM109" s="51">
        <v>164000</v>
      </c>
      <c r="AN109" s="51">
        <v>252000</v>
      </c>
      <c r="AO109" s="51">
        <v>24200</v>
      </c>
      <c r="AP109" s="51">
        <v>0</v>
      </c>
      <c r="AQ109" s="51">
        <v>25600</v>
      </c>
      <c r="AR109" s="51">
        <v>1980000</v>
      </c>
      <c r="AT109" s="28"/>
      <c r="AU109" s="29"/>
      <c r="AW109" s="22"/>
    </row>
    <row r="110" spans="1:49" s="15" customFormat="1">
      <c r="A110" s="5" t="s">
        <v>1</v>
      </c>
      <c r="B110" s="2">
        <v>1168</v>
      </c>
      <c r="C110" s="2" t="s">
        <v>18</v>
      </c>
      <c r="D110" s="4">
        <v>27.41</v>
      </c>
      <c r="E110" s="15">
        <v>2.8832156657258801</v>
      </c>
      <c r="F110" s="20">
        <v>0.48937802053307883</v>
      </c>
      <c r="G110" s="46">
        <v>7.34463093159005</v>
      </c>
      <c r="H110" s="46">
        <v>14.754333324148901</v>
      </c>
      <c r="I110" s="46">
        <v>21.830029091420499</v>
      </c>
      <c r="J110" s="47">
        <v>5.0238040573377702</v>
      </c>
      <c r="K110" s="28">
        <v>11.6049112985999</v>
      </c>
      <c r="L110" s="28">
        <v>19.3183523092756</v>
      </c>
      <c r="M110" s="51">
        <v>18123986</v>
      </c>
      <c r="N110" s="51">
        <v>2308888.7999999998</v>
      </c>
      <c r="O110" s="51">
        <v>1494005.6</v>
      </c>
      <c r="P110" s="51">
        <v>200770.8</v>
      </c>
      <c r="Q110" s="51">
        <v>20730794</v>
      </c>
      <c r="R110" s="51">
        <v>518053.2</v>
      </c>
      <c r="S110" s="51">
        <v>311295.5</v>
      </c>
      <c r="T110" s="51">
        <v>113154.6</v>
      </c>
      <c r="U110" s="51">
        <v>148921.9</v>
      </c>
      <c r="V110" s="14"/>
      <c r="W110" s="51">
        <v>183000</v>
      </c>
      <c r="X110" s="51">
        <v>185000</v>
      </c>
      <c r="Y110" s="51">
        <v>126000</v>
      </c>
      <c r="Z110" s="51">
        <v>0</v>
      </c>
      <c r="AA110" s="51">
        <v>31800</v>
      </c>
      <c r="AB110" s="51">
        <v>81300</v>
      </c>
      <c r="AC110" s="51">
        <v>295000</v>
      </c>
      <c r="AD110" s="51">
        <v>36100</v>
      </c>
      <c r="AE110" s="51">
        <v>11600</v>
      </c>
      <c r="AF110" s="51">
        <v>7610</v>
      </c>
      <c r="AG110" s="51">
        <v>5450</v>
      </c>
      <c r="AH110" s="51">
        <v>11100</v>
      </c>
      <c r="AI110" s="51">
        <v>127000</v>
      </c>
      <c r="AJ110" s="51">
        <v>0</v>
      </c>
      <c r="AK110" s="51">
        <v>149000</v>
      </c>
      <c r="AL110" s="51">
        <v>74000</v>
      </c>
      <c r="AM110" s="51">
        <v>144000</v>
      </c>
      <c r="AN110" s="51">
        <v>235000</v>
      </c>
      <c r="AO110" s="51">
        <v>8030</v>
      </c>
      <c r="AP110" s="51">
        <v>0</v>
      </c>
      <c r="AQ110" s="51">
        <v>35100</v>
      </c>
      <c r="AR110" s="51">
        <v>222000</v>
      </c>
      <c r="AT110" s="28"/>
      <c r="AU110" s="29"/>
      <c r="AW110" s="22"/>
    </row>
    <row r="111" spans="1:49" s="15" customFormat="1">
      <c r="A111" s="5" t="s">
        <v>1</v>
      </c>
      <c r="B111" s="2">
        <v>1168</v>
      </c>
      <c r="C111" s="2" t="s">
        <v>18</v>
      </c>
      <c r="D111" s="4">
        <v>27.84</v>
      </c>
      <c r="E111" s="15">
        <v>2.8986121685520501</v>
      </c>
      <c r="F111" s="20">
        <v>0.45338163943207194</v>
      </c>
      <c r="G111" s="46">
        <v>4.2146047015439301</v>
      </c>
      <c r="H111" s="46">
        <v>12.067041126610899</v>
      </c>
      <c r="I111" s="46">
        <v>18.947507315092601</v>
      </c>
      <c r="J111" s="47">
        <v>2.31059558859118</v>
      </c>
      <c r="K111" s="28">
        <v>8.8978345970910304</v>
      </c>
      <c r="L111" s="28">
        <v>16.138960886071999</v>
      </c>
      <c r="M111" s="51">
        <v>20045026</v>
      </c>
      <c r="N111" s="51">
        <v>2512060</v>
      </c>
      <c r="O111" s="51">
        <v>1313701.6000000001</v>
      </c>
      <c r="P111" s="51">
        <v>220795.3</v>
      </c>
      <c r="Q111" s="51">
        <v>23348340</v>
      </c>
      <c r="R111" s="51">
        <v>549080.9</v>
      </c>
      <c r="S111" s="51">
        <v>280110</v>
      </c>
      <c r="T111" s="51">
        <v>144805.59999999998</v>
      </c>
      <c r="U111" s="51">
        <v>201259</v>
      </c>
      <c r="V111" s="14"/>
      <c r="W111" s="51">
        <v>182000</v>
      </c>
      <c r="X111" s="51">
        <v>145000</v>
      </c>
      <c r="Y111" s="51">
        <v>135000</v>
      </c>
      <c r="Z111" s="51">
        <v>37400</v>
      </c>
      <c r="AA111" s="51">
        <v>53600</v>
      </c>
      <c r="AB111" s="51">
        <v>91200</v>
      </c>
      <c r="AC111" s="51">
        <v>505000</v>
      </c>
      <c r="AD111" s="51">
        <v>0</v>
      </c>
      <c r="AE111" s="51">
        <v>22300</v>
      </c>
      <c r="AF111" s="51">
        <v>12400</v>
      </c>
      <c r="AG111" s="51">
        <v>11400</v>
      </c>
      <c r="AH111" s="51">
        <v>12700</v>
      </c>
      <c r="AI111" s="51">
        <v>144000</v>
      </c>
      <c r="AJ111" s="51">
        <v>0</v>
      </c>
      <c r="AK111" s="51">
        <v>201000</v>
      </c>
      <c r="AL111" s="51">
        <v>118000</v>
      </c>
      <c r="AM111" s="51">
        <v>243000</v>
      </c>
      <c r="AN111" s="51">
        <v>324000</v>
      </c>
      <c r="AO111" s="51">
        <v>25400</v>
      </c>
      <c r="AP111" s="51">
        <v>0</v>
      </c>
      <c r="AQ111" s="51">
        <v>41900</v>
      </c>
      <c r="AR111" s="51">
        <v>1940000</v>
      </c>
      <c r="AT111" s="28"/>
      <c r="AU111" s="29"/>
      <c r="AW111" s="22"/>
    </row>
    <row r="112" spans="1:49" s="15" customFormat="1">
      <c r="A112" s="5" t="s">
        <v>1</v>
      </c>
      <c r="B112" s="2">
        <v>1168</v>
      </c>
      <c r="C112" s="2" t="s">
        <v>18</v>
      </c>
      <c r="D112" s="4">
        <v>28.06</v>
      </c>
      <c r="E112" s="15">
        <v>2.90682675961552</v>
      </c>
      <c r="F112" s="20">
        <v>0.44996342743272066</v>
      </c>
      <c r="G112" s="46">
        <v>3.9848995130796099</v>
      </c>
      <c r="H112" s="46">
        <v>11.8560074997021</v>
      </c>
      <c r="I112" s="46">
        <v>18.725813469073898</v>
      </c>
      <c r="J112" s="47">
        <v>2.0902848185924099</v>
      </c>
      <c r="K112" s="28">
        <v>8.6719630717136198</v>
      </c>
      <c r="L112" s="28">
        <v>15.8506200190832</v>
      </c>
      <c r="M112" s="51">
        <v>104067728</v>
      </c>
      <c r="N112" s="51">
        <v>13188145</v>
      </c>
      <c r="O112" s="51">
        <v>7032036</v>
      </c>
      <c r="P112" s="51">
        <v>1241444.3</v>
      </c>
      <c r="Q112" s="51">
        <v>130161208</v>
      </c>
      <c r="R112" s="51">
        <v>2515225.7999999998</v>
      </c>
      <c r="S112" s="51">
        <v>1838819.9</v>
      </c>
      <c r="T112" s="51">
        <v>824304.5</v>
      </c>
      <c r="U112" s="51">
        <v>1413118.9</v>
      </c>
      <c r="V112" s="14"/>
      <c r="W112" s="51">
        <v>1000000</v>
      </c>
      <c r="X112" s="51">
        <v>1000000</v>
      </c>
      <c r="Y112" s="51">
        <v>834000</v>
      </c>
      <c r="Z112" s="51">
        <v>0</v>
      </c>
      <c r="AA112" s="51">
        <v>301000</v>
      </c>
      <c r="AB112" s="51">
        <v>523000</v>
      </c>
      <c r="AC112" s="51">
        <v>2390000</v>
      </c>
      <c r="AD112" s="51">
        <v>260000</v>
      </c>
      <c r="AE112" s="51">
        <v>161000</v>
      </c>
      <c r="AF112" s="51">
        <v>71700</v>
      </c>
      <c r="AG112" s="51">
        <v>67400</v>
      </c>
      <c r="AH112" s="51">
        <v>69900</v>
      </c>
      <c r="AI112" s="51">
        <v>951000</v>
      </c>
      <c r="AJ112" s="51">
        <v>0</v>
      </c>
      <c r="AK112" s="51">
        <v>1410000</v>
      </c>
      <c r="AL112" s="51">
        <v>585000</v>
      </c>
      <c r="AM112" s="51">
        <v>1440000</v>
      </c>
      <c r="AN112" s="51">
        <v>2140000</v>
      </c>
      <c r="AO112" s="51">
        <v>171000</v>
      </c>
      <c r="AP112" s="51">
        <v>0</v>
      </c>
      <c r="AQ112" s="51">
        <v>245000</v>
      </c>
      <c r="AR112" s="51">
        <v>2680000</v>
      </c>
      <c r="AT112" s="28"/>
      <c r="AU112" s="29"/>
      <c r="AW112" s="22"/>
    </row>
    <row r="113" spans="1:49" s="15" customFormat="1">
      <c r="A113" s="3" t="s">
        <v>2</v>
      </c>
      <c r="B113" s="2">
        <v>1168</v>
      </c>
      <c r="C113" s="2" t="s">
        <v>18</v>
      </c>
      <c r="D113" s="17">
        <v>28.130000000000003</v>
      </c>
      <c r="E113" s="17">
        <v>2.9095026303679901</v>
      </c>
      <c r="F113" s="20">
        <v>0.47438389758337468</v>
      </c>
      <c r="G113" s="46">
        <v>6.0538893590181404</v>
      </c>
      <c r="H113" s="46">
        <v>13.606436103489999</v>
      </c>
      <c r="I113" s="46">
        <v>20.555502871334198</v>
      </c>
      <c r="J113" s="47">
        <v>3.8609989254661898</v>
      </c>
      <c r="K113" s="28">
        <v>10.469454642292501</v>
      </c>
      <c r="L113" s="28">
        <v>17.944613161024499</v>
      </c>
      <c r="M113" s="54">
        <v>69029488</v>
      </c>
      <c r="N113" s="54">
        <v>7512832</v>
      </c>
      <c r="O113" s="54">
        <v>3909264</v>
      </c>
      <c r="P113" s="54">
        <v>713122.5</v>
      </c>
      <c r="Q113" s="54">
        <v>77068224</v>
      </c>
      <c r="R113" s="54">
        <v>2158164</v>
      </c>
      <c r="S113" s="51">
        <v>1008357</v>
      </c>
      <c r="T113" s="51">
        <v>507490</v>
      </c>
      <c r="U113" s="54">
        <v>840184.8</v>
      </c>
      <c r="V113" s="14"/>
      <c r="W113" s="48"/>
      <c r="X113" s="54">
        <v>478000</v>
      </c>
      <c r="Y113" s="54">
        <v>531000</v>
      </c>
      <c r="Z113" s="48"/>
      <c r="AA113" s="54">
        <v>191000</v>
      </c>
      <c r="AB113" s="54">
        <v>317000</v>
      </c>
      <c r="AC113" s="54">
        <v>617000</v>
      </c>
      <c r="AD113" s="54">
        <v>611000</v>
      </c>
      <c r="AE113" s="48"/>
      <c r="AF113" s="48"/>
      <c r="AG113" s="48"/>
      <c r="AH113" s="48"/>
      <c r="AI113" s="54">
        <v>25200</v>
      </c>
      <c r="AJ113" s="54">
        <v>388000</v>
      </c>
      <c r="AK113" s="54">
        <v>840000</v>
      </c>
      <c r="AL113" s="54">
        <v>423000</v>
      </c>
      <c r="AM113" s="54">
        <v>74600</v>
      </c>
      <c r="AN113" s="54">
        <v>1710000</v>
      </c>
      <c r="AO113" s="54">
        <v>2120000</v>
      </c>
      <c r="AP113" s="54">
        <v>152000</v>
      </c>
      <c r="AQ113" s="54">
        <v>152000</v>
      </c>
      <c r="AR113" s="54">
        <v>578000</v>
      </c>
      <c r="AT113" s="28"/>
      <c r="AU113" s="29"/>
      <c r="AW113" s="22"/>
    </row>
    <row r="114" spans="1:49" s="15" customFormat="1">
      <c r="A114" s="5" t="s">
        <v>1</v>
      </c>
      <c r="B114" s="2">
        <v>1168</v>
      </c>
      <c r="C114" s="2" t="s">
        <v>18</v>
      </c>
      <c r="D114" s="4">
        <v>28.34</v>
      </c>
      <c r="E114" s="15">
        <v>2.91773889673834</v>
      </c>
      <c r="F114" s="20">
        <v>0.41359871122086034</v>
      </c>
      <c r="G114" s="46">
        <v>0.70282044967064095</v>
      </c>
      <c r="H114" s="46">
        <v>9.1317180988329802</v>
      </c>
      <c r="I114" s="46">
        <v>16.077228877870098</v>
      </c>
      <c r="J114" s="47">
        <v>-0.84881341236535002</v>
      </c>
      <c r="K114" s="28">
        <v>5.9258335637386299</v>
      </c>
      <c r="L114" s="28">
        <v>12.8839989876888</v>
      </c>
      <c r="M114" s="51">
        <v>69852792</v>
      </c>
      <c r="N114" s="51">
        <v>8051991.5</v>
      </c>
      <c r="O114" s="51">
        <v>3581540.5</v>
      </c>
      <c r="P114" s="51">
        <v>599083.19999999995</v>
      </c>
      <c r="Q114" s="51">
        <v>70119120</v>
      </c>
      <c r="R114" s="51">
        <v>1498581.6</v>
      </c>
      <c r="S114" s="51">
        <v>646817.19999999995</v>
      </c>
      <c r="T114" s="51">
        <v>957373.2</v>
      </c>
      <c r="U114" s="51">
        <v>529719.6</v>
      </c>
      <c r="V114" s="14"/>
      <c r="W114" s="51">
        <v>574000</v>
      </c>
      <c r="X114" s="51">
        <v>203000</v>
      </c>
      <c r="Y114" s="51">
        <v>444000</v>
      </c>
      <c r="Z114" s="51">
        <v>0</v>
      </c>
      <c r="AA114" s="51">
        <v>286000</v>
      </c>
      <c r="AB114" s="51">
        <v>672000</v>
      </c>
      <c r="AC114" s="51">
        <v>1310000</v>
      </c>
      <c r="AD114" s="51">
        <v>122000</v>
      </c>
      <c r="AE114" s="51">
        <v>46400</v>
      </c>
      <c r="AF114" s="51">
        <v>18800</v>
      </c>
      <c r="AG114" s="51">
        <v>21400</v>
      </c>
      <c r="AH114" s="51">
        <v>12200</v>
      </c>
      <c r="AI114" s="51">
        <v>443000</v>
      </c>
      <c r="AJ114" s="51">
        <v>0</v>
      </c>
      <c r="AK114" s="51">
        <v>530000</v>
      </c>
      <c r="AL114" s="51">
        <v>331000</v>
      </c>
      <c r="AM114" s="51">
        <v>240000</v>
      </c>
      <c r="AN114" s="51">
        <v>494000</v>
      </c>
      <c r="AO114" s="51">
        <v>43800</v>
      </c>
      <c r="AP114" s="51">
        <v>0</v>
      </c>
      <c r="AQ114" s="51">
        <v>145000</v>
      </c>
      <c r="AR114" s="51">
        <v>296000</v>
      </c>
      <c r="AT114" s="28"/>
      <c r="AU114" s="29"/>
      <c r="AW114" s="22"/>
    </row>
    <row r="115" spans="1:49" s="15" customFormat="1">
      <c r="A115" s="5" t="s">
        <v>1</v>
      </c>
      <c r="B115" s="2">
        <v>1168</v>
      </c>
      <c r="C115" s="2" t="s">
        <v>18</v>
      </c>
      <c r="D115" s="4">
        <v>28.45</v>
      </c>
      <c r="E115" s="15">
        <v>2.9221914274124998</v>
      </c>
      <c r="F115" s="20">
        <v>0.46580300819893944</v>
      </c>
      <c r="G115" s="46">
        <v>5.3740638595351999</v>
      </c>
      <c r="H115" s="46">
        <v>13.0604924591743</v>
      </c>
      <c r="I115" s="46">
        <v>19.886870677236502</v>
      </c>
      <c r="J115" s="47">
        <v>3.2891843200308402</v>
      </c>
      <c r="K115" s="28">
        <v>9.8533516386593796</v>
      </c>
      <c r="L115" s="28">
        <v>17.2580655094877</v>
      </c>
      <c r="M115" s="51">
        <v>12374271</v>
      </c>
      <c r="N115" s="51">
        <v>1592334.5</v>
      </c>
      <c r="O115" s="51">
        <v>881216.4</v>
      </c>
      <c r="P115" s="51">
        <v>158534.9</v>
      </c>
      <c r="Q115" s="51">
        <v>15052137</v>
      </c>
      <c r="R115" s="51">
        <v>348714.4</v>
      </c>
      <c r="S115" s="51">
        <v>503353</v>
      </c>
      <c r="T115" s="51">
        <v>204122.3</v>
      </c>
      <c r="U115" s="51">
        <v>310289.09999999998</v>
      </c>
      <c r="V115" s="14"/>
      <c r="W115" s="51">
        <v>113000</v>
      </c>
      <c r="X115" s="51">
        <v>254000</v>
      </c>
      <c r="Y115" s="51">
        <v>249000</v>
      </c>
      <c r="Z115" s="51">
        <v>0</v>
      </c>
      <c r="AA115" s="51">
        <v>92800</v>
      </c>
      <c r="AB115" s="51">
        <v>111000</v>
      </c>
      <c r="AC115" s="51">
        <v>334000</v>
      </c>
      <c r="AD115" s="51">
        <v>30200</v>
      </c>
      <c r="AE115" s="51">
        <v>44100</v>
      </c>
      <c r="AF115" s="51">
        <v>21200</v>
      </c>
      <c r="AG115" s="51">
        <v>20900</v>
      </c>
      <c r="AH115" s="51">
        <v>14400</v>
      </c>
      <c r="AI115" s="51">
        <v>116000</v>
      </c>
      <c r="AJ115" s="51">
        <v>0</v>
      </c>
      <c r="AK115" s="51">
        <v>310000</v>
      </c>
      <c r="AL115" s="51">
        <v>87500</v>
      </c>
      <c r="AM115" s="51">
        <v>419000</v>
      </c>
      <c r="AN115" s="51">
        <v>531000</v>
      </c>
      <c r="AO115" s="51">
        <v>45000</v>
      </c>
      <c r="AP115" s="51">
        <v>0</v>
      </c>
      <c r="AQ115" s="51">
        <v>46500</v>
      </c>
      <c r="AR115" s="51">
        <v>1010000</v>
      </c>
      <c r="AT115" s="28"/>
      <c r="AU115" s="29"/>
      <c r="AW115" s="22"/>
    </row>
    <row r="116" spans="1:49" s="15" customFormat="1">
      <c r="A116" s="5" t="s">
        <v>1</v>
      </c>
      <c r="B116" s="2">
        <v>1168</v>
      </c>
      <c r="C116" s="2" t="s">
        <v>18</v>
      </c>
      <c r="D116" s="4">
        <v>28.56</v>
      </c>
      <c r="E116" s="15">
        <v>2.9267491842872202</v>
      </c>
      <c r="F116" s="20">
        <v>0.47295608104117431</v>
      </c>
      <c r="G116" s="46">
        <v>5.9757297218223897</v>
      </c>
      <c r="H116" s="46">
        <v>13.5806016551425</v>
      </c>
      <c r="I116" s="46">
        <v>20.460963158854302</v>
      </c>
      <c r="J116" s="47">
        <v>3.77851742839476</v>
      </c>
      <c r="K116" s="28">
        <v>10.3874140283702</v>
      </c>
      <c r="L116" s="28">
        <v>17.7895710166264</v>
      </c>
      <c r="M116" s="51">
        <v>3684797</v>
      </c>
      <c r="N116" s="51">
        <v>423868.8</v>
      </c>
      <c r="O116" s="51">
        <v>244131</v>
      </c>
      <c r="P116" s="51">
        <v>46545.7</v>
      </c>
      <c r="Q116" s="51">
        <v>3978226.3</v>
      </c>
      <c r="R116" s="51">
        <v>89692.6</v>
      </c>
      <c r="S116" s="51">
        <v>161361.20000000001</v>
      </c>
      <c r="T116" s="51">
        <v>41968.7</v>
      </c>
      <c r="U116" s="51">
        <v>61868.6</v>
      </c>
      <c r="V116" s="14"/>
      <c r="W116" s="51">
        <v>32800</v>
      </c>
      <c r="X116" s="51">
        <v>89000</v>
      </c>
      <c r="Y116" s="51">
        <v>72300</v>
      </c>
      <c r="Z116" s="51">
        <v>0</v>
      </c>
      <c r="AA116" s="51">
        <v>22800</v>
      </c>
      <c r="AB116" s="51">
        <v>19200</v>
      </c>
      <c r="AC116" s="51">
        <v>110000</v>
      </c>
      <c r="AD116" s="51">
        <v>0</v>
      </c>
      <c r="AE116" s="51">
        <v>14200</v>
      </c>
      <c r="AF116" s="51">
        <v>7270</v>
      </c>
      <c r="AG116" s="51">
        <v>6130</v>
      </c>
      <c r="AH116" s="51">
        <v>5060</v>
      </c>
      <c r="AI116" s="51">
        <v>22600</v>
      </c>
      <c r="AJ116" s="51">
        <v>0</v>
      </c>
      <c r="AK116" s="51">
        <v>61900</v>
      </c>
      <c r="AL116" s="51">
        <v>21300</v>
      </c>
      <c r="AM116" s="51">
        <v>91000</v>
      </c>
      <c r="AN116" s="51">
        <v>142000</v>
      </c>
      <c r="AO116" s="51">
        <v>14500</v>
      </c>
      <c r="AP116" s="51">
        <v>0</v>
      </c>
      <c r="AQ116" s="51">
        <v>11500</v>
      </c>
      <c r="AR116" s="51">
        <v>1680000</v>
      </c>
      <c r="AT116" s="28"/>
      <c r="AU116" s="29"/>
      <c r="AW116" s="22"/>
    </row>
    <row r="117" spans="1:49" s="15" customFormat="1">
      <c r="A117" s="5" t="s">
        <v>1</v>
      </c>
      <c r="B117" s="2">
        <v>1168</v>
      </c>
      <c r="C117" s="2" t="s">
        <v>18</v>
      </c>
      <c r="D117" s="4">
        <v>28.99</v>
      </c>
      <c r="E117" s="15">
        <v>2.9457227044955099</v>
      </c>
      <c r="F117" s="20">
        <v>0.49159127700070915</v>
      </c>
      <c r="G117" s="46">
        <v>7.5624256447479699</v>
      </c>
      <c r="H117" s="46">
        <v>14.996372010907599</v>
      </c>
      <c r="I117" s="46">
        <v>22.0503443212761</v>
      </c>
      <c r="J117" s="47">
        <v>5.2578849217362302</v>
      </c>
      <c r="K117" s="28">
        <v>11.839994616201301</v>
      </c>
      <c r="L117" s="28">
        <v>19.693551200805999</v>
      </c>
      <c r="M117" s="51">
        <v>38725716</v>
      </c>
      <c r="N117" s="51">
        <v>5660700</v>
      </c>
      <c r="O117" s="51">
        <v>3414215.3</v>
      </c>
      <c r="P117" s="51">
        <v>498715.2</v>
      </c>
      <c r="Q117" s="51">
        <v>50217676</v>
      </c>
      <c r="R117" s="51">
        <v>1560521.5</v>
      </c>
      <c r="S117" s="51">
        <v>8515315</v>
      </c>
      <c r="T117" s="51">
        <v>848305.8</v>
      </c>
      <c r="U117" s="51">
        <v>1297343.5</v>
      </c>
      <c r="V117" s="14"/>
      <c r="W117" s="51">
        <v>401000</v>
      </c>
      <c r="X117" s="51">
        <v>4880000</v>
      </c>
      <c r="Y117" s="51">
        <v>3640000</v>
      </c>
      <c r="Z117" s="51">
        <v>0</v>
      </c>
      <c r="AA117" s="51">
        <v>365000</v>
      </c>
      <c r="AB117" s="51">
        <v>483000</v>
      </c>
      <c r="AC117" s="51">
        <v>3690000</v>
      </c>
      <c r="AD117" s="51">
        <v>315000</v>
      </c>
      <c r="AE117" s="51">
        <v>171000</v>
      </c>
      <c r="AF117" s="51">
        <v>74700</v>
      </c>
      <c r="AG117" s="51">
        <v>54900</v>
      </c>
      <c r="AH117" s="51">
        <v>44500</v>
      </c>
      <c r="AI117" s="51">
        <v>1420000</v>
      </c>
      <c r="AJ117" s="51">
        <v>56700</v>
      </c>
      <c r="AK117" s="51">
        <v>1300000</v>
      </c>
      <c r="AL117" s="51">
        <v>754000</v>
      </c>
      <c r="AM117" s="51">
        <v>1310000</v>
      </c>
      <c r="AN117" s="51">
        <v>2570000</v>
      </c>
      <c r="AO117" s="51">
        <v>86800</v>
      </c>
      <c r="AP117" s="51">
        <v>0</v>
      </c>
      <c r="AQ117" s="51">
        <v>555000</v>
      </c>
      <c r="AR117" s="51">
        <v>3540000</v>
      </c>
      <c r="AT117" s="28"/>
      <c r="AU117" s="29"/>
      <c r="AW117" s="22"/>
    </row>
    <row r="118" spans="1:49" s="15" customFormat="1">
      <c r="A118" s="3" t="s">
        <v>2</v>
      </c>
      <c r="B118" s="2">
        <v>1168</v>
      </c>
      <c r="C118" s="2" t="s">
        <v>18</v>
      </c>
      <c r="D118" s="8">
        <v>29.009999999999998</v>
      </c>
      <c r="E118" s="17">
        <v>2.9466549472707801</v>
      </c>
      <c r="F118" s="20">
        <v>0.4957349254186556</v>
      </c>
      <c r="G118" s="46">
        <v>7.9092425552308603</v>
      </c>
      <c r="H118" s="46">
        <v>15.289070209179499</v>
      </c>
      <c r="I118" s="46">
        <v>22.458680421421199</v>
      </c>
      <c r="J118" s="47">
        <v>5.5512876384948502</v>
      </c>
      <c r="K118" s="28">
        <v>12.1167164540242</v>
      </c>
      <c r="L118" s="28">
        <v>19.975913477149099</v>
      </c>
      <c r="M118" s="54">
        <v>18259734</v>
      </c>
      <c r="N118" s="54">
        <v>2616286</v>
      </c>
      <c r="O118" s="54">
        <v>1550217.3</v>
      </c>
      <c r="P118" s="54">
        <v>222572.2</v>
      </c>
      <c r="Q118" s="54">
        <v>23821138</v>
      </c>
      <c r="R118" s="54">
        <v>799239.4</v>
      </c>
      <c r="S118" s="51">
        <v>2387762.5</v>
      </c>
      <c r="T118" s="51">
        <v>317967.90000000002</v>
      </c>
      <c r="U118" s="54">
        <v>401756</v>
      </c>
      <c r="V118" s="14"/>
      <c r="W118" s="48"/>
      <c r="X118" s="54">
        <v>1480000</v>
      </c>
      <c r="Y118" s="54">
        <v>904000</v>
      </c>
      <c r="Z118" s="48"/>
      <c r="AA118" s="54">
        <v>142000</v>
      </c>
      <c r="AB118" s="54">
        <v>176000</v>
      </c>
      <c r="AC118" s="54">
        <v>354000</v>
      </c>
      <c r="AD118" s="54">
        <v>486000</v>
      </c>
      <c r="AE118" s="48"/>
      <c r="AF118" s="48"/>
      <c r="AG118" s="48"/>
      <c r="AH118" s="48"/>
      <c r="AI118" s="54">
        <v>6390</v>
      </c>
      <c r="AJ118" s="54">
        <v>303000</v>
      </c>
      <c r="AK118" s="54">
        <v>402000</v>
      </c>
      <c r="AL118" s="54">
        <v>314000</v>
      </c>
      <c r="AM118" s="54">
        <v>63300</v>
      </c>
      <c r="AN118" s="54">
        <v>1190000</v>
      </c>
      <c r="AO118" s="54">
        <v>1720000</v>
      </c>
      <c r="AP118" s="54">
        <v>65600</v>
      </c>
      <c r="AQ118" s="54">
        <v>118000</v>
      </c>
      <c r="AR118" s="54">
        <v>417000</v>
      </c>
      <c r="AT118" s="28"/>
      <c r="AU118" s="29"/>
      <c r="AW118" s="22"/>
    </row>
    <row r="119" spans="1:49" s="15" customFormat="1">
      <c r="A119" s="5" t="s">
        <v>1</v>
      </c>
      <c r="B119" s="2">
        <v>1168</v>
      </c>
      <c r="C119" s="2" t="s">
        <v>18</v>
      </c>
      <c r="D119" s="4">
        <v>29.29</v>
      </c>
      <c r="E119" s="15">
        <v>2.9602305100562099</v>
      </c>
      <c r="F119" s="20">
        <v>0.49615156019201345</v>
      </c>
      <c r="G119" s="46">
        <v>7.9009937721963803</v>
      </c>
      <c r="H119" s="46">
        <v>15.2861067364191</v>
      </c>
      <c r="I119" s="46">
        <v>22.449668216116098</v>
      </c>
      <c r="J119" s="47">
        <v>5.59840018788642</v>
      </c>
      <c r="K119" s="28">
        <v>12.1493866665698</v>
      </c>
      <c r="L119" s="28">
        <v>19.906435332077201</v>
      </c>
      <c r="M119" s="51">
        <v>56185652</v>
      </c>
      <c r="N119" s="51">
        <v>6663328</v>
      </c>
      <c r="O119" s="51">
        <v>4318124</v>
      </c>
      <c r="P119" s="51">
        <v>730352.4</v>
      </c>
      <c r="Q119" s="51">
        <v>66698984</v>
      </c>
      <c r="R119" s="51">
        <v>1513061.4</v>
      </c>
      <c r="S119" s="51">
        <v>5826646.4000000004</v>
      </c>
      <c r="T119" s="51">
        <v>1011218.2</v>
      </c>
      <c r="U119" s="51">
        <v>1348177.1</v>
      </c>
      <c r="V119" s="14"/>
      <c r="W119" s="51">
        <v>505000</v>
      </c>
      <c r="X119" s="51">
        <v>3770000</v>
      </c>
      <c r="Y119" s="51">
        <v>2060000</v>
      </c>
      <c r="Z119" s="51">
        <v>0</v>
      </c>
      <c r="AA119" s="51">
        <v>457000</v>
      </c>
      <c r="AB119" s="51">
        <v>554000</v>
      </c>
      <c r="AC119" s="51">
        <v>2190000</v>
      </c>
      <c r="AD119" s="51">
        <v>223000</v>
      </c>
      <c r="AE119" s="51">
        <v>264000</v>
      </c>
      <c r="AF119" s="51">
        <v>98300</v>
      </c>
      <c r="AG119" s="51">
        <v>91700</v>
      </c>
      <c r="AH119" s="51">
        <v>70300</v>
      </c>
      <c r="AI119" s="51">
        <v>789000</v>
      </c>
      <c r="AJ119" s="51">
        <v>0</v>
      </c>
      <c r="AK119" s="51">
        <v>1350000</v>
      </c>
      <c r="AL119" s="51">
        <v>411000</v>
      </c>
      <c r="AM119" s="51">
        <v>1860000</v>
      </c>
      <c r="AN119" s="51">
        <v>3370000</v>
      </c>
      <c r="AO119" s="51">
        <v>193000</v>
      </c>
      <c r="AP119" s="51">
        <v>0</v>
      </c>
      <c r="AQ119" s="51">
        <v>277000</v>
      </c>
      <c r="AR119" s="51">
        <v>2650000</v>
      </c>
      <c r="AT119" s="28"/>
      <c r="AU119" s="29"/>
      <c r="AW119" s="22"/>
    </row>
    <row r="120" spans="1:49" s="15" customFormat="1">
      <c r="A120" s="5" t="s">
        <v>1</v>
      </c>
      <c r="B120" s="2">
        <v>1168</v>
      </c>
      <c r="C120" s="2" t="s">
        <v>18</v>
      </c>
      <c r="D120" s="4">
        <v>29.52</v>
      </c>
      <c r="E120" s="15">
        <v>2.9721744488974902</v>
      </c>
      <c r="F120" s="20">
        <v>0.49950636713127433</v>
      </c>
      <c r="G120" s="46">
        <v>8.2708221552770098</v>
      </c>
      <c r="H120" s="46">
        <v>15.562487907296401</v>
      </c>
      <c r="I120" s="46">
        <v>22.734933983340898</v>
      </c>
      <c r="J120" s="47">
        <v>5.78317289539158</v>
      </c>
      <c r="K120" s="28">
        <v>12.402566477667801</v>
      </c>
      <c r="L120" s="28">
        <v>20.2648679152894</v>
      </c>
      <c r="M120" s="51">
        <v>17455430</v>
      </c>
      <c r="N120" s="51">
        <v>2407755.5</v>
      </c>
      <c r="O120" s="51">
        <v>1494653.3</v>
      </c>
      <c r="P120" s="51">
        <v>197947.7</v>
      </c>
      <c r="Q120" s="51">
        <v>19484400</v>
      </c>
      <c r="R120" s="51">
        <v>710405</v>
      </c>
      <c r="S120" s="51">
        <v>763484</v>
      </c>
      <c r="T120" s="51">
        <v>135339.79999999999</v>
      </c>
      <c r="U120" s="51">
        <v>253284</v>
      </c>
      <c r="V120" s="14"/>
      <c r="W120" s="51">
        <v>171000</v>
      </c>
      <c r="X120" s="51">
        <v>515000</v>
      </c>
      <c r="Y120" s="51">
        <v>248000</v>
      </c>
      <c r="Z120" s="51">
        <v>72900</v>
      </c>
      <c r="AA120" s="51">
        <v>51600</v>
      </c>
      <c r="AB120" s="51">
        <v>83800</v>
      </c>
      <c r="AC120" s="51">
        <v>377000</v>
      </c>
      <c r="AD120" s="51">
        <v>0</v>
      </c>
      <c r="AE120" s="51">
        <v>50000</v>
      </c>
      <c r="AF120" s="51">
        <v>20200</v>
      </c>
      <c r="AG120" s="51">
        <v>14600</v>
      </c>
      <c r="AH120" s="51">
        <v>16300</v>
      </c>
      <c r="AI120" s="51">
        <v>162000</v>
      </c>
      <c r="AJ120" s="51">
        <v>0</v>
      </c>
      <c r="AK120" s="51">
        <v>253000</v>
      </c>
      <c r="AL120" s="51">
        <v>126000</v>
      </c>
      <c r="AM120" s="51">
        <v>296000</v>
      </c>
      <c r="AN120" s="51">
        <v>453000</v>
      </c>
      <c r="AO120" s="51">
        <v>32400</v>
      </c>
      <c r="AP120" s="51">
        <v>0</v>
      </c>
      <c r="AQ120" s="51">
        <v>49700</v>
      </c>
      <c r="AR120" s="51">
        <v>2050000</v>
      </c>
      <c r="AT120" s="28"/>
      <c r="AU120" s="29"/>
      <c r="AW120" s="22"/>
    </row>
    <row r="121" spans="1:49" s="15" customFormat="1">
      <c r="A121" s="5" t="s">
        <v>1</v>
      </c>
      <c r="B121" s="2">
        <v>1168</v>
      </c>
      <c r="C121" s="2" t="s">
        <v>18</v>
      </c>
      <c r="D121" s="4">
        <v>29.8</v>
      </c>
      <c r="E121" s="15">
        <v>2.98751037796145</v>
      </c>
      <c r="F121" s="20">
        <v>0.45391603495990995</v>
      </c>
      <c r="G121" s="46">
        <v>4.3754934713475402</v>
      </c>
      <c r="H121" s="46">
        <v>12.1630370422897</v>
      </c>
      <c r="I121" s="46">
        <v>19.0618374686482</v>
      </c>
      <c r="J121" s="47">
        <v>2.3745297554634299</v>
      </c>
      <c r="K121" s="28">
        <v>8.9422940282823191</v>
      </c>
      <c r="L121" s="28">
        <v>16.1717957214912</v>
      </c>
      <c r="M121" s="51">
        <v>8657200</v>
      </c>
      <c r="N121" s="51">
        <v>1098293.8999999999</v>
      </c>
      <c r="O121" s="51">
        <v>589119.80000000005</v>
      </c>
      <c r="P121" s="51">
        <v>95634.9</v>
      </c>
      <c r="Q121" s="51">
        <v>9622274</v>
      </c>
      <c r="R121" s="51">
        <v>228169.4</v>
      </c>
      <c r="S121" s="51">
        <v>161206.29999999999</v>
      </c>
      <c r="T121" s="51">
        <v>87509.3</v>
      </c>
      <c r="U121" s="51">
        <v>116112.1</v>
      </c>
      <c r="V121" s="14"/>
      <c r="W121" s="51">
        <v>84100</v>
      </c>
      <c r="X121" s="51">
        <v>70200</v>
      </c>
      <c r="Y121" s="51">
        <v>91000</v>
      </c>
      <c r="Z121" s="51">
        <v>0</v>
      </c>
      <c r="AA121" s="51">
        <v>29900</v>
      </c>
      <c r="AB121" s="51">
        <v>57700</v>
      </c>
      <c r="AC121" s="51">
        <v>276000</v>
      </c>
      <c r="AD121" s="51">
        <v>34100</v>
      </c>
      <c r="AE121" s="51">
        <v>7740</v>
      </c>
      <c r="AF121" s="51">
        <v>3610</v>
      </c>
      <c r="AG121" s="51">
        <v>3550</v>
      </c>
      <c r="AH121" s="51">
        <v>5610</v>
      </c>
      <c r="AI121" s="51">
        <v>117000</v>
      </c>
      <c r="AJ121" s="51">
        <v>0</v>
      </c>
      <c r="AK121" s="51">
        <v>116000</v>
      </c>
      <c r="AL121" s="51">
        <v>75900</v>
      </c>
      <c r="AM121" s="51">
        <v>90000</v>
      </c>
      <c r="AN121" s="51">
        <v>131000</v>
      </c>
      <c r="AO121" s="51">
        <v>9650</v>
      </c>
      <c r="AP121" s="51">
        <v>0</v>
      </c>
      <c r="AQ121" s="51">
        <v>38600</v>
      </c>
      <c r="AR121" s="51">
        <v>113000</v>
      </c>
      <c r="AT121" s="28"/>
      <c r="AU121" s="29"/>
      <c r="AW121" s="22"/>
    </row>
    <row r="122" spans="1:49" s="15" customFormat="1">
      <c r="A122" s="3" t="s">
        <v>2</v>
      </c>
      <c r="B122" s="2">
        <v>1168</v>
      </c>
      <c r="C122" s="2" t="s">
        <v>18</v>
      </c>
      <c r="D122" s="17">
        <v>29.880000000000003</v>
      </c>
      <c r="E122" s="17">
        <v>2.99193065212551</v>
      </c>
      <c r="F122" s="20">
        <v>0.48823142410010623</v>
      </c>
      <c r="G122" s="46">
        <v>7.24535716020715</v>
      </c>
      <c r="H122" s="46">
        <v>14.719214852472501</v>
      </c>
      <c r="I122" s="46">
        <v>21.7353961546373</v>
      </c>
      <c r="J122" s="47">
        <v>4.9331493212556703</v>
      </c>
      <c r="K122" s="28">
        <v>11.5380220866946</v>
      </c>
      <c r="L122" s="28">
        <v>19.262584984399801</v>
      </c>
      <c r="M122" s="54">
        <v>27037882</v>
      </c>
      <c r="N122" s="54">
        <v>3254565.8</v>
      </c>
      <c r="O122" s="54">
        <v>1749238.6</v>
      </c>
      <c r="P122" s="54">
        <v>298161.40000000002</v>
      </c>
      <c r="Q122" s="54">
        <v>31551124</v>
      </c>
      <c r="R122" s="54">
        <v>1057482.5</v>
      </c>
      <c r="S122" s="51">
        <v>530864.4</v>
      </c>
      <c r="T122" s="51">
        <v>306631.8</v>
      </c>
      <c r="U122" s="54">
        <v>366970.1</v>
      </c>
      <c r="V122" s="14"/>
      <c r="W122" s="48"/>
      <c r="X122" s="54">
        <v>220000</v>
      </c>
      <c r="Y122" s="54">
        <v>311000</v>
      </c>
      <c r="Z122" s="48"/>
      <c r="AA122" s="54">
        <v>102000</v>
      </c>
      <c r="AB122" s="54">
        <v>205000</v>
      </c>
      <c r="AC122" s="54">
        <v>466000</v>
      </c>
      <c r="AD122" s="54">
        <v>270000</v>
      </c>
      <c r="AE122" s="48"/>
      <c r="AF122" s="48"/>
      <c r="AG122" s="48"/>
      <c r="AH122" s="48"/>
      <c r="AI122" s="54">
        <v>18900</v>
      </c>
      <c r="AJ122" s="54">
        <v>252000</v>
      </c>
      <c r="AK122" s="54">
        <v>367000</v>
      </c>
      <c r="AL122" s="54">
        <v>47100</v>
      </c>
      <c r="AM122" s="54">
        <v>43200</v>
      </c>
      <c r="AN122" s="54">
        <v>618000</v>
      </c>
      <c r="AO122" s="54">
        <v>838000</v>
      </c>
      <c r="AP122" s="54">
        <v>64900</v>
      </c>
      <c r="AQ122" s="54">
        <v>65800</v>
      </c>
      <c r="AR122" s="54">
        <v>122000</v>
      </c>
      <c r="AT122" s="28"/>
      <c r="AU122" s="29"/>
      <c r="AW122" s="22"/>
    </row>
    <row r="123" spans="1:49" s="15" customFormat="1">
      <c r="A123" s="5" t="s">
        <v>1</v>
      </c>
      <c r="B123" s="2">
        <v>1168</v>
      </c>
      <c r="C123" s="2" t="s">
        <v>18</v>
      </c>
      <c r="D123" s="4">
        <v>29.98</v>
      </c>
      <c r="E123" s="15">
        <v>2.9974721136903999</v>
      </c>
      <c r="F123" s="20">
        <v>0.44926440204005635</v>
      </c>
      <c r="G123" s="46">
        <v>3.92612228472129</v>
      </c>
      <c r="H123" s="46">
        <v>11.7534681866412</v>
      </c>
      <c r="I123" s="46">
        <v>18.598867670768101</v>
      </c>
      <c r="J123" s="47">
        <v>1.89988794820386</v>
      </c>
      <c r="K123" s="28">
        <v>8.5832792235782502</v>
      </c>
      <c r="L123" s="28">
        <v>15.740028425482601</v>
      </c>
      <c r="M123" s="51">
        <v>15610751</v>
      </c>
      <c r="N123" s="51">
        <v>1938784.1</v>
      </c>
      <c r="O123" s="51">
        <v>1016287.6</v>
      </c>
      <c r="P123" s="51">
        <v>183462.1</v>
      </c>
      <c r="Q123" s="51">
        <v>18301710</v>
      </c>
      <c r="R123" s="51">
        <v>381819.9</v>
      </c>
      <c r="S123" s="51">
        <v>256329.5</v>
      </c>
      <c r="T123" s="51">
        <v>100270.20000000001</v>
      </c>
      <c r="U123" s="51">
        <v>151969.70000000001</v>
      </c>
      <c r="V123" s="14"/>
      <c r="W123" s="51">
        <v>147000</v>
      </c>
      <c r="X123" s="51">
        <v>142000</v>
      </c>
      <c r="Y123" s="51">
        <v>115000</v>
      </c>
      <c r="Z123" s="51">
        <v>0</v>
      </c>
      <c r="AA123" s="51">
        <v>37000</v>
      </c>
      <c r="AB123" s="51">
        <v>63200</v>
      </c>
      <c r="AC123" s="51">
        <v>315000</v>
      </c>
      <c r="AD123" s="51">
        <v>35700</v>
      </c>
      <c r="AE123" s="51">
        <v>11000</v>
      </c>
      <c r="AF123" s="51">
        <v>8290</v>
      </c>
      <c r="AG123" s="51">
        <v>5650</v>
      </c>
      <c r="AH123" s="51">
        <v>4660</v>
      </c>
      <c r="AI123" s="51">
        <v>124000</v>
      </c>
      <c r="AJ123" s="51">
        <v>0</v>
      </c>
      <c r="AK123" s="51">
        <v>152000</v>
      </c>
      <c r="AL123" s="51">
        <v>73700</v>
      </c>
      <c r="AM123" s="51">
        <v>163000</v>
      </c>
      <c r="AN123" s="51">
        <v>205000</v>
      </c>
      <c r="AO123" s="51">
        <v>21400</v>
      </c>
      <c r="AP123" s="51">
        <v>0</v>
      </c>
      <c r="AQ123" s="51">
        <v>34500</v>
      </c>
      <c r="AR123" s="51">
        <v>149000</v>
      </c>
      <c r="AT123" s="28"/>
      <c r="AU123" s="29"/>
      <c r="AW123" s="22"/>
    </row>
    <row r="124" spans="1:49" s="15" customFormat="1">
      <c r="A124" s="5" t="s">
        <v>1</v>
      </c>
      <c r="B124" s="2">
        <v>1168</v>
      </c>
      <c r="C124" s="2" t="s">
        <v>18</v>
      </c>
      <c r="D124" s="4">
        <v>30.22</v>
      </c>
      <c r="E124" s="15">
        <v>3.0108433050788799</v>
      </c>
      <c r="F124" s="20">
        <v>0.44388697117211467</v>
      </c>
      <c r="G124" s="46">
        <v>3.4755399841111401</v>
      </c>
      <c r="H124" s="46">
        <v>11.3940462142118</v>
      </c>
      <c r="I124" s="46">
        <v>18.176986993893099</v>
      </c>
      <c r="J124" s="47">
        <v>1.52740217288304</v>
      </c>
      <c r="K124" s="28">
        <v>8.19380715752418</v>
      </c>
      <c r="L124" s="28">
        <v>15.3182313672985</v>
      </c>
      <c r="M124" s="51">
        <v>107174720</v>
      </c>
      <c r="N124" s="51">
        <v>14034616</v>
      </c>
      <c r="O124" s="51">
        <v>7348907</v>
      </c>
      <c r="P124" s="51">
        <v>1034070.4</v>
      </c>
      <c r="Q124" s="51">
        <v>117023216</v>
      </c>
      <c r="R124" s="51">
        <v>2819391.3</v>
      </c>
      <c r="S124" s="51">
        <v>1468714</v>
      </c>
      <c r="T124" s="51">
        <v>591975</v>
      </c>
      <c r="U124" s="51">
        <v>960101</v>
      </c>
      <c r="V124" s="14"/>
      <c r="W124" s="51">
        <v>990000</v>
      </c>
      <c r="X124" s="51">
        <v>746000</v>
      </c>
      <c r="Y124" s="51">
        <v>723000</v>
      </c>
      <c r="Z124" s="51">
        <v>268000</v>
      </c>
      <c r="AA124" s="51">
        <v>222000</v>
      </c>
      <c r="AB124" s="51">
        <v>370000</v>
      </c>
      <c r="AC124" s="51">
        <v>1680000</v>
      </c>
      <c r="AD124" s="51">
        <v>0</v>
      </c>
      <c r="AE124" s="51">
        <v>166000</v>
      </c>
      <c r="AF124" s="51">
        <v>68300</v>
      </c>
      <c r="AG124" s="51">
        <v>56000</v>
      </c>
      <c r="AH124" s="51">
        <v>51700</v>
      </c>
      <c r="AI124" s="51">
        <v>816000</v>
      </c>
      <c r="AJ124" s="51">
        <v>0</v>
      </c>
      <c r="AK124" s="51">
        <v>960000</v>
      </c>
      <c r="AL124" s="51">
        <v>390000</v>
      </c>
      <c r="AM124" s="51">
        <v>1690000</v>
      </c>
      <c r="AN124" s="51">
        <v>2240000</v>
      </c>
      <c r="AO124" s="51">
        <v>162000</v>
      </c>
      <c r="AP124" s="51">
        <v>0</v>
      </c>
      <c r="AQ124" s="51">
        <v>188000</v>
      </c>
      <c r="AR124" s="51">
        <v>1110000</v>
      </c>
      <c r="AT124" s="28"/>
      <c r="AU124" s="29"/>
      <c r="AW124" s="22"/>
    </row>
    <row r="125" spans="1:49" s="15" customFormat="1">
      <c r="A125" s="5" t="s">
        <v>1</v>
      </c>
      <c r="B125" s="2">
        <v>1168</v>
      </c>
      <c r="C125" s="2" t="s">
        <v>18</v>
      </c>
      <c r="D125" s="4">
        <v>30.51</v>
      </c>
      <c r="E125" s="15">
        <v>3.02713125997193</v>
      </c>
      <c r="F125" s="20">
        <v>0.41871179424041488</v>
      </c>
      <c r="G125" s="46">
        <v>1.1991445943176</v>
      </c>
      <c r="H125" s="46">
        <v>9.5167808203856001</v>
      </c>
      <c r="I125" s="46">
        <v>16.397032843283501</v>
      </c>
      <c r="J125" s="47">
        <v>-0.43938447433721201</v>
      </c>
      <c r="K125" s="28">
        <v>6.3109944706774899</v>
      </c>
      <c r="L125" s="28">
        <v>13.227732804792399</v>
      </c>
      <c r="M125" s="51">
        <v>21621042</v>
      </c>
      <c r="N125" s="51">
        <v>2339522.5</v>
      </c>
      <c r="O125" s="51">
        <v>1131731.3</v>
      </c>
      <c r="P125" s="51">
        <v>196549.8</v>
      </c>
      <c r="Q125" s="51">
        <v>23730980</v>
      </c>
      <c r="R125" s="51">
        <v>356916.8</v>
      </c>
      <c r="S125" s="51">
        <v>295702.90000000002</v>
      </c>
      <c r="T125" s="51">
        <v>140926.5</v>
      </c>
      <c r="U125" s="51">
        <v>203746.4</v>
      </c>
      <c r="V125" s="14"/>
      <c r="W125" s="51">
        <v>187000</v>
      </c>
      <c r="X125" s="51">
        <v>131000</v>
      </c>
      <c r="Y125" s="51">
        <v>165000</v>
      </c>
      <c r="Z125" s="51">
        <v>0</v>
      </c>
      <c r="AA125" s="51">
        <v>52700</v>
      </c>
      <c r="AB125" s="51">
        <v>88200</v>
      </c>
      <c r="AC125" s="51">
        <v>354000</v>
      </c>
      <c r="AD125" s="51">
        <v>35000</v>
      </c>
      <c r="AE125" s="51">
        <v>18400</v>
      </c>
      <c r="AF125" s="51">
        <v>10900</v>
      </c>
      <c r="AG125" s="51">
        <v>7740</v>
      </c>
      <c r="AH125" s="51">
        <v>8540</v>
      </c>
      <c r="AI125" s="51">
        <v>145000</v>
      </c>
      <c r="AJ125" s="51">
        <v>0</v>
      </c>
      <c r="AK125" s="51">
        <v>204000</v>
      </c>
      <c r="AL125" s="51">
        <v>86900</v>
      </c>
      <c r="AM125" s="51">
        <v>162000</v>
      </c>
      <c r="AN125" s="51">
        <v>268000</v>
      </c>
      <c r="AO125" s="51">
        <v>13600</v>
      </c>
      <c r="AP125" s="51">
        <v>0</v>
      </c>
      <c r="AQ125" s="51">
        <v>39800</v>
      </c>
      <c r="AR125" s="51">
        <v>116000</v>
      </c>
      <c r="AT125" s="28"/>
      <c r="AU125" s="29"/>
      <c r="AW125" s="22"/>
    </row>
    <row r="126" spans="1:49" s="15" customFormat="1">
      <c r="A126" s="5" t="s">
        <v>1</v>
      </c>
      <c r="B126" s="2">
        <v>1168</v>
      </c>
      <c r="C126" s="2" t="s">
        <v>18</v>
      </c>
      <c r="D126" s="4">
        <v>30.79</v>
      </c>
      <c r="E126" s="15">
        <v>3.0429884546699899</v>
      </c>
      <c r="F126" s="20">
        <v>0.5201970077359287</v>
      </c>
      <c r="G126" s="46">
        <v>9.8495313677331904</v>
      </c>
      <c r="H126" s="46">
        <v>17.061166271236502</v>
      </c>
      <c r="I126" s="46">
        <v>24.526645750921102</v>
      </c>
      <c r="J126" s="47">
        <v>7.3863504859738596</v>
      </c>
      <c r="K126" s="28">
        <v>13.9635947376677</v>
      </c>
      <c r="L126" s="28">
        <v>22.221847798529101</v>
      </c>
      <c r="M126" s="51">
        <v>1452451.4</v>
      </c>
      <c r="N126" s="51">
        <v>241528.7</v>
      </c>
      <c r="O126" s="51">
        <v>163941.20000000001</v>
      </c>
      <c r="P126" s="51">
        <v>21975.8</v>
      </c>
      <c r="Q126" s="51">
        <v>1890013.3</v>
      </c>
      <c r="R126" s="51">
        <v>75945.7</v>
      </c>
      <c r="S126" s="51">
        <v>136040.79999999999</v>
      </c>
      <c r="T126" s="51">
        <v>44278</v>
      </c>
      <c r="U126" s="51">
        <v>61107.5</v>
      </c>
      <c r="V126" s="14"/>
      <c r="W126" s="51">
        <v>16600</v>
      </c>
      <c r="X126" s="51">
        <v>105000</v>
      </c>
      <c r="Y126" s="51">
        <v>31300</v>
      </c>
      <c r="Z126" s="51">
        <v>26600</v>
      </c>
      <c r="AA126" s="51">
        <v>28400</v>
      </c>
      <c r="AB126" s="51">
        <v>15800</v>
      </c>
      <c r="AC126" s="51">
        <v>94300</v>
      </c>
      <c r="AD126" s="51">
        <v>0</v>
      </c>
      <c r="AE126" s="51">
        <v>13700</v>
      </c>
      <c r="AF126" s="51">
        <v>6270</v>
      </c>
      <c r="AG126" s="51">
        <v>6020</v>
      </c>
      <c r="AH126" s="51">
        <v>5200</v>
      </c>
      <c r="AI126" s="51">
        <v>26800</v>
      </c>
      <c r="AJ126" s="51">
        <v>2910</v>
      </c>
      <c r="AK126" s="51">
        <v>61100</v>
      </c>
      <c r="AL126" s="51">
        <v>21100</v>
      </c>
      <c r="AM126" s="51">
        <v>68500</v>
      </c>
      <c r="AN126" s="51">
        <v>95500</v>
      </c>
      <c r="AO126" s="51">
        <v>11900</v>
      </c>
      <c r="AP126" s="51">
        <v>0</v>
      </c>
      <c r="AQ126" s="51">
        <v>10900</v>
      </c>
      <c r="AR126" s="51">
        <v>1730000</v>
      </c>
      <c r="AT126" s="28"/>
      <c r="AU126" s="29"/>
      <c r="AW126" s="22"/>
    </row>
    <row r="127" spans="1:49" s="15" customFormat="1">
      <c r="A127" s="5" t="s">
        <v>1</v>
      </c>
      <c r="B127" s="2">
        <v>1168</v>
      </c>
      <c r="C127" s="2" t="s">
        <v>18</v>
      </c>
      <c r="D127" s="4">
        <v>31.14</v>
      </c>
      <c r="E127" s="15">
        <v>3.06298256875625</v>
      </c>
      <c r="F127" s="20">
        <v>0.45233001627428177</v>
      </c>
      <c r="G127" s="46">
        <v>4.1364070673013904</v>
      </c>
      <c r="H127" s="46">
        <v>11.991800309992</v>
      </c>
      <c r="I127" s="46">
        <v>18.800687821730499</v>
      </c>
      <c r="J127" s="47">
        <v>2.1633802171563601</v>
      </c>
      <c r="K127" s="28">
        <v>8.8228579300253003</v>
      </c>
      <c r="L127" s="28">
        <v>16.093568084667901</v>
      </c>
      <c r="M127" s="51">
        <v>9778871</v>
      </c>
      <c r="N127" s="51">
        <v>1279602</v>
      </c>
      <c r="O127" s="51">
        <v>675151</v>
      </c>
      <c r="P127" s="51">
        <v>128159.4</v>
      </c>
      <c r="Q127" s="51">
        <v>10777177</v>
      </c>
      <c r="R127" s="51">
        <v>253534.8</v>
      </c>
      <c r="S127" s="51">
        <v>184152.90000000002</v>
      </c>
      <c r="T127" s="51">
        <v>155917.70000000001</v>
      </c>
      <c r="U127" s="51">
        <v>98693.5</v>
      </c>
      <c r="V127" s="14"/>
      <c r="W127" s="51">
        <v>0</v>
      </c>
      <c r="X127" s="51">
        <v>89900</v>
      </c>
      <c r="Y127" s="51">
        <v>94300</v>
      </c>
      <c r="Z127" s="51">
        <v>0</v>
      </c>
      <c r="AA127" s="51">
        <v>46700</v>
      </c>
      <c r="AB127" s="51">
        <v>109000</v>
      </c>
      <c r="AC127" s="51">
        <v>176000</v>
      </c>
      <c r="AD127" s="51">
        <v>19200</v>
      </c>
      <c r="AE127" s="51">
        <v>6420</v>
      </c>
      <c r="AF127" s="51">
        <v>4370</v>
      </c>
      <c r="AG127" s="51">
        <v>3850</v>
      </c>
      <c r="AH127" s="51">
        <v>5420</v>
      </c>
      <c r="AI127" s="51">
        <v>72200</v>
      </c>
      <c r="AJ127" s="51">
        <v>0</v>
      </c>
      <c r="AK127" s="51">
        <v>98700</v>
      </c>
      <c r="AL127" s="51">
        <v>27600</v>
      </c>
      <c r="AM127" s="51">
        <v>109000</v>
      </c>
      <c r="AN127" s="51">
        <v>115000</v>
      </c>
      <c r="AO127" s="51">
        <v>6490</v>
      </c>
      <c r="AP127" s="51">
        <v>0</v>
      </c>
      <c r="AQ127" s="51">
        <v>25100</v>
      </c>
      <c r="AR127" s="51">
        <v>68400</v>
      </c>
      <c r="AT127" s="28"/>
      <c r="AU127" s="29"/>
      <c r="AW127" s="22"/>
    </row>
    <row r="128" spans="1:49" s="15" customFormat="1">
      <c r="A128" s="3" t="s">
        <v>2</v>
      </c>
      <c r="B128" s="2">
        <v>1168</v>
      </c>
      <c r="C128" s="2" t="s">
        <v>18</v>
      </c>
      <c r="D128" s="17">
        <v>31.16</v>
      </c>
      <c r="E128" s="17">
        <v>3.0641306878506001</v>
      </c>
      <c r="F128" s="20">
        <v>0.46762540184210022</v>
      </c>
      <c r="G128" s="46">
        <v>5.4989835275985799</v>
      </c>
      <c r="H128" s="46">
        <v>13.199204759161701</v>
      </c>
      <c r="I128" s="46">
        <v>20.094421824647799</v>
      </c>
      <c r="J128" s="47">
        <v>3.4680709139483001</v>
      </c>
      <c r="K128" s="28">
        <v>10.0316266535028</v>
      </c>
      <c r="L128" s="28">
        <v>17.498091318813099</v>
      </c>
      <c r="M128" s="54">
        <v>30559132</v>
      </c>
      <c r="N128" s="54">
        <v>4079201</v>
      </c>
      <c r="O128" s="54">
        <v>2353182.7999999998</v>
      </c>
      <c r="P128" s="54">
        <v>293735.90000000002</v>
      </c>
      <c r="Q128" s="54">
        <v>36973356</v>
      </c>
      <c r="R128" s="54">
        <v>936156.1</v>
      </c>
      <c r="S128" s="51">
        <v>704808.7</v>
      </c>
      <c r="T128" s="51">
        <v>270580.59999999998</v>
      </c>
      <c r="U128" s="54">
        <v>397419.7</v>
      </c>
      <c r="V128" s="14"/>
      <c r="W128" s="48"/>
      <c r="X128" s="54">
        <v>321000</v>
      </c>
      <c r="Y128" s="54">
        <v>384000</v>
      </c>
      <c r="Z128" s="48"/>
      <c r="AA128" s="54">
        <v>84900</v>
      </c>
      <c r="AB128" s="54">
        <v>186000</v>
      </c>
      <c r="AC128" s="54">
        <v>269000</v>
      </c>
      <c r="AD128" s="54">
        <v>373000</v>
      </c>
      <c r="AE128" s="48"/>
      <c r="AF128" s="48"/>
      <c r="AG128" s="48"/>
      <c r="AH128" s="48"/>
      <c r="AI128" s="54">
        <v>10200</v>
      </c>
      <c r="AJ128" s="54">
        <v>231000</v>
      </c>
      <c r="AK128" s="54">
        <v>397000</v>
      </c>
      <c r="AL128" s="54">
        <v>174000</v>
      </c>
      <c r="AM128" s="54">
        <v>27800</v>
      </c>
      <c r="AN128" s="54">
        <v>757000</v>
      </c>
      <c r="AO128" s="54">
        <v>923000</v>
      </c>
      <c r="AP128" s="54">
        <v>49200</v>
      </c>
      <c r="AQ128" s="54">
        <v>78700</v>
      </c>
      <c r="AR128" s="54">
        <v>136000</v>
      </c>
      <c r="AT128" s="28"/>
      <c r="AU128" s="29"/>
      <c r="AW128" s="22"/>
    </row>
    <row r="129" spans="1:49" s="15" customFormat="1">
      <c r="A129" s="5" t="s">
        <v>1</v>
      </c>
      <c r="B129" s="2">
        <v>1168</v>
      </c>
      <c r="C129" s="2" t="s">
        <v>18</v>
      </c>
      <c r="D129" s="4">
        <v>31.28</v>
      </c>
      <c r="E129" s="15">
        <v>3.0710317785269399</v>
      </c>
      <c r="F129" s="20">
        <v>0.49537712072824563</v>
      </c>
      <c r="G129" s="46">
        <v>7.8342239252566301</v>
      </c>
      <c r="H129" s="46">
        <v>15.2315225981552</v>
      </c>
      <c r="I129" s="46">
        <v>22.3128010879478</v>
      </c>
      <c r="J129" s="47">
        <v>5.5319225297057901</v>
      </c>
      <c r="K129" s="28">
        <v>12.0687233404679</v>
      </c>
      <c r="L129" s="28">
        <v>19.741745229110698</v>
      </c>
      <c r="M129" s="51">
        <v>78771160</v>
      </c>
      <c r="N129" s="51">
        <v>10057556</v>
      </c>
      <c r="O129" s="51">
        <v>6272814.5</v>
      </c>
      <c r="P129" s="51">
        <v>1153627</v>
      </c>
      <c r="Q129" s="51">
        <v>91715000</v>
      </c>
      <c r="R129" s="51">
        <v>2446838.7999999998</v>
      </c>
      <c r="S129" s="51">
        <v>1375355.7000000002</v>
      </c>
      <c r="T129" s="51">
        <v>538504.19999999995</v>
      </c>
      <c r="U129" s="51">
        <v>924621.4</v>
      </c>
      <c r="V129" s="14"/>
      <c r="W129" s="51">
        <v>709000</v>
      </c>
      <c r="X129" s="51">
        <v>661000</v>
      </c>
      <c r="Y129" s="51">
        <v>715000</v>
      </c>
      <c r="Z129" s="51">
        <v>0</v>
      </c>
      <c r="AA129" s="51">
        <v>153000</v>
      </c>
      <c r="AB129" s="51">
        <v>385000</v>
      </c>
      <c r="AC129" s="51">
        <v>1410000</v>
      </c>
      <c r="AD129" s="51">
        <v>137000</v>
      </c>
      <c r="AE129" s="51">
        <v>82200</v>
      </c>
      <c r="AF129" s="51">
        <v>39200</v>
      </c>
      <c r="AG129" s="51">
        <v>39700</v>
      </c>
      <c r="AH129" s="51">
        <v>38800</v>
      </c>
      <c r="AI129" s="51">
        <v>546000</v>
      </c>
      <c r="AJ129" s="51">
        <v>0</v>
      </c>
      <c r="AK129" s="51">
        <v>925000</v>
      </c>
      <c r="AL129" s="51">
        <v>342000</v>
      </c>
      <c r="AM129" s="51">
        <v>814000</v>
      </c>
      <c r="AN129" s="51">
        <v>1250000</v>
      </c>
      <c r="AO129" s="51">
        <v>72100</v>
      </c>
      <c r="AP129" s="51">
        <v>0</v>
      </c>
      <c r="AQ129" s="51">
        <v>162000</v>
      </c>
      <c r="AR129" s="51">
        <v>642000</v>
      </c>
      <c r="AT129" s="28"/>
      <c r="AU129" s="29"/>
      <c r="AW129" s="22"/>
    </row>
    <row r="130" spans="1:49" s="15" customFormat="1">
      <c r="A130" s="5" t="s">
        <v>1</v>
      </c>
      <c r="B130" s="2">
        <v>1168</v>
      </c>
      <c r="C130" s="2" t="s">
        <v>18</v>
      </c>
      <c r="D130" s="4">
        <v>31.54</v>
      </c>
      <c r="E130" s="15">
        <v>3.0860553238189801</v>
      </c>
      <c r="F130" s="20">
        <v>0.51145086104654136</v>
      </c>
      <c r="G130" s="46">
        <v>9.1754989553350796</v>
      </c>
      <c r="H130" s="46">
        <v>16.389318065207799</v>
      </c>
      <c r="I130" s="46">
        <v>23.727809740717301</v>
      </c>
      <c r="J130" s="47">
        <v>6.7087341939032097</v>
      </c>
      <c r="K130" s="28">
        <v>13.256796601160399</v>
      </c>
      <c r="L130" s="28">
        <v>21.315431842646898</v>
      </c>
      <c r="M130" s="51">
        <v>72838288</v>
      </c>
      <c r="N130" s="51">
        <v>10308241</v>
      </c>
      <c r="O130" s="51">
        <v>7115084.5</v>
      </c>
      <c r="P130" s="51">
        <v>1023386</v>
      </c>
      <c r="Q130" s="51">
        <v>87373912</v>
      </c>
      <c r="R130" s="51">
        <v>2652990</v>
      </c>
      <c r="S130" s="51">
        <v>5265700</v>
      </c>
      <c r="T130" s="51">
        <v>1178324</v>
      </c>
      <c r="U130" s="51">
        <v>1673760</v>
      </c>
      <c r="V130" s="14"/>
      <c r="W130" s="51">
        <v>807000</v>
      </c>
      <c r="X130" s="51">
        <v>2890000</v>
      </c>
      <c r="Y130" s="51">
        <v>2370000</v>
      </c>
      <c r="Z130" s="51">
        <v>1210000</v>
      </c>
      <c r="AA130" s="51">
        <v>509000</v>
      </c>
      <c r="AB130" s="51">
        <v>669000</v>
      </c>
      <c r="AC130" s="51">
        <v>3260000</v>
      </c>
      <c r="AD130" s="51">
        <v>439000</v>
      </c>
      <c r="AE130" s="51">
        <v>237000</v>
      </c>
      <c r="AF130" s="51">
        <v>135000</v>
      </c>
      <c r="AG130" s="51">
        <v>68400</v>
      </c>
      <c r="AH130" s="51">
        <v>109000</v>
      </c>
      <c r="AI130" s="51">
        <v>1380000</v>
      </c>
      <c r="AJ130" s="51">
        <v>0</v>
      </c>
      <c r="AK130" s="51">
        <v>1670000</v>
      </c>
      <c r="AL130" s="51">
        <v>779000</v>
      </c>
      <c r="AM130" s="51">
        <v>2930000</v>
      </c>
      <c r="AN130" s="51">
        <v>4510000</v>
      </c>
      <c r="AO130" s="51">
        <v>217000</v>
      </c>
      <c r="AP130" s="51">
        <v>0</v>
      </c>
      <c r="AQ130" s="51">
        <v>441000</v>
      </c>
      <c r="AR130" s="51">
        <v>2880000</v>
      </c>
      <c r="AT130" s="28"/>
      <c r="AU130" s="29"/>
      <c r="AW130" s="22"/>
    </row>
    <row r="131" spans="1:49" s="15" customFormat="1">
      <c r="A131" s="5" t="s">
        <v>1</v>
      </c>
      <c r="B131" s="2">
        <v>1168</v>
      </c>
      <c r="C131" s="2" t="s">
        <v>18</v>
      </c>
      <c r="D131" s="4">
        <v>31.68</v>
      </c>
      <c r="E131" s="15">
        <v>3.0941840914954502</v>
      </c>
      <c r="F131" s="20">
        <v>0.47080148259257354</v>
      </c>
      <c r="G131" s="46">
        <v>5.84304447667418</v>
      </c>
      <c r="H131" s="46">
        <v>13.452550847748601</v>
      </c>
      <c r="I131" s="46">
        <v>20.356396708308399</v>
      </c>
      <c r="J131" s="47">
        <v>3.6283779706438302</v>
      </c>
      <c r="K131" s="28">
        <v>10.263292320500399</v>
      </c>
      <c r="L131" s="28">
        <v>17.6705190466975</v>
      </c>
      <c r="M131" s="51">
        <v>99627576</v>
      </c>
      <c r="N131" s="51">
        <v>14847730</v>
      </c>
      <c r="O131" s="51">
        <v>8365424</v>
      </c>
      <c r="P131" s="51">
        <v>1332972.1000000001</v>
      </c>
      <c r="Q131" s="51">
        <v>117486824</v>
      </c>
      <c r="R131" s="51">
        <v>3510887.5</v>
      </c>
      <c r="S131" s="51">
        <v>4798492.4000000004</v>
      </c>
      <c r="T131" s="51">
        <v>2278073.1</v>
      </c>
      <c r="U131" s="51">
        <v>1581289.4</v>
      </c>
      <c r="V131" s="14"/>
      <c r="W131" s="51">
        <v>1030000</v>
      </c>
      <c r="X131" s="51">
        <v>3190000</v>
      </c>
      <c r="Y131" s="51">
        <v>1610000</v>
      </c>
      <c r="Z131" s="51">
        <v>0</v>
      </c>
      <c r="AA131" s="51">
        <v>638000</v>
      </c>
      <c r="AB131" s="51">
        <v>1640000</v>
      </c>
      <c r="AC131" s="51">
        <v>2730000</v>
      </c>
      <c r="AD131" s="51">
        <v>299000</v>
      </c>
      <c r="AE131" s="51">
        <v>187000</v>
      </c>
      <c r="AF131" s="51">
        <v>94100</v>
      </c>
      <c r="AG131" s="51">
        <v>61600</v>
      </c>
      <c r="AH131" s="51">
        <v>73800</v>
      </c>
      <c r="AI131" s="51">
        <v>1210000</v>
      </c>
      <c r="AJ131" s="51">
        <v>0</v>
      </c>
      <c r="AK131" s="51">
        <v>1580000</v>
      </c>
      <c r="AL131" s="51">
        <v>650000</v>
      </c>
      <c r="AM131" s="51">
        <v>2220000</v>
      </c>
      <c r="AN131" s="51">
        <v>2870000</v>
      </c>
      <c r="AO131" s="51">
        <v>179000</v>
      </c>
      <c r="AP131" s="51">
        <v>0</v>
      </c>
      <c r="AQ131" s="51">
        <v>327000</v>
      </c>
      <c r="AR131" s="51">
        <v>1890000</v>
      </c>
      <c r="AT131" s="28"/>
      <c r="AU131" s="29"/>
      <c r="AW131" s="22"/>
    </row>
    <row r="132" spans="1:49" s="15" customFormat="1">
      <c r="A132" s="5" t="s">
        <v>1</v>
      </c>
      <c r="B132" s="2">
        <v>1168</v>
      </c>
      <c r="C132" s="2" t="s">
        <v>18</v>
      </c>
      <c r="D132" s="4">
        <v>31.95</v>
      </c>
      <c r="E132" s="15">
        <v>3.1099354191367699</v>
      </c>
      <c r="F132" s="20">
        <v>0.45809233688473089</v>
      </c>
      <c r="G132" s="46">
        <v>4.5703153983534799</v>
      </c>
      <c r="H132" s="46">
        <v>12.443750329028999</v>
      </c>
      <c r="I132" s="46">
        <v>19.3065225209941</v>
      </c>
      <c r="J132" s="47">
        <v>2.60996671096277</v>
      </c>
      <c r="K132" s="28">
        <v>9.2733247919443293</v>
      </c>
      <c r="L132" s="28">
        <v>16.514674221381</v>
      </c>
      <c r="M132" s="51">
        <v>13389527</v>
      </c>
      <c r="N132" s="51">
        <v>1708280.4</v>
      </c>
      <c r="O132" s="51">
        <v>918007.7</v>
      </c>
      <c r="P132" s="51">
        <v>173130.8</v>
      </c>
      <c r="Q132" s="51">
        <v>14453700</v>
      </c>
      <c r="R132" s="51">
        <v>352927</v>
      </c>
      <c r="S132" s="51">
        <v>699265</v>
      </c>
      <c r="T132" s="51">
        <v>152363.5</v>
      </c>
      <c r="U132" s="51">
        <v>244111</v>
      </c>
      <c r="V132" s="14"/>
      <c r="W132" s="51">
        <v>118000</v>
      </c>
      <c r="X132" s="51">
        <v>459000</v>
      </c>
      <c r="Y132" s="51">
        <v>240000</v>
      </c>
      <c r="Z132" s="51">
        <v>0</v>
      </c>
      <c r="AA132" s="51">
        <v>53100</v>
      </c>
      <c r="AB132" s="51">
        <v>99200</v>
      </c>
      <c r="AC132" s="51">
        <v>639000</v>
      </c>
      <c r="AD132" s="51">
        <v>0</v>
      </c>
      <c r="AE132" s="51">
        <v>33200</v>
      </c>
      <c r="AF132" s="51">
        <v>17300</v>
      </c>
      <c r="AG132" s="51">
        <v>14100</v>
      </c>
      <c r="AH132" s="51">
        <v>10600</v>
      </c>
      <c r="AI132" s="51">
        <v>241000</v>
      </c>
      <c r="AJ132" s="51">
        <v>0</v>
      </c>
      <c r="AK132" s="51">
        <v>244000</v>
      </c>
      <c r="AL132" s="51">
        <v>125000</v>
      </c>
      <c r="AM132" s="51">
        <v>284000</v>
      </c>
      <c r="AN132" s="51">
        <v>387000</v>
      </c>
      <c r="AO132" s="51">
        <v>25600</v>
      </c>
      <c r="AP132" s="51">
        <v>0</v>
      </c>
      <c r="AQ132" s="51">
        <v>66700</v>
      </c>
      <c r="AR132" s="51">
        <v>3040000</v>
      </c>
      <c r="AT132" s="28"/>
      <c r="AU132" s="29"/>
      <c r="AW132" s="22"/>
    </row>
    <row r="133" spans="1:49" s="15" customFormat="1">
      <c r="A133" s="6" t="s">
        <v>2</v>
      </c>
      <c r="B133" s="2">
        <v>1168</v>
      </c>
      <c r="C133" s="2" t="s">
        <v>18</v>
      </c>
      <c r="D133" s="30">
        <v>32.29</v>
      </c>
      <c r="E133" s="31">
        <v>3.1299035477408599</v>
      </c>
      <c r="F133" s="20">
        <v>0.48153175213230148</v>
      </c>
      <c r="G133" s="46">
        <v>6.7137165826323804</v>
      </c>
      <c r="H133" s="46">
        <v>14.2312641463284</v>
      </c>
      <c r="I133" s="46">
        <v>21.190998748919899</v>
      </c>
      <c r="J133" s="47">
        <v>4.4833079001862304</v>
      </c>
      <c r="K133" s="28">
        <v>11.0883641495126</v>
      </c>
      <c r="L133" s="28">
        <v>18.683995920583701</v>
      </c>
      <c r="M133" s="54">
        <v>16237200</v>
      </c>
      <c r="N133" s="54">
        <v>2275090</v>
      </c>
      <c r="O133" s="54">
        <v>1332750</v>
      </c>
      <c r="P133" s="54">
        <v>210809</v>
      </c>
      <c r="Q133" s="54">
        <v>20229000</v>
      </c>
      <c r="R133" s="54">
        <v>569450</v>
      </c>
      <c r="S133" s="51">
        <v>382542</v>
      </c>
      <c r="T133" s="51">
        <v>237883.4</v>
      </c>
      <c r="U133" s="54">
        <v>285023</v>
      </c>
      <c r="V133" s="14"/>
      <c r="W133" s="48"/>
      <c r="X133" s="54">
        <v>167000</v>
      </c>
      <c r="Y133" s="54">
        <v>215000</v>
      </c>
      <c r="Z133" s="48"/>
      <c r="AA133" s="54">
        <v>67100</v>
      </c>
      <c r="AB133" s="54">
        <v>171000</v>
      </c>
      <c r="AC133" s="54">
        <v>31000</v>
      </c>
      <c r="AD133" s="54">
        <v>531000</v>
      </c>
      <c r="AE133" s="54">
        <v>40000</v>
      </c>
      <c r="AF133" s="54">
        <v>15700</v>
      </c>
      <c r="AG133" s="54">
        <v>14500</v>
      </c>
      <c r="AH133" s="54">
        <v>20900</v>
      </c>
      <c r="AI133" s="54">
        <v>7310</v>
      </c>
      <c r="AJ133" s="54">
        <v>214000</v>
      </c>
      <c r="AK133" s="54">
        <v>285000</v>
      </c>
      <c r="AL133" s="54">
        <v>147000</v>
      </c>
      <c r="AM133" s="54">
        <v>376000</v>
      </c>
      <c r="AN133" s="54">
        <v>481000</v>
      </c>
      <c r="AO133" s="48"/>
      <c r="AP133" s="54">
        <v>32600</v>
      </c>
      <c r="AQ133" s="54">
        <v>78800</v>
      </c>
      <c r="AR133" s="54">
        <v>1820000</v>
      </c>
      <c r="AT133" s="28"/>
      <c r="AU133" s="29"/>
      <c r="AW133" s="22"/>
    </row>
    <row r="134" spans="1:49" s="15" customFormat="1">
      <c r="A134" s="6" t="s">
        <v>2</v>
      </c>
      <c r="B134" s="2">
        <v>1168</v>
      </c>
      <c r="C134" s="2" t="s">
        <v>18</v>
      </c>
      <c r="D134" s="30">
        <v>32.4</v>
      </c>
      <c r="E134" s="31">
        <v>3.1363941531525898</v>
      </c>
      <c r="F134" s="20">
        <v>0.48988768707704805</v>
      </c>
      <c r="G134" s="46">
        <v>7.3974425266119797</v>
      </c>
      <c r="H134" s="46">
        <v>14.8620659139048</v>
      </c>
      <c r="I134" s="46">
        <v>21.906473050476301</v>
      </c>
      <c r="J134" s="47">
        <v>5.1169193961768302</v>
      </c>
      <c r="K134" s="28">
        <v>11.705093606030101</v>
      </c>
      <c r="L134" s="28">
        <v>19.4830770221748</v>
      </c>
      <c r="M134" s="54">
        <v>19387400</v>
      </c>
      <c r="N134" s="54">
        <v>2581380</v>
      </c>
      <c r="O134" s="54">
        <v>1536800</v>
      </c>
      <c r="P134" s="54">
        <v>251786</v>
      </c>
      <c r="Q134" s="54">
        <v>24569400</v>
      </c>
      <c r="R134" s="54">
        <v>690449</v>
      </c>
      <c r="S134" s="51">
        <v>866676</v>
      </c>
      <c r="T134" s="51">
        <v>287762</v>
      </c>
      <c r="U134" s="54">
        <v>403556</v>
      </c>
      <c r="V134" s="14"/>
      <c r="W134" s="48"/>
      <c r="X134" s="54">
        <v>567000</v>
      </c>
      <c r="Y134" s="54">
        <v>300000</v>
      </c>
      <c r="Z134" s="48"/>
      <c r="AA134" s="54">
        <v>101000</v>
      </c>
      <c r="AB134" s="54">
        <v>187000</v>
      </c>
      <c r="AC134" s="54">
        <v>33300</v>
      </c>
      <c r="AD134" s="54">
        <v>671000</v>
      </c>
      <c r="AE134" s="54">
        <v>83800</v>
      </c>
      <c r="AF134" s="54">
        <v>34100</v>
      </c>
      <c r="AG134" s="54">
        <v>30100</v>
      </c>
      <c r="AH134" s="54">
        <v>24900</v>
      </c>
      <c r="AI134" s="54">
        <v>6730</v>
      </c>
      <c r="AJ134" s="54">
        <v>332000</v>
      </c>
      <c r="AK134" s="54">
        <v>404000</v>
      </c>
      <c r="AL134" s="54">
        <v>173000</v>
      </c>
      <c r="AM134" s="54">
        <v>694000</v>
      </c>
      <c r="AN134" s="54">
        <v>854000</v>
      </c>
      <c r="AO134" s="48"/>
      <c r="AP134" s="54">
        <v>67600</v>
      </c>
      <c r="AQ134" s="54">
        <v>99700</v>
      </c>
      <c r="AR134" s="54">
        <v>3050000</v>
      </c>
      <c r="AT134" s="28"/>
      <c r="AU134" s="29"/>
      <c r="AW134" s="22"/>
    </row>
    <row r="135" spans="1:49" s="15" customFormat="1">
      <c r="A135" s="6" t="s">
        <v>2</v>
      </c>
      <c r="B135" s="2">
        <v>1168</v>
      </c>
      <c r="C135" s="2" t="s">
        <v>18</v>
      </c>
      <c r="D135" s="30">
        <v>32.51</v>
      </c>
      <c r="E135" s="31">
        <v>3.14289903677615</v>
      </c>
      <c r="F135" s="20">
        <v>0.47349562940209466</v>
      </c>
      <c r="G135" s="46">
        <v>5.9617767382683597</v>
      </c>
      <c r="H135" s="46">
        <v>13.5934467809117</v>
      </c>
      <c r="I135" s="46">
        <v>20.490936281593001</v>
      </c>
      <c r="J135" s="47">
        <v>3.7866998389574298</v>
      </c>
      <c r="K135" s="28">
        <v>10.4074448869669</v>
      </c>
      <c r="L135" s="28">
        <v>17.859219022168499</v>
      </c>
      <c r="M135" s="54">
        <v>61605900</v>
      </c>
      <c r="N135" s="54">
        <v>8571210</v>
      </c>
      <c r="O135" s="54">
        <v>4915430</v>
      </c>
      <c r="P135" s="54">
        <v>797346</v>
      </c>
      <c r="Q135" s="54">
        <v>78343500</v>
      </c>
      <c r="R135" s="54">
        <v>1995480</v>
      </c>
      <c r="S135" s="51">
        <v>2480737</v>
      </c>
      <c r="T135" s="51">
        <v>826566</v>
      </c>
      <c r="U135" s="54">
        <v>1092600</v>
      </c>
      <c r="V135" s="14"/>
      <c r="W135" s="48"/>
      <c r="X135" s="54">
        <v>1680000</v>
      </c>
      <c r="Y135" s="54">
        <v>799000</v>
      </c>
      <c r="Z135" s="48"/>
      <c r="AA135" s="54">
        <v>318000</v>
      </c>
      <c r="AB135" s="54">
        <v>509000</v>
      </c>
      <c r="AC135" s="54">
        <v>176000</v>
      </c>
      <c r="AD135" s="54">
        <v>1750000</v>
      </c>
      <c r="AE135" s="54">
        <v>225000</v>
      </c>
      <c r="AF135" s="54">
        <v>94000</v>
      </c>
      <c r="AG135" s="54">
        <v>75700</v>
      </c>
      <c r="AH135" s="54">
        <v>85700</v>
      </c>
      <c r="AI135" s="54">
        <v>24300</v>
      </c>
      <c r="AJ135" s="54">
        <v>886000</v>
      </c>
      <c r="AK135" s="54">
        <v>1090000</v>
      </c>
      <c r="AL135" s="54">
        <v>453000</v>
      </c>
      <c r="AM135" s="54">
        <v>2400000</v>
      </c>
      <c r="AN135" s="54">
        <v>2820000</v>
      </c>
      <c r="AO135" s="48"/>
      <c r="AP135" s="54">
        <v>197000</v>
      </c>
      <c r="AQ135" s="54">
        <v>245000</v>
      </c>
      <c r="AR135" s="54">
        <v>8400000</v>
      </c>
      <c r="AT135" s="28"/>
      <c r="AU135" s="29"/>
      <c r="AW135" s="22"/>
    </row>
    <row r="136" spans="1:49" s="15" customFormat="1">
      <c r="A136" s="6" t="s">
        <v>2</v>
      </c>
      <c r="B136" s="2">
        <v>1168</v>
      </c>
      <c r="C136" s="2" t="s">
        <v>18</v>
      </c>
      <c r="D136" s="30">
        <v>32.64</v>
      </c>
      <c r="E136" s="31">
        <v>3.15060459236188</v>
      </c>
      <c r="F136" s="20">
        <v>0.48852651301626615</v>
      </c>
      <c r="G136" s="46">
        <v>7.3803947035687996</v>
      </c>
      <c r="H136" s="46">
        <v>14.7611991026611</v>
      </c>
      <c r="I136" s="46">
        <v>21.7829560521993</v>
      </c>
      <c r="J136" s="47">
        <v>5.06715188850076</v>
      </c>
      <c r="K136" s="28">
        <v>11.6019711459879</v>
      </c>
      <c r="L136" s="28">
        <v>19.3274471335097</v>
      </c>
      <c r="M136" s="54">
        <v>65965100</v>
      </c>
      <c r="N136" s="54">
        <v>9661370</v>
      </c>
      <c r="O136" s="54">
        <v>5831910</v>
      </c>
      <c r="P136" s="54">
        <v>901518</v>
      </c>
      <c r="Q136" s="54">
        <v>86436400</v>
      </c>
      <c r="R136" s="54">
        <v>2494490</v>
      </c>
      <c r="S136" s="51">
        <v>1746431</v>
      </c>
      <c r="T136" s="51">
        <v>773124</v>
      </c>
      <c r="U136" s="54">
        <v>1111290</v>
      </c>
      <c r="V136" s="14"/>
      <c r="W136" s="48"/>
      <c r="X136" s="54">
        <v>1040000</v>
      </c>
      <c r="Y136" s="54">
        <v>708000</v>
      </c>
      <c r="Z136" s="48"/>
      <c r="AA136" s="54">
        <v>285000</v>
      </c>
      <c r="AB136" s="54">
        <v>488000</v>
      </c>
      <c r="AC136" s="54">
        <v>84500</v>
      </c>
      <c r="AD136" s="54">
        <v>2030000</v>
      </c>
      <c r="AE136" s="54">
        <v>210000</v>
      </c>
      <c r="AF136" s="54">
        <v>94500</v>
      </c>
      <c r="AG136" s="54">
        <v>74800</v>
      </c>
      <c r="AH136" s="54">
        <v>80300</v>
      </c>
      <c r="AI136" s="54">
        <v>23400</v>
      </c>
      <c r="AJ136" s="54">
        <v>864000</v>
      </c>
      <c r="AK136" s="54">
        <v>1110000</v>
      </c>
      <c r="AL136" s="54">
        <v>549000</v>
      </c>
      <c r="AM136" s="54">
        <v>2030000</v>
      </c>
      <c r="AN136" s="54">
        <v>2370000</v>
      </c>
      <c r="AO136" s="48"/>
      <c r="AP136" s="54">
        <v>170000</v>
      </c>
      <c r="AQ136" s="54">
        <v>252000</v>
      </c>
      <c r="AR136" s="54">
        <v>6440000</v>
      </c>
      <c r="AT136" s="28"/>
      <c r="AU136" s="29"/>
      <c r="AW136" s="22"/>
    </row>
    <row r="137" spans="1:49" s="15" customFormat="1">
      <c r="A137" s="6" t="s">
        <v>2</v>
      </c>
      <c r="B137" s="2">
        <v>1168</v>
      </c>
      <c r="C137" s="2" t="s">
        <v>18</v>
      </c>
      <c r="D137" s="30">
        <v>32.78</v>
      </c>
      <c r="E137" s="31">
        <v>3.1589240673513199</v>
      </c>
      <c r="F137" s="20">
        <v>0.49186377484436505</v>
      </c>
      <c r="G137" s="46">
        <v>7.6379107316231103</v>
      </c>
      <c r="H137" s="46">
        <v>14.9998523239199</v>
      </c>
      <c r="I137" s="46">
        <v>22.012019068033698</v>
      </c>
      <c r="J137" s="47">
        <v>5.2411149688652499</v>
      </c>
      <c r="K137" s="28">
        <v>11.7966303498415</v>
      </c>
      <c r="L137" s="28">
        <v>19.601186890217502</v>
      </c>
      <c r="M137" s="54">
        <v>62659000</v>
      </c>
      <c r="N137" s="54">
        <v>8284090</v>
      </c>
      <c r="O137" s="54">
        <v>4790290</v>
      </c>
      <c r="P137" s="54">
        <v>807552</v>
      </c>
      <c r="Q137" s="54">
        <v>84751100</v>
      </c>
      <c r="R137" s="54">
        <v>2420960</v>
      </c>
      <c r="S137" s="51">
        <v>2558670</v>
      </c>
      <c r="T137" s="51">
        <v>754861</v>
      </c>
      <c r="U137" s="54">
        <v>1116120</v>
      </c>
      <c r="V137" s="14"/>
      <c r="W137" s="48"/>
      <c r="X137" s="54">
        <v>1620000</v>
      </c>
      <c r="Y137" s="54">
        <v>941000</v>
      </c>
      <c r="Z137" s="48"/>
      <c r="AA137" s="54">
        <v>271000</v>
      </c>
      <c r="AB137" s="54">
        <v>484000</v>
      </c>
      <c r="AC137" s="54">
        <v>107000</v>
      </c>
      <c r="AD137" s="54">
        <v>2030000</v>
      </c>
      <c r="AE137" s="54">
        <v>198000</v>
      </c>
      <c r="AF137" s="54">
        <v>75400</v>
      </c>
      <c r="AG137" s="54">
        <v>70100</v>
      </c>
      <c r="AH137" s="54">
        <v>72200</v>
      </c>
      <c r="AI137" s="54">
        <v>26700</v>
      </c>
      <c r="AJ137" s="54">
        <v>991000</v>
      </c>
      <c r="AK137" s="54">
        <v>1120000</v>
      </c>
      <c r="AL137" s="54">
        <v>443000</v>
      </c>
      <c r="AM137" s="54">
        <v>2060000</v>
      </c>
      <c r="AN137" s="54">
        <v>2430000</v>
      </c>
      <c r="AO137" s="54">
        <v>218000</v>
      </c>
      <c r="AP137" s="54">
        <v>4110</v>
      </c>
      <c r="AQ137" s="54">
        <v>243000</v>
      </c>
      <c r="AR137" s="54">
        <v>7360000</v>
      </c>
      <c r="AT137" s="28"/>
      <c r="AU137" s="29"/>
      <c r="AW137" s="22"/>
    </row>
    <row r="138" spans="1:49" s="15" customFormat="1">
      <c r="A138" s="6" t="s">
        <v>2</v>
      </c>
      <c r="B138" s="2">
        <v>1168</v>
      </c>
      <c r="C138" s="2" t="s">
        <v>18</v>
      </c>
      <c r="D138" s="17">
        <v>32.879999999999995</v>
      </c>
      <c r="E138" s="17">
        <v>3.1648796400994499</v>
      </c>
      <c r="F138" s="20">
        <v>0.51264605442334288</v>
      </c>
      <c r="G138" s="46">
        <v>9.3091124758953807</v>
      </c>
      <c r="H138" s="46">
        <v>16.5536302772346</v>
      </c>
      <c r="I138" s="46">
        <v>23.917564169957899</v>
      </c>
      <c r="J138" s="47">
        <v>6.80492970292421</v>
      </c>
      <c r="K138" s="28">
        <v>13.402361800157401</v>
      </c>
      <c r="L138" s="28">
        <v>21.567106701052101</v>
      </c>
      <c r="M138" s="54">
        <v>47876884</v>
      </c>
      <c r="N138" s="54">
        <v>5726139.5</v>
      </c>
      <c r="O138" s="54">
        <v>3390661.5</v>
      </c>
      <c r="P138" s="54">
        <v>537200.30000000005</v>
      </c>
      <c r="Q138" s="54">
        <v>59604768</v>
      </c>
      <c r="R138" s="54">
        <v>2095446</v>
      </c>
      <c r="S138" s="51">
        <v>3294774.6999999997</v>
      </c>
      <c r="T138" s="51">
        <v>671685.39999999991</v>
      </c>
      <c r="U138" s="54">
        <v>1043739.3</v>
      </c>
      <c r="V138" s="14"/>
      <c r="W138" s="48"/>
      <c r="X138" s="54">
        <v>2130000</v>
      </c>
      <c r="Y138" s="54">
        <v>1170000</v>
      </c>
      <c r="Z138" s="48"/>
      <c r="AA138" s="54">
        <v>260000</v>
      </c>
      <c r="AB138" s="54">
        <v>412000</v>
      </c>
      <c r="AC138" s="54">
        <v>785000</v>
      </c>
      <c r="AD138" s="54">
        <v>974000</v>
      </c>
      <c r="AE138" s="48"/>
      <c r="AF138" s="48"/>
      <c r="AG138" s="48"/>
      <c r="AH138" s="48"/>
      <c r="AI138" s="54">
        <v>31000</v>
      </c>
      <c r="AJ138" s="54">
        <v>780000</v>
      </c>
      <c r="AK138" s="54">
        <v>1040000</v>
      </c>
      <c r="AL138" s="54">
        <v>502000</v>
      </c>
      <c r="AM138" s="54">
        <v>134000</v>
      </c>
      <c r="AN138" s="54">
        <v>2460000</v>
      </c>
      <c r="AO138" s="54">
        <v>2870000</v>
      </c>
      <c r="AP138" s="54">
        <v>212000</v>
      </c>
      <c r="AQ138" s="54">
        <v>204000</v>
      </c>
      <c r="AR138" s="54">
        <v>540000</v>
      </c>
      <c r="AT138" s="28"/>
      <c r="AU138" s="29"/>
      <c r="AW138" s="22"/>
    </row>
    <row r="139" spans="1:49" s="15" customFormat="1">
      <c r="A139" s="6" t="s">
        <v>2</v>
      </c>
      <c r="B139" s="2">
        <v>1168</v>
      </c>
      <c r="C139" s="2" t="s">
        <v>18</v>
      </c>
      <c r="D139" s="30">
        <v>32.92</v>
      </c>
      <c r="E139" s="31">
        <v>3.1672648601474398</v>
      </c>
      <c r="F139" s="20">
        <v>0.47116578863103786</v>
      </c>
      <c r="G139" s="46">
        <v>5.7060642455402597</v>
      </c>
      <c r="H139" s="46">
        <v>13.4165119200993</v>
      </c>
      <c r="I139" s="46">
        <v>20.291238885827099</v>
      </c>
      <c r="J139" s="47">
        <v>3.63858391342167</v>
      </c>
      <c r="K139" s="28">
        <v>10.2264600972316</v>
      </c>
      <c r="L139" s="28">
        <v>17.697247698665301</v>
      </c>
      <c r="M139" s="54">
        <v>59709900</v>
      </c>
      <c r="N139" s="54">
        <v>8013300</v>
      </c>
      <c r="O139" s="54">
        <v>4542180</v>
      </c>
      <c r="P139" s="54">
        <v>736484</v>
      </c>
      <c r="Q139" s="54">
        <v>69870600</v>
      </c>
      <c r="R139" s="54">
        <v>1860800</v>
      </c>
      <c r="S139" s="51">
        <v>3850100</v>
      </c>
      <c r="T139" s="51">
        <v>804480</v>
      </c>
      <c r="U139" s="54">
        <v>1205450</v>
      </c>
      <c r="V139" s="14"/>
      <c r="W139" s="48"/>
      <c r="X139" s="54">
        <v>2620000</v>
      </c>
      <c r="Y139" s="54">
        <v>1230000</v>
      </c>
      <c r="Z139" s="48"/>
      <c r="AA139" s="54">
        <v>308000</v>
      </c>
      <c r="AB139" s="54">
        <v>496000</v>
      </c>
      <c r="AC139" s="54">
        <v>139000</v>
      </c>
      <c r="AD139" s="54">
        <v>2200000</v>
      </c>
      <c r="AE139" s="54">
        <v>262000</v>
      </c>
      <c r="AF139" s="54">
        <v>94700</v>
      </c>
      <c r="AG139" s="54">
        <v>77200</v>
      </c>
      <c r="AH139" s="54">
        <v>109000</v>
      </c>
      <c r="AI139" s="54">
        <v>31400</v>
      </c>
      <c r="AJ139" s="54">
        <v>1120000</v>
      </c>
      <c r="AK139" s="54">
        <v>1210000</v>
      </c>
      <c r="AL139" s="54">
        <v>545000</v>
      </c>
      <c r="AM139" s="54">
        <v>2540000</v>
      </c>
      <c r="AN139" s="54">
        <v>3100000</v>
      </c>
      <c r="AO139" s="48"/>
      <c r="AP139" s="54">
        <v>164000</v>
      </c>
      <c r="AQ139" s="54">
        <v>326000</v>
      </c>
      <c r="AR139" s="54">
        <v>8230000</v>
      </c>
      <c r="AT139" s="28"/>
      <c r="AU139" s="29"/>
      <c r="AW139" s="22"/>
    </row>
    <row r="140" spans="1:49" s="15" customFormat="1">
      <c r="A140" s="6" t="s">
        <v>2</v>
      </c>
      <c r="B140" s="2">
        <v>1168</v>
      </c>
      <c r="C140" s="2" t="s">
        <v>18</v>
      </c>
      <c r="D140" s="30">
        <v>33.090000000000003</v>
      </c>
      <c r="E140" s="31">
        <v>3.17742066426952</v>
      </c>
      <c r="F140" s="20">
        <v>0.4683381160928044</v>
      </c>
      <c r="G140" s="46">
        <v>5.5581078639388704</v>
      </c>
      <c r="H140" s="46">
        <v>13.2118265347865</v>
      </c>
      <c r="I140" s="46">
        <v>20.1345271966814</v>
      </c>
      <c r="J140" s="47">
        <v>3.46688991982254</v>
      </c>
      <c r="K140" s="28">
        <v>10.027229536206899</v>
      </c>
      <c r="L140" s="28">
        <v>17.408937334111499</v>
      </c>
      <c r="M140" s="54">
        <v>33374800</v>
      </c>
      <c r="N140" s="54">
        <v>4373490</v>
      </c>
      <c r="O140" s="54">
        <v>2474320</v>
      </c>
      <c r="P140" s="54">
        <v>385415</v>
      </c>
      <c r="Q140" s="54">
        <v>39530900</v>
      </c>
      <c r="R140" s="54">
        <v>992849</v>
      </c>
      <c r="S140" s="51">
        <v>1061496</v>
      </c>
      <c r="T140" s="51">
        <v>394148</v>
      </c>
      <c r="U140" s="54">
        <v>555848</v>
      </c>
      <c r="V140" s="14"/>
      <c r="W140" s="48"/>
      <c r="X140" s="54">
        <v>550000</v>
      </c>
      <c r="Y140" s="54">
        <v>512000</v>
      </c>
      <c r="Z140" s="48"/>
      <c r="AA140" s="54">
        <v>125000</v>
      </c>
      <c r="AB140" s="54">
        <v>269000</v>
      </c>
      <c r="AC140" s="54">
        <v>44500</v>
      </c>
      <c r="AD140" s="54">
        <v>964000</v>
      </c>
      <c r="AE140" s="54">
        <v>131000</v>
      </c>
      <c r="AF140" s="54">
        <v>49000</v>
      </c>
      <c r="AG140" s="54">
        <v>32400</v>
      </c>
      <c r="AH140" s="54">
        <v>35400</v>
      </c>
      <c r="AI140" s="54">
        <v>14300</v>
      </c>
      <c r="AJ140" s="54">
        <v>437000</v>
      </c>
      <c r="AK140" s="54">
        <v>556000</v>
      </c>
      <c r="AL140" s="54">
        <v>258000</v>
      </c>
      <c r="AM140" s="54">
        <v>1150000</v>
      </c>
      <c r="AN140" s="54">
        <v>1290000</v>
      </c>
      <c r="AO140" s="48"/>
      <c r="AP140" s="54">
        <v>125000</v>
      </c>
      <c r="AQ140" s="54">
        <v>142000</v>
      </c>
      <c r="AR140" s="54">
        <v>3940000</v>
      </c>
      <c r="AT140" s="28"/>
      <c r="AU140" s="29"/>
      <c r="AW140" s="22"/>
    </row>
    <row r="141" spans="1:49" s="15" customFormat="1">
      <c r="A141" s="6" t="s">
        <v>2</v>
      </c>
      <c r="B141" s="2">
        <v>1168</v>
      </c>
      <c r="C141" s="2" t="s">
        <v>18</v>
      </c>
      <c r="D141" s="30">
        <v>33.22</v>
      </c>
      <c r="E141" s="31">
        <v>3.1852066701867598</v>
      </c>
      <c r="F141" s="20">
        <v>0.46116861272192716</v>
      </c>
      <c r="G141" s="46">
        <v>4.9583762970153602</v>
      </c>
      <c r="H141" s="46">
        <v>12.6744575840425</v>
      </c>
      <c r="I141" s="46">
        <v>19.504569227946298</v>
      </c>
      <c r="J141" s="47">
        <v>2.9342284817590301</v>
      </c>
      <c r="K141" s="28">
        <v>9.4815393022695407</v>
      </c>
      <c r="L141" s="28">
        <v>16.7831119541361</v>
      </c>
      <c r="M141" s="54">
        <v>36463800</v>
      </c>
      <c r="N141" s="54">
        <v>4752620</v>
      </c>
      <c r="O141" s="54">
        <v>2561140</v>
      </c>
      <c r="P141" s="54">
        <v>450826</v>
      </c>
      <c r="Q141" s="54">
        <v>42806200</v>
      </c>
      <c r="R141" s="54">
        <v>1055650</v>
      </c>
      <c r="S141" s="51">
        <v>1495172</v>
      </c>
      <c r="T141" s="51">
        <v>464959</v>
      </c>
      <c r="U141" s="54">
        <v>668436</v>
      </c>
      <c r="V141" s="14"/>
      <c r="W141" s="48"/>
      <c r="X141" s="54">
        <v>1030000</v>
      </c>
      <c r="Y141" s="54">
        <v>463000</v>
      </c>
      <c r="Z141" s="48"/>
      <c r="AA141" s="54">
        <v>169000</v>
      </c>
      <c r="AB141" s="54">
        <v>296000</v>
      </c>
      <c r="AC141" s="54">
        <v>82400</v>
      </c>
      <c r="AD141" s="54">
        <v>1110000</v>
      </c>
      <c r="AE141" s="54">
        <v>164000</v>
      </c>
      <c r="AF141" s="54">
        <v>44500</v>
      </c>
      <c r="AG141" s="54">
        <v>40500</v>
      </c>
      <c r="AH141" s="54">
        <v>43000</v>
      </c>
      <c r="AI141" s="54">
        <v>22800</v>
      </c>
      <c r="AJ141" s="54">
        <v>520000</v>
      </c>
      <c r="AK141" s="54">
        <v>668000</v>
      </c>
      <c r="AL141" s="54">
        <v>301000</v>
      </c>
      <c r="AM141" s="54">
        <v>1460000</v>
      </c>
      <c r="AN141" s="54">
        <v>1470000</v>
      </c>
      <c r="AO141" s="48"/>
      <c r="AP141" s="54">
        <v>84200</v>
      </c>
      <c r="AQ141" s="54">
        <v>158000</v>
      </c>
      <c r="AR141" s="54">
        <v>4210000</v>
      </c>
      <c r="AT141" s="28"/>
      <c r="AU141" s="29"/>
      <c r="AW141" s="22"/>
    </row>
    <row r="142" spans="1:49" s="15" customFormat="1">
      <c r="A142" s="6" t="s">
        <v>2</v>
      </c>
      <c r="B142" s="2">
        <v>1168</v>
      </c>
      <c r="C142" s="2" t="s">
        <v>18</v>
      </c>
      <c r="D142" s="30">
        <v>33.39</v>
      </c>
      <c r="E142" s="31">
        <v>3.1954132950102601</v>
      </c>
      <c r="F142" s="20">
        <v>0.48704530216937908</v>
      </c>
      <c r="G142" s="46">
        <v>7.1097396474034698</v>
      </c>
      <c r="H142" s="46">
        <v>14.6182342929482</v>
      </c>
      <c r="I142" s="46">
        <v>21.625559917032</v>
      </c>
      <c r="J142" s="47">
        <v>4.8587071827240296</v>
      </c>
      <c r="K142" s="28">
        <v>11.424835141455899</v>
      </c>
      <c r="L142" s="28">
        <v>19.046685405052202</v>
      </c>
      <c r="M142" s="54">
        <v>62935500</v>
      </c>
      <c r="N142" s="54">
        <v>9116750</v>
      </c>
      <c r="O142" s="54">
        <v>5419360</v>
      </c>
      <c r="P142" s="54">
        <v>881582</v>
      </c>
      <c r="Q142" s="54">
        <v>78165800</v>
      </c>
      <c r="R142" s="54">
        <v>2355320</v>
      </c>
      <c r="S142" s="51">
        <v>3580670</v>
      </c>
      <c r="T142" s="51">
        <v>953826</v>
      </c>
      <c r="U142" s="54">
        <v>1474790</v>
      </c>
      <c r="V142" s="14"/>
      <c r="W142" s="48"/>
      <c r="X142" s="54">
        <v>2450000</v>
      </c>
      <c r="Y142" s="54">
        <v>1130000</v>
      </c>
      <c r="Z142" s="48"/>
      <c r="AA142" s="54">
        <v>393000</v>
      </c>
      <c r="AB142" s="54">
        <v>561000</v>
      </c>
      <c r="AC142" s="54">
        <v>132000</v>
      </c>
      <c r="AD142" s="54">
        <v>1850000</v>
      </c>
      <c r="AE142" s="54">
        <v>261000</v>
      </c>
      <c r="AF142" s="54">
        <v>105000</v>
      </c>
      <c r="AG142" s="54">
        <v>107000</v>
      </c>
      <c r="AH142" s="54">
        <v>72700</v>
      </c>
      <c r="AI142" s="54">
        <v>23700</v>
      </c>
      <c r="AJ142" s="54">
        <v>920000</v>
      </c>
      <c r="AK142" s="54">
        <v>1470000</v>
      </c>
      <c r="AL142" s="54">
        <v>612000</v>
      </c>
      <c r="AM142" s="54">
        <v>2890000</v>
      </c>
      <c r="AN142" s="54">
        <v>3930000</v>
      </c>
      <c r="AO142" s="48"/>
      <c r="AP142" s="54">
        <v>231000</v>
      </c>
      <c r="AQ142" s="54">
        <v>310000</v>
      </c>
      <c r="AR142" s="54">
        <v>12300000</v>
      </c>
      <c r="AT142" s="28"/>
      <c r="AU142" s="29"/>
      <c r="AW142" s="22"/>
    </row>
    <row r="143" spans="1:49" s="15" customFormat="1">
      <c r="A143" s="6" t="s">
        <v>2</v>
      </c>
      <c r="B143" s="2">
        <v>1168</v>
      </c>
      <c r="C143" s="2" t="s">
        <v>18</v>
      </c>
      <c r="D143" s="30">
        <v>33.54</v>
      </c>
      <c r="E143" s="31">
        <v>3.2044417239321898</v>
      </c>
      <c r="F143" s="20">
        <v>0.49412282043128986</v>
      </c>
      <c r="G143" s="46">
        <v>7.7948756053366397</v>
      </c>
      <c r="H143" s="46">
        <v>15.134671467025001</v>
      </c>
      <c r="I143" s="46">
        <v>22.270523225830502</v>
      </c>
      <c r="J143" s="47">
        <v>5.4081744903910502</v>
      </c>
      <c r="K143" s="28">
        <v>11.9737235586051</v>
      </c>
      <c r="L143" s="28">
        <v>19.733809154386599</v>
      </c>
      <c r="M143" s="54">
        <v>36497700</v>
      </c>
      <c r="N143" s="54">
        <v>5001980</v>
      </c>
      <c r="O143" s="54">
        <v>3102660</v>
      </c>
      <c r="P143" s="54">
        <v>447736</v>
      </c>
      <c r="Q143" s="54">
        <v>45615400</v>
      </c>
      <c r="R143" s="54">
        <v>1335360</v>
      </c>
      <c r="S143" s="51">
        <v>2613990</v>
      </c>
      <c r="T143" s="51">
        <v>623858</v>
      </c>
      <c r="U143" s="54">
        <v>977620</v>
      </c>
      <c r="V143" s="14"/>
      <c r="W143" s="48"/>
      <c r="X143" s="54">
        <v>1610000</v>
      </c>
      <c r="Y143" s="54">
        <v>1010000</v>
      </c>
      <c r="Z143" s="48"/>
      <c r="AA143" s="54">
        <v>243000</v>
      </c>
      <c r="AB143" s="54">
        <v>381000</v>
      </c>
      <c r="AC143" s="54">
        <v>95700</v>
      </c>
      <c r="AD143" s="54">
        <v>1220000</v>
      </c>
      <c r="AE143" s="54">
        <v>213000</v>
      </c>
      <c r="AF143" s="54">
        <v>98800</v>
      </c>
      <c r="AG143" s="54">
        <v>75300</v>
      </c>
      <c r="AH143" s="54">
        <v>84100</v>
      </c>
      <c r="AI143" s="54">
        <v>15600</v>
      </c>
      <c r="AJ143" s="54">
        <v>562000</v>
      </c>
      <c r="AK143" s="54">
        <v>978000</v>
      </c>
      <c r="AL143" s="54">
        <v>255000</v>
      </c>
      <c r="AM143" s="54">
        <v>2460000</v>
      </c>
      <c r="AN143" s="54">
        <v>3150000</v>
      </c>
      <c r="AO143" s="48"/>
      <c r="AP143" s="54">
        <v>140000</v>
      </c>
      <c r="AQ143" s="54">
        <v>183000</v>
      </c>
      <c r="AR143" s="54">
        <v>10100000</v>
      </c>
      <c r="AT143" s="28"/>
      <c r="AU143" s="29"/>
      <c r="AW143" s="22"/>
    </row>
    <row r="144" spans="1:49" s="15" customFormat="1">
      <c r="A144" s="6" t="s">
        <v>2</v>
      </c>
      <c r="B144" s="2">
        <v>1168</v>
      </c>
      <c r="C144" s="2" t="s">
        <v>18</v>
      </c>
      <c r="D144" s="30">
        <v>33.69</v>
      </c>
      <c r="E144" s="31">
        <v>3.2134904679822101</v>
      </c>
      <c r="F144" s="20">
        <v>0.47467067281203634</v>
      </c>
      <c r="G144" s="46">
        <v>6.1007992579834598</v>
      </c>
      <c r="H144" s="46">
        <v>13.6971700792135</v>
      </c>
      <c r="I144" s="46">
        <v>20.6408927124976</v>
      </c>
      <c r="J144" s="47">
        <v>3.9785132457485899</v>
      </c>
      <c r="K144" s="28">
        <v>10.525241518233599</v>
      </c>
      <c r="L144" s="28">
        <v>18.054560557792499</v>
      </c>
      <c r="M144" s="54">
        <v>46859100</v>
      </c>
      <c r="N144" s="54">
        <v>6307220</v>
      </c>
      <c r="O144" s="54">
        <v>3541430</v>
      </c>
      <c r="P144" s="54">
        <v>639501</v>
      </c>
      <c r="Q144" s="54">
        <v>58838300</v>
      </c>
      <c r="R144" s="54">
        <v>1518070</v>
      </c>
      <c r="S144" s="51">
        <v>1230660</v>
      </c>
      <c r="T144" s="51">
        <v>509922</v>
      </c>
      <c r="U144" s="54">
        <v>823561</v>
      </c>
      <c r="V144" s="14"/>
      <c r="W144" s="48"/>
      <c r="X144" s="54">
        <v>694000</v>
      </c>
      <c r="Y144" s="54">
        <v>537000</v>
      </c>
      <c r="Z144" s="48"/>
      <c r="AA144" s="54">
        <v>209000</v>
      </c>
      <c r="AB144" s="54">
        <v>301000</v>
      </c>
      <c r="AC144" s="54">
        <v>96700</v>
      </c>
      <c r="AD144" s="54">
        <v>1050000</v>
      </c>
      <c r="AE144" s="54">
        <v>178000</v>
      </c>
      <c r="AF144" s="54">
        <v>84800</v>
      </c>
      <c r="AG144" s="54">
        <v>72800</v>
      </c>
      <c r="AH144" s="54">
        <v>54800</v>
      </c>
      <c r="AI144" s="54">
        <v>18300</v>
      </c>
      <c r="AJ144" s="54">
        <v>449000</v>
      </c>
      <c r="AK144" s="54">
        <v>824000</v>
      </c>
      <c r="AL144" s="54">
        <v>355000</v>
      </c>
      <c r="AM144" s="54">
        <v>1590000</v>
      </c>
      <c r="AN144" s="54">
        <v>2050000</v>
      </c>
      <c r="AO144" s="48"/>
      <c r="AP144" s="54">
        <v>140000</v>
      </c>
      <c r="AQ144" s="54">
        <v>166000</v>
      </c>
      <c r="AR144" s="54">
        <v>6430000</v>
      </c>
      <c r="AT144" s="28"/>
      <c r="AU144" s="29"/>
      <c r="AW144" s="22"/>
    </row>
    <row r="145" spans="1:49" s="15" customFormat="1">
      <c r="A145" s="6" t="s">
        <v>2</v>
      </c>
      <c r="B145" s="2">
        <v>1168</v>
      </c>
      <c r="C145" s="2" t="s">
        <v>18</v>
      </c>
      <c r="D145" s="30">
        <v>33.79</v>
      </c>
      <c r="E145" s="31">
        <v>3.2195338450473501</v>
      </c>
      <c r="F145" s="20">
        <v>0.46663295360783247</v>
      </c>
      <c r="G145" s="46">
        <v>5.5214719701176103</v>
      </c>
      <c r="H145" s="46">
        <v>13.1402951165961</v>
      </c>
      <c r="I145" s="46">
        <v>19.982529525316501</v>
      </c>
      <c r="J145" s="47">
        <v>3.3403326975866401</v>
      </c>
      <c r="K145" s="28">
        <v>9.9629550068470198</v>
      </c>
      <c r="L145" s="28">
        <v>17.3108938834852</v>
      </c>
      <c r="M145" s="54">
        <v>61388900</v>
      </c>
      <c r="N145" s="54">
        <v>7956800</v>
      </c>
      <c r="O145" s="54">
        <v>4479000</v>
      </c>
      <c r="P145" s="54">
        <v>767267</v>
      </c>
      <c r="Q145" s="54">
        <v>77442200</v>
      </c>
      <c r="R145" s="54">
        <v>1714990</v>
      </c>
      <c r="S145" s="51">
        <v>2026742</v>
      </c>
      <c r="T145" s="51">
        <v>572154</v>
      </c>
      <c r="U145" s="54">
        <v>760541</v>
      </c>
      <c r="V145" s="14"/>
      <c r="W145" s="48"/>
      <c r="X145" s="54">
        <v>1380000</v>
      </c>
      <c r="Y145" s="54">
        <v>650000</v>
      </c>
      <c r="Z145" s="48"/>
      <c r="AA145" s="54">
        <v>220000</v>
      </c>
      <c r="AB145" s="54">
        <v>352000</v>
      </c>
      <c r="AC145" s="54">
        <v>77900</v>
      </c>
      <c r="AD145" s="54">
        <v>1490000</v>
      </c>
      <c r="AE145" s="54">
        <v>165000</v>
      </c>
      <c r="AF145" s="54">
        <v>66900</v>
      </c>
      <c r="AG145" s="54">
        <v>36300</v>
      </c>
      <c r="AH145" s="54">
        <v>61500</v>
      </c>
      <c r="AI145" s="54">
        <v>27900</v>
      </c>
      <c r="AJ145" s="54">
        <v>666000</v>
      </c>
      <c r="AK145" s="54">
        <v>761000</v>
      </c>
      <c r="AL145" s="54">
        <v>335000</v>
      </c>
      <c r="AM145" s="54">
        <v>1810000</v>
      </c>
      <c r="AN145" s="54">
        <v>2420000</v>
      </c>
      <c r="AO145" s="48"/>
      <c r="AP145" s="54">
        <v>84100</v>
      </c>
      <c r="AQ145" s="54">
        <v>173000</v>
      </c>
      <c r="AR145" s="54">
        <v>4280000</v>
      </c>
      <c r="AT145" s="28"/>
      <c r="AU145" s="29"/>
      <c r="AW145" s="22"/>
    </row>
    <row r="146" spans="1:49" s="15" customFormat="1">
      <c r="A146" s="6" t="s">
        <v>2</v>
      </c>
      <c r="B146" s="2">
        <v>1168</v>
      </c>
      <c r="C146" s="2" t="s">
        <v>18</v>
      </c>
      <c r="D146" s="30">
        <v>33.89</v>
      </c>
      <c r="E146" s="31">
        <v>3.2255856433325998</v>
      </c>
      <c r="F146" s="20">
        <v>0.46183690851723908</v>
      </c>
      <c r="G146" s="46">
        <v>4.9782656513222996</v>
      </c>
      <c r="H146" s="46">
        <v>12.7664326718102</v>
      </c>
      <c r="I146" s="46">
        <v>19.573528526836601</v>
      </c>
      <c r="J146" s="47">
        <v>2.9310791834399801</v>
      </c>
      <c r="K146" s="28">
        <v>9.58525653117381</v>
      </c>
      <c r="L146" s="28">
        <v>16.924887144029899</v>
      </c>
      <c r="M146" s="54">
        <v>111959000</v>
      </c>
      <c r="N146" s="54">
        <v>15284300</v>
      </c>
      <c r="O146" s="54">
        <v>8392990</v>
      </c>
      <c r="P146" s="54">
        <v>1350840</v>
      </c>
      <c r="Q146" s="54">
        <v>134480000</v>
      </c>
      <c r="R146" s="54">
        <v>3372740</v>
      </c>
      <c r="S146" s="51">
        <v>1463792</v>
      </c>
      <c r="T146" s="51">
        <v>1036091</v>
      </c>
      <c r="U146" s="54">
        <v>1295670</v>
      </c>
      <c r="V146" s="14"/>
      <c r="W146" s="48"/>
      <c r="X146" s="54">
        <v>550000</v>
      </c>
      <c r="Y146" s="54">
        <v>914000</v>
      </c>
      <c r="Z146" s="48"/>
      <c r="AA146" s="54">
        <v>320000</v>
      </c>
      <c r="AB146" s="54">
        <v>717000</v>
      </c>
      <c r="AC146" s="54">
        <v>178000</v>
      </c>
      <c r="AD146" s="54">
        <v>2880000</v>
      </c>
      <c r="AE146" s="54">
        <v>237000</v>
      </c>
      <c r="AF146" s="54">
        <v>77800</v>
      </c>
      <c r="AG146" s="54">
        <v>71300</v>
      </c>
      <c r="AH146" s="54">
        <v>84400</v>
      </c>
      <c r="AI146" s="54">
        <v>38800</v>
      </c>
      <c r="AJ146" s="54">
        <v>1160000</v>
      </c>
      <c r="AK146" s="54">
        <v>1300000</v>
      </c>
      <c r="AL146" s="54">
        <v>700000</v>
      </c>
      <c r="AM146" s="54">
        <v>2410000</v>
      </c>
      <c r="AN146" s="54">
        <v>3020000</v>
      </c>
      <c r="AO146" s="48"/>
      <c r="AP146" s="54">
        <v>150000</v>
      </c>
      <c r="AQ146" s="54">
        <v>315000</v>
      </c>
      <c r="AR146" s="54">
        <v>6930000</v>
      </c>
      <c r="AT146" s="28"/>
      <c r="AU146" s="29"/>
      <c r="AW146" s="22"/>
    </row>
    <row r="147" spans="1:49" s="15" customFormat="1">
      <c r="A147" s="6" t="s">
        <v>2</v>
      </c>
      <c r="B147" s="2">
        <v>1168</v>
      </c>
      <c r="C147" s="2" t="s">
        <v>18</v>
      </c>
      <c r="D147" s="17">
        <v>33.914999999999999</v>
      </c>
      <c r="E147" s="17">
        <v>3.22709988023241</v>
      </c>
      <c r="F147" s="20">
        <v>0.46410819385717272</v>
      </c>
      <c r="G147" s="46">
        <v>5.16983115052071</v>
      </c>
      <c r="H147" s="46">
        <v>12.907581270230899</v>
      </c>
      <c r="I147" s="46">
        <v>19.7502565191059</v>
      </c>
      <c r="J147" s="47">
        <v>3.1855269123716101</v>
      </c>
      <c r="K147" s="28">
        <v>9.7348422916012307</v>
      </c>
      <c r="L147" s="28">
        <v>17.0502624822252</v>
      </c>
      <c r="M147" s="54">
        <v>21676234</v>
      </c>
      <c r="N147" s="54">
        <v>2776009.8</v>
      </c>
      <c r="O147" s="54">
        <v>1454258.9</v>
      </c>
      <c r="P147" s="54">
        <v>234123.3</v>
      </c>
      <c r="Q147" s="54">
        <v>23963076</v>
      </c>
      <c r="R147" s="54">
        <v>715776.4</v>
      </c>
      <c r="S147" s="51">
        <v>358534.5</v>
      </c>
      <c r="T147" s="51">
        <v>171120.4</v>
      </c>
      <c r="U147" s="54">
        <v>234275</v>
      </c>
      <c r="V147" s="14"/>
      <c r="W147" s="48"/>
      <c r="X147" s="54">
        <v>168000</v>
      </c>
      <c r="Y147" s="54">
        <v>191000</v>
      </c>
      <c r="Z147" s="48"/>
      <c r="AA147" s="54">
        <v>57900</v>
      </c>
      <c r="AB147" s="54">
        <v>113000</v>
      </c>
      <c r="AC147" s="54">
        <v>239000</v>
      </c>
      <c r="AD147" s="54">
        <v>203000</v>
      </c>
      <c r="AE147" s="48"/>
      <c r="AF147" s="48"/>
      <c r="AG147" s="48"/>
      <c r="AH147" s="48"/>
      <c r="AI147" s="54">
        <v>7230</v>
      </c>
      <c r="AJ147" s="54">
        <v>166000</v>
      </c>
      <c r="AK147" s="54">
        <v>234000</v>
      </c>
      <c r="AL147" s="54">
        <v>106000</v>
      </c>
      <c r="AM147" s="54">
        <v>23600</v>
      </c>
      <c r="AN147" s="54">
        <v>492000</v>
      </c>
      <c r="AO147" s="54">
        <v>632000</v>
      </c>
      <c r="AP147" s="54">
        <v>32900</v>
      </c>
      <c r="AQ147" s="54">
        <v>43700</v>
      </c>
      <c r="AR147" s="54">
        <v>111000</v>
      </c>
      <c r="AT147" s="28"/>
      <c r="AU147" s="29"/>
      <c r="AW147" s="22"/>
    </row>
    <row r="148" spans="1:49" s="15" customFormat="1">
      <c r="A148" s="6" t="s">
        <v>2</v>
      </c>
      <c r="B148" s="2">
        <v>1168</v>
      </c>
      <c r="C148" s="2" t="s">
        <v>18</v>
      </c>
      <c r="D148" s="30">
        <v>34.049999999999997</v>
      </c>
      <c r="E148" s="31">
        <v>3.2352854299734699</v>
      </c>
      <c r="F148" s="20">
        <v>0.47743485981998257</v>
      </c>
      <c r="G148" s="46">
        <v>6.2849605328776201</v>
      </c>
      <c r="H148" s="46">
        <v>13.8617652484308</v>
      </c>
      <c r="I148" s="46">
        <v>20.857346981236699</v>
      </c>
      <c r="J148" s="47">
        <v>4.1280634494970103</v>
      </c>
      <c r="K148" s="28">
        <v>10.7019213655612</v>
      </c>
      <c r="L148" s="28">
        <v>18.3220679834136</v>
      </c>
      <c r="M148" s="54">
        <v>42948500</v>
      </c>
      <c r="N148" s="54">
        <v>5776920</v>
      </c>
      <c r="O148" s="54">
        <v>3319320</v>
      </c>
      <c r="P148" s="54">
        <v>527008</v>
      </c>
      <c r="Q148" s="54">
        <v>54322700</v>
      </c>
      <c r="R148" s="54">
        <v>1431680</v>
      </c>
      <c r="S148" s="51">
        <v>1024301</v>
      </c>
      <c r="T148" s="51">
        <v>505982</v>
      </c>
      <c r="U148" s="54">
        <v>577811</v>
      </c>
      <c r="V148" s="14"/>
      <c r="W148" s="48"/>
      <c r="X148" s="54">
        <v>557000</v>
      </c>
      <c r="Y148" s="54">
        <v>467000</v>
      </c>
      <c r="Z148" s="48"/>
      <c r="AA148" s="54">
        <v>168000</v>
      </c>
      <c r="AB148" s="54">
        <v>338000</v>
      </c>
      <c r="AC148" s="54">
        <v>92800</v>
      </c>
      <c r="AD148" s="54">
        <v>1450000</v>
      </c>
      <c r="AE148" s="54">
        <v>126000</v>
      </c>
      <c r="AF148" s="54">
        <v>49000</v>
      </c>
      <c r="AG148" s="54">
        <v>42200</v>
      </c>
      <c r="AH148" s="54">
        <v>40200</v>
      </c>
      <c r="AI148" s="54">
        <v>20200</v>
      </c>
      <c r="AJ148" s="54">
        <v>616000</v>
      </c>
      <c r="AK148" s="54">
        <v>578000</v>
      </c>
      <c r="AL148" s="54">
        <v>367000</v>
      </c>
      <c r="AM148" s="54">
        <v>1200000</v>
      </c>
      <c r="AN148" s="54">
        <v>1450000</v>
      </c>
      <c r="AO148" s="48"/>
      <c r="AP148" s="54">
        <v>87300</v>
      </c>
      <c r="AQ148" s="54">
        <v>140000</v>
      </c>
      <c r="AR148" s="54">
        <v>3970000</v>
      </c>
      <c r="AT148" s="28"/>
      <c r="AU148" s="29"/>
      <c r="AW148" s="22"/>
    </row>
    <row r="149" spans="1:49" s="15" customFormat="1">
      <c r="A149" s="6" t="s">
        <v>2</v>
      </c>
      <c r="B149" s="2">
        <v>1168</v>
      </c>
      <c r="C149" s="2" t="s">
        <v>18</v>
      </c>
      <c r="D149" s="30">
        <v>34.18</v>
      </c>
      <c r="E149" s="31">
        <v>3.24318123505611</v>
      </c>
      <c r="F149" s="20">
        <v>0.47892418844337503</v>
      </c>
      <c r="G149" s="46">
        <v>6.4586008266088299</v>
      </c>
      <c r="H149" s="46">
        <v>14.0048354595116</v>
      </c>
      <c r="I149" s="46">
        <v>20.971935851788999</v>
      </c>
      <c r="J149" s="47">
        <v>4.2504449261163701</v>
      </c>
      <c r="K149" s="28">
        <v>10.8486681578407</v>
      </c>
      <c r="L149" s="28">
        <v>18.384243787481999</v>
      </c>
      <c r="M149" s="54">
        <v>47513200</v>
      </c>
      <c r="N149" s="54">
        <v>6541790</v>
      </c>
      <c r="O149" s="54">
        <v>3797910</v>
      </c>
      <c r="P149" s="54">
        <v>633752</v>
      </c>
      <c r="Q149" s="54">
        <v>58976700</v>
      </c>
      <c r="R149" s="54">
        <v>1580940</v>
      </c>
      <c r="S149" s="51">
        <v>1645031</v>
      </c>
      <c r="T149" s="51">
        <v>662171</v>
      </c>
      <c r="U149" s="54">
        <v>915714</v>
      </c>
      <c r="V149" s="14"/>
      <c r="W149" s="48"/>
      <c r="X149" s="54">
        <v>1060000</v>
      </c>
      <c r="Y149" s="54">
        <v>588000</v>
      </c>
      <c r="Z149" s="48"/>
      <c r="AA149" s="54">
        <v>286000</v>
      </c>
      <c r="AB149" s="54">
        <v>376000</v>
      </c>
      <c r="AC149" s="54">
        <v>51000</v>
      </c>
      <c r="AD149" s="54">
        <v>1240000</v>
      </c>
      <c r="AE149" s="54">
        <v>257000</v>
      </c>
      <c r="AF149" s="54">
        <v>99400</v>
      </c>
      <c r="AG149" s="54">
        <v>114000</v>
      </c>
      <c r="AH149" s="54">
        <v>78300</v>
      </c>
      <c r="AI149" s="54">
        <v>18500</v>
      </c>
      <c r="AJ149" s="54">
        <v>491000</v>
      </c>
      <c r="AK149" s="54">
        <v>916000</v>
      </c>
      <c r="AL149" s="54">
        <v>315000</v>
      </c>
      <c r="AM149" s="54">
        <v>2030000</v>
      </c>
      <c r="AN149" s="54">
        <v>2620000</v>
      </c>
      <c r="AO149" s="48"/>
      <c r="AP149" s="54">
        <v>149000</v>
      </c>
      <c r="AQ149" s="54">
        <v>156000</v>
      </c>
      <c r="AR149" s="54">
        <v>10400000</v>
      </c>
      <c r="AT149" s="28"/>
      <c r="AU149" s="29"/>
      <c r="AW149" s="22"/>
    </row>
    <row r="150" spans="1:49" s="15" customFormat="1">
      <c r="A150" s="6" t="s">
        <v>2</v>
      </c>
      <c r="B150" s="2">
        <v>1168</v>
      </c>
      <c r="C150" s="2" t="s">
        <v>18</v>
      </c>
      <c r="D150" s="30">
        <v>34.299999999999997</v>
      </c>
      <c r="E150" s="31">
        <v>3.2504808924235098</v>
      </c>
      <c r="F150" s="20">
        <v>0.50456160966786101</v>
      </c>
      <c r="G150" s="46">
        <v>8.6863610867758307</v>
      </c>
      <c r="H150" s="46">
        <v>15.942119610983999</v>
      </c>
      <c r="I150" s="46">
        <v>23.206226796578498</v>
      </c>
      <c r="J150" s="47">
        <v>6.3278356275823899</v>
      </c>
      <c r="K150" s="28">
        <v>12.813463142074699</v>
      </c>
      <c r="L150" s="28">
        <v>20.801602565522401</v>
      </c>
      <c r="M150" s="54">
        <v>27681800</v>
      </c>
      <c r="N150" s="54">
        <v>3990130</v>
      </c>
      <c r="O150" s="54">
        <v>2451080</v>
      </c>
      <c r="P150" s="54">
        <v>356366</v>
      </c>
      <c r="Q150" s="54">
        <v>38404100</v>
      </c>
      <c r="R150" s="54">
        <v>1256160</v>
      </c>
      <c r="S150" s="51">
        <v>3636412</v>
      </c>
      <c r="T150" s="51">
        <v>604024</v>
      </c>
      <c r="U150" s="54">
        <v>782473</v>
      </c>
      <c r="V150" s="14"/>
      <c r="W150" s="48"/>
      <c r="X150" s="54">
        <v>2790000</v>
      </c>
      <c r="Y150" s="54">
        <v>848000</v>
      </c>
      <c r="Z150" s="48"/>
      <c r="AA150" s="54">
        <v>266000</v>
      </c>
      <c r="AB150" s="54">
        <v>338000</v>
      </c>
      <c r="AC150" s="54">
        <v>74400</v>
      </c>
      <c r="AD150" s="54">
        <v>1220000</v>
      </c>
      <c r="AE150" s="54">
        <v>178000</v>
      </c>
      <c r="AF150" s="54">
        <v>66000</v>
      </c>
      <c r="AG150" s="54">
        <v>45700</v>
      </c>
      <c r="AH150" s="54">
        <v>51400</v>
      </c>
      <c r="AI150" s="54">
        <v>18500</v>
      </c>
      <c r="AJ150" s="54">
        <v>545000</v>
      </c>
      <c r="AK150" s="54">
        <v>782000</v>
      </c>
      <c r="AL150" s="54">
        <v>262000</v>
      </c>
      <c r="AM150" s="54">
        <v>1880000</v>
      </c>
      <c r="AN150" s="54">
        <v>2670000</v>
      </c>
      <c r="AO150" s="48"/>
      <c r="AP150" s="54">
        <v>95000</v>
      </c>
      <c r="AQ150" s="54">
        <v>162000</v>
      </c>
      <c r="AR150" s="54">
        <v>8530000</v>
      </c>
      <c r="AT150" s="28"/>
      <c r="AU150" s="29"/>
      <c r="AW150" s="22"/>
    </row>
    <row r="151" spans="1:49" s="15" customFormat="1">
      <c r="A151" s="6" t="s">
        <v>2</v>
      </c>
      <c r="B151" s="2">
        <v>1168</v>
      </c>
      <c r="C151" s="2" t="s">
        <v>18</v>
      </c>
      <c r="D151" s="30">
        <v>34.43</v>
      </c>
      <c r="E151" s="31">
        <v>3.2584005112760699</v>
      </c>
      <c r="F151" s="20">
        <v>0.49807260158595357</v>
      </c>
      <c r="G151" s="46">
        <v>8.0826876148841897</v>
      </c>
      <c r="H151" s="46">
        <v>15.453149044754699</v>
      </c>
      <c r="I151" s="46">
        <v>22.553983742634902</v>
      </c>
      <c r="J151" s="47">
        <v>5.7790759355876897</v>
      </c>
      <c r="K151" s="28">
        <v>12.284191806975199</v>
      </c>
      <c r="L151" s="28">
        <v>20.169847237170501</v>
      </c>
      <c r="M151" s="54">
        <v>75572600</v>
      </c>
      <c r="N151" s="54">
        <v>11489600</v>
      </c>
      <c r="O151" s="54">
        <v>7139160</v>
      </c>
      <c r="P151" s="54">
        <v>1037590</v>
      </c>
      <c r="Q151" s="54">
        <v>104343000</v>
      </c>
      <c r="R151" s="54">
        <v>3224610</v>
      </c>
      <c r="S151" s="51">
        <v>7273300</v>
      </c>
      <c r="T151" s="51">
        <v>1203631</v>
      </c>
      <c r="U151" s="54">
        <v>1682270</v>
      </c>
      <c r="V151" s="14"/>
      <c r="W151" s="48"/>
      <c r="X151" s="54">
        <v>5990000</v>
      </c>
      <c r="Y151" s="54">
        <v>1280000</v>
      </c>
      <c r="Z151" s="48"/>
      <c r="AA151" s="54">
        <v>613000</v>
      </c>
      <c r="AB151" s="54">
        <v>591000</v>
      </c>
      <c r="AC151" s="54">
        <v>143000</v>
      </c>
      <c r="AD151" s="54">
        <v>1960000</v>
      </c>
      <c r="AE151" s="54">
        <v>300000</v>
      </c>
      <c r="AF151" s="54">
        <v>171000</v>
      </c>
      <c r="AG151" s="54">
        <v>114000</v>
      </c>
      <c r="AH151" s="54">
        <v>95400</v>
      </c>
      <c r="AI151" s="54">
        <v>26000</v>
      </c>
      <c r="AJ151" s="54">
        <v>1060000</v>
      </c>
      <c r="AK151" s="54">
        <v>1680000</v>
      </c>
      <c r="AL151" s="54">
        <v>499000</v>
      </c>
      <c r="AM151" s="54">
        <v>3260000</v>
      </c>
      <c r="AN151" s="54">
        <v>5070000</v>
      </c>
      <c r="AO151" s="48"/>
      <c r="AP151" s="54">
        <v>187000</v>
      </c>
      <c r="AQ151" s="54">
        <v>299000</v>
      </c>
      <c r="AR151" s="54">
        <v>17500000</v>
      </c>
      <c r="AT151" s="28"/>
      <c r="AU151" s="29"/>
      <c r="AW151" s="22"/>
    </row>
    <row r="152" spans="1:49" s="15" customFormat="1">
      <c r="A152" s="6" t="s">
        <v>2</v>
      </c>
      <c r="B152" s="2">
        <v>1168</v>
      </c>
      <c r="C152" s="2" t="s">
        <v>18</v>
      </c>
      <c r="D152" s="30">
        <v>34.58</v>
      </c>
      <c r="E152" s="31">
        <v>3.2675529164251702</v>
      </c>
      <c r="F152" s="20">
        <v>0.47650647942884111</v>
      </c>
      <c r="G152" s="46">
        <v>6.2717954061252401</v>
      </c>
      <c r="H152" s="46">
        <v>13.874486700978</v>
      </c>
      <c r="I152" s="46">
        <v>20.843058308907999</v>
      </c>
      <c r="J152" s="47">
        <v>4.08917783721009</v>
      </c>
      <c r="K152" s="28">
        <v>10.6840717478233</v>
      </c>
      <c r="L152" s="28">
        <v>18.2196526699414</v>
      </c>
      <c r="M152" s="54">
        <v>21036700</v>
      </c>
      <c r="N152" s="54">
        <v>2890860</v>
      </c>
      <c r="O152" s="54">
        <v>1640820</v>
      </c>
      <c r="P152" s="54">
        <v>276022</v>
      </c>
      <c r="Q152" s="54">
        <v>27107400</v>
      </c>
      <c r="R152" s="54">
        <v>714544</v>
      </c>
      <c r="S152" s="51">
        <v>600428</v>
      </c>
      <c r="T152" s="51">
        <v>188298.4</v>
      </c>
      <c r="U152" s="54">
        <v>254591</v>
      </c>
      <c r="V152" s="14"/>
      <c r="W152" s="48"/>
      <c r="X152" s="54">
        <v>435000</v>
      </c>
      <c r="Y152" s="54">
        <v>166000</v>
      </c>
      <c r="Z152" s="48"/>
      <c r="AA152" s="54">
        <v>76900</v>
      </c>
      <c r="AB152" s="54">
        <v>111000</v>
      </c>
      <c r="AC152" s="54">
        <v>25500</v>
      </c>
      <c r="AD152" s="54">
        <v>379000</v>
      </c>
      <c r="AE152" s="54">
        <v>53400</v>
      </c>
      <c r="AF152" s="54">
        <v>23900</v>
      </c>
      <c r="AG152" s="54">
        <v>22100</v>
      </c>
      <c r="AH152" s="54">
        <v>17400</v>
      </c>
      <c r="AI152" s="54">
        <v>9620</v>
      </c>
      <c r="AJ152" s="54">
        <v>171000</v>
      </c>
      <c r="AK152" s="54">
        <v>255000</v>
      </c>
      <c r="AL152" s="54">
        <v>98100</v>
      </c>
      <c r="AM152" s="54">
        <v>508000</v>
      </c>
      <c r="AN152" s="54">
        <v>818000</v>
      </c>
      <c r="AO152" s="48"/>
      <c r="AP152" s="54">
        <v>28400</v>
      </c>
      <c r="AQ152" s="54">
        <v>49700</v>
      </c>
      <c r="AR152" s="54">
        <v>1860000</v>
      </c>
      <c r="AT152" s="28"/>
      <c r="AU152" s="29"/>
      <c r="AW152" s="22"/>
    </row>
    <row r="153" spans="1:49" s="15" customFormat="1">
      <c r="A153" s="6" t="s">
        <v>2</v>
      </c>
      <c r="B153" s="2">
        <v>1168</v>
      </c>
      <c r="C153" s="2" t="s">
        <v>18</v>
      </c>
      <c r="D153" s="30">
        <v>34.72</v>
      </c>
      <c r="E153" s="31">
        <v>3.2761083743180301</v>
      </c>
      <c r="F153" s="20">
        <v>0.48828259945068536</v>
      </c>
      <c r="G153" s="46">
        <v>7.2173717345424997</v>
      </c>
      <c r="H153" s="46">
        <v>14.7015916024151</v>
      </c>
      <c r="I153" s="46">
        <v>21.711099925279999</v>
      </c>
      <c r="J153" s="47">
        <v>4.9409509962670404</v>
      </c>
      <c r="K153" s="28">
        <v>11.4973169521655</v>
      </c>
      <c r="L153" s="28">
        <v>19.2722248491364</v>
      </c>
      <c r="M153" s="53">
        <v>28664100</v>
      </c>
      <c r="N153" s="53">
        <v>3590590</v>
      </c>
      <c r="O153" s="53">
        <v>2059890</v>
      </c>
      <c r="P153" s="53">
        <v>376342</v>
      </c>
      <c r="Q153" s="53">
        <v>36928500</v>
      </c>
      <c r="R153" s="53">
        <v>989922</v>
      </c>
      <c r="S153" s="51">
        <v>431015</v>
      </c>
      <c r="T153" s="51">
        <v>263817</v>
      </c>
      <c r="U153" s="53">
        <v>346365</v>
      </c>
      <c r="V153" s="14"/>
      <c r="W153" s="48"/>
      <c r="X153" s="53">
        <v>229000</v>
      </c>
      <c r="Y153" s="53">
        <v>202000</v>
      </c>
      <c r="Z153" s="48"/>
      <c r="AA153" s="53">
        <v>106000</v>
      </c>
      <c r="AB153" s="53">
        <v>157000</v>
      </c>
      <c r="AC153" s="53">
        <v>40100</v>
      </c>
      <c r="AD153" s="53">
        <v>567000</v>
      </c>
      <c r="AE153" s="53">
        <v>62600</v>
      </c>
      <c r="AF153" s="53">
        <v>27000</v>
      </c>
      <c r="AG153" s="53">
        <v>27900</v>
      </c>
      <c r="AH153" s="53">
        <v>24900</v>
      </c>
      <c r="AI153" s="53">
        <v>11000</v>
      </c>
      <c r="AJ153" s="53">
        <v>247000</v>
      </c>
      <c r="AK153" s="53">
        <v>346000</v>
      </c>
      <c r="AL153" s="53">
        <v>145000</v>
      </c>
      <c r="AM153" s="53">
        <v>674000</v>
      </c>
      <c r="AN153" s="53">
        <v>939000</v>
      </c>
      <c r="AO153" s="48"/>
      <c r="AP153" s="53">
        <v>55800</v>
      </c>
      <c r="AQ153" s="53">
        <v>70600</v>
      </c>
      <c r="AR153" s="53">
        <v>2180000</v>
      </c>
      <c r="AT153" s="28"/>
      <c r="AU153" s="29"/>
      <c r="AW153" s="22"/>
    </row>
    <row r="154" spans="1:49" s="15" customFormat="1">
      <c r="A154" s="6" t="s">
        <v>2</v>
      </c>
      <c r="B154" s="2">
        <v>1168</v>
      </c>
      <c r="C154" s="2" t="s">
        <v>18</v>
      </c>
      <c r="D154" s="30">
        <v>34.86</v>
      </c>
      <c r="E154" s="31">
        <v>3.2846759067525699</v>
      </c>
      <c r="F154" s="20">
        <v>0.4878825715464839</v>
      </c>
      <c r="G154" s="46">
        <v>7.25431990849125</v>
      </c>
      <c r="H154" s="46">
        <v>14.7015569876084</v>
      </c>
      <c r="I154" s="46">
        <v>21.713940717821501</v>
      </c>
      <c r="J154" s="47">
        <v>4.97067129554061</v>
      </c>
      <c r="K154" s="28">
        <v>11.545278979479299</v>
      </c>
      <c r="L154" s="28">
        <v>19.197764370331502</v>
      </c>
      <c r="M154" s="53">
        <v>40198000</v>
      </c>
      <c r="N154" s="53">
        <v>5252790</v>
      </c>
      <c r="O154" s="53">
        <v>3091340</v>
      </c>
      <c r="P154" s="53">
        <v>494533</v>
      </c>
      <c r="Q154" s="53">
        <v>52460800</v>
      </c>
      <c r="R154" s="53">
        <v>1418340</v>
      </c>
      <c r="S154" s="51">
        <v>803424</v>
      </c>
      <c r="T154" s="51">
        <v>326979</v>
      </c>
      <c r="U154" s="53">
        <v>481780</v>
      </c>
      <c r="V154" s="14"/>
      <c r="W154" s="48"/>
      <c r="X154" s="53">
        <v>510000</v>
      </c>
      <c r="Y154" s="53">
        <v>293000</v>
      </c>
      <c r="Z154" s="48"/>
      <c r="AA154" s="53">
        <v>109000</v>
      </c>
      <c r="AB154" s="53">
        <v>218000</v>
      </c>
      <c r="AC154" s="53">
        <v>56900</v>
      </c>
      <c r="AD154" s="53">
        <v>708000</v>
      </c>
      <c r="AE154" s="53">
        <v>103000</v>
      </c>
      <c r="AF154" s="53">
        <v>44800</v>
      </c>
      <c r="AG154" s="53">
        <v>36700</v>
      </c>
      <c r="AH154" s="53">
        <v>26000</v>
      </c>
      <c r="AI154" s="53">
        <v>13800</v>
      </c>
      <c r="AJ154" s="53">
        <v>282000</v>
      </c>
      <c r="AK154" s="53">
        <v>482000</v>
      </c>
      <c r="AL154" s="53">
        <v>170000</v>
      </c>
      <c r="AM154" s="53">
        <v>1020000</v>
      </c>
      <c r="AN154" s="53">
        <v>1410000</v>
      </c>
      <c r="AO154" s="48"/>
      <c r="AP154" s="53">
        <v>66400</v>
      </c>
      <c r="AQ154" s="53">
        <v>77300</v>
      </c>
      <c r="AR154" s="53">
        <v>2610000</v>
      </c>
      <c r="AT154" s="28"/>
      <c r="AU154" s="29"/>
      <c r="AW154" s="22"/>
    </row>
    <row r="155" spans="1:49" s="15" customFormat="1">
      <c r="A155" s="6" t="s">
        <v>2</v>
      </c>
      <c r="B155" s="2">
        <v>1168</v>
      </c>
      <c r="C155" s="2" t="s">
        <v>18</v>
      </c>
      <c r="D155" s="30">
        <v>34.979999999999997</v>
      </c>
      <c r="E155" s="31">
        <v>3.2920286107039001</v>
      </c>
      <c r="F155" s="20">
        <v>0.45556480696165436</v>
      </c>
      <c r="G155" s="46">
        <v>4.5017611767453598</v>
      </c>
      <c r="H155" s="46">
        <v>12.264436028438899</v>
      </c>
      <c r="I155" s="46">
        <v>19.123636350248798</v>
      </c>
      <c r="J155" s="47">
        <v>2.4916861773450401</v>
      </c>
      <c r="K155" s="28">
        <v>9.1418656034363899</v>
      </c>
      <c r="L155" s="28">
        <v>16.378034068496799</v>
      </c>
      <c r="M155" s="53">
        <v>101389000</v>
      </c>
      <c r="N155" s="53">
        <v>12632900</v>
      </c>
      <c r="O155" s="53">
        <v>6529490</v>
      </c>
      <c r="P155" s="53">
        <v>1166770</v>
      </c>
      <c r="Q155" s="53">
        <v>125120000</v>
      </c>
      <c r="R155" s="53">
        <v>2874520</v>
      </c>
      <c r="S155" s="51">
        <v>772557</v>
      </c>
      <c r="T155" s="51">
        <v>693435</v>
      </c>
      <c r="U155" s="53">
        <v>886987</v>
      </c>
      <c r="V155" s="14"/>
      <c r="W155" s="48"/>
      <c r="X155" s="53">
        <v>329000</v>
      </c>
      <c r="Y155" s="53">
        <v>444000</v>
      </c>
      <c r="Z155" s="48"/>
      <c r="AA155" s="53">
        <v>296000</v>
      </c>
      <c r="AB155" s="53">
        <v>397000</v>
      </c>
      <c r="AC155" s="53">
        <v>97100</v>
      </c>
      <c r="AD155" s="53">
        <v>1410000</v>
      </c>
      <c r="AE155" s="53">
        <v>187000</v>
      </c>
      <c r="AF155" s="53">
        <v>69100</v>
      </c>
      <c r="AG155" s="53">
        <v>76900</v>
      </c>
      <c r="AH155" s="53">
        <v>54000</v>
      </c>
      <c r="AI155" s="53">
        <v>26400</v>
      </c>
      <c r="AJ155" s="53">
        <v>541000</v>
      </c>
      <c r="AK155" s="53">
        <v>887000</v>
      </c>
      <c r="AL155" s="53">
        <v>391000</v>
      </c>
      <c r="AM155" s="53">
        <v>1890000</v>
      </c>
      <c r="AN155" s="53">
        <v>2440000</v>
      </c>
      <c r="AO155" s="48"/>
      <c r="AP155" s="53">
        <v>106000</v>
      </c>
      <c r="AQ155" s="53">
        <v>155000</v>
      </c>
      <c r="AR155" s="53">
        <v>5180000</v>
      </c>
      <c r="AT155" s="28"/>
      <c r="AU155" s="29"/>
      <c r="AW155" s="22"/>
    </row>
    <row r="156" spans="1:49" s="15" customFormat="1">
      <c r="A156" s="6" t="s">
        <v>2</v>
      </c>
      <c r="B156" s="2">
        <v>1168</v>
      </c>
      <c r="C156" s="2" t="s">
        <v>18</v>
      </c>
      <c r="D156" s="30">
        <v>35.089999999999996</v>
      </c>
      <c r="E156" s="31">
        <v>3.2987755930600899</v>
      </c>
      <c r="F156" s="20">
        <v>0.43055539453418989</v>
      </c>
      <c r="G156" s="46">
        <v>2.2510643085707001</v>
      </c>
      <c r="H156" s="46">
        <v>10.3929461794991</v>
      </c>
      <c r="I156" s="46">
        <v>17.281698571885499</v>
      </c>
      <c r="J156" s="47">
        <v>0.42195304764966601</v>
      </c>
      <c r="K156" s="28">
        <v>7.2031513988027998</v>
      </c>
      <c r="L156" s="28">
        <v>14.2924265602113</v>
      </c>
      <c r="M156" s="53">
        <v>60667700</v>
      </c>
      <c r="N156" s="53">
        <v>7023790</v>
      </c>
      <c r="O156" s="53">
        <v>3343570</v>
      </c>
      <c r="P156" s="53">
        <v>618887</v>
      </c>
      <c r="Q156" s="53">
        <v>71620200</v>
      </c>
      <c r="R156" s="53">
        <v>1348210</v>
      </c>
      <c r="S156" s="51">
        <v>468136</v>
      </c>
      <c r="T156" s="51">
        <v>354286</v>
      </c>
      <c r="U156" s="53">
        <v>479038</v>
      </c>
      <c r="V156" s="14"/>
      <c r="W156" s="48"/>
      <c r="X156" s="53">
        <v>190000</v>
      </c>
      <c r="Y156" s="53">
        <v>278000</v>
      </c>
      <c r="Z156" s="48"/>
      <c r="AA156" s="53">
        <v>171000</v>
      </c>
      <c r="AB156" s="53">
        <v>183000</v>
      </c>
      <c r="AC156" s="53">
        <v>46100</v>
      </c>
      <c r="AD156" s="53">
        <v>589000</v>
      </c>
      <c r="AE156" s="53">
        <v>105000</v>
      </c>
      <c r="AF156" s="53">
        <v>39500</v>
      </c>
      <c r="AG156" s="53">
        <v>37900</v>
      </c>
      <c r="AH156" s="53">
        <v>36600</v>
      </c>
      <c r="AI156" s="65">
        <v>7042.7158200000003</v>
      </c>
      <c r="AJ156" s="53">
        <v>250000</v>
      </c>
      <c r="AK156" s="53">
        <v>479000</v>
      </c>
      <c r="AL156" s="53">
        <v>138000</v>
      </c>
      <c r="AM156" s="53">
        <v>1060000</v>
      </c>
      <c r="AN156" s="53">
        <v>1420000</v>
      </c>
      <c r="AO156" s="48"/>
      <c r="AP156" s="53">
        <v>69800</v>
      </c>
      <c r="AQ156" s="53">
        <v>59100</v>
      </c>
      <c r="AR156" s="53">
        <v>2950000</v>
      </c>
      <c r="AT156" s="28"/>
      <c r="AU156" s="29"/>
      <c r="AW156" s="22"/>
    </row>
    <row r="157" spans="1:49" s="15" customFormat="1">
      <c r="A157" s="6" t="s">
        <v>2</v>
      </c>
      <c r="B157" s="2">
        <v>1168</v>
      </c>
      <c r="C157" s="2" t="s">
        <v>18</v>
      </c>
      <c r="D157" s="30" t="s">
        <v>3</v>
      </c>
      <c r="E157" s="31">
        <v>3.3049147459907702</v>
      </c>
      <c r="F157" s="20">
        <v>0.43298206832891278</v>
      </c>
      <c r="G157" s="46">
        <v>2.45829588569935</v>
      </c>
      <c r="H157" s="46">
        <v>10.571643487995299</v>
      </c>
      <c r="I157" s="46">
        <v>17.461814899220801</v>
      </c>
      <c r="J157" s="47">
        <v>0.62985890328483496</v>
      </c>
      <c r="K157" s="28">
        <v>7.3879313233471802</v>
      </c>
      <c r="L157" s="28">
        <v>14.433071149741</v>
      </c>
      <c r="M157" s="53">
        <v>69865000</v>
      </c>
      <c r="N157" s="53">
        <v>7469520</v>
      </c>
      <c r="O157" s="53">
        <v>3523880</v>
      </c>
      <c r="P157" s="53">
        <v>666830</v>
      </c>
      <c r="Q157" s="53">
        <v>78343400</v>
      </c>
      <c r="R157" s="53">
        <v>1513110</v>
      </c>
      <c r="S157" s="51">
        <v>640238</v>
      </c>
      <c r="T157" s="51">
        <v>470210</v>
      </c>
      <c r="U157" s="53">
        <v>579307</v>
      </c>
      <c r="V157" s="14"/>
      <c r="W157" s="48"/>
      <c r="X157" s="53">
        <v>250000</v>
      </c>
      <c r="Y157" s="53">
        <v>390000</v>
      </c>
      <c r="Z157" s="48"/>
      <c r="AA157" s="53">
        <v>197000</v>
      </c>
      <c r="AB157" s="53">
        <v>273000</v>
      </c>
      <c r="AC157" s="53">
        <v>90000</v>
      </c>
      <c r="AD157" s="53">
        <v>1040000</v>
      </c>
      <c r="AE157" s="53">
        <v>122000</v>
      </c>
      <c r="AF157" s="53">
        <v>55600</v>
      </c>
      <c r="AG157" s="53">
        <v>34500</v>
      </c>
      <c r="AH157" s="53">
        <v>26500</v>
      </c>
      <c r="AI157" s="53">
        <v>19200</v>
      </c>
      <c r="AJ157" s="53">
        <v>387000</v>
      </c>
      <c r="AK157" s="53">
        <v>579000</v>
      </c>
      <c r="AL157" s="53">
        <v>219000</v>
      </c>
      <c r="AM157" s="53">
        <v>1080000</v>
      </c>
      <c r="AN157" s="53">
        <v>1940000</v>
      </c>
      <c r="AO157" s="48"/>
      <c r="AP157" s="53">
        <v>64800</v>
      </c>
      <c r="AQ157" s="53">
        <v>88800</v>
      </c>
      <c r="AR157" s="53">
        <v>2360000</v>
      </c>
      <c r="AT157" s="28"/>
      <c r="AU157" s="29"/>
      <c r="AW157" s="22"/>
    </row>
    <row r="158" spans="1:49" s="15" customFormat="1">
      <c r="A158" s="6" t="s">
        <v>2</v>
      </c>
      <c r="B158" s="2">
        <v>1168</v>
      </c>
      <c r="C158" s="2" t="s">
        <v>18</v>
      </c>
      <c r="D158" s="30">
        <v>35.299999999999997</v>
      </c>
      <c r="E158" s="31">
        <v>3.3116736005948599</v>
      </c>
      <c r="F158" s="20">
        <v>0.41674315676202556</v>
      </c>
      <c r="G158" s="46">
        <v>1.0270851719562599</v>
      </c>
      <c r="H158" s="46">
        <v>9.3347647399007201</v>
      </c>
      <c r="I158" s="46">
        <v>16.302091403504299</v>
      </c>
      <c r="J158" s="47">
        <v>-0.65830545594682099</v>
      </c>
      <c r="K158" s="28">
        <v>6.1296178982908103</v>
      </c>
      <c r="L158" s="28">
        <v>13.115093301583</v>
      </c>
      <c r="M158" s="53">
        <v>64430000</v>
      </c>
      <c r="N158" s="53">
        <v>6618090</v>
      </c>
      <c r="O158" s="53">
        <v>2925650</v>
      </c>
      <c r="P158" s="53">
        <v>582925</v>
      </c>
      <c r="Q158" s="53">
        <v>74814700</v>
      </c>
      <c r="R158" s="53">
        <v>1220120</v>
      </c>
      <c r="S158" s="51">
        <v>536159</v>
      </c>
      <c r="T158" s="51">
        <v>392325</v>
      </c>
      <c r="U158" s="53">
        <v>510358</v>
      </c>
      <c r="V158" s="14"/>
      <c r="W158" s="48"/>
      <c r="X158" s="53">
        <v>211000</v>
      </c>
      <c r="Y158" s="53">
        <v>325000</v>
      </c>
      <c r="Z158" s="48"/>
      <c r="AA158" s="53">
        <v>161000</v>
      </c>
      <c r="AB158" s="53">
        <v>232000</v>
      </c>
      <c r="AC158" s="53">
        <v>79900</v>
      </c>
      <c r="AD158" s="53">
        <v>939000</v>
      </c>
      <c r="AE158" s="53">
        <v>96200</v>
      </c>
      <c r="AF158" s="53">
        <v>39100</v>
      </c>
      <c r="AG158" s="53">
        <v>30700</v>
      </c>
      <c r="AH158" s="53">
        <v>25300</v>
      </c>
      <c r="AI158" s="53">
        <v>18900</v>
      </c>
      <c r="AJ158" s="53">
        <v>349000</v>
      </c>
      <c r="AK158" s="53">
        <v>510000</v>
      </c>
      <c r="AL158" s="53">
        <v>510000</v>
      </c>
      <c r="AM158" s="53">
        <v>189000</v>
      </c>
      <c r="AN158" s="53">
        <v>874000</v>
      </c>
      <c r="AO158" s="48"/>
      <c r="AP158" s="53">
        <v>1430000</v>
      </c>
      <c r="AQ158" s="53">
        <v>75300</v>
      </c>
      <c r="AR158" s="53">
        <v>1640000</v>
      </c>
      <c r="AT158" s="28"/>
      <c r="AU158" s="29"/>
      <c r="AW158" s="22"/>
    </row>
    <row r="159" spans="1:49" s="15" customFormat="1">
      <c r="A159" s="6" t="s">
        <v>2</v>
      </c>
      <c r="B159" s="2">
        <v>1168</v>
      </c>
      <c r="C159" s="2" t="s">
        <v>18</v>
      </c>
      <c r="D159" s="17">
        <v>35.379999999999995</v>
      </c>
      <c r="E159" s="17">
        <v>3.3165927601140499</v>
      </c>
      <c r="F159" s="20">
        <v>0.40597030889040348</v>
      </c>
      <c r="G159" s="46">
        <v>2.1156096279567101E-2</v>
      </c>
      <c r="H159" s="46">
        <v>8.5161071514963407</v>
      </c>
      <c r="I159" s="46">
        <v>15.4230204228035</v>
      </c>
      <c r="J159" s="47">
        <v>-1.5329263693492401</v>
      </c>
      <c r="K159" s="28">
        <v>5.3362658975763999</v>
      </c>
      <c r="L159" s="28">
        <v>12.2202962127338</v>
      </c>
      <c r="M159" s="54">
        <v>29771762</v>
      </c>
      <c r="N159" s="54">
        <v>2769191.3</v>
      </c>
      <c r="O159" s="54">
        <v>1202415.1000000001</v>
      </c>
      <c r="P159" s="54">
        <v>213441.5</v>
      </c>
      <c r="Q159" s="54">
        <v>29558952</v>
      </c>
      <c r="R159" s="54">
        <v>476657.3</v>
      </c>
      <c r="S159" s="51">
        <v>213429.5</v>
      </c>
      <c r="T159" s="51">
        <v>142904.9</v>
      </c>
      <c r="U159" s="54">
        <v>184110.8</v>
      </c>
      <c r="V159" s="14"/>
      <c r="W159" s="48"/>
      <c r="X159" s="54">
        <v>77600</v>
      </c>
      <c r="Y159" s="54">
        <v>136000</v>
      </c>
      <c r="Z159" s="48"/>
      <c r="AA159" s="54">
        <v>56400</v>
      </c>
      <c r="AB159" s="54">
        <v>86500</v>
      </c>
      <c r="AC159" s="54">
        <v>140000</v>
      </c>
      <c r="AD159" s="54">
        <v>221000</v>
      </c>
      <c r="AE159" s="48"/>
      <c r="AF159" s="48"/>
      <c r="AG159" s="48"/>
      <c r="AH159" s="48"/>
      <c r="AI159" s="54">
        <v>7310</v>
      </c>
      <c r="AJ159" s="54">
        <v>117000</v>
      </c>
      <c r="AK159" s="54">
        <v>184000</v>
      </c>
      <c r="AL159" s="54">
        <v>117000</v>
      </c>
      <c r="AM159" s="54">
        <v>11200</v>
      </c>
      <c r="AN159" s="54">
        <v>308000</v>
      </c>
      <c r="AO159" s="54">
        <v>551000</v>
      </c>
      <c r="AP159" s="54">
        <v>21100</v>
      </c>
      <c r="AQ159" s="54">
        <v>31700</v>
      </c>
      <c r="AR159" s="54">
        <v>64800</v>
      </c>
      <c r="AT159" s="28"/>
      <c r="AU159" s="29"/>
      <c r="AW159" s="22"/>
    </row>
    <row r="160" spans="1:49" s="15" customFormat="1">
      <c r="A160" s="6" t="s">
        <v>2</v>
      </c>
      <c r="B160" s="2">
        <v>1168</v>
      </c>
      <c r="C160" s="2" t="s">
        <v>18</v>
      </c>
      <c r="D160" s="30">
        <v>35.409999999999997</v>
      </c>
      <c r="E160" s="31">
        <v>3.31843820337268</v>
      </c>
      <c r="F160" s="20">
        <v>0.42128230766817309</v>
      </c>
      <c r="G160" s="46">
        <v>1.3399493315383399</v>
      </c>
      <c r="H160" s="46">
        <v>9.6542306669389202</v>
      </c>
      <c r="I160" s="46">
        <v>16.512160504028</v>
      </c>
      <c r="J160" s="47">
        <v>-0.31697213818004699</v>
      </c>
      <c r="K160" s="28">
        <v>6.4531561201705099</v>
      </c>
      <c r="L160" s="28">
        <v>13.4476994540648</v>
      </c>
      <c r="M160" s="53">
        <v>78421000</v>
      </c>
      <c r="N160" s="53">
        <v>8060560</v>
      </c>
      <c r="O160" s="53">
        <v>3675000</v>
      </c>
      <c r="P160" s="53">
        <v>701761</v>
      </c>
      <c r="Q160" s="53">
        <v>88321200</v>
      </c>
      <c r="R160" s="53">
        <v>1490990</v>
      </c>
      <c r="S160" s="51">
        <v>598969</v>
      </c>
      <c r="T160" s="51">
        <v>456735</v>
      </c>
      <c r="U160" s="53">
        <v>574318</v>
      </c>
      <c r="V160" s="14"/>
      <c r="W160" s="48"/>
      <c r="X160" s="53">
        <v>216000</v>
      </c>
      <c r="Y160" s="53">
        <v>383000</v>
      </c>
      <c r="Z160" s="48"/>
      <c r="AA160" s="53">
        <v>173000</v>
      </c>
      <c r="AB160" s="53">
        <v>284000</v>
      </c>
      <c r="AC160" s="53">
        <v>65200</v>
      </c>
      <c r="AD160" s="53">
        <v>1050000</v>
      </c>
      <c r="AE160" s="53">
        <v>112000</v>
      </c>
      <c r="AF160" s="53">
        <v>43500</v>
      </c>
      <c r="AG160" s="53">
        <v>33000</v>
      </c>
      <c r="AH160" s="53">
        <v>24400</v>
      </c>
      <c r="AI160" s="53">
        <v>21400</v>
      </c>
      <c r="AJ160" s="53">
        <v>393000</v>
      </c>
      <c r="AK160" s="53">
        <v>574000</v>
      </c>
      <c r="AL160" s="53">
        <v>227000</v>
      </c>
      <c r="AM160" s="53">
        <v>986000</v>
      </c>
      <c r="AN160" s="53">
        <v>1470000</v>
      </c>
      <c r="AO160" s="48"/>
      <c r="AP160" s="53">
        <v>57100</v>
      </c>
      <c r="AQ160" s="53">
        <v>92100</v>
      </c>
      <c r="AR160" s="53">
        <v>1880000</v>
      </c>
      <c r="AT160" s="28"/>
      <c r="AU160" s="29"/>
      <c r="AW160" s="22"/>
    </row>
    <row r="161" spans="1:49" s="15" customFormat="1">
      <c r="A161" s="6" t="s">
        <v>2</v>
      </c>
      <c r="B161" s="2">
        <v>1168</v>
      </c>
      <c r="C161" s="2" t="s">
        <v>18</v>
      </c>
      <c r="D161" s="30">
        <v>35.54</v>
      </c>
      <c r="E161" s="31">
        <v>3.3264397023725798</v>
      </c>
      <c r="F161" s="20">
        <v>0.42579655134510919</v>
      </c>
      <c r="G161" s="46">
        <v>1.82151011969981</v>
      </c>
      <c r="H161" s="46">
        <v>10.0172623133809</v>
      </c>
      <c r="I161" s="46">
        <v>16.8814399305531</v>
      </c>
      <c r="J161" s="47">
        <v>0.12951229391130401</v>
      </c>
      <c r="K161" s="28">
        <v>6.8146618745144902</v>
      </c>
      <c r="L161" s="28">
        <v>13.811784179798501</v>
      </c>
      <c r="M161" s="53">
        <v>87846200</v>
      </c>
      <c r="N161" s="53">
        <v>9580650</v>
      </c>
      <c r="O161" s="53">
        <v>4377670</v>
      </c>
      <c r="P161" s="53">
        <v>789434</v>
      </c>
      <c r="Q161" s="53">
        <v>101470000</v>
      </c>
      <c r="R161" s="53">
        <v>1937360</v>
      </c>
      <c r="S161" s="51">
        <v>778073</v>
      </c>
      <c r="T161" s="51">
        <v>463675</v>
      </c>
      <c r="U161" s="53">
        <v>637080</v>
      </c>
      <c r="V161" s="14"/>
      <c r="W161" s="48"/>
      <c r="X161" s="53">
        <v>352000</v>
      </c>
      <c r="Y161" s="53">
        <v>426000</v>
      </c>
      <c r="Z161" s="48"/>
      <c r="AA161" s="53">
        <v>209000</v>
      </c>
      <c r="AB161" s="53">
        <v>254000</v>
      </c>
      <c r="AC161" s="53">
        <v>81300</v>
      </c>
      <c r="AD161" s="53">
        <v>957000</v>
      </c>
      <c r="AE161" s="53">
        <v>135000</v>
      </c>
      <c r="AF161" s="53">
        <v>57700</v>
      </c>
      <c r="AG161" s="54">
        <v>46500</v>
      </c>
      <c r="AH161" s="53">
        <v>35800</v>
      </c>
      <c r="AI161" s="53">
        <v>14300</v>
      </c>
      <c r="AJ161" s="53">
        <v>448000</v>
      </c>
      <c r="AK161" s="53">
        <v>637000</v>
      </c>
      <c r="AL161" s="53">
        <v>187000</v>
      </c>
      <c r="AM161" s="53">
        <v>1410000</v>
      </c>
      <c r="AN161" s="53">
        <v>2230000</v>
      </c>
      <c r="AO161" s="48"/>
      <c r="AP161" s="53">
        <v>71100</v>
      </c>
      <c r="AQ161" s="53">
        <v>86700</v>
      </c>
      <c r="AR161" s="53">
        <v>3690000</v>
      </c>
      <c r="AT161" s="28"/>
      <c r="AU161" s="29"/>
      <c r="AW161" s="22"/>
    </row>
    <row r="162" spans="1:49" s="15" customFormat="1">
      <c r="A162" s="6" t="s">
        <v>2</v>
      </c>
      <c r="B162" s="2">
        <v>1168</v>
      </c>
      <c r="C162" s="2" t="s">
        <v>18</v>
      </c>
      <c r="D162" s="30">
        <v>35.659999999999997</v>
      </c>
      <c r="E162" s="31">
        <v>3.3338319643141001</v>
      </c>
      <c r="F162" s="20">
        <v>0.43252305768376265</v>
      </c>
      <c r="G162" s="46">
        <v>2.4474486047005302</v>
      </c>
      <c r="H162" s="46">
        <v>10.5435735956955</v>
      </c>
      <c r="I162" s="46">
        <v>17.399203728462101</v>
      </c>
      <c r="J162" s="47">
        <v>0.72269326058271899</v>
      </c>
      <c r="K162" s="28">
        <v>7.3404786657692904</v>
      </c>
      <c r="L162" s="28">
        <v>14.4641361644025</v>
      </c>
      <c r="M162" s="53">
        <v>83845400</v>
      </c>
      <c r="N162" s="53">
        <v>9365110</v>
      </c>
      <c r="O162" s="53">
        <v>4599070</v>
      </c>
      <c r="P162" s="53">
        <v>781097</v>
      </c>
      <c r="Q162" s="53">
        <v>94137500</v>
      </c>
      <c r="R162" s="53">
        <v>1757790</v>
      </c>
      <c r="S162" s="51">
        <v>615305</v>
      </c>
      <c r="T162" s="51">
        <v>400368</v>
      </c>
      <c r="U162" s="53">
        <v>633571</v>
      </c>
      <c r="V162" s="14"/>
      <c r="W162" s="48"/>
      <c r="X162" s="53">
        <v>279000</v>
      </c>
      <c r="Y162" s="53">
        <v>337000</v>
      </c>
      <c r="Z162" s="48"/>
      <c r="AA162" s="53">
        <v>187000</v>
      </c>
      <c r="AB162" s="53">
        <v>214000</v>
      </c>
      <c r="AC162" s="53">
        <v>51600</v>
      </c>
      <c r="AD162" s="53">
        <v>947000</v>
      </c>
      <c r="AE162" s="53">
        <v>149000</v>
      </c>
      <c r="AF162" s="53">
        <v>75000</v>
      </c>
      <c r="AG162" s="53">
        <v>41600</v>
      </c>
      <c r="AH162" s="53">
        <v>43400</v>
      </c>
      <c r="AI162" s="53">
        <v>11300</v>
      </c>
      <c r="AJ162" s="53">
        <v>486000</v>
      </c>
      <c r="AK162" s="53">
        <v>634000</v>
      </c>
      <c r="AL162" s="53">
        <v>195000</v>
      </c>
      <c r="AM162" s="53">
        <v>1780000</v>
      </c>
      <c r="AN162" s="53">
        <v>2410000</v>
      </c>
      <c r="AO162" s="48"/>
      <c r="AP162" s="53">
        <v>98900</v>
      </c>
      <c r="AQ162" s="53">
        <v>95800</v>
      </c>
      <c r="AR162" s="53">
        <v>5320000</v>
      </c>
      <c r="AT162" s="28"/>
      <c r="AU162" s="29"/>
      <c r="AW162" s="22"/>
    </row>
    <row r="163" spans="1:49" s="15" customFormat="1">
      <c r="A163" s="6" t="s">
        <v>2</v>
      </c>
      <c r="B163" s="2">
        <v>1168</v>
      </c>
      <c r="C163" s="2" t="s">
        <v>18</v>
      </c>
      <c r="D163" s="30">
        <v>35.839999999999996</v>
      </c>
      <c r="E163" s="31">
        <v>3.3449306896234199</v>
      </c>
      <c r="F163" s="20">
        <v>0.47159634426560382</v>
      </c>
      <c r="G163" s="46">
        <v>5.8048466656674798</v>
      </c>
      <c r="H163" s="46">
        <v>13.5147605911179</v>
      </c>
      <c r="I163" s="46">
        <v>20.4267750524462</v>
      </c>
      <c r="J163" s="47">
        <v>3.7145887281223402</v>
      </c>
      <c r="K163" s="28">
        <v>10.3371657863844</v>
      </c>
      <c r="L163" s="28">
        <v>17.867187417565798</v>
      </c>
      <c r="M163" s="53">
        <v>32660100</v>
      </c>
      <c r="N163" s="53">
        <v>4382600</v>
      </c>
      <c r="O163" s="53">
        <v>2417580</v>
      </c>
      <c r="P163" s="53">
        <v>398578</v>
      </c>
      <c r="Q163" s="53">
        <v>40439200</v>
      </c>
      <c r="R163" s="53">
        <v>1095280</v>
      </c>
      <c r="S163" s="51">
        <v>831599</v>
      </c>
      <c r="T163" s="51">
        <v>351296</v>
      </c>
      <c r="U163" s="53">
        <v>473683</v>
      </c>
      <c r="V163" s="14"/>
      <c r="W163" s="48"/>
      <c r="X163" s="53">
        <v>464000</v>
      </c>
      <c r="Y163" s="53">
        <v>367000</v>
      </c>
      <c r="Z163" s="48"/>
      <c r="AA163" s="53">
        <v>138000</v>
      </c>
      <c r="AB163" s="53">
        <v>213000</v>
      </c>
      <c r="AC163" s="53">
        <v>45200</v>
      </c>
      <c r="AD163" s="53">
        <v>750000</v>
      </c>
      <c r="AE163" s="53">
        <v>108000</v>
      </c>
      <c r="AF163" s="53">
        <v>41500</v>
      </c>
      <c r="AG163" s="53">
        <v>36200</v>
      </c>
      <c r="AH163" s="53">
        <v>30000</v>
      </c>
      <c r="AI163" s="53">
        <v>10300</v>
      </c>
      <c r="AJ163" s="53">
        <v>327000</v>
      </c>
      <c r="AK163" s="53">
        <v>474000</v>
      </c>
      <c r="AL163" s="53">
        <v>181000</v>
      </c>
      <c r="AM163" s="53">
        <v>1110000</v>
      </c>
      <c r="AN163" s="53">
        <v>1390000</v>
      </c>
      <c r="AO163" s="48"/>
      <c r="AP163" s="53">
        <v>90800</v>
      </c>
      <c r="AQ163" s="53">
        <v>98600</v>
      </c>
      <c r="AR163" s="53">
        <v>3630000</v>
      </c>
      <c r="AT163" s="28"/>
      <c r="AU163" s="29"/>
      <c r="AW163" s="22"/>
    </row>
    <row r="164" spans="1:49" s="15" customFormat="1">
      <c r="A164" s="6" t="s">
        <v>2</v>
      </c>
      <c r="B164" s="2">
        <v>1168</v>
      </c>
      <c r="C164" s="2" t="s">
        <v>18</v>
      </c>
      <c r="D164" s="30">
        <v>35.949999999999996</v>
      </c>
      <c r="E164" s="31">
        <v>3.3517188178506898</v>
      </c>
      <c r="F164" s="20">
        <v>0.48248099687749152</v>
      </c>
      <c r="G164" s="46">
        <v>6.7195118905835196</v>
      </c>
      <c r="H164" s="46">
        <v>14.2582503627858</v>
      </c>
      <c r="I164" s="46">
        <v>21.1879381545073</v>
      </c>
      <c r="J164" s="47">
        <v>4.5313026850462901</v>
      </c>
      <c r="K164" s="28">
        <v>11.0750705944546</v>
      </c>
      <c r="L164" s="28">
        <v>18.645363083198198</v>
      </c>
      <c r="M164" s="53">
        <v>26064900</v>
      </c>
      <c r="N164" s="53">
        <v>3472050</v>
      </c>
      <c r="O164" s="53">
        <v>2029310</v>
      </c>
      <c r="P164" s="53">
        <v>325533</v>
      </c>
      <c r="Q164" s="53">
        <v>32401700</v>
      </c>
      <c r="R164" s="53">
        <v>882136</v>
      </c>
      <c r="S164" s="51">
        <v>1061120</v>
      </c>
      <c r="T164" s="51">
        <v>314928</v>
      </c>
      <c r="U164" s="53">
        <v>441406</v>
      </c>
      <c r="V164" s="14"/>
      <c r="W164" s="48"/>
      <c r="X164" s="53">
        <v>632000</v>
      </c>
      <c r="Y164" s="53">
        <v>429000</v>
      </c>
      <c r="Z164" s="48"/>
      <c r="AA164" s="53">
        <v>113000</v>
      </c>
      <c r="AB164" s="53">
        <v>202000</v>
      </c>
      <c r="AC164" s="53">
        <v>46800</v>
      </c>
      <c r="AD164" s="53">
        <v>713000</v>
      </c>
      <c r="AE164" s="53">
        <v>95300</v>
      </c>
      <c r="AF164" s="53">
        <v>35900</v>
      </c>
      <c r="AG164" s="53">
        <v>27100</v>
      </c>
      <c r="AH164" s="53">
        <v>29900</v>
      </c>
      <c r="AI164" s="65">
        <v>9723.2382799999996</v>
      </c>
      <c r="AJ164" s="53">
        <v>322000</v>
      </c>
      <c r="AK164" s="53">
        <v>441000</v>
      </c>
      <c r="AL164" s="53">
        <v>165000</v>
      </c>
      <c r="AM164" s="53">
        <v>1000000</v>
      </c>
      <c r="AN164" s="53">
        <v>1320000</v>
      </c>
      <c r="AO164" s="48"/>
      <c r="AP164" s="53">
        <v>78700</v>
      </c>
      <c r="AQ164" s="53">
        <v>95600</v>
      </c>
      <c r="AR164" s="53">
        <v>2820000</v>
      </c>
      <c r="AT164" s="28"/>
      <c r="AU164" s="29"/>
      <c r="AW164" s="22"/>
    </row>
    <row r="165" spans="1:49" s="15" customFormat="1" ht="18">
      <c r="A165" s="6" t="s">
        <v>2</v>
      </c>
      <c r="B165" s="2">
        <v>1168</v>
      </c>
      <c r="C165" s="2" t="s">
        <v>18</v>
      </c>
      <c r="D165" s="30">
        <v>36.059999999999995</v>
      </c>
      <c r="E165" s="31">
        <v>3.3585107823465998</v>
      </c>
      <c r="F165" s="20">
        <v>0.46162484168748402</v>
      </c>
      <c r="G165" s="46">
        <v>4.9722760476131604</v>
      </c>
      <c r="H165" s="46">
        <v>12.7397015062715</v>
      </c>
      <c r="I165" s="46">
        <v>19.586729586363798</v>
      </c>
      <c r="J165" s="47">
        <v>2.9493202258048798</v>
      </c>
      <c r="K165" s="28">
        <v>9.5763938848983603</v>
      </c>
      <c r="L165" s="28">
        <v>16.883824716822801</v>
      </c>
      <c r="M165" s="53">
        <v>27434600</v>
      </c>
      <c r="N165" s="53">
        <v>3370700</v>
      </c>
      <c r="O165" s="53">
        <v>1865900</v>
      </c>
      <c r="P165" s="53">
        <v>315765</v>
      </c>
      <c r="Q165" s="53">
        <v>32869700</v>
      </c>
      <c r="R165" s="63">
        <v>708510.8</v>
      </c>
      <c r="S165" s="51">
        <v>690711</v>
      </c>
      <c r="T165" s="51">
        <v>286498</v>
      </c>
      <c r="U165" s="53">
        <v>396482</v>
      </c>
      <c r="V165" s="14"/>
      <c r="W165" s="48"/>
      <c r="X165" s="53">
        <v>408000</v>
      </c>
      <c r="Y165" s="53">
        <v>282000</v>
      </c>
      <c r="Z165" s="48"/>
      <c r="AA165" s="53">
        <v>104000</v>
      </c>
      <c r="AB165" s="53">
        <v>182000</v>
      </c>
      <c r="AC165" s="53">
        <v>45000</v>
      </c>
      <c r="AD165" s="53">
        <v>655000</v>
      </c>
      <c r="AE165" s="53">
        <v>83200</v>
      </c>
      <c r="AF165" s="53">
        <v>33400</v>
      </c>
      <c r="AG165" s="53">
        <v>26700</v>
      </c>
      <c r="AH165" s="53">
        <v>24600</v>
      </c>
      <c r="AI165" s="65">
        <v>6021.43408</v>
      </c>
      <c r="AJ165" s="53">
        <v>289000</v>
      </c>
      <c r="AK165" s="53">
        <v>396000</v>
      </c>
      <c r="AL165" s="53">
        <v>157000</v>
      </c>
      <c r="AM165" s="53">
        <v>840000</v>
      </c>
      <c r="AN165" s="53">
        <v>1060000</v>
      </c>
      <c r="AO165" s="48"/>
      <c r="AP165" s="53">
        <v>60600</v>
      </c>
      <c r="AQ165" s="53">
        <v>82600</v>
      </c>
      <c r="AR165" s="53">
        <v>2670000</v>
      </c>
      <c r="AT165" s="28"/>
      <c r="AU165" s="29"/>
      <c r="AW165" s="22"/>
    </row>
    <row r="166" spans="1:49" s="15" customFormat="1">
      <c r="A166" s="6" t="s">
        <v>2</v>
      </c>
      <c r="B166" s="2">
        <v>1168</v>
      </c>
      <c r="C166" s="2" t="s">
        <v>18</v>
      </c>
      <c r="D166" s="30">
        <v>36.19</v>
      </c>
      <c r="E166" s="31">
        <v>3.3665421529869302</v>
      </c>
      <c r="F166" s="20">
        <v>0.46490759549919025</v>
      </c>
      <c r="G166" s="46">
        <v>5.2796984135116203</v>
      </c>
      <c r="H166" s="46">
        <v>12.9753909402858</v>
      </c>
      <c r="I166" s="46">
        <v>19.854286227174399</v>
      </c>
      <c r="J166" s="47">
        <v>3.2267224987335301</v>
      </c>
      <c r="K166" s="28">
        <v>9.8065619229451109</v>
      </c>
      <c r="L166" s="28">
        <v>17.137506075924101</v>
      </c>
      <c r="M166" s="53">
        <v>40618500</v>
      </c>
      <c r="N166" s="53">
        <v>5103340</v>
      </c>
      <c r="O166" s="53">
        <v>2762030</v>
      </c>
      <c r="P166" s="53">
        <v>455916</v>
      </c>
      <c r="Q166" s="53">
        <v>49748100</v>
      </c>
      <c r="R166" s="53">
        <v>1216020</v>
      </c>
      <c r="S166" s="51">
        <v>870501</v>
      </c>
      <c r="T166" s="51">
        <v>361842</v>
      </c>
      <c r="U166" s="53">
        <v>563289</v>
      </c>
      <c r="V166" s="14"/>
      <c r="W166" s="48"/>
      <c r="X166" s="53">
        <v>493000</v>
      </c>
      <c r="Y166" s="53">
        <v>377000</v>
      </c>
      <c r="Z166" s="48"/>
      <c r="AA166" s="53">
        <v>138000</v>
      </c>
      <c r="AB166" s="53">
        <v>224000</v>
      </c>
      <c r="AC166" s="53">
        <v>26000</v>
      </c>
      <c r="AD166" s="53">
        <v>837000</v>
      </c>
      <c r="AE166" s="53">
        <v>114000</v>
      </c>
      <c r="AF166" s="53">
        <v>39100</v>
      </c>
      <c r="AG166" s="53">
        <v>38700</v>
      </c>
      <c r="AH166" s="53">
        <v>30100</v>
      </c>
      <c r="AI166" s="53">
        <v>12200</v>
      </c>
      <c r="AJ166" s="53">
        <v>357000</v>
      </c>
      <c r="AK166" s="53">
        <v>563000</v>
      </c>
      <c r="AL166" s="53">
        <v>182000</v>
      </c>
      <c r="AM166" s="53">
        <v>1140000</v>
      </c>
      <c r="AN166" s="53">
        <v>1570000</v>
      </c>
      <c r="AO166" s="48"/>
      <c r="AP166" s="53">
        <v>80000</v>
      </c>
      <c r="AQ166" s="53">
        <v>97800</v>
      </c>
      <c r="AR166" s="53">
        <v>3320000</v>
      </c>
      <c r="AT166" s="28"/>
      <c r="AU166" s="29"/>
      <c r="AW166" s="22"/>
    </row>
    <row r="167" spans="1:49" s="15" customFormat="1">
      <c r="A167" s="6" t="s">
        <v>2</v>
      </c>
      <c r="B167" s="2">
        <v>1168</v>
      </c>
      <c r="C167" s="2" t="s">
        <v>18</v>
      </c>
      <c r="D167" s="30">
        <v>36.309999999999995</v>
      </c>
      <c r="E167" s="31">
        <v>3.37395961862011</v>
      </c>
      <c r="F167" s="20">
        <v>0.46026987554540938</v>
      </c>
      <c r="G167" s="46">
        <v>4.8457051143747103</v>
      </c>
      <c r="H167" s="46">
        <v>12.5893928463747</v>
      </c>
      <c r="I167" s="46">
        <v>19.497088901458699</v>
      </c>
      <c r="J167" s="47">
        <v>2.8100669377680099</v>
      </c>
      <c r="K167" s="28">
        <v>9.4069937238527306</v>
      </c>
      <c r="L167" s="28">
        <v>16.711903513987298</v>
      </c>
      <c r="M167" s="53">
        <v>22883300</v>
      </c>
      <c r="N167" s="53">
        <v>3089120</v>
      </c>
      <c r="O167" s="53">
        <v>1718760</v>
      </c>
      <c r="P167" s="53">
        <v>260207</v>
      </c>
      <c r="Q167" s="53">
        <v>28157400</v>
      </c>
      <c r="R167" s="53">
        <v>655366</v>
      </c>
      <c r="S167" s="51">
        <v>629706</v>
      </c>
      <c r="T167" s="51">
        <v>247101</v>
      </c>
      <c r="U167" s="53">
        <v>281299</v>
      </c>
      <c r="V167" s="14"/>
      <c r="W167" s="48"/>
      <c r="X167" s="53">
        <v>327000</v>
      </c>
      <c r="Y167" s="53">
        <v>303000</v>
      </c>
      <c r="Z167" s="48"/>
      <c r="AA167" s="53">
        <v>116000</v>
      </c>
      <c r="AB167" s="53">
        <v>131000</v>
      </c>
      <c r="AC167" s="53">
        <v>29500</v>
      </c>
      <c r="AD167" s="53">
        <v>493000</v>
      </c>
      <c r="AE167" s="53">
        <v>69700</v>
      </c>
      <c r="AF167" s="53">
        <v>26500</v>
      </c>
      <c r="AG167" s="53">
        <v>21000</v>
      </c>
      <c r="AH167" s="53">
        <v>17000</v>
      </c>
      <c r="AI167" s="53">
        <v>6930</v>
      </c>
      <c r="AJ167" s="53">
        <v>199000</v>
      </c>
      <c r="AK167" s="53">
        <v>281000</v>
      </c>
      <c r="AL167" s="53">
        <v>112000</v>
      </c>
      <c r="AM167" s="53">
        <v>601000</v>
      </c>
      <c r="AN167" s="53">
        <v>853000</v>
      </c>
      <c r="AO167" s="48"/>
      <c r="AP167" s="53">
        <v>44600</v>
      </c>
      <c r="AQ167" s="53">
        <v>59700</v>
      </c>
      <c r="AR167" s="53">
        <v>3430000</v>
      </c>
      <c r="AT167" s="28"/>
      <c r="AU167" s="29"/>
      <c r="AW167" s="22"/>
    </row>
    <row r="168" spans="1:49" s="15" customFormat="1">
      <c r="A168" s="6" t="s">
        <v>2</v>
      </c>
      <c r="B168" s="2">
        <v>1168</v>
      </c>
      <c r="C168" s="2" t="s">
        <v>18</v>
      </c>
      <c r="D168" s="30">
        <v>36.44</v>
      </c>
      <c r="E168" s="31">
        <v>3.3819989231575001</v>
      </c>
      <c r="F168" s="20">
        <v>0.45527280889105926</v>
      </c>
      <c r="G168" s="46">
        <v>4.4254906125049098</v>
      </c>
      <c r="H168" s="46">
        <v>12.2041452078586</v>
      </c>
      <c r="I168" s="46">
        <v>19.0630593693766</v>
      </c>
      <c r="J168" s="47">
        <v>2.3851001407721402</v>
      </c>
      <c r="K168" s="28">
        <v>9.0397989965514007</v>
      </c>
      <c r="L168" s="28">
        <v>16.2851834583537</v>
      </c>
      <c r="M168" s="53">
        <v>58303200</v>
      </c>
      <c r="N168" s="53">
        <v>7101220</v>
      </c>
      <c r="O168" s="53">
        <v>3744430</v>
      </c>
      <c r="P168" s="53">
        <v>610867</v>
      </c>
      <c r="Q168" s="53">
        <v>70832300</v>
      </c>
      <c r="R168" s="53">
        <v>1579770</v>
      </c>
      <c r="S168" s="51">
        <v>1175946</v>
      </c>
      <c r="T168" s="51">
        <v>517979</v>
      </c>
      <c r="U168" s="53">
        <v>768866</v>
      </c>
      <c r="V168" s="14"/>
      <c r="W168" s="48"/>
      <c r="X168" s="53">
        <v>670000</v>
      </c>
      <c r="Y168" s="53">
        <v>506000</v>
      </c>
      <c r="Z168" s="48"/>
      <c r="AA168" s="53">
        <v>208000</v>
      </c>
      <c r="AB168" s="53">
        <v>310000</v>
      </c>
      <c r="AC168" s="53">
        <v>64100</v>
      </c>
      <c r="AD168" s="53">
        <v>1180000</v>
      </c>
      <c r="AE168" s="53">
        <v>139000</v>
      </c>
      <c r="AF168" s="53">
        <v>57100</v>
      </c>
      <c r="AG168" s="53">
        <v>47900</v>
      </c>
      <c r="AH168" s="53">
        <v>36900</v>
      </c>
      <c r="AI168" s="53">
        <v>19500</v>
      </c>
      <c r="AJ168" s="53">
        <v>512000</v>
      </c>
      <c r="AK168" s="53">
        <v>769000</v>
      </c>
      <c r="AL168" s="53">
        <v>274000</v>
      </c>
      <c r="AM168" s="53">
        <v>1370000</v>
      </c>
      <c r="AN168" s="53">
        <v>1820000</v>
      </c>
      <c r="AO168" s="48"/>
      <c r="AP168" s="53">
        <v>104000</v>
      </c>
      <c r="AQ168" s="53">
        <v>128000</v>
      </c>
      <c r="AR168" s="53">
        <v>4500000</v>
      </c>
      <c r="AT168" s="28"/>
      <c r="AU168" s="29"/>
      <c r="AW168" s="22"/>
    </row>
    <row r="169" spans="1:49" s="15" customFormat="1">
      <c r="A169" s="6" t="s">
        <v>2</v>
      </c>
      <c r="B169" s="2">
        <v>1168</v>
      </c>
      <c r="C169" s="2" t="s">
        <v>18</v>
      </c>
      <c r="D169" s="17">
        <v>36.480000000000004</v>
      </c>
      <c r="E169" s="17">
        <v>3.3844732530894301</v>
      </c>
      <c r="F169" s="20">
        <v>0.48356372459030306</v>
      </c>
      <c r="G169" s="46">
        <v>6.9056778280186402</v>
      </c>
      <c r="H169" s="46">
        <v>14.4181071245046</v>
      </c>
      <c r="I169" s="46">
        <v>21.378923442665901</v>
      </c>
      <c r="J169" s="47">
        <v>4.6558897432539403</v>
      </c>
      <c r="K169" s="28">
        <v>11.229228610328899</v>
      </c>
      <c r="L169" s="28">
        <v>18.910198214695001</v>
      </c>
      <c r="M169" s="54">
        <v>85142064</v>
      </c>
      <c r="N169" s="54">
        <v>9979714</v>
      </c>
      <c r="O169" s="54">
        <v>5557430</v>
      </c>
      <c r="P169" s="54">
        <v>865675.7</v>
      </c>
      <c r="Q169" s="54">
        <v>98860520</v>
      </c>
      <c r="R169" s="54">
        <v>2921372.8</v>
      </c>
      <c r="S169" s="51">
        <v>1575501.2000000002</v>
      </c>
      <c r="T169" s="51">
        <v>699406.2</v>
      </c>
      <c r="U169" s="54">
        <v>940578.5</v>
      </c>
      <c r="V169" s="14"/>
      <c r="W169" s="48"/>
      <c r="X169" s="54">
        <v>773000</v>
      </c>
      <c r="Y169" s="54">
        <v>803000</v>
      </c>
      <c r="Z169" s="48"/>
      <c r="AA169" s="54">
        <v>241000</v>
      </c>
      <c r="AB169" s="54">
        <v>458000</v>
      </c>
      <c r="AC169" s="54">
        <v>821000</v>
      </c>
      <c r="AD169" s="54">
        <v>545000</v>
      </c>
      <c r="AE169" s="48"/>
      <c r="AF169" s="48"/>
      <c r="AG169" s="48"/>
      <c r="AH169" s="48"/>
      <c r="AI169" s="54">
        <v>26600</v>
      </c>
      <c r="AJ169" s="54">
        <v>508000</v>
      </c>
      <c r="AK169" s="54">
        <v>941000</v>
      </c>
      <c r="AL169" s="54">
        <v>376000</v>
      </c>
      <c r="AM169" s="54">
        <v>79700</v>
      </c>
      <c r="AN169" s="54">
        <v>2290000</v>
      </c>
      <c r="AO169" s="54">
        <v>2970000</v>
      </c>
      <c r="AP169" s="54">
        <v>176000</v>
      </c>
      <c r="AQ169" s="54">
        <v>127000</v>
      </c>
      <c r="AR169" s="54">
        <v>522000</v>
      </c>
      <c r="AT169" s="28"/>
      <c r="AU169" s="29"/>
      <c r="AW169" s="22"/>
    </row>
    <row r="170" spans="1:49" s="15" customFormat="1">
      <c r="A170" s="6" t="s">
        <v>2</v>
      </c>
      <c r="B170" s="2">
        <v>1168</v>
      </c>
      <c r="C170" s="2" t="s">
        <v>18</v>
      </c>
      <c r="D170" s="30">
        <v>36.559999999999995</v>
      </c>
      <c r="E170" s="31">
        <v>3.3894228007993998</v>
      </c>
      <c r="F170" s="20">
        <v>0.45947514483645918</v>
      </c>
      <c r="G170" s="46">
        <v>4.7012031095400699</v>
      </c>
      <c r="H170" s="46">
        <v>12.517604504302399</v>
      </c>
      <c r="I170" s="46">
        <v>19.4224831087033</v>
      </c>
      <c r="J170" s="47">
        <v>2.7192305082349</v>
      </c>
      <c r="K170" s="28">
        <v>9.3472684694772603</v>
      </c>
      <c r="L170" s="28">
        <v>16.661986063916</v>
      </c>
      <c r="M170" s="53">
        <v>62075900</v>
      </c>
      <c r="N170" s="53">
        <v>8056290</v>
      </c>
      <c r="O170" s="53">
        <v>4305790</v>
      </c>
      <c r="P170" s="53">
        <v>688299</v>
      </c>
      <c r="Q170" s="53">
        <v>72919600</v>
      </c>
      <c r="R170" s="53">
        <v>1854190</v>
      </c>
      <c r="S170" s="51">
        <v>1104568</v>
      </c>
      <c r="T170" s="51">
        <v>535039</v>
      </c>
      <c r="U170" s="53">
        <v>693933</v>
      </c>
      <c r="V170" s="14"/>
      <c r="W170" s="48"/>
      <c r="X170" s="53">
        <v>616000</v>
      </c>
      <c r="Y170" s="53">
        <v>488000</v>
      </c>
      <c r="Z170" s="48"/>
      <c r="AA170" s="53">
        <v>222000</v>
      </c>
      <c r="AB170" s="53">
        <v>313000</v>
      </c>
      <c r="AC170" s="53">
        <v>72400</v>
      </c>
      <c r="AD170" s="53">
        <v>1150000</v>
      </c>
      <c r="AE170" s="53">
        <v>139000</v>
      </c>
      <c r="AF170" s="53">
        <v>61100</v>
      </c>
      <c r="AG170" s="53">
        <v>48500</v>
      </c>
      <c r="AH170" s="53">
        <v>42700</v>
      </c>
      <c r="AI170" s="53">
        <v>17600</v>
      </c>
      <c r="AJ170" s="53">
        <v>531000</v>
      </c>
      <c r="AK170" s="53">
        <v>694000</v>
      </c>
      <c r="AL170" s="53">
        <v>265000</v>
      </c>
      <c r="AM170" s="53">
        <v>1400000</v>
      </c>
      <c r="AN170" s="53">
        <v>1920000</v>
      </c>
      <c r="AO170" s="48"/>
      <c r="AP170" s="53">
        <v>101000</v>
      </c>
      <c r="AQ170" s="53">
        <v>133000</v>
      </c>
      <c r="AR170" s="53">
        <v>4690000</v>
      </c>
      <c r="AT170" s="28"/>
      <c r="AU170" s="29"/>
      <c r="AW170" s="22"/>
    </row>
    <row r="171" spans="1:49" s="15" customFormat="1">
      <c r="A171" s="6" t="s">
        <v>2</v>
      </c>
      <c r="B171" s="2">
        <v>1168</v>
      </c>
      <c r="C171" s="2" t="s">
        <v>18</v>
      </c>
      <c r="D171" s="30">
        <v>36.669999999999995</v>
      </c>
      <c r="E171" s="31">
        <v>3.3962301670597399</v>
      </c>
      <c r="F171" s="20">
        <v>0.50170035559048098</v>
      </c>
      <c r="G171" s="46">
        <v>8.3469335929422392</v>
      </c>
      <c r="H171" s="46">
        <v>15.7791168522593</v>
      </c>
      <c r="I171" s="46">
        <v>23.042614743473099</v>
      </c>
      <c r="J171" s="47">
        <v>6.04282988472018</v>
      </c>
      <c r="K171" s="28">
        <v>12.5922855892057</v>
      </c>
      <c r="L171" s="28">
        <v>20.489354601560699</v>
      </c>
      <c r="M171" s="53">
        <v>13796300</v>
      </c>
      <c r="N171" s="54">
        <v>2022820</v>
      </c>
      <c r="O171" s="53">
        <v>1272750</v>
      </c>
      <c r="P171" s="53">
        <v>196364</v>
      </c>
      <c r="Q171" s="53">
        <v>18204000</v>
      </c>
      <c r="R171" s="53">
        <v>567511</v>
      </c>
      <c r="S171" s="51">
        <v>384824</v>
      </c>
      <c r="T171" s="51">
        <v>138757.29999999999</v>
      </c>
      <c r="U171" s="53">
        <v>129414</v>
      </c>
      <c r="V171" s="14"/>
      <c r="W171" s="48"/>
      <c r="X171" s="53">
        <v>259000</v>
      </c>
      <c r="Y171" s="53">
        <v>126000</v>
      </c>
      <c r="Z171" s="48"/>
      <c r="AA171" s="53">
        <v>59400</v>
      </c>
      <c r="AB171" s="53">
        <v>79400</v>
      </c>
      <c r="AC171" s="53">
        <v>27200</v>
      </c>
      <c r="AD171" s="53">
        <v>289000</v>
      </c>
      <c r="AE171" s="53">
        <v>36200</v>
      </c>
      <c r="AF171" s="53">
        <v>17800</v>
      </c>
      <c r="AG171" s="53">
        <v>13500</v>
      </c>
      <c r="AH171" s="53">
        <v>12100</v>
      </c>
      <c r="AI171" s="65">
        <v>3217.2849099999999</v>
      </c>
      <c r="AJ171" s="53">
        <v>129000</v>
      </c>
      <c r="AK171" s="53">
        <v>129000</v>
      </c>
      <c r="AL171" s="53">
        <v>75700</v>
      </c>
      <c r="AM171" s="53">
        <v>388000</v>
      </c>
      <c r="AN171" s="53">
        <v>440000</v>
      </c>
      <c r="AO171" s="48"/>
      <c r="AP171" s="53">
        <v>24700</v>
      </c>
      <c r="AQ171" s="53">
        <v>37800</v>
      </c>
      <c r="AR171" s="53">
        <v>1530000</v>
      </c>
      <c r="AT171" s="28"/>
      <c r="AU171" s="29"/>
      <c r="AW171" s="22"/>
    </row>
    <row r="172" spans="1:49" s="15" customFormat="1">
      <c r="A172" s="6" t="s">
        <v>2</v>
      </c>
      <c r="B172" s="2">
        <v>1168</v>
      </c>
      <c r="C172" s="2" t="s">
        <v>18</v>
      </c>
      <c r="D172" s="30">
        <v>36.79</v>
      </c>
      <c r="E172" s="31">
        <v>3.4036583335196</v>
      </c>
      <c r="F172" s="20">
        <v>0.53736111842690792</v>
      </c>
      <c r="G172" s="46">
        <v>11.217318524607901</v>
      </c>
      <c r="H172" s="46">
        <v>18.307068271968099</v>
      </c>
      <c r="I172" s="46">
        <v>26.1960078143406</v>
      </c>
      <c r="J172" s="47">
        <v>8.5648165371862603</v>
      </c>
      <c r="K172" s="28">
        <v>15.2053895312094</v>
      </c>
      <c r="L172" s="28">
        <v>23.732926796650499</v>
      </c>
      <c r="M172" s="53">
        <v>62442800</v>
      </c>
      <c r="N172" s="53">
        <v>10188400</v>
      </c>
      <c r="O172" s="53">
        <v>7228320</v>
      </c>
      <c r="P172" s="53">
        <v>1050490</v>
      </c>
      <c r="Q172" s="53">
        <v>89892900</v>
      </c>
      <c r="R172" s="53">
        <v>3555150</v>
      </c>
      <c r="S172" s="51">
        <v>3451711</v>
      </c>
      <c r="T172" s="51">
        <v>968332</v>
      </c>
      <c r="U172" s="53">
        <v>1338230</v>
      </c>
      <c r="V172" s="14"/>
      <c r="W172" s="48"/>
      <c r="X172" s="53">
        <v>2530000</v>
      </c>
      <c r="Y172" s="53">
        <v>926000</v>
      </c>
      <c r="Z172" s="48"/>
      <c r="AA172" s="53">
        <v>417000</v>
      </c>
      <c r="AB172" s="53">
        <v>552000</v>
      </c>
      <c r="AC172" s="53">
        <v>124000</v>
      </c>
      <c r="AD172" s="53">
        <v>2130000</v>
      </c>
      <c r="AE172" s="53">
        <v>337000</v>
      </c>
      <c r="AF172" s="53">
        <v>101000</v>
      </c>
      <c r="AG172" s="53">
        <v>79500</v>
      </c>
      <c r="AH172" s="53">
        <v>72900</v>
      </c>
      <c r="AI172" s="53">
        <v>38000</v>
      </c>
      <c r="AJ172" s="53">
        <v>1050000</v>
      </c>
      <c r="AK172" s="53">
        <v>1340000</v>
      </c>
      <c r="AL172" s="53">
        <v>438000</v>
      </c>
      <c r="AM172" s="53">
        <v>3620000</v>
      </c>
      <c r="AN172" s="53">
        <v>3320000</v>
      </c>
      <c r="AO172" s="48"/>
      <c r="AP172" s="53">
        <v>167000</v>
      </c>
      <c r="AQ172" s="53">
        <v>242000</v>
      </c>
      <c r="AR172" s="53">
        <v>9040000</v>
      </c>
      <c r="AT172" s="28"/>
      <c r="AU172" s="29"/>
      <c r="AW172" s="22"/>
    </row>
    <row r="173" spans="1:49" s="15" customFormat="1">
      <c r="A173" s="6" t="s">
        <v>2</v>
      </c>
      <c r="B173" s="2">
        <v>1168</v>
      </c>
      <c r="C173" s="2" t="s">
        <v>18</v>
      </c>
      <c r="D173" s="30">
        <v>36.909999999999997</v>
      </c>
      <c r="E173" s="31">
        <v>3.4110881250361</v>
      </c>
      <c r="F173" s="20">
        <v>0.50374512479827371</v>
      </c>
      <c r="G173" s="46">
        <v>8.5877064427929906</v>
      </c>
      <c r="H173" s="46">
        <v>15.88423584375</v>
      </c>
      <c r="I173" s="46">
        <v>23.1340101256258</v>
      </c>
      <c r="J173" s="47">
        <v>6.1885938105732503</v>
      </c>
      <c r="K173" s="28">
        <v>12.752553405209801</v>
      </c>
      <c r="L173" s="28">
        <v>20.672730377882399</v>
      </c>
      <c r="M173" s="53">
        <v>25310200</v>
      </c>
      <c r="N173" s="53">
        <v>3817060</v>
      </c>
      <c r="O173" s="53">
        <v>2419080</v>
      </c>
      <c r="P173" s="53">
        <v>365083</v>
      </c>
      <c r="Q173" s="53">
        <v>33917000</v>
      </c>
      <c r="R173" s="53">
        <v>1090510</v>
      </c>
      <c r="S173" s="51">
        <v>1428127</v>
      </c>
      <c r="T173" s="51">
        <v>378711</v>
      </c>
      <c r="U173" s="53">
        <v>457958</v>
      </c>
      <c r="V173" s="14"/>
      <c r="W173" s="48"/>
      <c r="X173" s="53">
        <v>1040000</v>
      </c>
      <c r="Y173" s="53">
        <v>388000</v>
      </c>
      <c r="Z173" s="48"/>
      <c r="AA173" s="53">
        <v>185000</v>
      </c>
      <c r="AB173" s="53">
        <v>194000</v>
      </c>
      <c r="AC173" s="53">
        <v>37400</v>
      </c>
      <c r="AD173" s="53">
        <v>681000</v>
      </c>
      <c r="AE173" s="53">
        <v>96500</v>
      </c>
      <c r="AF173" s="53">
        <v>47200</v>
      </c>
      <c r="AG173" s="53">
        <v>31700</v>
      </c>
      <c r="AH173" s="53">
        <v>27700</v>
      </c>
      <c r="AI173" s="65">
        <v>9750.8662100000001</v>
      </c>
      <c r="AJ173" s="53">
        <v>333000</v>
      </c>
      <c r="AK173" s="53">
        <v>458000</v>
      </c>
      <c r="AL173" s="53">
        <v>151000</v>
      </c>
      <c r="AM173" s="53">
        <v>1090000</v>
      </c>
      <c r="AN173" s="53">
        <v>1190000</v>
      </c>
      <c r="AO173" s="48"/>
      <c r="AP173" s="53">
        <v>76100</v>
      </c>
      <c r="AQ173" s="53">
        <v>79900</v>
      </c>
      <c r="AR173" s="53">
        <v>4750000</v>
      </c>
      <c r="AT173" s="28"/>
      <c r="AU173" s="29"/>
      <c r="AW173" s="22"/>
    </row>
    <row r="174" spans="1:49" s="15" customFormat="1" ht="17" customHeight="1">
      <c r="A174" s="6" t="s">
        <v>2</v>
      </c>
      <c r="B174" s="2">
        <v>1168</v>
      </c>
      <c r="C174" s="2" t="s">
        <v>18</v>
      </c>
      <c r="D174" s="30">
        <v>37.04</v>
      </c>
      <c r="E174" s="31">
        <v>3.41913841248348</v>
      </c>
      <c r="F174" s="20">
        <v>0.48687430814605542</v>
      </c>
      <c r="G174" s="46">
        <v>7.1655202188513396</v>
      </c>
      <c r="H174" s="46">
        <v>14.584236131120001</v>
      </c>
      <c r="I174" s="46">
        <v>21.644404479493002</v>
      </c>
      <c r="J174" s="47">
        <v>4.9049951637038296</v>
      </c>
      <c r="K174" s="28">
        <v>11.489792225271099</v>
      </c>
      <c r="L174" s="28">
        <v>19.0672334850059</v>
      </c>
      <c r="M174" s="53">
        <v>18865400</v>
      </c>
      <c r="N174" s="53">
        <v>2817410</v>
      </c>
      <c r="O174" s="53">
        <v>1723490</v>
      </c>
      <c r="P174" s="53">
        <v>260305</v>
      </c>
      <c r="Q174" s="53">
        <v>25514700</v>
      </c>
      <c r="R174" s="53">
        <v>689477</v>
      </c>
      <c r="S174" s="51">
        <v>1533713</v>
      </c>
      <c r="T174" s="51">
        <v>262433</v>
      </c>
      <c r="U174" s="53">
        <v>305634</v>
      </c>
      <c r="V174" s="14"/>
      <c r="W174" s="48"/>
      <c r="X174" s="53">
        <v>1210000</v>
      </c>
      <c r="Y174" s="53">
        <v>321000</v>
      </c>
      <c r="Z174" s="48"/>
      <c r="AA174" s="53">
        <v>117000</v>
      </c>
      <c r="AB174" s="53">
        <v>145000</v>
      </c>
      <c r="AC174" s="53">
        <v>34700</v>
      </c>
      <c r="AD174" s="53">
        <v>441000</v>
      </c>
      <c r="AE174" s="53">
        <v>78900</v>
      </c>
      <c r="AF174" s="53">
        <v>34600</v>
      </c>
      <c r="AG174" s="53">
        <v>24500</v>
      </c>
      <c r="AH174" s="53">
        <v>23200</v>
      </c>
      <c r="AI174" s="65">
        <v>6282.5566399999998</v>
      </c>
      <c r="AJ174" s="53">
        <v>194000</v>
      </c>
      <c r="AK174" s="53">
        <v>306000</v>
      </c>
      <c r="AL174" s="53">
        <v>95700</v>
      </c>
      <c r="AM174" s="53">
        <v>919000</v>
      </c>
      <c r="AN174" s="53">
        <v>994000</v>
      </c>
      <c r="AO174" s="48"/>
      <c r="AP174" s="53">
        <v>53400</v>
      </c>
      <c r="AQ174" s="53">
        <v>49500</v>
      </c>
      <c r="AR174" s="53">
        <v>3500000</v>
      </c>
      <c r="AT174" s="28"/>
      <c r="AU174" s="29"/>
      <c r="AW174" s="22"/>
    </row>
    <row r="175" spans="1:49" s="15" customFormat="1" ht="17" customHeight="1">
      <c r="A175" s="6" t="s">
        <v>2</v>
      </c>
      <c r="B175" s="2">
        <v>1168</v>
      </c>
      <c r="C175" s="2" t="s">
        <v>18</v>
      </c>
      <c r="D175" s="30">
        <v>37.169999999999995</v>
      </c>
      <c r="E175" s="31">
        <v>3.42718958005893</v>
      </c>
      <c r="F175" s="20">
        <v>0.49303899685728036</v>
      </c>
      <c r="G175" s="46">
        <v>7.6178675855013402</v>
      </c>
      <c r="H175" s="46">
        <v>15.0698035039063</v>
      </c>
      <c r="I175" s="46">
        <v>22.168902145711201</v>
      </c>
      <c r="J175" s="47">
        <v>5.2935110775757197</v>
      </c>
      <c r="K175" s="28">
        <v>11.899320566433399</v>
      </c>
      <c r="L175" s="28">
        <v>19.718412057741698</v>
      </c>
      <c r="M175" s="53">
        <v>13188000</v>
      </c>
      <c r="N175" s="53">
        <v>1909460</v>
      </c>
      <c r="O175" s="53">
        <v>1198870</v>
      </c>
      <c r="P175" s="53">
        <v>193144</v>
      </c>
      <c r="Q175" s="53">
        <v>17012200</v>
      </c>
      <c r="R175" s="53">
        <v>465009</v>
      </c>
      <c r="S175" s="51">
        <v>1316320</v>
      </c>
      <c r="T175" s="51">
        <v>312605</v>
      </c>
      <c r="U175" s="53">
        <v>392041</v>
      </c>
      <c r="V175" s="14"/>
      <c r="W175" s="48"/>
      <c r="X175" s="53">
        <v>970000</v>
      </c>
      <c r="Y175" s="53">
        <v>346000</v>
      </c>
      <c r="Z175" s="48"/>
      <c r="AA175" s="53">
        <v>140000</v>
      </c>
      <c r="AB175" s="53">
        <v>172000</v>
      </c>
      <c r="AC175" s="53">
        <v>30700</v>
      </c>
      <c r="AD175" s="53">
        <v>495000</v>
      </c>
      <c r="AE175" s="53">
        <v>101000</v>
      </c>
      <c r="AF175" s="53">
        <v>41700</v>
      </c>
      <c r="AG175" s="53">
        <v>32600</v>
      </c>
      <c r="AH175" s="53">
        <v>30200</v>
      </c>
      <c r="AI175" s="65">
        <v>5286.3789100000004</v>
      </c>
      <c r="AJ175" s="53">
        <v>209000</v>
      </c>
      <c r="AK175" s="53">
        <v>392000</v>
      </c>
      <c r="AL175" s="53">
        <v>105000</v>
      </c>
      <c r="AM175" s="53">
        <v>1040000</v>
      </c>
      <c r="AN175" s="53">
        <v>1300000</v>
      </c>
      <c r="AO175" s="48"/>
      <c r="AP175" s="53">
        <v>56500</v>
      </c>
      <c r="AQ175" s="53">
        <v>61000</v>
      </c>
      <c r="AR175" s="53">
        <v>4940000</v>
      </c>
      <c r="AT175" s="28"/>
      <c r="AU175" s="29"/>
      <c r="AW175" s="22"/>
    </row>
    <row r="176" spans="1:49" s="15" customFormat="1" ht="17" customHeight="1">
      <c r="A176" s="6" t="s">
        <v>2</v>
      </c>
      <c r="B176" s="2">
        <v>1168</v>
      </c>
      <c r="C176" s="2" t="s">
        <v>18</v>
      </c>
      <c r="D176" s="30">
        <v>37.339999999999996</v>
      </c>
      <c r="E176" s="31">
        <v>3.43771846947419</v>
      </c>
      <c r="F176" s="20">
        <v>0.52012427189004462</v>
      </c>
      <c r="G176" s="46">
        <v>9.8379811756703397</v>
      </c>
      <c r="H176" s="46">
        <v>17.0449044215481</v>
      </c>
      <c r="I176" s="46">
        <v>24.506156524986</v>
      </c>
      <c r="J176" s="47">
        <v>7.3624506563362697</v>
      </c>
      <c r="K176" s="28">
        <v>13.9402735433684</v>
      </c>
      <c r="L176" s="28">
        <v>22.164994771094602</v>
      </c>
      <c r="M176" s="53">
        <v>42306400</v>
      </c>
      <c r="N176" s="53">
        <v>6898490</v>
      </c>
      <c r="O176" s="53">
        <v>4736960</v>
      </c>
      <c r="P176" s="53">
        <v>666666</v>
      </c>
      <c r="Q176" s="53">
        <v>60727600</v>
      </c>
      <c r="R176" s="53">
        <v>2073460</v>
      </c>
      <c r="S176" s="51">
        <v>1674600</v>
      </c>
      <c r="T176" s="51">
        <v>560037</v>
      </c>
      <c r="U176" s="53">
        <v>660262</v>
      </c>
      <c r="V176" s="14"/>
      <c r="W176" s="48"/>
      <c r="X176" s="53">
        <v>891000</v>
      </c>
      <c r="Y176" s="53">
        <v>784000</v>
      </c>
      <c r="Z176" s="48"/>
      <c r="AA176" s="53">
        <v>242000</v>
      </c>
      <c r="AB176" s="53">
        <v>318000</v>
      </c>
      <c r="AC176" s="53">
        <v>45200</v>
      </c>
      <c r="AD176" s="53">
        <v>1160000</v>
      </c>
      <c r="AE176" s="53">
        <v>145000</v>
      </c>
      <c r="AF176" s="53">
        <v>65600</v>
      </c>
      <c r="AG176" s="53">
        <v>62400</v>
      </c>
      <c r="AH176" s="53">
        <v>44700</v>
      </c>
      <c r="AI176" s="65">
        <v>8585.0546900000008</v>
      </c>
      <c r="AJ176" s="53">
        <v>390000</v>
      </c>
      <c r="AK176" s="53">
        <v>660000</v>
      </c>
      <c r="AL176" s="53">
        <v>193000</v>
      </c>
      <c r="AM176" s="53">
        <v>1650000</v>
      </c>
      <c r="AN176" s="53">
        <v>1850000</v>
      </c>
      <c r="AO176" s="48"/>
      <c r="AP176" s="53">
        <v>86500</v>
      </c>
      <c r="AQ176" s="53">
        <v>114000</v>
      </c>
      <c r="AR176" s="53">
        <v>9500000</v>
      </c>
      <c r="AT176" s="28"/>
      <c r="AU176" s="29"/>
      <c r="AW176" s="22"/>
    </row>
    <row r="177" spans="1:49" s="9" customFormat="1" ht="17" customHeight="1">
      <c r="A177" s="6" t="s">
        <v>2</v>
      </c>
      <c r="B177" s="2">
        <v>1168</v>
      </c>
      <c r="C177" s="2" t="s">
        <v>18</v>
      </c>
      <c r="D177" s="30">
        <v>37.43</v>
      </c>
      <c r="E177" s="31">
        <v>3.4432924193166201</v>
      </c>
      <c r="F177" s="20">
        <v>0.51548744114839851</v>
      </c>
      <c r="G177" s="46">
        <v>9.4646335994959703</v>
      </c>
      <c r="H177" s="46">
        <v>16.722208503544099</v>
      </c>
      <c r="I177" s="46">
        <v>24.0934734670616</v>
      </c>
      <c r="J177" s="47">
        <v>7.0514906921198399</v>
      </c>
      <c r="K177" s="28">
        <v>13.576738781043099</v>
      </c>
      <c r="L177" s="28">
        <v>21.6770189573929</v>
      </c>
      <c r="M177" s="53">
        <v>27945400</v>
      </c>
      <c r="N177" s="53">
        <v>4307290</v>
      </c>
      <c r="O177" s="53">
        <v>2837140</v>
      </c>
      <c r="P177" s="53">
        <v>418075</v>
      </c>
      <c r="Q177" s="53">
        <v>37940700</v>
      </c>
      <c r="R177" s="53">
        <v>1327440</v>
      </c>
      <c r="S177" s="51">
        <v>1446413</v>
      </c>
      <c r="T177" s="51">
        <v>442790</v>
      </c>
      <c r="U177" s="53">
        <v>500011</v>
      </c>
      <c r="V177" s="14"/>
      <c r="W177" s="48"/>
      <c r="X177" s="53">
        <v>788000</v>
      </c>
      <c r="Y177" s="53">
        <v>658000</v>
      </c>
      <c r="Z177" s="48"/>
      <c r="AA177" s="53">
        <v>177000</v>
      </c>
      <c r="AB177" s="53">
        <v>266000</v>
      </c>
      <c r="AC177" s="53">
        <v>35300</v>
      </c>
      <c r="AD177" s="53">
        <v>985000</v>
      </c>
      <c r="AE177" s="53">
        <v>124000</v>
      </c>
      <c r="AF177" s="53">
        <v>45600</v>
      </c>
      <c r="AG177" s="53">
        <v>39700</v>
      </c>
      <c r="AH177" s="53">
        <v>35700</v>
      </c>
      <c r="AI177" s="53">
        <v>12600</v>
      </c>
      <c r="AJ177" s="53">
        <v>392000</v>
      </c>
      <c r="AK177" s="53">
        <v>500000</v>
      </c>
      <c r="AL177" s="53">
        <v>188000</v>
      </c>
      <c r="AM177" s="53">
        <v>1300000</v>
      </c>
      <c r="AN177" s="53">
        <v>1560000</v>
      </c>
      <c r="AO177" s="48"/>
      <c r="AP177" s="53">
        <v>71800</v>
      </c>
      <c r="AQ177" s="53">
        <v>122000</v>
      </c>
      <c r="AR177" s="53">
        <v>6520000</v>
      </c>
      <c r="AT177" s="28"/>
      <c r="AU177" s="29"/>
      <c r="AV177" s="15"/>
      <c r="AW177" s="22"/>
    </row>
    <row r="178" spans="1:49" s="15" customFormat="1">
      <c r="A178" s="6" t="s">
        <v>2</v>
      </c>
      <c r="B178" s="2">
        <v>1168</v>
      </c>
      <c r="C178" s="2" t="s">
        <v>18</v>
      </c>
      <c r="D178" s="30">
        <v>37.559999999999995</v>
      </c>
      <c r="E178" s="31">
        <v>3.45134302286016</v>
      </c>
      <c r="F178" s="20">
        <v>0.53181303470482688</v>
      </c>
      <c r="G178" s="46">
        <v>10.806288158148501</v>
      </c>
      <c r="H178" s="46">
        <v>17.957128495459301</v>
      </c>
      <c r="I178" s="46">
        <v>25.700722308974999</v>
      </c>
      <c r="J178" s="47">
        <v>8.2038288412073292</v>
      </c>
      <c r="K178" s="28">
        <v>14.8216469295969</v>
      </c>
      <c r="L178" s="28">
        <v>23.222868360393399</v>
      </c>
      <c r="M178" s="53">
        <v>50866700</v>
      </c>
      <c r="N178" s="53">
        <v>8459380</v>
      </c>
      <c r="O178" s="53">
        <v>6065430</v>
      </c>
      <c r="P178" s="53">
        <v>846890</v>
      </c>
      <c r="Q178" s="53">
        <v>74634500</v>
      </c>
      <c r="R178" s="53">
        <v>2696680</v>
      </c>
      <c r="S178" s="51">
        <v>2702950</v>
      </c>
      <c r="T178" s="51">
        <v>695190</v>
      </c>
      <c r="U178" s="53">
        <v>718285</v>
      </c>
      <c r="V178" s="14"/>
      <c r="W178" s="48"/>
      <c r="X178" s="53">
        <v>1550000</v>
      </c>
      <c r="Y178" s="53">
        <v>1150000</v>
      </c>
      <c r="Z178" s="48"/>
      <c r="AA178" s="53">
        <v>266000</v>
      </c>
      <c r="AB178" s="53">
        <v>429000</v>
      </c>
      <c r="AC178" s="53">
        <v>62000</v>
      </c>
      <c r="AD178" s="53">
        <v>1290000</v>
      </c>
      <c r="AE178" s="53">
        <v>160000</v>
      </c>
      <c r="AF178" s="53">
        <v>70400</v>
      </c>
      <c r="AG178" s="53">
        <v>43600</v>
      </c>
      <c r="AH178" s="53">
        <v>44700</v>
      </c>
      <c r="AI178" s="65">
        <v>9642.4765599999992</v>
      </c>
      <c r="AJ178" s="53">
        <v>445000</v>
      </c>
      <c r="AK178" s="53">
        <v>718000</v>
      </c>
      <c r="AL178" s="53">
        <v>240000</v>
      </c>
      <c r="AM178" s="53">
        <v>1900000</v>
      </c>
      <c r="AN178" s="53">
        <v>2370000</v>
      </c>
      <c r="AO178" s="48"/>
      <c r="AP178" s="53">
        <v>91100</v>
      </c>
      <c r="AQ178" s="53">
        <v>182000</v>
      </c>
      <c r="AR178" s="53">
        <v>8720000</v>
      </c>
      <c r="AT178" s="28"/>
      <c r="AU178" s="29"/>
      <c r="AW178" s="22"/>
    </row>
    <row r="179" spans="1:49" s="15" customFormat="1">
      <c r="A179" s="6" t="s">
        <v>2</v>
      </c>
      <c r="B179" s="2">
        <v>1168</v>
      </c>
      <c r="C179" s="2" t="s">
        <v>18</v>
      </c>
      <c r="D179" s="30">
        <v>37.69</v>
      </c>
      <c r="E179" s="31">
        <v>3.4593923702543399</v>
      </c>
      <c r="F179" s="20">
        <v>0.50888535832000603</v>
      </c>
      <c r="G179" s="46">
        <v>8.9755910593187398</v>
      </c>
      <c r="H179" s="46">
        <v>16.231873854512301</v>
      </c>
      <c r="I179" s="46">
        <v>23.515957341327301</v>
      </c>
      <c r="J179" s="47">
        <v>6.4269011280436201</v>
      </c>
      <c r="K179" s="28">
        <v>13.0900956925729</v>
      </c>
      <c r="L179" s="28">
        <v>21.157012504735601</v>
      </c>
      <c r="M179" s="53">
        <v>27615500</v>
      </c>
      <c r="N179" s="53">
        <v>4484080</v>
      </c>
      <c r="O179" s="53">
        <v>2975240</v>
      </c>
      <c r="P179" s="53">
        <v>418354</v>
      </c>
      <c r="Q179" s="53">
        <v>38712800</v>
      </c>
      <c r="R179" s="53">
        <v>1252740</v>
      </c>
      <c r="S179" s="51">
        <v>1221682</v>
      </c>
      <c r="T179" s="51">
        <v>321000</v>
      </c>
      <c r="U179" s="53">
        <v>392409</v>
      </c>
      <c r="V179" s="14"/>
      <c r="W179" s="48"/>
      <c r="X179" s="53">
        <v>703000</v>
      </c>
      <c r="Y179" s="53">
        <v>519000</v>
      </c>
      <c r="Z179" s="48"/>
      <c r="AA179" s="53">
        <v>118000</v>
      </c>
      <c r="AB179" s="53">
        <v>203000</v>
      </c>
      <c r="AC179" s="53">
        <v>35200</v>
      </c>
      <c r="AD179" s="53">
        <v>687000</v>
      </c>
      <c r="AE179" s="53">
        <v>82000</v>
      </c>
      <c r="AF179" s="53">
        <v>35800</v>
      </c>
      <c r="AG179" s="53">
        <v>31700</v>
      </c>
      <c r="AH179" s="53">
        <v>15800</v>
      </c>
      <c r="AI179" s="65">
        <v>9580.49316</v>
      </c>
      <c r="AJ179" s="53">
        <v>226000</v>
      </c>
      <c r="AK179" s="53">
        <v>392000</v>
      </c>
      <c r="AL179" s="53">
        <v>132000</v>
      </c>
      <c r="AM179" s="53">
        <v>1130000</v>
      </c>
      <c r="AN179" s="53">
        <v>1380000</v>
      </c>
      <c r="AO179" s="48"/>
      <c r="AP179" s="53">
        <v>53300</v>
      </c>
      <c r="AQ179" s="53">
        <v>85400</v>
      </c>
      <c r="AR179" s="53">
        <v>4320000</v>
      </c>
      <c r="AT179" s="28"/>
      <c r="AU179" s="29"/>
      <c r="AW179" s="22"/>
    </row>
    <row r="180" spans="1:49" s="15" customFormat="1">
      <c r="A180" s="6" t="s">
        <v>2</v>
      </c>
      <c r="B180" s="2">
        <v>1168</v>
      </c>
      <c r="C180" s="2" t="s">
        <v>18</v>
      </c>
      <c r="D180" s="17">
        <v>37.71</v>
      </c>
      <c r="E180" s="17">
        <v>3.4606305858667201</v>
      </c>
      <c r="F180" s="20">
        <v>0.53536799461411566</v>
      </c>
      <c r="G180" s="46">
        <v>11.11811352576</v>
      </c>
      <c r="H180" s="46">
        <v>18.171771979871199</v>
      </c>
      <c r="I180" s="46">
        <v>26.064952557783599</v>
      </c>
      <c r="J180" s="47">
        <v>8.4501989659150603</v>
      </c>
      <c r="K180" s="28">
        <v>15.070510790952699</v>
      </c>
      <c r="L180" s="28">
        <v>23.557102392099399</v>
      </c>
      <c r="M180" s="54">
        <v>32738100</v>
      </c>
      <c r="N180" s="54">
        <v>5060370.5</v>
      </c>
      <c r="O180" s="54">
        <v>3382857.5</v>
      </c>
      <c r="P180" s="54">
        <v>470809.9</v>
      </c>
      <c r="Q180" s="54">
        <v>43730964</v>
      </c>
      <c r="R180" s="54">
        <v>1977098.4</v>
      </c>
      <c r="S180" s="51">
        <v>1503465.4</v>
      </c>
      <c r="T180" s="51">
        <v>455233.19999999995</v>
      </c>
      <c r="U180" s="54">
        <v>556525.80000000005</v>
      </c>
      <c r="V180" s="14"/>
      <c r="W180" s="48"/>
      <c r="X180" s="54">
        <v>742000</v>
      </c>
      <c r="Y180" s="54">
        <v>761000</v>
      </c>
      <c r="Z180" s="48"/>
      <c r="AA180" s="54">
        <v>184000</v>
      </c>
      <c r="AB180" s="54">
        <v>271000</v>
      </c>
      <c r="AC180" s="54">
        <v>548000</v>
      </c>
      <c r="AD180" s="54">
        <v>393000</v>
      </c>
      <c r="AE180" s="48"/>
      <c r="AF180" s="48"/>
      <c r="AG180" s="48"/>
      <c r="AH180" s="48"/>
      <c r="AI180" s="54">
        <v>16700</v>
      </c>
      <c r="AJ180" s="54">
        <v>310000</v>
      </c>
      <c r="AK180" s="54">
        <v>557000</v>
      </c>
      <c r="AL180" s="54">
        <v>256000</v>
      </c>
      <c r="AM180" s="54">
        <v>75700</v>
      </c>
      <c r="AN180" s="54">
        <v>1660000</v>
      </c>
      <c r="AO180" s="54">
        <v>2130000</v>
      </c>
      <c r="AP180" s="54">
        <v>93900</v>
      </c>
      <c r="AQ180" s="54">
        <v>124000</v>
      </c>
      <c r="AR180" s="54">
        <v>559000</v>
      </c>
      <c r="AT180" s="28"/>
      <c r="AU180" s="29"/>
      <c r="AW180" s="22"/>
    </row>
    <row r="181" spans="1:49" s="15" customFormat="1">
      <c r="A181" s="6" t="s">
        <v>2</v>
      </c>
      <c r="B181" s="2">
        <v>1168</v>
      </c>
      <c r="C181" s="2" t="s">
        <v>18</v>
      </c>
      <c r="D181" s="30">
        <v>37.839999999999996</v>
      </c>
      <c r="E181" s="31">
        <v>3.46867782022133</v>
      </c>
      <c r="F181" s="20">
        <v>0.53075878973880175</v>
      </c>
      <c r="G181" s="46">
        <v>10.7415424123517</v>
      </c>
      <c r="H181" s="46">
        <v>17.860993310133299</v>
      </c>
      <c r="I181" s="46">
        <v>25.6436485465589</v>
      </c>
      <c r="J181" s="47">
        <v>8.1690150600222502</v>
      </c>
      <c r="K181" s="28">
        <v>14.7795287229576</v>
      </c>
      <c r="L181" s="28">
        <v>23.145708378033898</v>
      </c>
      <c r="M181" s="53">
        <v>14638000</v>
      </c>
      <c r="N181" s="53">
        <v>2436550</v>
      </c>
      <c r="O181" s="53">
        <v>1744560</v>
      </c>
      <c r="P181" s="53">
        <v>239653</v>
      </c>
      <c r="Q181" s="53">
        <v>20819900</v>
      </c>
      <c r="R181" s="53">
        <v>771769</v>
      </c>
      <c r="S181" s="51">
        <v>780831</v>
      </c>
      <c r="T181" s="51">
        <v>247551</v>
      </c>
      <c r="U181" s="53">
        <v>302734</v>
      </c>
      <c r="V181" s="14"/>
      <c r="W181" s="48"/>
      <c r="X181" s="53">
        <v>395000</v>
      </c>
      <c r="Y181" s="53">
        <v>386000</v>
      </c>
      <c r="Z181" s="48"/>
      <c r="AA181" s="53">
        <v>98900</v>
      </c>
      <c r="AB181" s="53">
        <v>149000</v>
      </c>
      <c r="AC181" s="53">
        <v>28200</v>
      </c>
      <c r="AD181" s="53">
        <v>517000</v>
      </c>
      <c r="AE181" s="53">
        <v>80800</v>
      </c>
      <c r="AF181" s="53">
        <v>32300</v>
      </c>
      <c r="AG181" s="53">
        <v>25500</v>
      </c>
      <c r="AH181" s="53">
        <v>20600</v>
      </c>
      <c r="AI181" s="65">
        <v>7221.7402300000003</v>
      </c>
      <c r="AJ181" s="53">
        <v>206000</v>
      </c>
      <c r="AK181" s="53">
        <v>303000</v>
      </c>
      <c r="AL181" s="53">
        <v>107000</v>
      </c>
      <c r="AM181" s="54">
        <v>804000</v>
      </c>
      <c r="AN181" s="53">
        <v>952000</v>
      </c>
      <c r="AO181" s="48"/>
      <c r="AP181" s="53">
        <v>37000</v>
      </c>
      <c r="AQ181" s="53">
        <v>74300</v>
      </c>
      <c r="AR181" s="53">
        <v>3530000</v>
      </c>
      <c r="AT181" s="28"/>
      <c r="AU181" s="29"/>
      <c r="AW181" s="22"/>
    </row>
    <row r="182" spans="1:49" s="15" customFormat="1">
      <c r="A182" s="6" t="s">
        <v>2</v>
      </c>
      <c r="B182" s="2">
        <v>1168</v>
      </c>
      <c r="C182" s="2" t="s">
        <v>18</v>
      </c>
      <c r="D182" s="30">
        <v>37.949999999999996</v>
      </c>
      <c r="E182" s="31">
        <v>3.4754851603172301</v>
      </c>
      <c r="F182" s="20">
        <v>0.52008995065857544</v>
      </c>
      <c r="G182" s="46">
        <v>9.8653130959592996</v>
      </c>
      <c r="H182" s="46">
        <v>17.0586808993029</v>
      </c>
      <c r="I182" s="46">
        <v>24.544274148492001</v>
      </c>
      <c r="J182" s="47">
        <v>7.4040994169244501</v>
      </c>
      <c r="K182" s="28">
        <v>13.9587210827339</v>
      </c>
      <c r="L182" s="28">
        <v>22.102059910960801</v>
      </c>
      <c r="M182" s="53">
        <v>27053700</v>
      </c>
      <c r="N182" s="53">
        <v>4220830</v>
      </c>
      <c r="O182" s="53">
        <v>2905710</v>
      </c>
      <c r="P182" s="53">
        <v>419474</v>
      </c>
      <c r="Q182" s="53">
        <v>36901700</v>
      </c>
      <c r="R182" s="53">
        <v>1249030</v>
      </c>
      <c r="S182" s="51">
        <v>1944104</v>
      </c>
      <c r="T182" s="51">
        <v>482131</v>
      </c>
      <c r="U182" s="53">
        <v>578351</v>
      </c>
      <c r="V182" s="14"/>
      <c r="W182" s="48"/>
      <c r="X182" s="53">
        <v>1190000</v>
      </c>
      <c r="Y182" s="53">
        <v>758000</v>
      </c>
      <c r="Z182" s="48"/>
      <c r="AA182" s="53">
        <v>203000</v>
      </c>
      <c r="AB182" s="53">
        <v>279000</v>
      </c>
      <c r="AC182" s="53">
        <v>58000</v>
      </c>
      <c r="AD182" s="53">
        <v>949000</v>
      </c>
      <c r="AE182" s="53">
        <v>158000</v>
      </c>
      <c r="AF182" s="53">
        <v>64300</v>
      </c>
      <c r="AG182" s="53">
        <v>48900</v>
      </c>
      <c r="AH182" s="53">
        <v>40100</v>
      </c>
      <c r="AI182" s="53">
        <v>11000</v>
      </c>
      <c r="AJ182" s="53">
        <v>363000</v>
      </c>
      <c r="AK182" s="53">
        <v>578000</v>
      </c>
      <c r="AL182" s="53">
        <v>207000</v>
      </c>
      <c r="AM182" s="53">
        <v>1740000</v>
      </c>
      <c r="AN182" s="53">
        <v>1890000</v>
      </c>
      <c r="AO182" s="48"/>
      <c r="AP182" s="53">
        <v>74200</v>
      </c>
      <c r="AQ182" s="53">
        <v>141000</v>
      </c>
      <c r="AR182" s="53">
        <v>3530000</v>
      </c>
      <c r="AT182" s="28"/>
      <c r="AU182" s="29"/>
      <c r="AW182" s="22"/>
    </row>
    <row r="183" spans="1:49" s="15" customFormat="1">
      <c r="A183" s="6" t="s">
        <v>2</v>
      </c>
      <c r="B183" s="2">
        <v>1168</v>
      </c>
      <c r="C183" s="2" t="s">
        <v>18</v>
      </c>
      <c r="D183" s="30">
        <v>38.059999999999995</v>
      </c>
      <c r="E183" s="31">
        <v>3.48229045389688</v>
      </c>
      <c r="F183" s="20">
        <v>0.53142146148098279</v>
      </c>
      <c r="G183" s="46">
        <v>10.788060346979499</v>
      </c>
      <c r="H183" s="46">
        <v>17.847937236148798</v>
      </c>
      <c r="I183" s="46">
        <v>25.5592484173388</v>
      </c>
      <c r="J183" s="47">
        <v>8.2008563147179494</v>
      </c>
      <c r="K183" s="28">
        <v>14.7906288795687</v>
      </c>
      <c r="L183" s="28">
        <v>23.286596520410502</v>
      </c>
      <c r="M183" s="53">
        <v>34690700</v>
      </c>
      <c r="N183" s="53">
        <v>5936690</v>
      </c>
      <c r="O183" s="53">
        <v>4270080</v>
      </c>
      <c r="P183" s="53">
        <v>577973</v>
      </c>
      <c r="Q183" s="53">
        <v>50165100</v>
      </c>
      <c r="R183" s="53">
        <v>1884830</v>
      </c>
      <c r="S183" s="51">
        <v>1074636</v>
      </c>
      <c r="T183" s="51">
        <v>317961</v>
      </c>
      <c r="U183" s="53">
        <v>418239</v>
      </c>
      <c r="V183" s="14"/>
      <c r="W183" s="48"/>
      <c r="X183" s="53">
        <v>549000</v>
      </c>
      <c r="Y183" s="53">
        <v>526000</v>
      </c>
      <c r="Z183" s="48"/>
      <c r="AA183" s="53">
        <v>128000</v>
      </c>
      <c r="AB183" s="53">
        <v>190000</v>
      </c>
      <c r="AC183" s="53">
        <v>47200</v>
      </c>
      <c r="AD183" s="53">
        <v>731000</v>
      </c>
      <c r="AE183" s="53">
        <v>100000</v>
      </c>
      <c r="AF183" s="53">
        <v>39800</v>
      </c>
      <c r="AG183" s="53">
        <v>28000</v>
      </c>
      <c r="AH183" s="53">
        <v>22900</v>
      </c>
      <c r="AI183" s="53">
        <v>11200</v>
      </c>
      <c r="AJ183" s="53">
        <v>301000</v>
      </c>
      <c r="AK183" s="53">
        <v>418000</v>
      </c>
      <c r="AL183" s="53">
        <v>187000</v>
      </c>
      <c r="AM183" s="53">
        <v>1210000</v>
      </c>
      <c r="AN183" s="53">
        <v>1290000</v>
      </c>
      <c r="AO183" s="48"/>
      <c r="AP183" s="53">
        <v>50400</v>
      </c>
      <c r="AQ183" s="53">
        <v>115000</v>
      </c>
      <c r="AR183" s="53">
        <v>4360000</v>
      </c>
      <c r="AT183" s="28"/>
      <c r="AU183" s="29"/>
      <c r="AW183" s="22"/>
    </row>
    <row r="184" spans="1:49" s="15" customFormat="1">
      <c r="A184" s="6" t="s">
        <v>2</v>
      </c>
      <c r="B184" s="2">
        <v>1168</v>
      </c>
      <c r="C184" s="2" t="s">
        <v>18</v>
      </c>
      <c r="D184" s="30">
        <v>38.169999999999995</v>
      </c>
      <c r="E184" s="31">
        <v>3.48909337740709</v>
      </c>
      <c r="F184" s="20">
        <v>0.51443855087962986</v>
      </c>
      <c r="G184" s="46">
        <v>9.4198534178892608</v>
      </c>
      <c r="H184" s="46">
        <v>16.609519116173999</v>
      </c>
      <c r="I184" s="46">
        <v>24.0706827579071</v>
      </c>
      <c r="J184" s="47">
        <v>6.9078821989407704</v>
      </c>
      <c r="K184" s="28">
        <v>13.471203098856</v>
      </c>
      <c r="L184" s="28">
        <v>21.568059837427299</v>
      </c>
      <c r="M184" s="53">
        <v>7213780</v>
      </c>
      <c r="N184" s="53">
        <v>1185020</v>
      </c>
      <c r="O184" s="53">
        <v>789695</v>
      </c>
      <c r="P184" s="53">
        <v>112399</v>
      </c>
      <c r="Q184" s="53">
        <v>10006000</v>
      </c>
      <c r="R184" s="53">
        <v>353401</v>
      </c>
      <c r="S184" s="51">
        <v>376621</v>
      </c>
      <c r="T184" s="51">
        <v>113950.3</v>
      </c>
      <c r="U184" s="53">
        <v>136450</v>
      </c>
      <c r="V184" s="14"/>
      <c r="W184" s="48"/>
      <c r="X184" s="53">
        <v>239000</v>
      </c>
      <c r="Y184" s="53">
        <v>138000</v>
      </c>
      <c r="Z184" s="48"/>
      <c r="AA184" s="53">
        <v>51300</v>
      </c>
      <c r="AB184" s="53">
        <v>62700</v>
      </c>
      <c r="AC184" s="53">
        <v>15400</v>
      </c>
      <c r="AD184" s="53">
        <v>188000</v>
      </c>
      <c r="AE184" s="53">
        <v>52500</v>
      </c>
      <c r="AF184" s="53">
        <v>19100</v>
      </c>
      <c r="AG184" s="53">
        <v>12600</v>
      </c>
      <c r="AH184" s="65">
        <v>9166.4043000000001</v>
      </c>
      <c r="AI184" s="65">
        <v>3376.78784</v>
      </c>
      <c r="AJ184" s="53">
        <v>74600</v>
      </c>
      <c r="AK184" s="53">
        <v>136000</v>
      </c>
      <c r="AL184" s="53">
        <v>48100</v>
      </c>
      <c r="AM184" s="53">
        <v>437000</v>
      </c>
      <c r="AN184" s="53">
        <v>505000</v>
      </c>
      <c r="AO184" s="48"/>
      <c r="AP184" s="53">
        <v>17300</v>
      </c>
      <c r="AQ184" s="53">
        <v>32400</v>
      </c>
      <c r="AR184" s="53">
        <v>1850000</v>
      </c>
      <c r="AT184" s="28"/>
      <c r="AU184" s="29"/>
      <c r="AW184" s="22"/>
    </row>
    <row r="185" spans="1:49" s="15" customFormat="1">
      <c r="A185" s="6" t="s">
        <v>2</v>
      </c>
      <c r="B185" s="2">
        <v>1168</v>
      </c>
      <c r="C185" s="2" t="s">
        <v>18</v>
      </c>
      <c r="D185" s="30">
        <v>38.309999999999995</v>
      </c>
      <c r="E185" s="31">
        <v>3.49774770541686</v>
      </c>
      <c r="F185" s="20">
        <v>0.52197256863574859</v>
      </c>
      <c r="G185" s="46">
        <v>10.070333557897101</v>
      </c>
      <c r="H185" s="46">
        <v>17.211090642679299</v>
      </c>
      <c r="I185" s="46">
        <v>24.7561296271111</v>
      </c>
      <c r="J185" s="47">
        <v>7.5034591728205298</v>
      </c>
      <c r="K185" s="28">
        <v>14.1268511300604</v>
      </c>
      <c r="L185" s="28">
        <v>22.388484017160302</v>
      </c>
      <c r="M185" s="53">
        <v>65609100</v>
      </c>
      <c r="N185" s="53">
        <v>10629700</v>
      </c>
      <c r="O185" s="53">
        <v>7243880</v>
      </c>
      <c r="P185" s="53">
        <v>1128120</v>
      </c>
      <c r="Q185" s="53">
        <v>93752300</v>
      </c>
      <c r="R185" s="53">
        <v>3234890</v>
      </c>
      <c r="S185" s="51">
        <v>3215170</v>
      </c>
      <c r="T185" s="51">
        <v>843216</v>
      </c>
      <c r="U185" s="53">
        <v>1002150</v>
      </c>
      <c r="V185" s="14"/>
      <c r="W185" s="48"/>
      <c r="X185" s="53">
        <v>1520000</v>
      </c>
      <c r="Y185" s="53">
        <v>1690000</v>
      </c>
      <c r="Z185" s="48"/>
      <c r="AA185" s="53">
        <v>296000</v>
      </c>
      <c r="AB185" s="53">
        <v>547000</v>
      </c>
      <c r="AC185" s="53">
        <v>122000</v>
      </c>
      <c r="AD185" s="53">
        <v>2080000</v>
      </c>
      <c r="AE185" s="53">
        <v>207000</v>
      </c>
      <c r="AF185" s="53">
        <v>85500</v>
      </c>
      <c r="AG185" s="53">
        <v>63600</v>
      </c>
      <c r="AH185" s="53">
        <v>46200</v>
      </c>
      <c r="AI185" s="53">
        <v>21600</v>
      </c>
      <c r="AJ185" s="53">
        <v>701000</v>
      </c>
      <c r="AK185" s="53">
        <v>1000000</v>
      </c>
      <c r="AL185" s="53">
        <v>449000</v>
      </c>
      <c r="AM185" s="53">
        <v>2290000</v>
      </c>
      <c r="AN185" s="53">
        <v>2740000</v>
      </c>
      <c r="AO185" s="48"/>
      <c r="AP185" s="53">
        <v>98900</v>
      </c>
      <c r="AQ185" s="53">
        <v>310000</v>
      </c>
      <c r="AR185" s="53">
        <v>9300000</v>
      </c>
      <c r="AT185" s="28"/>
      <c r="AU185" s="29"/>
      <c r="AW185" s="22"/>
    </row>
    <row r="186" spans="1:49" s="15" customFormat="1">
      <c r="A186" s="6" t="s">
        <v>2</v>
      </c>
      <c r="B186" s="2">
        <v>1168</v>
      </c>
      <c r="C186" s="2" t="s">
        <v>18</v>
      </c>
      <c r="D186" s="30">
        <v>38.47</v>
      </c>
      <c r="E186" s="31">
        <v>3.50763216759914</v>
      </c>
      <c r="F186" s="20">
        <v>0.53484742398998841</v>
      </c>
      <c r="G186" s="46">
        <v>11.004077245872301</v>
      </c>
      <c r="H186" s="46">
        <v>18.202161431811</v>
      </c>
      <c r="I186" s="46">
        <v>25.942968126210801</v>
      </c>
      <c r="J186" s="47">
        <v>8.4585090984600697</v>
      </c>
      <c r="K186" s="28">
        <v>15.0538514158346</v>
      </c>
      <c r="L186" s="28">
        <v>23.578300200572901</v>
      </c>
      <c r="M186" s="53">
        <v>50367000</v>
      </c>
      <c r="N186" s="53">
        <v>7897740</v>
      </c>
      <c r="O186" s="53">
        <v>5621500</v>
      </c>
      <c r="P186" s="53">
        <v>879116</v>
      </c>
      <c r="Q186" s="53">
        <v>69459600</v>
      </c>
      <c r="R186" s="53">
        <v>2580460</v>
      </c>
      <c r="S186" s="51">
        <v>2749040</v>
      </c>
      <c r="T186" s="51">
        <v>670553</v>
      </c>
      <c r="U186" s="53">
        <v>780800</v>
      </c>
      <c r="V186" s="14"/>
      <c r="W186" s="48"/>
      <c r="X186" s="53">
        <v>1340000</v>
      </c>
      <c r="Y186" s="53">
        <v>1410000</v>
      </c>
      <c r="Z186" s="48"/>
      <c r="AA186" s="53">
        <v>277000</v>
      </c>
      <c r="AB186" s="53">
        <v>393000</v>
      </c>
      <c r="AC186" s="53">
        <v>104000</v>
      </c>
      <c r="AD186" s="53">
        <v>1650000</v>
      </c>
      <c r="AE186" s="53">
        <v>170000</v>
      </c>
      <c r="AF186" s="53">
        <v>85900</v>
      </c>
      <c r="AG186" s="53">
        <v>62400</v>
      </c>
      <c r="AH186" s="53">
        <v>45400</v>
      </c>
      <c r="AI186" s="53">
        <v>16900</v>
      </c>
      <c r="AJ186" s="53">
        <v>518000</v>
      </c>
      <c r="AK186" s="53">
        <v>781000</v>
      </c>
      <c r="AL186" s="53">
        <v>316000</v>
      </c>
      <c r="AM186" s="53">
        <v>1950000</v>
      </c>
      <c r="AN186" s="53">
        <v>2400000</v>
      </c>
      <c r="AO186" s="48"/>
      <c r="AP186" s="53">
        <v>90600</v>
      </c>
      <c r="AQ186" s="53">
        <v>218000</v>
      </c>
      <c r="AR186" s="53">
        <v>8910000</v>
      </c>
      <c r="AT186" s="28"/>
      <c r="AU186" s="29"/>
      <c r="AW186" s="22"/>
    </row>
    <row r="187" spans="1:49" s="15" customFormat="1">
      <c r="A187" s="6" t="s">
        <v>2</v>
      </c>
      <c r="B187" s="2">
        <v>1168</v>
      </c>
      <c r="C187" s="2" t="s">
        <v>18</v>
      </c>
      <c r="D187" s="30">
        <v>38.589999999999996</v>
      </c>
      <c r="E187" s="31">
        <v>3.5150406036072801</v>
      </c>
      <c r="F187" s="20">
        <v>0.52334551486412939</v>
      </c>
      <c r="G187" s="46">
        <v>10.1099885902919</v>
      </c>
      <c r="H187" s="46">
        <v>17.260066163128698</v>
      </c>
      <c r="I187" s="46">
        <v>24.817816088361202</v>
      </c>
      <c r="J187" s="47">
        <v>7.5395235551802298</v>
      </c>
      <c r="K187" s="28">
        <v>14.1836993166756</v>
      </c>
      <c r="L187" s="28">
        <v>22.4196513508268</v>
      </c>
      <c r="M187" s="53">
        <v>43678900</v>
      </c>
      <c r="N187" s="53">
        <v>7049400</v>
      </c>
      <c r="O187" s="53">
        <v>4854910</v>
      </c>
      <c r="P187" s="53">
        <v>737589</v>
      </c>
      <c r="Q187" s="53">
        <v>62007800</v>
      </c>
      <c r="R187" s="53">
        <v>2147430</v>
      </c>
      <c r="S187" s="51">
        <v>3131350</v>
      </c>
      <c r="T187" s="51">
        <v>598682</v>
      </c>
      <c r="U187" s="53">
        <v>691248</v>
      </c>
      <c r="V187" s="14"/>
      <c r="W187" s="48"/>
      <c r="X187" s="53">
        <v>1380000</v>
      </c>
      <c r="Y187" s="53">
        <v>1750000</v>
      </c>
      <c r="Z187" s="48"/>
      <c r="AA187" s="53">
        <v>238000</v>
      </c>
      <c r="AB187" s="53">
        <v>361000</v>
      </c>
      <c r="AC187" s="53">
        <v>93300</v>
      </c>
      <c r="AD187" s="53">
        <v>1930000</v>
      </c>
      <c r="AE187" s="53">
        <v>172000</v>
      </c>
      <c r="AF187" s="53">
        <v>75800</v>
      </c>
      <c r="AG187" s="53">
        <v>60100</v>
      </c>
      <c r="AH187" s="53">
        <v>38200</v>
      </c>
      <c r="AI187" s="53">
        <v>16400</v>
      </c>
      <c r="AJ187" s="53">
        <v>514000</v>
      </c>
      <c r="AK187" s="53">
        <v>691000</v>
      </c>
      <c r="AL187" s="53">
        <v>316000</v>
      </c>
      <c r="AM187" s="53">
        <v>1780000</v>
      </c>
      <c r="AN187" s="53">
        <v>2120000</v>
      </c>
      <c r="AO187" s="48"/>
      <c r="AP187" s="53">
        <v>77900</v>
      </c>
      <c r="AQ187" s="53">
        <v>274000</v>
      </c>
      <c r="AR187" s="53">
        <v>9820000</v>
      </c>
      <c r="AT187" s="28"/>
      <c r="AU187" s="29"/>
      <c r="AW187" s="22"/>
    </row>
    <row r="188" spans="1:49" s="15" customFormat="1">
      <c r="A188" s="6" t="s">
        <v>2</v>
      </c>
      <c r="B188" s="2">
        <v>1168</v>
      </c>
      <c r="C188" s="2" t="s">
        <v>18</v>
      </c>
      <c r="D188" s="30">
        <v>38.709999999999994</v>
      </c>
      <c r="E188" s="31">
        <v>3.5224443637718701</v>
      </c>
      <c r="F188" s="20">
        <v>0.51519303558478391</v>
      </c>
      <c r="G188" s="46">
        <v>9.4429073447217498</v>
      </c>
      <c r="H188" s="46">
        <v>16.6923480652584</v>
      </c>
      <c r="I188" s="46">
        <v>24.172202154312401</v>
      </c>
      <c r="J188" s="47">
        <v>7.0161723618906402</v>
      </c>
      <c r="K188" s="28">
        <v>13.5653564485108</v>
      </c>
      <c r="L188" s="28">
        <v>21.7250735043982</v>
      </c>
      <c r="M188" s="53">
        <v>8795860</v>
      </c>
      <c r="N188" s="53">
        <v>1292890</v>
      </c>
      <c r="O188" s="53">
        <v>847618</v>
      </c>
      <c r="P188" s="53">
        <v>137188</v>
      </c>
      <c r="Q188" s="53">
        <v>12072000</v>
      </c>
      <c r="R188" s="53">
        <v>389118</v>
      </c>
      <c r="S188" s="51">
        <v>652335</v>
      </c>
      <c r="T188" s="51">
        <v>155231.70000000001</v>
      </c>
      <c r="U188" s="53">
        <v>198300</v>
      </c>
      <c r="V188" s="14"/>
      <c r="W188" s="48"/>
      <c r="X188" s="53">
        <v>322000</v>
      </c>
      <c r="Y188" s="53">
        <v>330000</v>
      </c>
      <c r="Z188" s="48"/>
      <c r="AA188" s="53">
        <v>63600</v>
      </c>
      <c r="AB188" s="53">
        <v>91600</v>
      </c>
      <c r="AC188" s="53">
        <v>15700</v>
      </c>
      <c r="AD188" s="53">
        <v>381000</v>
      </c>
      <c r="AE188" s="53">
        <v>50800</v>
      </c>
      <c r="AF188" s="53">
        <v>23400</v>
      </c>
      <c r="AG188" s="53">
        <v>19400</v>
      </c>
      <c r="AH188" s="53">
        <v>14100</v>
      </c>
      <c r="AI188" s="53">
        <v>3490</v>
      </c>
      <c r="AJ188" s="53">
        <v>111000</v>
      </c>
      <c r="AK188" s="53">
        <v>198000</v>
      </c>
      <c r="AL188" s="53">
        <v>85500</v>
      </c>
      <c r="AM188" s="53">
        <v>553000</v>
      </c>
      <c r="AN188" s="53">
        <v>625000</v>
      </c>
      <c r="AO188" s="48"/>
      <c r="AP188" s="53">
        <v>24800</v>
      </c>
      <c r="AQ188" s="53">
        <v>44700</v>
      </c>
      <c r="AR188" s="53">
        <v>2600000</v>
      </c>
      <c r="AT188" s="28"/>
      <c r="AU188" s="29"/>
      <c r="AW188" s="22"/>
    </row>
    <row r="189" spans="1:49" s="15" customFormat="1">
      <c r="A189" s="6" t="s">
        <v>2</v>
      </c>
      <c r="B189" s="2">
        <v>1168</v>
      </c>
      <c r="C189" s="2" t="s">
        <v>18</v>
      </c>
      <c r="D189" s="17">
        <v>39.43</v>
      </c>
      <c r="E189" s="17">
        <v>3.56674520868423</v>
      </c>
      <c r="F189" s="20">
        <v>0.53307128359153932</v>
      </c>
      <c r="G189" s="46">
        <v>10.9554884465139</v>
      </c>
      <c r="H189" s="46">
        <v>17.984150317306199</v>
      </c>
      <c r="I189" s="46">
        <v>25.811572207175001</v>
      </c>
      <c r="J189" s="47">
        <v>8.2587384400073809</v>
      </c>
      <c r="K189" s="28">
        <v>14.9420890697003</v>
      </c>
      <c r="L189" s="28">
        <v>23.392689033639801</v>
      </c>
      <c r="M189" s="54">
        <v>17799538</v>
      </c>
      <c r="N189" s="54">
        <v>2713968.3</v>
      </c>
      <c r="O189" s="54">
        <v>1858381.5</v>
      </c>
      <c r="P189" s="54">
        <v>262733.7</v>
      </c>
      <c r="Q189" s="54">
        <v>24215202</v>
      </c>
      <c r="R189" s="54">
        <v>977299</v>
      </c>
      <c r="S189" s="51">
        <v>2278029.6</v>
      </c>
      <c r="T189" s="51">
        <v>435992.6</v>
      </c>
      <c r="U189" s="54">
        <v>491912.3</v>
      </c>
      <c r="V189" s="14"/>
      <c r="W189" s="48"/>
      <c r="X189" s="54">
        <v>1070000</v>
      </c>
      <c r="Y189" s="54">
        <v>1210000</v>
      </c>
      <c r="Z189" s="48"/>
      <c r="AA189" s="54">
        <v>173000</v>
      </c>
      <c r="AB189" s="54">
        <v>263000</v>
      </c>
      <c r="AC189" s="54">
        <v>678000</v>
      </c>
      <c r="AD189" s="54">
        <v>463000</v>
      </c>
      <c r="AE189" s="48"/>
      <c r="AF189" s="48"/>
      <c r="AG189" s="48"/>
      <c r="AH189" s="48"/>
      <c r="AI189" s="54">
        <v>16200</v>
      </c>
      <c r="AJ189" s="54">
        <v>295000</v>
      </c>
      <c r="AK189" s="54">
        <v>492000</v>
      </c>
      <c r="AL189" s="54">
        <v>263000</v>
      </c>
      <c r="AM189" s="54">
        <v>47100</v>
      </c>
      <c r="AN189" s="54">
        <v>1450000</v>
      </c>
      <c r="AO189" s="54">
        <v>1650000</v>
      </c>
      <c r="AP189" s="54">
        <v>79900</v>
      </c>
      <c r="AQ189" s="54">
        <v>143000</v>
      </c>
      <c r="AR189" s="54">
        <v>567000</v>
      </c>
      <c r="AT189" s="28"/>
      <c r="AU189" s="29"/>
      <c r="AW189" s="22"/>
    </row>
    <row r="190" spans="1:49" s="15" customFormat="1">
      <c r="A190" s="6" t="s">
        <v>2</v>
      </c>
      <c r="B190" s="2">
        <v>1168</v>
      </c>
      <c r="C190" s="2" t="s">
        <v>18</v>
      </c>
      <c r="D190" s="17">
        <v>40.71</v>
      </c>
      <c r="E190" s="17">
        <v>3.64476718272206</v>
      </c>
      <c r="F190" s="20">
        <v>0.49901887383126753</v>
      </c>
      <c r="G190" s="46">
        <v>8.1148776084785705</v>
      </c>
      <c r="H190" s="46">
        <v>15.537242759246601</v>
      </c>
      <c r="I190" s="46">
        <v>22.7026468067283</v>
      </c>
      <c r="J190" s="47">
        <v>5.7715118788277504</v>
      </c>
      <c r="K190" s="28">
        <v>12.3490427717191</v>
      </c>
      <c r="L190" s="28">
        <v>20.144113200964401</v>
      </c>
      <c r="M190" s="54">
        <v>48546660</v>
      </c>
      <c r="N190" s="54">
        <v>6806978</v>
      </c>
      <c r="O190" s="54">
        <v>4333425</v>
      </c>
      <c r="P190" s="54">
        <v>642266.9</v>
      </c>
      <c r="Q190" s="54">
        <v>63498996</v>
      </c>
      <c r="R190" s="54">
        <v>1804624.4</v>
      </c>
      <c r="S190" s="51">
        <v>2156276.1</v>
      </c>
      <c r="T190" s="51">
        <v>679812</v>
      </c>
      <c r="U190" s="54">
        <v>870018.3</v>
      </c>
      <c r="V190" s="14"/>
      <c r="W190" s="48"/>
      <c r="X190" s="54">
        <v>1130000</v>
      </c>
      <c r="Y190" s="54">
        <v>1030000</v>
      </c>
      <c r="Z190" s="48"/>
      <c r="AA190" s="54">
        <v>273000</v>
      </c>
      <c r="AB190" s="54">
        <v>407000</v>
      </c>
      <c r="AC190" s="54">
        <v>722000</v>
      </c>
      <c r="AD190" s="54">
        <v>604000</v>
      </c>
      <c r="AE190" s="48"/>
      <c r="AF190" s="48"/>
      <c r="AG190" s="48"/>
      <c r="AH190" s="48"/>
      <c r="AI190" s="54">
        <v>14800</v>
      </c>
      <c r="AJ190" s="54">
        <v>455000</v>
      </c>
      <c r="AK190" s="54">
        <v>870000</v>
      </c>
      <c r="AL190" s="54">
        <v>319000</v>
      </c>
      <c r="AM190" s="54">
        <v>70300</v>
      </c>
      <c r="AN190" s="54">
        <v>2260000</v>
      </c>
      <c r="AO190" s="54">
        <v>2810000</v>
      </c>
      <c r="AP190" s="54">
        <v>163000</v>
      </c>
      <c r="AQ190" s="54">
        <v>148000</v>
      </c>
      <c r="AR190" s="54">
        <v>554000</v>
      </c>
      <c r="AT190" s="28"/>
      <c r="AU190" s="29"/>
      <c r="AW190" s="22"/>
    </row>
    <row r="191" spans="1:49" s="15" customFormat="1">
      <c r="A191" s="6" t="s">
        <v>2</v>
      </c>
      <c r="B191" s="2">
        <v>1168</v>
      </c>
      <c r="C191" s="2" t="s">
        <v>18</v>
      </c>
      <c r="D191" s="17">
        <v>42.57</v>
      </c>
      <c r="E191" s="17">
        <v>3.75555247050062</v>
      </c>
      <c r="F191" s="20">
        <v>0.48550317588801151</v>
      </c>
      <c r="G191" s="46">
        <v>7.00046279859128</v>
      </c>
      <c r="H191" s="46">
        <v>14.525578398888101</v>
      </c>
      <c r="I191" s="46">
        <v>21.658356069731401</v>
      </c>
      <c r="J191" s="47">
        <v>4.8326852276956096</v>
      </c>
      <c r="K191" s="28">
        <v>11.386231469275</v>
      </c>
      <c r="L191" s="28">
        <v>19.075765150321999</v>
      </c>
      <c r="M191" s="54">
        <v>89117288</v>
      </c>
      <c r="N191" s="54">
        <v>10684561</v>
      </c>
      <c r="O191" s="54">
        <v>5780294.5</v>
      </c>
      <c r="P191" s="54">
        <v>908040.6</v>
      </c>
      <c r="Q191" s="54">
        <v>102572328</v>
      </c>
      <c r="R191" s="54">
        <v>3394114.5</v>
      </c>
      <c r="S191" s="51">
        <v>1823493.9</v>
      </c>
      <c r="T191" s="51">
        <v>790957.5</v>
      </c>
      <c r="U191" s="54">
        <v>990089.2</v>
      </c>
      <c r="V191" s="14"/>
      <c r="W191" s="48"/>
      <c r="X191" s="54">
        <v>928000</v>
      </c>
      <c r="Y191" s="54">
        <v>895000</v>
      </c>
      <c r="Z191" s="48"/>
      <c r="AA191" s="54">
        <v>239000</v>
      </c>
      <c r="AB191" s="54">
        <v>552000</v>
      </c>
      <c r="AC191" s="54">
        <v>990000</v>
      </c>
      <c r="AD191" s="54">
        <v>928000</v>
      </c>
      <c r="AE191" s="48"/>
      <c r="AF191" s="48"/>
      <c r="AG191" s="48"/>
      <c r="AH191" s="48"/>
      <c r="AI191" s="54">
        <v>40300</v>
      </c>
      <c r="AJ191" s="54">
        <v>699000</v>
      </c>
      <c r="AK191" s="54">
        <v>990000</v>
      </c>
      <c r="AL191" s="54">
        <v>582000</v>
      </c>
      <c r="AM191" s="54">
        <v>132000</v>
      </c>
      <c r="AN191" s="54">
        <v>2360000</v>
      </c>
      <c r="AO191" s="54">
        <v>2960000</v>
      </c>
      <c r="AP191" s="54">
        <v>116000</v>
      </c>
      <c r="AQ191" s="54">
        <v>219000</v>
      </c>
      <c r="AR191" s="54">
        <v>520000</v>
      </c>
      <c r="AT191" s="28"/>
      <c r="AU191" s="29"/>
      <c r="AW191" s="22"/>
    </row>
    <row r="192" spans="1:49" s="15" customFormat="1">
      <c r="A192" s="6" t="s">
        <v>2</v>
      </c>
      <c r="B192" s="2">
        <v>1168</v>
      </c>
      <c r="C192" s="2" t="s">
        <v>18</v>
      </c>
      <c r="D192" s="17">
        <v>43.46</v>
      </c>
      <c r="E192" s="17">
        <v>3.8087975696634202</v>
      </c>
      <c r="F192" s="20">
        <v>0.43245526418589297</v>
      </c>
      <c r="G192" s="46">
        <v>2.4156474999805999</v>
      </c>
      <c r="H192" s="46">
        <v>10.4746759662705</v>
      </c>
      <c r="I192" s="46">
        <v>17.291705115145302</v>
      </c>
      <c r="J192" s="47">
        <v>0.56450924854381002</v>
      </c>
      <c r="K192" s="28">
        <v>7.2832568202991199</v>
      </c>
      <c r="L192" s="28">
        <v>14.310101040635701</v>
      </c>
      <c r="M192" s="54">
        <v>10315781</v>
      </c>
      <c r="N192" s="54">
        <v>1386320.3</v>
      </c>
      <c r="O192" s="54">
        <v>620904</v>
      </c>
      <c r="P192" s="54">
        <v>92124</v>
      </c>
      <c r="Q192" s="54">
        <v>11263227</v>
      </c>
      <c r="R192" s="54">
        <v>343314.3</v>
      </c>
      <c r="S192" s="51">
        <v>129413.8</v>
      </c>
      <c r="T192" s="51">
        <v>76685.799999999988</v>
      </c>
      <c r="U192" s="54">
        <v>97392.4</v>
      </c>
      <c r="V192" s="14"/>
      <c r="W192" s="48"/>
      <c r="X192" s="54">
        <v>54500</v>
      </c>
      <c r="Y192" s="54">
        <v>74900</v>
      </c>
      <c r="Z192" s="48"/>
      <c r="AA192" s="54">
        <v>26800</v>
      </c>
      <c r="AB192" s="54">
        <v>49900</v>
      </c>
      <c r="AC192" s="54">
        <v>161000</v>
      </c>
      <c r="AD192" s="54">
        <v>84400</v>
      </c>
      <c r="AE192" s="48"/>
      <c r="AF192" s="48"/>
      <c r="AG192" s="48"/>
      <c r="AH192" s="48"/>
      <c r="AI192" s="54">
        <v>3650</v>
      </c>
      <c r="AJ192" s="54">
        <v>83100</v>
      </c>
      <c r="AK192" s="54">
        <v>97400</v>
      </c>
      <c r="AL192" s="54">
        <v>76700</v>
      </c>
      <c r="AM192" s="54">
        <v>7070</v>
      </c>
      <c r="AN192" s="54">
        <v>161000</v>
      </c>
      <c r="AO192" s="54">
        <v>188000</v>
      </c>
      <c r="AP192" s="54">
        <v>15900</v>
      </c>
      <c r="AQ192" s="54">
        <v>5320</v>
      </c>
      <c r="AR192" s="54">
        <v>26100</v>
      </c>
      <c r="AT192" s="28"/>
      <c r="AU192" s="29"/>
      <c r="AW192" s="22"/>
    </row>
    <row r="193" spans="1:49" s="15" customFormat="1">
      <c r="A193" s="6" t="s">
        <v>2</v>
      </c>
      <c r="B193" s="2">
        <v>1168</v>
      </c>
      <c r="C193" s="2" t="s">
        <v>18</v>
      </c>
      <c r="D193" s="15">
        <v>43.8</v>
      </c>
      <c r="E193" s="17">
        <v>3.8298955031211301</v>
      </c>
      <c r="F193" s="20">
        <v>0.52086386077669034</v>
      </c>
      <c r="G193" s="46">
        <v>9.8953178738129797</v>
      </c>
      <c r="H193" s="46">
        <v>17.134030553121701</v>
      </c>
      <c r="I193" s="46">
        <v>24.723838580091101</v>
      </c>
      <c r="J193" s="47">
        <v>7.4080322848952198</v>
      </c>
      <c r="K193" s="28">
        <v>14.0263424934429</v>
      </c>
      <c r="L193" s="28">
        <v>22.2825109809114</v>
      </c>
      <c r="M193" s="54">
        <v>126395672</v>
      </c>
      <c r="N193" s="54">
        <v>13887754</v>
      </c>
      <c r="O193" s="54">
        <v>9152710</v>
      </c>
      <c r="P193" s="54">
        <v>1647661.9</v>
      </c>
      <c r="Q193" s="54">
        <v>148781120</v>
      </c>
      <c r="R193" s="54">
        <v>4296859.5</v>
      </c>
      <c r="S193" s="51">
        <v>4859232.5</v>
      </c>
      <c r="T193" s="51">
        <v>1893265.8</v>
      </c>
      <c r="U193" s="54">
        <v>2429832.2999999998</v>
      </c>
      <c r="V193" s="14"/>
      <c r="W193" s="54">
        <v>0</v>
      </c>
      <c r="X193" s="54">
        <v>2600000</v>
      </c>
      <c r="Y193" s="54">
        <v>2260000</v>
      </c>
      <c r="Z193" s="48"/>
      <c r="AA193" s="54">
        <v>919000</v>
      </c>
      <c r="AB193" s="54">
        <v>975000</v>
      </c>
      <c r="AC193" s="54">
        <v>3830000</v>
      </c>
      <c r="AD193" s="54">
        <v>574000</v>
      </c>
      <c r="AE193" s="54">
        <v>1020000</v>
      </c>
      <c r="AF193" s="48"/>
      <c r="AG193" s="48"/>
      <c r="AH193" s="48"/>
      <c r="AI193" s="54">
        <v>76600</v>
      </c>
      <c r="AJ193" s="54">
        <v>1390000</v>
      </c>
      <c r="AK193" s="54">
        <v>2430000</v>
      </c>
      <c r="AL193" s="54">
        <v>824000</v>
      </c>
      <c r="AM193" s="54">
        <v>87500</v>
      </c>
      <c r="AN193" s="54">
        <v>3590000</v>
      </c>
      <c r="AO193" s="54">
        <v>4570000</v>
      </c>
      <c r="AP193" s="54">
        <v>512000</v>
      </c>
      <c r="AQ193" s="54">
        <v>363000</v>
      </c>
      <c r="AR193" s="48"/>
      <c r="AT193" s="28"/>
      <c r="AU193" s="29"/>
      <c r="AW193" s="22"/>
    </row>
    <row r="194" spans="1:49" s="15" customFormat="1">
      <c r="A194" s="6" t="s">
        <v>2</v>
      </c>
      <c r="B194" s="2">
        <v>1168</v>
      </c>
      <c r="C194" s="2" t="s">
        <v>18</v>
      </c>
      <c r="D194" s="17">
        <v>45.019999999999996</v>
      </c>
      <c r="E194" s="17">
        <v>3.9071075480080899</v>
      </c>
      <c r="F194" s="20">
        <v>0.50719768783161678</v>
      </c>
      <c r="G194" s="46">
        <v>8.8089946033709605</v>
      </c>
      <c r="H194" s="46">
        <v>16.113478098860199</v>
      </c>
      <c r="I194" s="46">
        <v>23.407343041913201</v>
      </c>
      <c r="J194" s="47">
        <v>6.3907795110650598</v>
      </c>
      <c r="K194" s="28">
        <v>12.972223093936201</v>
      </c>
      <c r="L194" s="28">
        <v>20.9986727560464</v>
      </c>
      <c r="M194" s="54">
        <v>21458458</v>
      </c>
      <c r="N194" s="54">
        <v>3008501</v>
      </c>
      <c r="O194" s="54">
        <v>1843478.1</v>
      </c>
      <c r="P194" s="54">
        <v>356435.20000000001</v>
      </c>
      <c r="Q194" s="54">
        <v>27282686</v>
      </c>
      <c r="R194" s="54">
        <v>896469.8</v>
      </c>
      <c r="S194" s="51">
        <v>757979.5</v>
      </c>
      <c r="T194" s="51">
        <v>294761.09999999998</v>
      </c>
      <c r="U194" s="54">
        <v>505635</v>
      </c>
      <c r="V194" s="14"/>
      <c r="W194" s="48"/>
      <c r="X194" s="54">
        <v>445000</v>
      </c>
      <c r="Y194" s="54">
        <v>313000</v>
      </c>
      <c r="Z194" s="48"/>
      <c r="AA194" s="54">
        <v>146000</v>
      </c>
      <c r="AB194" s="54">
        <v>149000</v>
      </c>
      <c r="AC194" s="54">
        <v>261000</v>
      </c>
      <c r="AD194" s="54">
        <v>310000</v>
      </c>
      <c r="AE194" s="48"/>
      <c r="AF194" s="48"/>
      <c r="AG194" s="48"/>
      <c r="AH194" s="48"/>
      <c r="AI194" s="54">
        <v>16400</v>
      </c>
      <c r="AJ194" s="54">
        <v>191000</v>
      </c>
      <c r="AK194" s="54">
        <v>506000</v>
      </c>
      <c r="AL194" s="54">
        <v>207000</v>
      </c>
      <c r="AM194" s="54">
        <v>48100</v>
      </c>
      <c r="AN194" s="54">
        <v>1110000</v>
      </c>
      <c r="AO194" s="54">
        <v>1250000</v>
      </c>
      <c r="AP194" s="54">
        <v>64200</v>
      </c>
      <c r="AQ194" s="54">
        <v>127000</v>
      </c>
      <c r="AR194" s="54">
        <v>525000</v>
      </c>
      <c r="AT194" s="28"/>
      <c r="AU194" s="29"/>
      <c r="AW194" s="22"/>
    </row>
    <row r="195" spans="1:49" s="15" customFormat="1">
      <c r="A195" s="6" t="s">
        <v>2</v>
      </c>
      <c r="B195" s="2">
        <v>1168</v>
      </c>
      <c r="C195" s="2" t="s">
        <v>18</v>
      </c>
      <c r="D195" s="17">
        <v>45.989999999999995</v>
      </c>
      <c r="E195" s="17">
        <v>3.9678338999549601</v>
      </c>
      <c r="F195" s="20">
        <v>0.4873812552564345</v>
      </c>
      <c r="G195" s="46">
        <v>7.1312261695715602</v>
      </c>
      <c r="H195" s="46">
        <v>14.636300612486499</v>
      </c>
      <c r="I195" s="46">
        <v>21.715987248103101</v>
      </c>
      <c r="J195" s="47">
        <v>4.8839732705563899</v>
      </c>
      <c r="K195" s="28">
        <v>11.437746481204501</v>
      </c>
      <c r="L195" s="28">
        <v>19.111220370011001</v>
      </c>
      <c r="M195" s="54">
        <v>34764724</v>
      </c>
      <c r="N195" s="54">
        <v>4253672</v>
      </c>
      <c r="O195" s="54">
        <v>2492020.5</v>
      </c>
      <c r="P195" s="54">
        <v>357554.3</v>
      </c>
      <c r="Q195" s="54">
        <v>39678436</v>
      </c>
      <c r="R195" s="54">
        <v>1194678.3999999999</v>
      </c>
      <c r="S195" s="51">
        <v>1134253.5</v>
      </c>
      <c r="T195" s="51">
        <v>439330.69999999995</v>
      </c>
      <c r="U195" s="54">
        <v>561722.30000000005</v>
      </c>
      <c r="V195" s="14"/>
      <c r="W195" s="48"/>
      <c r="X195" s="54">
        <v>598000</v>
      </c>
      <c r="Y195" s="54">
        <v>537000</v>
      </c>
      <c r="Z195" s="48"/>
      <c r="AA195" s="54">
        <v>172000</v>
      </c>
      <c r="AB195" s="54">
        <v>267000</v>
      </c>
      <c r="AC195" s="54">
        <v>538000</v>
      </c>
      <c r="AD195" s="54">
        <v>413000</v>
      </c>
      <c r="AE195" s="48"/>
      <c r="AF195" s="48"/>
      <c r="AG195" s="48"/>
      <c r="AH195" s="48"/>
      <c r="AI195" s="54">
        <v>14000</v>
      </c>
      <c r="AJ195" s="54">
        <v>385000</v>
      </c>
      <c r="AK195" s="54">
        <v>562000</v>
      </c>
      <c r="AL195" s="54">
        <v>293000</v>
      </c>
      <c r="AM195" s="54">
        <v>52900</v>
      </c>
      <c r="AN195" s="54">
        <v>1370000</v>
      </c>
      <c r="AO195" s="54">
        <v>1870000</v>
      </c>
      <c r="AP195" s="54">
        <v>91200</v>
      </c>
      <c r="AQ195" s="54">
        <v>139000</v>
      </c>
      <c r="AR195" s="54">
        <v>634000</v>
      </c>
      <c r="AT195" s="28"/>
      <c r="AU195" s="29"/>
      <c r="AW195" s="22"/>
    </row>
    <row r="196" spans="1:49" s="15" customFormat="1">
      <c r="A196" s="6" t="s">
        <v>2</v>
      </c>
      <c r="B196" s="2">
        <v>1168</v>
      </c>
      <c r="C196" s="2" t="s">
        <v>18</v>
      </c>
      <c r="D196" s="8">
        <v>47.489999999999995</v>
      </c>
      <c r="E196" s="17">
        <v>4.05461461516167</v>
      </c>
      <c r="F196" s="20">
        <v>0.49459308925689704</v>
      </c>
      <c r="G196" s="46">
        <v>7.8374414940126096</v>
      </c>
      <c r="H196" s="46">
        <v>15.2088927834071</v>
      </c>
      <c r="I196" s="46">
        <v>22.351540540734302</v>
      </c>
      <c r="J196" s="47">
        <v>5.4273174860507201</v>
      </c>
      <c r="K196" s="28">
        <v>12.054091982743</v>
      </c>
      <c r="L196" s="28">
        <v>19.809129423010901</v>
      </c>
      <c r="M196" s="54">
        <v>18823590</v>
      </c>
      <c r="N196" s="54">
        <v>2281239</v>
      </c>
      <c r="O196" s="54">
        <v>1217816</v>
      </c>
      <c r="P196" s="54">
        <v>183601</v>
      </c>
      <c r="Q196" s="54">
        <v>21013240</v>
      </c>
      <c r="R196" s="54">
        <v>831012</v>
      </c>
      <c r="S196" s="51">
        <v>223203</v>
      </c>
      <c r="T196" s="51">
        <v>138505</v>
      </c>
      <c r="U196" s="54">
        <v>157121</v>
      </c>
      <c r="V196" s="14"/>
      <c r="W196" s="48"/>
      <c r="X196" s="54">
        <v>85100</v>
      </c>
      <c r="Y196" s="54">
        <v>138000</v>
      </c>
      <c r="Z196" s="48"/>
      <c r="AA196" s="54">
        <v>35400</v>
      </c>
      <c r="AB196" s="54">
        <v>103000</v>
      </c>
      <c r="AC196" s="54">
        <v>214000</v>
      </c>
      <c r="AD196" s="54">
        <v>179000</v>
      </c>
      <c r="AE196" s="48"/>
      <c r="AF196" s="48"/>
      <c r="AG196" s="48"/>
      <c r="AH196" s="48"/>
      <c r="AI196" s="54">
        <v>10600</v>
      </c>
      <c r="AJ196" s="54">
        <v>129000</v>
      </c>
      <c r="AK196" s="54">
        <v>157000</v>
      </c>
      <c r="AL196" s="54">
        <v>143000</v>
      </c>
      <c r="AM196" s="54">
        <v>9350</v>
      </c>
      <c r="AN196" s="54">
        <v>192000</v>
      </c>
      <c r="AO196" s="54">
        <v>378000</v>
      </c>
      <c r="AP196" s="54">
        <v>22400</v>
      </c>
      <c r="AQ196" s="54">
        <v>51700</v>
      </c>
      <c r="AR196" s="54">
        <v>45000</v>
      </c>
      <c r="AT196" s="28"/>
      <c r="AU196" s="29"/>
      <c r="AW196" s="22"/>
    </row>
    <row r="197" spans="1:49" s="15" customFormat="1">
      <c r="A197" s="6" t="s">
        <v>2</v>
      </c>
      <c r="B197" s="2">
        <v>1168</v>
      </c>
      <c r="C197" s="2" t="s">
        <v>18</v>
      </c>
      <c r="D197" s="17">
        <v>49</v>
      </c>
      <c r="E197" s="17">
        <v>4.13044162082352</v>
      </c>
      <c r="F197" s="20">
        <v>0.49681200787483831</v>
      </c>
      <c r="G197" s="46">
        <v>8.0032128813271903</v>
      </c>
      <c r="H197" s="46">
        <v>15.326757189578601</v>
      </c>
      <c r="I197" s="46">
        <v>22.449609909318699</v>
      </c>
      <c r="J197" s="47">
        <v>5.6462447250445598</v>
      </c>
      <c r="K197" s="28">
        <v>12.225313459739001</v>
      </c>
      <c r="L197" s="28">
        <v>20.042455723918199</v>
      </c>
      <c r="M197" s="54">
        <v>23928372</v>
      </c>
      <c r="N197" s="54">
        <v>2950231</v>
      </c>
      <c r="O197" s="54">
        <v>1778665.9</v>
      </c>
      <c r="P197" s="54">
        <v>273876.3</v>
      </c>
      <c r="Q197" s="54">
        <v>28572138</v>
      </c>
      <c r="R197" s="54">
        <v>860305.9</v>
      </c>
      <c r="S197" s="51">
        <v>791793.8</v>
      </c>
      <c r="T197" s="51">
        <v>342075.9</v>
      </c>
      <c r="U197" s="54">
        <v>421424</v>
      </c>
      <c r="V197" s="14"/>
      <c r="W197" s="48"/>
      <c r="X197" s="54">
        <v>389000</v>
      </c>
      <c r="Y197" s="54">
        <v>403000</v>
      </c>
      <c r="Z197" s="48"/>
      <c r="AA197" s="54">
        <v>137000</v>
      </c>
      <c r="AB197" s="54">
        <v>205000</v>
      </c>
      <c r="AC197" s="54">
        <v>261000</v>
      </c>
      <c r="AD197" s="54">
        <v>205000</v>
      </c>
      <c r="AE197" s="48"/>
      <c r="AF197" s="48"/>
      <c r="AG197" s="48"/>
      <c r="AH197" s="48"/>
      <c r="AI197" s="54">
        <v>5410</v>
      </c>
      <c r="AJ197" s="54">
        <v>162000</v>
      </c>
      <c r="AK197" s="54">
        <v>421000</v>
      </c>
      <c r="AL197" s="54">
        <v>114000</v>
      </c>
      <c r="AM197" s="54">
        <v>44000</v>
      </c>
      <c r="AN197" s="54">
        <v>1090000</v>
      </c>
      <c r="AO197" s="54">
        <v>1400000</v>
      </c>
      <c r="AP197" s="54">
        <v>59000</v>
      </c>
      <c r="AQ197" s="54">
        <v>62400</v>
      </c>
      <c r="AR197" s="54">
        <v>545000</v>
      </c>
      <c r="AT197" s="28"/>
      <c r="AU197" s="29"/>
      <c r="AW197" s="22"/>
    </row>
    <row r="198" spans="1:49" s="15" customFormat="1">
      <c r="A198" s="6" t="s">
        <v>2</v>
      </c>
      <c r="B198" s="2">
        <v>1168</v>
      </c>
      <c r="C198" s="2" t="s">
        <v>18</v>
      </c>
      <c r="D198" s="17">
        <v>50.53</v>
      </c>
      <c r="E198" s="17">
        <v>4.19981361602487</v>
      </c>
      <c r="F198" s="20">
        <v>0.51778292999293096</v>
      </c>
      <c r="G198" s="46">
        <v>9.7559842639327101</v>
      </c>
      <c r="H198" s="46">
        <v>16.9175634397285</v>
      </c>
      <c r="I198" s="46">
        <v>24.347608698831301</v>
      </c>
      <c r="J198" s="47">
        <v>7.1757274088439402</v>
      </c>
      <c r="K198" s="28">
        <v>13.8221600552162</v>
      </c>
      <c r="L198" s="28">
        <v>22.006868741281501</v>
      </c>
      <c r="M198" s="54">
        <v>24257380</v>
      </c>
      <c r="N198" s="54">
        <v>3369492.5</v>
      </c>
      <c r="O198" s="54">
        <v>2245958</v>
      </c>
      <c r="P198" s="54">
        <v>268818.2</v>
      </c>
      <c r="Q198" s="54">
        <v>30006570</v>
      </c>
      <c r="R198" s="54">
        <v>1103232.8</v>
      </c>
      <c r="S198" s="51">
        <v>2078782.7000000002</v>
      </c>
      <c r="T198" s="51">
        <v>438133.7</v>
      </c>
      <c r="U198" s="54">
        <v>515634</v>
      </c>
      <c r="V198" s="14"/>
      <c r="W198" s="48"/>
      <c r="X198" s="54">
        <v>1310000</v>
      </c>
      <c r="Y198" s="54">
        <v>771000</v>
      </c>
      <c r="Z198" s="48"/>
      <c r="AA198" s="54">
        <v>196000</v>
      </c>
      <c r="AB198" s="54">
        <v>243000</v>
      </c>
      <c r="AC198" s="54">
        <v>512000</v>
      </c>
      <c r="AD198" s="54">
        <v>411000</v>
      </c>
      <c r="AE198" s="48"/>
      <c r="AF198" s="48"/>
      <c r="AG198" s="48"/>
      <c r="AH198" s="48"/>
      <c r="AI198" s="54">
        <v>10100</v>
      </c>
      <c r="AJ198" s="54">
        <v>373000</v>
      </c>
      <c r="AK198" s="54">
        <v>516000</v>
      </c>
      <c r="AL198" s="54">
        <v>236000</v>
      </c>
      <c r="AM198" s="54">
        <v>43500</v>
      </c>
      <c r="AN198" s="54">
        <v>1290000</v>
      </c>
      <c r="AO198" s="54">
        <v>1900000</v>
      </c>
      <c r="AP198" s="54">
        <v>79200</v>
      </c>
      <c r="AQ198" s="54">
        <v>112000</v>
      </c>
      <c r="AR198" s="54">
        <v>576000</v>
      </c>
      <c r="AT198" s="28"/>
      <c r="AU198" s="29"/>
      <c r="AW198" s="22"/>
    </row>
    <row r="199" spans="1:49" s="15" customFormat="1">
      <c r="A199" s="6" t="s">
        <v>2</v>
      </c>
      <c r="B199" s="2">
        <v>1168</v>
      </c>
      <c r="C199" s="2" t="s">
        <v>18</v>
      </c>
      <c r="D199" s="17">
        <f>51.25+0.68</f>
        <v>51.93</v>
      </c>
      <c r="E199" s="17">
        <v>4.2577311326122498</v>
      </c>
      <c r="F199" s="20">
        <v>0.54524690571931622</v>
      </c>
      <c r="G199" s="46">
        <v>11.875936866084301</v>
      </c>
      <c r="H199" s="46">
        <v>18.8630594809899</v>
      </c>
      <c r="I199" s="46">
        <v>26.9508694236278</v>
      </c>
      <c r="J199" s="47">
        <v>9.1895034165328706</v>
      </c>
      <c r="K199" s="28">
        <v>15.8502749122643</v>
      </c>
      <c r="L199" s="28">
        <v>24.549380105162701</v>
      </c>
      <c r="M199" s="53">
        <v>31865700</v>
      </c>
      <c r="N199" s="53">
        <v>5206480</v>
      </c>
      <c r="O199" s="53">
        <v>3909070</v>
      </c>
      <c r="P199" s="53">
        <v>469206</v>
      </c>
      <c r="Q199" s="53">
        <v>46666600</v>
      </c>
      <c r="R199" s="53">
        <v>1864270</v>
      </c>
      <c r="S199" s="51">
        <v>2010600</v>
      </c>
      <c r="T199" s="51">
        <v>546205</v>
      </c>
      <c r="U199" s="53">
        <v>551488</v>
      </c>
      <c r="V199" s="14"/>
      <c r="W199" s="58"/>
      <c r="X199" s="53">
        <v>1010000</v>
      </c>
      <c r="Y199" s="53">
        <v>1000000</v>
      </c>
      <c r="Z199" s="58"/>
      <c r="AA199" s="53">
        <v>247000</v>
      </c>
      <c r="AB199" s="53">
        <v>299000</v>
      </c>
      <c r="AC199" s="53">
        <v>55600</v>
      </c>
      <c r="AD199" s="52">
        <v>921000</v>
      </c>
      <c r="AE199" s="53">
        <v>243000</v>
      </c>
      <c r="AF199" s="53">
        <v>54900</v>
      </c>
      <c r="AG199" s="53">
        <v>40500</v>
      </c>
      <c r="AH199" s="53">
        <v>28600</v>
      </c>
      <c r="AI199" s="53">
        <v>13500</v>
      </c>
      <c r="AJ199" s="53">
        <v>356000</v>
      </c>
      <c r="AK199" s="53">
        <v>551000</v>
      </c>
      <c r="AL199" s="53">
        <v>238000</v>
      </c>
      <c r="AM199" s="53">
        <v>1290000</v>
      </c>
      <c r="AN199" s="53">
        <v>2010000</v>
      </c>
      <c r="AO199" s="53">
        <v>113000</v>
      </c>
      <c r="AP199" s="53">
        <v>49000</v>
      </c>
      <c r="AQ199" s="53">
        <v>211000</v>
      </c>
      <c r="AR199" s="53">
        <v>21100000</v>
      </c>
      <c r="AT199" s="28"/>
      <c r="AU199" s="29"/>
      <c r="AW199" s="22"/>
    </row>
    <row r="200" spans="1:49" s="15" customFormat="1">
      <c r="A200" s="6" t="s">
        <v>2</v>
      </c>
      <c r="B200" s="2">
        <v>1168</v>
      </c>
      <c r="C200" s="2" t="s">
        <v>18</v>
      </c>
      <c r="D200" s="17">
        <v>52.435000000000002</v>
      </c>
      <c r="E200" s="17">
        <v>4.27749828391</v>
      </c>
      <c r="F200" s="20">
        <v>0.53310159016721204</v>
      </c>
      <c r="G200" s="46">
        <v>10.909245236019199</v>
      </c>
      <c r="H200" s="46">
        <v>17.982344954528099</v>
      </c>
      <c r="I200" s="46">
        <v>25.724702531000599</v>
      </c>
      <c r="J200" s="47">
        <v>8.3043074218318402</v>
      </c>
      <c r="K200" s="28">
        <v>14.9470585150607</v>
      </c>
      <c r="L200" s="28">
        <v>23.398544922183799</v>
      </c>
      <c r="M200" s="54">
        <v>25188384</v>
      </c>
      <c r="N200" s="54">
        <v>3963820.8</v>
      </c>
      <c r="O200" s="54">
        <v>2878362.3</v>
      </c>
      <c r="P200" s="54">
        <v>340445.7</v>
      </c>
      <c r="Q200" s="54">
        <v>33686848</v>
      </c>
      <c r="R200" s="54">
        <v>1307057</v>
      </c>
      <c r="S200" s="51">
        <v>1170944.3999999999</v>
      </c>
      <c r="T200" s="51">
        <v>370803.5</v>
      </c>
      <c r="U200" s="54">
        <v>413827.3</v>
      </c>
      <c r="V200" s="14"/>
      <c r="W200" s="48"/>
      <c r="X200" s="54">
        <v>579000</v>
      </c>
      <c r="Y200" s="54">
        <v>592000</v>
      </c>
      <c r="Z200" s="48"/>
      <c r="AA200" s="54">
        <v>180000</v>
      </c>
      <c r="AB200" s="54">
        <v>191000</v>
      </c>
      <c r="AC200" s="54">
        <v>0.3</v>
      </c>
      <c r="AD200" s="54">
        <v>283000</v>
      </c>
      <c r="AE200" s="54">
        <v>37900</v>
      </c>
      <c r="AF200" s="48"/>
      <c r="AG200" s="48"/>
      <c r="AH200" s="48"/>
      <c r="AI200" s="54">
        <v>8250</v>
      </c>
      <c r="AJ200" s="54">
        <v>195000</v>
      </c>
      <c r="AK200" s="54">
        <v>414000</v>
      </c>
      <c r="AL200" s="54">
        <v>119000</v>
      </c>
      <c r="AM200" s="54">
        <v>42900</v>
      </c>
      <c r="AN200" s="54">
        <v>914000</v>
      </c>
      <c r="AO200" s="54">
        <v>1110000</v>
      </c>
      <c r="AP200" s="54">
        <v>52800</v>
      </c>
      <c r="AQ200" s="54">
        <v>88700</v>
      </c>
      <c r="AR200" s="54">
        <v>547000</v>
      </c>
      <c r="AT200" s="28"/>
      <c r="AU200" s="29"/>
      <c r="AW200" s="22"/>
    </row>
    <row r="201" spans="1:49" s="15" customFormat="1">
      <c r="A201" s="6" t="s">
        <v>2</v>
      </c>
      <c r="B201" s="2">
        <v>1168</v>
      </c>
      <c r="C201" s="2" t="s">
        <v>18</v>
      </c>
      <c r="D201" s="15">
        <v>53.36</v>
      </c>
      <c r="E201" s="17">
        <v>4.3123625628476496</v>
      </c>
      <c r="F201" s="20">
        <v>0.57630832088214667</v>
      </c>
      <c r="G201" s="46">
        <v>14.1683153935499</v>
      </c>
      <c r="H201" s="46">
        <v>21.139413418112401</v>
      </c>
      <c r="I201" s="46">
        <v>30.082415631164199</v>
      </c>
      <c r="J201" s="47">
        <v>11.3978489175955</v>
      </c>
      <c r="K201" s="28">
        <v>18.146525441597099</v>
      </c>
      <c r="L201" s="28">
        <v>27.400645338009902</v>
      </c>
      <c r="M201" s="54">
        <v>9783560</v>
      </c>
      <c r="N201" s="54">
        <v>1356648.3</v>
      </c>
      <c r="O201" s="54">
        <v>1132018.5</v>
      </c>
      <c r="P201" s="54">
        <v>133270.20000000001</v>
      </c>
      <c r="Q201" s="54">
        <v>11869846</v>
      </c>
      <c r="R201" s="54">
        <v>580033.6</v>
      </c>
      <c r="S201" s="51">
        <v>2251365.9000000004</v>
      </c>
      <c r="T201" s="51">
        <v>890554</v>
      </c>
      <c r="U201" s="48">
        <v>1796014.3</v>
      </c>
      <c r="V201" s="14"/>
      <c r="W201" s="54">
        <v>0</v>
      </c>
      <c r="X201" s="54">
        <v>1110000</v>
      </c>
      <c r="Y201" s="48">
        <v>1143799.8</v>
      </c>
      <c r="Z201" s="48"/>
      <c r="AA201" s="54">
        <v>437000</v>
      </c>
      <c r="AB201" s="48">
        <v>453768.1</v>
      </c>
      <c r="AC201" s="54">
        <v>932000</v>
      </c>
      <c r="AD201" s="48">
        <v>105582.9</v>
      </c>
      <c r="AE201" s="48">
        <v>524663.69999999995</v>
      </c>
      <c r="AF201" s="48"/>
      <c r="AG201" s="48"/>
      <c r="AH201" s="48"/>
      <c r="AI201" s="48">
        <v>42113.5</v>
      </c>
      <c r="AJ201" s="48">
        <v>316934.59999999998</v>
      </c>
      <c r="AK201" s="48">
        <v>1796014.3</v>
      </c>
      <c r="AL201" s="48">
        <v>210545.5</v>
      </c>
      <c r="AM201" s="48">
        <v>70195.7</v>
      </c>
      <c r="AN201" s="48">
        <v>1781413.8</v>
      </c>
      <c r="AO201" s="48">
        <v>1811733.3</v>
      </c>
      <c r="AP201" s="48">
        <v>191047.3</v>
      </c>
      <c r="AQ201" s="48">
        <v>152053.70000000001</v>
      </c>
      <c r="AR201" s="48"/>
      <c r="AT201" s="28"/>
      <c r="AU201" s="29"/>
      <c r="AW201" s="22"/>
    </row>
    <row r="202" spans="1:49" s="15" customFormat="1">
      <c r="A202" s="6" t="s">
        <v>2</v>
      </c>
      <c r="B202" s="2">
        <v>1168</v>
      </c>
      <c r="C202" s="2" t="s">
        <v>18</v>
      </c>
      <c r="D202" s="17">
        <f>52.75+0.73</f>
        <v>53.48</v>
      </c>
      <c r="E202" s="17">
        <v>4.3167687441617302</v>
      </c>
      <c r="F202" s="20">
        <v>0.55701430134322494</v>
      </c>
      <c r="G202" s="46">
        <v>12.726321775915199</v>
      </c>
      <c r="H202" s="46">
        <v>19.745715303090101</v>
      </c>
      <c r="I202" s="46">
        <v>28.049788555289499</v>
      </c>
      <c r="J202" s="47">
        <v>10.0764002655089</v>
      </c>
      <c r="K202" s="28">
        <v>16.722625317615499</v>
      </c>
      <c r="L202" s="28">
        <v>25.612694005879</v>
      </c>
      <c r="M202" s="55">
        <v>15541000</v>
      </c>
      <c r="N202" s="55">
        <v>2197870</v>
      </c>
      <c r="O202" s="55">
        <v>1977300</v>
      </c>
      <c r="P202" s="55">
        <v>193424</v>
      </c>
      <c r="Q202" s="55">
        <v>17694900</v>
      </c>
      <c r="R202" s="55">
        <v>592898</v>
      </c>
      <c r="S202" s="51">
        <v>2629130</v>
      </c>
      <c r="T202" s="51">
        <v>805514</v>
      </c>
      <c r="U202" s="55">
        <v>794872</v>
      </c>
      <c r="V202" s="14"/>
      <c r="W202" s="67"/>
      <c r="X202" s="55">
        <v>1250000</v>
      </c>
      <c r="Y202" s="55">
        <v>1380000</v>
      </c>
      <c r="Z202" s="67">
        <v>48141.4</v>
      </c>
      <c r="AA202" s="53">
        <v>372000</v>
      </c>
      <c r="AB202" s="53">
        <v>434000</v>
      </c>
      <c r="AC202" s="53">
        <v>25900</v>
      </c>
      <c r="AD202" s="67">
        <v>1021132</v>
      </c>
      <c r="AE202" s="53">
        <v>388000</v>
      </c>
      <c r="AF202" s="53">
        <v>129000</v>
      </c>
      <c r="AG202" s="53">
        <v>91200</v>
      </c>
      <c r="AH202" s="53">
        <v>31200</v>
      </c>
      <c r="AI202" s="53">
        <v>11400</v>
      </c>
      <c r="AJ202" s="55">
        <v>236000</v>
      </c>
      <c r="AK202" s="55">
        <v>795000</v>
      </c>
      <c r="AL202" s="55">
        <v>170000</v>
      </c>
      <c r="AM202" s="55">
        <v>3350000</v>
      </c>
      <c r="AN202" s="55">
        <v>3160000</v>
      </c>
      <c r="AO202" s="55">
        <v>219000</v>
      </c>
      <c r="AP202" s="55">
        <v>79100</v>
      </c>
      <c r="AQ202" s="55">
        <v>170000</v>
      </c>
      <c r="AR202" s="72">
        <v>69500000</v>
      </c>
      <c r="AT202" s="28"/>
      <c r="AU202" s="29"/>
      <c r="AW202" s="22"/>
    </row>
    <row r="203" spans="1:49" s="15" customFormat="1">
      <c r="A203" s="6" t="s">
        <v>2</v>
      </c>
      <c r="B203" s="2">
        <v>1168</v>
      </c>
      <c r="C203" s="2" t="s">
        <v>18</v>
      </c>
      <c r="D203" s="15">
        <f>54.25+0.66</f>
        <v>54.91</v>
      </c>
      <c r="E203" s="17">
        <v>4.3675100256714403</v>
      </c>
      <c r="F203" s="20">
        <v>0.51589168503753347</v>
      </c>
      <c r="G203" s="46">
        <v>9.5929522493251191</v>
      </c>
      <c r="H203" s="46">
        <v>16.7396437152136</v>
      </c>
      <c r="I203" s="46">
        <v>24.2041404260466</v>
      </c>
      <c r="J203" s="47">
        <v>7.0899972619101002</v>
      </c>
      <c r="K203" s="28">
        <v>13.6513654037302</v>
      </c>
      <c r="L203" s="28">
        <v>21.766505403459501</v>
      </c>
      <c r="M203" s="53">
        <v>53627300</v>
      </c>
      <c r="N203" s="53">
        <v>6854320</v>
      </c>
      <c r="O203" s="53">
        <v>4787830</v>
      </c>
      <c r="P203" s="55">
        <v>621779.6</v>
      </c>
      <c r="Q203" s="53">
        <v>66216900</v>
      </c>
      <c r="R203" s="53">
        <v>1894720</v>
      </c>
      <c r="S203" s="51">
        <v>6830310</v>
      </c>
      <c r="T203" s="51">
        <v>1321571</v>
      </c>
      <c r="U203" s="53">
        <v>1964660</v>
      </c>
      <c r="V203" s="14"/>
      <c r="W203" s="67"/>
      <c r="X203" s="53">
        <v>4260000</v>
      </c>
      <c r="Y203" s="53">
        <v>2570000</v>
      </c>
      <c r="Z203" s="67">
        <v>0</v>
      </c>
      <c r="AA203" s="53">
        <v>496000</v>
      </c>
      <c r="AB203" s="53">
        <v>825000</v>
      </c>
      <c r="AC203" s="53">
        <v>326000</v>
      </c>
      <c r="AD203" s="67">
        <v>2263092</v>
      </c>
      <c r="AE203" s="53">
        <v>470000</v>
      </c>
      <c r="AF203" s="53">
        <v>220000</v>
      </c>
      <c r="AG203" s="53">
        <v>134000</v>
      </c>
      <c r="AH203" s="53">
        <v>123000</v>
      </c>
      <c r="AI203" s="53">
        <v>27600</v>
      </c>
      <c r="AJ203" s="67">
        <v>685923</v>
      </c>
      <c r="AK203" s="53">
        <v>1960000</v>
      </c>
      <c r="AL203" s="53">
        <v>474000</v>
      </c>
      <c r="AM203" s="53">
        <v>4760000</v>
      </c>
      <c r="AN203" s="53">
        <v>6790000</v>
      </c>
      <c r="AO203" s="67">
        <v>0</v>
      </c>
      <c r="AP203" s="53">
        <v>257000</v>
      </c>
      <c r="AQ203" s="53">
        <v>332000</v>
      </c>
      <c r="AR203" s="53">
        <v>52600000</v>
      </c>
      <c r="AT203" s="28"/>
      <c r="AU203" s="29"/>
      <c r="AW203" s="22"/>
    </row>
    <row r="204" spans="1:49" s="15" customFormat="1">
      <c r="A204" s="6" t="s">
        <v>2</v>
      </c>
      <c r="B204" s="2">
        <v>1168</v>
      </c>
      <c r="C204" s="2" t="s">
        <v>18</v>
      </c>
      <c r="D204" s="15">
        <f>54.8+1.255</f>
        <v>56.055</v>
      </c>
      <c r="E204" s="17">
        <v>4.4062213307394096</v>
      </c>
      <c r="F204" s="20">
        <v>0.5396180401261772</v>
      </c>
      <c r="G204" s="46">
        <v>11.4978405526246</v>
      </c>
      <c r="H204" s="46">
        <v>18.539313543764401</v>
      </c>
      <c r="I204" s="46">
        <v>26.3359971860203</v>
      </c>
      <c r="J204" s="47">
        <v>8.8347440222659408</v>
      </c>
      <c r="K204" s="28">
        <v>15.444842799489299</v>
      </c>
      <c r="L204" s="28">
        <v>24.053487352721799</v>
      </c>
      <c r="M204" s="55">
        <v>36669600</v>
      </c>
      <c r="N204" s="55">
        <v>5667150</v>
      </c>
      <c r="O204" s="55">
        <v>4583700</v>
      </c>
      <c r="P204" s="55">
        <v>478030</v>
      </c>
      <c r="Q204" s="55">
        <v>49899000</v>
      </c>
      <c r="R204" s="55">
        <v>1580790</v>
      </c>
      <c r="S204" s="51">
        <v>4383620</v>
      </c>
      <c r="T204" s="51">
        <v>726830.9</v>
      </c>
      <c r="U204" s="55">
        <v>1182940</v>
      </c>
      <c r="V204" s="14"/>
      <c r="W204" s="67"/>
      <c r="X204" s="55">
        <v>3070000</v>
      </c>
      <c r="Y204" s="55">
        <v>1320000</v>
      </c>
      <c r="Z204" s="67">
        <v>0</v>
      </c>
      <c r="AA204" s="67">
        <v>329661.90000000002</v>
      </c>
      <c r="AB204" s="67">
        <v>397169</v>
      </c>
      <c r="AC204" s="53">
        <v>34500</v>
      </c>
      <c r="AD204" s="67">
        <v>1391472</v>
      </c>
      <c r="AE204" s="67">
        <v>158278.1</v>
      </c>
      <c r="AF204" s="67">
        <v>109319.8</v>
      </c>
      <c r="AG204" s="67">
        <v>107915.9</v>
      </c>
      <c r="AH204" s="67">
        <v>44495.6</v>
      </c>
      <c r="AI204" s="53">
        <v>13800</v>
      </c>
      <c r="AJ204" s="55">
        <v>494000</v>
      </c>
      <c r="AK204" s="55">
        <v>1180000</v>
      </c>
      <c r="AL204" s="55">
        <v>448000</v>
      </c>
      <c r="AM204" s="55">
        <v>3600000</v>
      </c>
      <c r="AN204" s="55">
        <v>4770000</v>
      </c>
      <c r="AO204" s="48"/>
      <c r="AP204" s="55">
        <v>314000</v>
      </c>
      <c r="AQ204" s="55">
        <v>181000</v>
      </c>
      <c r="AR204" s="72">
        <v>32000000</v>
      </c>
      <c r="AT204" s="28"/>
      <c r="AU204" s="29"/>
      <c r="AW204" s="22"/>
    </row>
    <row r="205" spans="1:49" s="15" customFormat="1">
      <c r="A205" s="6" t="s">
        <v>2</v>
      </c>
      <c r="B205" s="2">
        <v>1168</v>
      </c>
      <c r="C205" s="2" t="s">
        <v>18</v>
      </c>
      <c r="D205" s="15">
        <v>56.9</v>
      </c>
      <c r="E205" s="17">
        <v>4.4340088237509798</v>
      </c>
      <c r="F205" s="20">
        <v>0.58880064272417021</v>
      </c>
      <c r="G205" s="46">
        <v>15.2148106141552</v>
      </c>
      <c r="H205" s="46">
        <v>22.088944716085201</v>
      </c>
      <c r="I205" s="46">
        <v>31.296206844182699</v>
      </c>
      <c r="J205" s="47">
        <v>12.2937195313411</v>
      </c>
      <c r="K205" s="28">
        <v>19.143576200872701</v>
      </c>
      <c r="L205" s="28">
        <v>28.787356147311399</v>
      </c>
      <c r="M205" s="54">
        <v>7372151.5</v>
      </c>
      <c r="N205" s="54">
        <v>885961.5</v>
      </c>
      <c r="O205" s="64">
        <v>738485.7</v>
      </c>
      <c r="P205" s="54">
        <v>92755.8</v>
      </c>
      <c r="Q205" s="54">
        <v>6911497.5</v>
      </c>
      <c r="R205" s="54">
        <v>437376</v>
      </c>
      <c r="S205" s="51">
        <v>564026.69999999995</v>
      </c>
      <c r="T205" s="51">
        <v>448111</v>
      </c>
      <c r="U205" s="54">
        <v>1051242</v>
      </c>
      <c r="V205" s="14"/>
      <c r="W205" s="54">
        <v>0</v>
      </c>
      <c r="X205" s="54">
        <v>379000</v>
      </c>
      <c r="Y205" s="54">
        <v>185000</v>
      </c>
      <c r="Z205" s="48"/>
      <c r="AA205" s="54">
        <v>32100</v>
      </c>
      <c r="AB205" s="54">
        <v>416000</v>
      </c>
      <c r="AC205" s="54">
        <v>150000</v>
      </c>
      <c r="AD205" s="54">
        <v>0</v>
      </c>
      <c r="AE205" s="54">
        <v>237000</v>
      </c>
      <c r="AF205" s="48"/>
      <c r="AG205" s="48"/>
      <c r="AH205" s="48"/>
      <c r="AI205" s="54">
        <v>27700</v>
      </c>
      <c r="AJ205" s="54">
        <v>22900</v>
      </c>
      <c r="AK205" s="54">
        <v>1050000</v>
      </c>
      <c r="AL205" s="54">
        <v>91100</v>
      </c>
      <c r="AM205" s="54">
        <v>36400</v>
      </c>
      <c r="AN205" s="54">
        <v>1160000</v>
      </c>
      <c r="AO205" s="54">
        <v>1070000</v>
      </c>
      <c r="AP205" s="54">
        <v>92200</v>
      </c>
      <c r="AQ205" s="54">
        <v>38300</v>
      </c>
      <c r="AR205" s="48"/>
      <c r="AT205" s="28"/>
      <c r="AU205" s="29"/>
      <c r="AW205" s="22"/>
    </row>
    <row r="206" spans="1:49" s="15" customFormat="1">
      <c r="A206" s="6" t="s">
        <v>2</v>
      </c>
      <c r="B206" s="2">
        <v>1168</v>
      </c>
      <c r="C206" s="2" t="s">
        <v>18</v>
      </c>
      <c r="D206" s="15">
        <f>56.3+1.18</f>
        <v>57.48</v>
      </c>
      <c r="E206" s="17">
        <v>4.4528133300379604</v>
      </c>
      <c r="F206" s="20">
        <v>0.47639608895372565</v>
      </c>
      <c r="G206" s="46">
        <v>6.2725449956406099</v>
      </c>
      <c r="H206" s="46">
        <v>13.828522248503599</v>
      </c>
      <c r="I206" s="46">
        <v>20.703488791236499</v>
      </c>
      <c r="J206" s="47">
        <v>4.0344169632690097</v>
      </c>
      <c r="K206" s="28">
        <v>10.631065274465801</v>
      </c>
      <c r="L206" s="28">
        <v>18.073003994650001</v>
      </c>
      <c r="M206" s="55">
        <v>27861800</v>
      </c>
      <c r="N206" s="55">
        <v>3376730</v>
      </c>
      <c r="O206" s="55">
        <v>2083930</v>
      </c>
      <c r="P206" s="55">
        <v>280123</v>
      </c>
      <c r="Q206" s="55">
        <v>32285300</v>
      </c>
      <c r="R206" s="55">
        <v>708233</v>
      </c>
      <c r="S206" s="51">
        <v>1017240</v>
      </c>
      <c r="T206" s="51">
        <v>320275.80000000005</v>
      </c>
      <c r="U206" s="53">
        <v>420953</v>
      </c>
      <c r="V206" s="14"/>
      <c r="W206" s="67"/>
      <c r="X206" s="55">
        <v>557000</v>
      </c>
      <c r="Y206" s="55">
        <v>461000</v>
      </c>
      <c r="Z206" s="74">
        <v>0</v>
      </c>
      <c r="AA206" s="67">
        <v>120430.1</v>
      </c>
      <c r="AB206" s="67">
        <v>199845.7</v>
      </c>
      <c r="AC206" s="53">
        <v>37100</v>
      </c>
      <c r="AD206" s="67">
        <v>812898</v>
      </c>
      <c r="AE206" s="53">
        <v>76500</v>
      </c>
      <c r="AF206" s="53">
        <v>41300</v>
      </c>
      <c r="AG206" s="53">
        <v>27900</v>
      </c>
      <c r="AH206" s="53">
        <v>13600</v>
      </c>
      <c r="AI206" s="53">
        <v>13400</v>
      </c>
      <c r="AJ206" s="55">
        <v>317000</v>
      </c>
      <c r="AK206" s="53">
        <v>421000</v>
      </c>
      <c r="AL206" s="55">
        <v>305000</v>
      </c>
      <c r="AM206" s="55">
        <v>1280000</v>
      </c>
      <c r="AN206" s="55">
        <v>1870000</v>
      </c>
      <c r="AO206" s="48"/>
      <c r="AP206" s="55">
        <v>125000</v>
      </c>
      <c r="AQ206" s="55">
        <v>112000</v>
      </c>
      <c r="AR206" s="72">
        <v>5760000</v>
      </c>
      <c r="AT206" s="28"/>
      <c r="AU206" s="29"/>
      <c r="AW206" s="22"/>
    </row>
    <row r="207" spans="1:49" s="15" customFormat="1">
      <c r="A207" s="6" t="s">
        <v>2</v>
      </c>
      <c r="B207" s="2">
        <v>1168</v>
      </c>
      <c r="C207" s="2" t="s">
        <v>18</v>
      </c>
      <c r="D207" s="15">
        <f>57.8+1.18</f>
        <v>58.98</v>
      </c>
      <c r="E207" s="17">
        <v>4.50092747890836</v>
      </c>
      <c r="F207" s="20">
        <v>0.52343966006490195</v>
      </c>
      <c r="G207" s="46">
        <v>10.072625062151401</v>
      </c>
      <c r="H207" s="46">
        <v>17.2673717566419</v>
      </c>
      <c r="I207" s="46">
        <v>24.888616197655701</v>
      </c>
      <c r="J207" s="47">
        <v>7.5592951069459202</v>
      </c>
      <c r="K207" s="28">
        <v>14.1730151027893</v>
      </c>
      <c r="L207" s="28">
        <v>22.372942811785698</v>
      </c>
      <c r="M207" s="53">
        <v>21007600</v>
      </c>
      <c r="N207" s="53">
        <v>2619900</v>
      </c>
      <c r="O207" s="53">
        <v>1970770</v>
      </c>
      <c r="P207" s="53">
        <v>249803</v>
      </c>
      <c r="Q207" s="53">
        <v>23984600</v>
      </c>
      <c r="R207" s="53">
        <v>657047</v>
      </c>
      <c r="S207" s="51">
        <v>2666109</v>
      </c>
      <c r="T207" s="51">
        <v>586445</v>
      </c>
      <c r="U207" s="53">
        <v>640065</v>
      </c>
      <c r="V207" s="14"/>
      <c r="W207" s="67"/>
      <c r="X207" s="53">
        <v>1730000</v>
      </c>
      <c r="Y207" s="53">
        <v>941000</v>
      </c>
      <c r="Z207" s="67">
        <v>0</v>
      </c>
      <c r="AA207" s="53">
        <v>315000</v>
      </c>
      <c r="AB207" s="53">
        <v>272000</v>
      </c>
      <c r="AC207" s="67">
        <v>89208.8</v>
      </c>
      <c r="AD207" s="67">
        <v>852036</v>
      </c>
      <c r="AE207" s="53">
        <v>123000</v>
      </c>
      <c r="AF207" s="53">
        <v>94900</v>
      </c>
      <c r="AG207" s="53">
        <v>58700</v>
      </c>
      <c r="AH207" s="53">
        <v>43200</v>
      </c>
      <c r="AI207" s="53">
        <v>15100</v>
      </c>
      <c r="AJ207" s="67">
        <v>273132</v>
      </c>
      <c r="AK207" s="53">
        <v>640000</v>
      </c>
      <c r="AL207" s="53">
        <v>326000</v>
      </c>
      <c r="AM207" s="53">
        <v>2530000</v>
      </c>
      <c r="AN207" s="53">
        <v>2500000</v>
      </c>
      <c r="AO207" s="67"/>
      <c r="AP207" s="53">
        <v>93700</v>
      </c>
      <c r="AQ207" s="53">
        <v>127000</v>
      </c>
      <c r="AR207" s="53">
        <v>74100000</v>
      </c>
      <c r="AT207" s="28"/>
      <c r="AU207" s="29"/>
      <c r="AW207" s="22"/>
    </row>
    <row r="208" spans="1:49" s="15" customFormat="1">
      <c r="A208" s="6" t="s">
        <v>2</v>
      </c>
      <c r="B208" s="2">
        <v>1168</v>
      </c>
      <c r="C208" s="2" t="s">
        <v>18</v>
      </c>
      <c r="D208" s="32">
        <f>59.3+1.175</f>
        <v>60.474999999999994</v>
      </c>
      <c r="E208" s="17">
        <v>4.54900692460585</v>
      </c>
      <c r="F208" s="20">
        <v>0.49551909745099787</v>
      </c>
      <c r="G208" s="46">
        <v>7.8346329423690397</v>
      </c>
      <c r="H208" s="46">
        <v>15.270786930158399</v>
      </c>
      <c r="I208" s="46">
        <v>22.403515342263798</v>
      </c>
      <c r="J208" s="47">
        <v>5.6051296868285698</v>
      </c>
      <c r="K208" s="28">
        <v>12.1250226113988</v>
      </c>
      <c r="L208" s="28">
        <v>19.936360427326701</v>
      </c>
      <c r="M208" s="53">
        <v>36086300</v>
      </c>
      <c r="N208" s="53">
        <v>4054230</v>
      </c>
      <c r="O208" s="53">
        <v>2723730</v>
      </c>
      <c r="P208" s="53">
        <v>284081</v>
      </c>
      <c r="Q208" s="53">
        <v>38642400</v>
      </c>
      <c r="R208" s="53">
        <v>974398</v>
      </c>
      <c r="S208" s="51">
        <v>2573980</v>
      </c>
      <c r="T208" s="51">
        <v>913300.2</v>
      </c>
      <c r="U208" s="53">
        <v>1250760</v>
      </c>
      <c r="V208" s="14"/>
      <c r="W208" s="67"/>
      <c r="X208" s="55">
        <v>1420000</v>
      </c>
      <c r="Y208" s="55">
        <v>1160000</v>
      </c>
      <c r="Z208" s="67">
        <v>0</v>
      </c>
      <c r="AA208" s="67">
        <v>379052.1</v>
      </c>
      <c r="AB208" s="67">
        <v>534248.1</v>
      </c>
      <c r="AC208" s="53">
        <v>69100</v>
      </c>
      <c r="AD208" s="67">
        <v>2039974.7</v>
      </c>
      <c r="AE208" s="67">
        <v>244282.6</v>
      </c>
      <c r="AF208" s="67">
        <v>137328.70000000001</v>
      </c>
      <c r="AG208" s="67">
        <v>128324.1</v>
      </c>
      <c r="AH208" s="67">
        <v>64838.1</v>
      </c>
      <c r="AI208" s="53">
        <v>19400</v>
      </c>
      <c r="AJ208" s="53">
        <v>918000</v>
      </c>
      <c r="AK208" s="53">
        <v>1250000</v>
      </c>
      <c r="AL208" s="53">
        <v>696000</v>
      </c>
      <c r="AM208" s="55">
        <v>3830000</v>
      </c>
      <c r="AN208" s="55">
        <v>5040000</v>
      </c>
      <c r="AO208" s="48"/>
      <c r="AP208" s="55">
        <v>111000</v>
      </c>
      <c r="AQ208" s="55">
        <v>415000</v>
      </c>
      <c r="AR208" s="72">
        <v>35700000</v>
      </c>
      <c r="AT208" s="28"/>
      <c r="AU208" s="29"/>
      <c r="AW208" s="22"/>
    </row>
    <row r="209" spans="1:49" s="9" customFormat="1">
      <c r="A209" s="6" t="s">
        <v>2</v>
      </c>
      <c r="B209" s="2">
        <v>1168</v>
      </c>
      <c r="C209" s="2" t="s">
        <v>18</v>
      </c>
      <c r="D209" s="15">
        <f>62.3+1.175</f>
        <v>63.474999999999994</v>
      </c>
      <c r="E209" s="17">
        <v>4.6431055236172396</v>
      </c>
      <c r="F209" s="20">
        <v>0.50437664285883332</v>
      </c>
      <c r="G209" s="46">
        <v>8.5805079630149592</v>
      </c>
      <c r="H209" s="46">
        <v>15.8667207497187</v>
      </c>
      <c r="I209" s="46">
        <v>23.040630954456201</v>
      </c>
      <c r="J209" s="47">
        <v>6.1110936475038304</v>
      </c>
      <c r="K209" s="28">
        <v>12.743998817121399</v>
      </c>
      <c r="L209" s="28">
        <v>20.714793450457002</v>
      </c>
      <c r="M209" s="55">
        <v>44192300</v>
      </c>
      <c r="N209" s="55">
        <v>4472910</v>
      </c>
      <c r="O209" s="55">
        <v>3059210</v>
      </c>
      <c r="P209" s="55">
        <v>363463</v>
      </c>
      <c r="Q209" s="55">
        <v>44158700</v>
      </c>
      <c r="R209" s="55">
        <v>1129233.8</v>
      </c>
      <c r="S209" s="51">
        <v>6652560</v>
      </c>
      <c r="T209" s="51">
        <v>1144096.8999999999</v>
      </c>
      <c r="U209" s="55">
        <v>1588140</v>
      </c>
      <c r="V209" s="14"/>
      <c r="W209" s="67"/>
      <c r="X209" s="55">
        <v>3520000</v>
      </c>
      <c r="Y209" s="55">
        <v>3130000</v>
      </c>
      <c r="Z209" s="67">
        <v>61210.1</v>
      </c>
      <c r="AA209" s="67">
        <v>374085</v>
      </c>
      <c r="AB209" s="67">
        <v>770011.9</v>
      </c>
      <c r="AC209" s="53">
        <v>109000</v>
      </c>
      <c r="AD209" s="67">
        <v>2162133</v>
      </c>
      <c r="AE209" s="67">
        <v>633431.5</v>
      </c>
      <c r="AF209" s="67">
        <v>212985.60000000001</v>
      </c>
      <c r="AG209" s="67">
        <v>86342.6</v>
      </c>
      <c r="AH209" s="67">
        <v>80981.5</v>
      </c>
      <c r="AI209" s="53">
        <v>29300</v>
      </c>
      <c r="AJ209" s="55">
        <v>721000</v>
      </c>
      <c r="AK209" s="55">
        <v>1590000</v>
      </c>
      <c r="AL209" s="55">
        <v>468000</v>
      </c>
      <c r="AM209" s="55">
        <v>4510000</v>
      </c>
      <c r="AN209" s="55">
        <v>6200000</v>
      </c>
      <c r="AO209" s="55">
        <v>223000</v>
      </c>
      <c r="AP209" s="55">
        <v>177000</v>
      </c>
      <c r="AQ209" s="55">
        <v>397000</v>
      </c>
      <c r="AR209" s="72">
        <v>68700000</v>
      </c>
      <c r="AT209" s="28"/>
      <c r="AU209" s="29"/>
      <c r="AV209" s="15"/>
      <c r="AW209" s="22"/>
    </row>
    <row r="210" spans="1:49" s="9" customFormat="1">
      <c r="A210" s="6" t="s">
        <v>2</v>
      </c>
      <c r="B210" s="2">
        <v>1168</v>
      </c>
      <c r="C210" s="2" t="s">
        <v>18</v>
      </c>
      <c r="D210" s="15">
        <f>63.8+0.41</f>
        <v>64.209999999999994</v>
      </c>
      <c r="E210" s="17">
        <v>4.6634084881528199</v>
      </c>
      <c r="F210" s="20">
        <v>0.45412997449889214</v>
      </c>
      <c r="G210" s="46">
        <v>4.2406564426229201</v>
      </c>
      <c r="H210" s="46">
        <v>12.1615652085682</v>
      </c>
      <c r="I210" s="46">
        <v>18.9490787571307</v>
      </c>
      <c r="J210" s="47">
        <v>2.3338476374755199</v>
      </c>
      <c r="K210" s="28">
        <v>8.9509329469533192</v>
      </c>
      <c r="L210" s="28">
        <v>16.1848126680995</v>
      </c>
      <c r="M210" s="53">
        <v>35469300</v>
      </c>
      <c r="N210" s="53">
        <v>3551640</v>
      </c>
      <c r="O210" s="55">
        <v>1909470</v>
      </c>
      <c r="P210" s="55">
        <v>320818</v>
      </c>
      <c r="Q210" s="53">
        <v>37783800</v>
      </c>
      <c r="R210" s="53">
        <v>724456</v>
      </c>
      <c r="S210" s="51">
        <v>1141234</v>
      </c>
      <c r="T210" s="51">
        <v>240558.1</v>
      </c>
      <c r="U210" s="55">
        <v>384897</v>
      </c>
      <c r="V210" s="14"/>
      <c r="W210" s="67"/>
      <c r="X210" s="55">
        <v>648000</v>
      </c>
      <c r="Y210" s="55">
        <v>493000</v>
      </c>
      <c r="Z210" s="67">
        <v>0</v>
      </c>
      <c r="AA210" s="67">
        <v>69048</v>
      </c>
      <c r="AB210" s="67">
        <v>171510.1</v>
      </c>
      <c r="AC210" s="53">
        <v>23300</v>
      </c>
      <c r="AD210" s="67">
        <v>461097</v>
      </c>
      <c r="AE210" s="67">
        <v>89777.600000000006</v>
      </c>
      <c r="AF210" s="67">
        <v>44365.2</v>
      </c>
      <c r="AG210" s="67">
        <v>39292.300000000003</v>
      </c>
      <c r="AH210" s="67">
        <v>24090.3</v>
      </c>
      <c r="AI210" s="65">
        <v>6779.1543000000001</v>
      </c>
      <c r="AJ210" s="55">
        <v>170000</v>
      </c>
      <c r="AK210" s="55">
        <v>385000</v>
      </c>
      <c r="AL210" s="55">
        <v>85600</v>
      </c>
      <c r="AM210" s="55">
        <v>881000</v>
      </c>
      <c r="AN210" s="55">
        <v>1710000</v>
      </c>
      <c r="AO210" s="48"/>
      <c r="AP210" s="67">
        <v>48629.9</v>
      </c>
      <c r="AQ210" s="55">
        <v>54800</v>
      </c>
      <c r="AR210" s="75">
        <v>6106650</v>
      </c>
      <c r="AT210" s="28"/>
      <c r="AU210" s="29"/>
      <c r="AV210" s="15"/>
      <c r="AW210" s="22"/>
    </row>
    <row r="211" spans="1:49" s="15" customFormat="1">
      <c r="A211" s="6" t="s">
        <v>2</v>
      </c>
      <c r="B211" s="2">
        <v>1168</v>
      </c>
      <c r="C211" s="2" t="s">
        <v>18</v>
      </c>
      <c r="D211" s="15">
        <f>64.3+0.92</f>
        <v>65.22</v>
      </c>
      <c r="E211" s="17">
        <v>4.6897788191217096</v>
      </c>
      <c r="F211" s="20">
        <v>0.50044358082357476</v>
      </c>
      <c r="G211" s="46">
        <v>8.1876140855424406</v>
      </c>
      <c r="H211" s="46">
        <v>15.611896084271599</v>
      </c>
      <c r="I211" s="46">
        <v>22.750946485330999</v>
      </c>
      <c r="J211" s="47">
        <v>5.84726849694463</v>
      </c>
      <c r="K211" s="28">
        <v>12.4547032869069</v>
      </c>
      <c r="L211" s="28">
        <v>20.293301307400998</v>
      </c>
      <c r="M211" s="55">
        <v>42545800</v>
      </c>
      <c r="N211" s="55">
        <v>5965430</v>
      </c>
      <c r="O211" s="55">
        <v>4055770</v>
      </c>
      <c r="P211" s="55">
        <v>570294</v>
      </c>
      <c r="Q211" s="55">
        <v>52707500</v>
      </c>
      <c r="R211" s="55">
        <v>1349960</v>
      </c>
      <c r="S211" s="51">
        <v>1255591</v>
      </c>
      <c r="T211" s="51">
        <v>380731.1</v>
      </c>
      <c r="U211" s="55">
        <v>648348</v>
      </c>
      <c r="V211" s="14"/>
      <c r="W211" s="67"/>
      <c r="X211" s="55">
        <v>807000</v>
      </c>
      <c r="Y211" s="55">
        <v>449000</v>
      </c>
      <c r="Z211" s="67">
        <v>0</v>
      </c>
      <c r="AA211" s="67">
        <v>168201.4</v>
      </c>
      <c r="AB211" s="67">
        <v>212529.7</v>
      </c>
      <c r="AC211" s="67">
        <v>329754.59999999998</v>
      </c>
      <c r="AD211" s="67">
        <v>355867.6</v>
      </c>
      <c r="AE211" s="67">
        <v>141351.6</v>
      </c>
      <c r="AF211" s="67">
        <v>95498.8</v>
      </c>
      <c r="AG211" s="67">
        <v>59232.2</v>
      </c>
      <c r="AH211" s="67">
        <v>37382.6</v>
      </c>
      <c r="AI211" s="55">
        <v>118000</v>
      </c>
      <c r="AJ211" s="55">
        <v>155000</v>
      </c>
      <c r="AK211" s="55">
        <v>648000</v>
      </c>
      <c r="AL211" s="55">
        <v>133000</v>
      </c>
      <c r="AM211" s="55">
        <v>1720000</v>
      </c>
      <c r="AN211" s="55">
        <v>2170000</v>
      </c>
      <c r="AO211" s="55">
        <v>113000</v>
      </c>
      <c r="AP211" s="67">
        <v>0</v>
      </c>
      <c r="AQ211" s="55">
        <v>68700</v>
      </c>
      <c r="AR211" s="72">
        <v>13500000</v>
      </c>
      <c r="AT211" s="28"/>
      <c r="AU211" s="29"/>
      <c r="AW211" s="22"/>
    </row>
    <row r="212" spans="1:49" s="15" customFormat="1">
      <c r="A212" s="6" t="s">
        <v>2</v>
      </c>
      <c r="B212" s="2">
        <v>1168</v>
      </c>
      <c r="C212" s="2" t="s">
        <v>18</v>
      </c>
      <c r="D212" s="15">
        <f>65.8+0.89</f>
        <v>66.69</v>
      </c>
      <c r="E212" s="17">
        <v>4.7257615058845204</v>
      </c>
      <c r="F212" s="20">
        <v>0.43197421957623522</v>
      </c>
      <c r="G212" s="46">
        <v>2.4025812329163698</v>
      </c>
      <c r="H212" s="46">
        <v>10.5092023308511</v>
      </c>
      <c r="I212" s="46">
        <v>17.3346393285854</v>
      </c>
      <c r="J212" s="47">
        <v>0.65148069909752404</v>
      </c>
      <c r="K212" s="28">
        <v>7.2847174324044701</v>
      </c>
      <c r="L212" s="28">
        <v>14.2787038880526</v>
      </c>
      <c r="M212" s="55">
        <v>38364000</v>
      </c>
      <c r="N212" s="55">
        <v>4219450</v>
      </c>
      <c r="O212" s="55">
        <v>2166720</v>
      </c>
      <c r="P212" s="55">
        <v>315422</v>
      </c>
      <c r="Q212" s="55">
        <v>41389500</v>
      </c>
      <c r="R212" s="55">
        <v>726680</v>
      </c>
      <c r="S212" s="51">
        <v>427951</v>
      </c>
      <c r="T212" s="51">
        <v>249379.8</v>
      </c>
      <c r="U212" s="55">
        <v>342853</v>
      </c>
      <c r="V212" s="14"/>
      <c r="W212" s="67"/>
      <c r="X212" s="55">
        <v>185000</v>
      </c>
      <c r="Y212" s="55">
        <v>243000</v>
      </c>
      <c r="Z212" s="67">
        <v>0</v>
      </c>
      <c r="AA212" s="67">
        <v>93380.3</v>
      </c>
      <c r="AB212" s="67">
        <v>155999.5</v>
      </c>
      <c r="AC212" s="67">
        <v>345287.8</v>
      </c>
      <c r="AD212" s="67">
        <v>260685.1</v>
      </c>
      <c r="AE212" s="67">
        <v>52925.3</v>
      </c>
      <c r="AF212" s="67">
        <v>23043.9</v>
      </c>
      <c r="AG212" s="67">
        <v>26567.8</v>
      </c>
      <c r="AH212" s="67">
        <v>14559.5</v>
      </c>
      <c r="AI212" s="55">
        <v>119000</v>
      </c>
      <c r="AJ212" s="55">
        <v>91400</v>
      </c>
      <c r="AK212" s="55">
        <v>343000</v>
      </c>
      <c r="AL212" s="55">
        <v>162000</v>
      </c>
      <c r="AM212" s="55">
        <v>571000</v>
      </c>
      <c r="AN212" s="55">
        <v>765000</v>
      </c>
      <c r="AO212" s="55">
        <v>34300</v>
      </c>
      <c r="AP212" s="67">
        <v>0</v>
      </c>
      <c r="AQ212" s="55">
        <v>64200</v>
      </c>
      <c r="AR212" s="72">
        <v>2450000</v>
      </c>
      <c r="AT212" s="28"/>
      <c r="AU212" s="29"/>
      <c r="AW212" s="22"/>
    </row>
    <row r="213" spans="1:49" s="15" customFormat="1">
      <c r="A213" s="6" t="s">
        <v>2</v>
      </c>
      <c r="B213" s="2">
        <v>1168</v>
      </c>
      <c r="C213" s="2" t="s">
        <v>18</v>
      </c>
      <c r="D213" s="15">
        <f>67.3+0.89</f>
        <v>68.19</v>
      </c>
      <c r="E213" s="17">
        <v>4.7607052116617004</v>
      </c>
      <c r="F213" s="20">
        <v>0.50379098920326992</v>
      </c>
      <c r="G213" s="46">
        <v>8.5817078563786708</v>
      </c>
      <c r="H213" s="46">
        <v>15.8916889828319</v>
      </c>
      <c r="I213" s="46">
        <v>23.150451135056699</v>
      </c>
      <c r="J213" s="47">
        <v>6.1942434672633002</v>
      </c>
      <c r="K213" s="28">
        <v>12.7383857330745</v>
      </c>
      <c r="L213" s="28">
        <v>20.754352831845701</v>
      </c>
      <c r="M213" s="55">
        <v>45477600</v>
      </c>
      <c r="N213" s="55">
        <v>6095430</v>
      </c>
      <c r="O213" s="55">
        <v>3974590</v>
      </c>
      <c r="P213" s="55">
        <v>675577</v>
      </c>
      <c r="Q213" s="55">
        <v>57204400</v>
      </c>
      <c r="R213" s="55">
        <v>1538400</v>
      </c>
      <c r="S213" s="51">
        <v>697778</v>
      </c>
      <c r="T213" s="51">
        <v>388921</v>
      </c>
      <c r="U213" s="55">
        <v>464359</v>
      </c>
      <c r="V213" s="14"/>
      <c r="W213" s="67"/>
      <c r="X213" s="55">
        <v>352000</v>
      </c>
      <c r="Y213" s="55">
        <v>346000</v>
      </c>
      <c r="Z213" s="67">
        <v>0</v>
      </c>
      <c r="AA213" s="55">
        <v>108000</v>
      </c>
      <c r="AB213" s="55">
        <v>281000</v>
      </c>
      <c r="AC213" s="55">
        <v>476000</v>
      </c>
      <c r="AD213" s="55">
        <v>406000</v>
      </c>
      <c r="AE213" s="67">
        <v>83988.7</v>
      </c>
      <c r="AF213" s="67">
        <v>46871.7</v>
      </c>
      <c r="AG213" s="67">
        <v>31541.3</v>
      </c>
      <c r="AH213" s="67">
        <v>39927.4</v>
      </c>
      <c r="AI213" s="55">
        <v>150000</v>
      </c>
      <c r="AJ213" s="55">
        <v>136000</v>
      </c>
      <c r="AK213" s="55">
        <v>464000</v>
      </c>
      <c r="AL213" s="55">
        <v>250000</v>
      </c>
      <c r="AM213" s="55">
        <v>1030000</v>
      </c>
      <c r="AN213" s="55">
        <v>1290000</v>
      </c>
      <c r="AO213" s="55">
        <v>104000</v>
      </c>
      <c r="AP213" s="67">
        <v>0</v>
      </c>
      <c r="AQ213" s="55">
        <v>97300</v>
      </c>
      <c r="AR213" s="72">
        <v>4360000</v>
      </c>
      <c r="AT213" s="28"/>
      <c r="AU213" s="29"/>
      <c r="AW213" s="22"/>
    </row>
    <row r="214" spans="1:49" s="15" customFormat="1">
      <c r="A214" s="6" t="s">
        <v>2</v>
      </c>
      <c r="B214" s="2">
        <v>1168</v>
      </c>
      <c r="C214" s="2" t="s">
        <v>18</v>
      </c>
      <c r="D214" s="15">
        <v>70.900000000000006</v>
      </c>
      <c r="E214" s="17">
        <v>4.8235239177874396</v>
      </c>
      <c r="F214" s="20">
        <v>0.57412669865252874</v>
      </c>
      <c r="G214" s="46">
        <v>14.154915506201499</v>
      </c>
      <c r="H214" s="46">
        <v>20.991450529986601</v>
      </c>
      <c r="I214" s="46">
        <v>29.845120641938699</v>
      </c>
      <c r="J214" s="47">
        <v>11.2318313103543</v>
      </c>
      <c r="K214" s="28">
        <v>18.009730023604099</v>
      </c>
      <c r="L214" s="28">
        <v>27.330845618116701</v>
      </c>
      <c r="M214" s="54">
        <v>142081040</v>
      </c>
      <c r="N214" s="54">
        <v>23802638</v>
      </c>
      <c r="O214" s="54">
        <v>16670367</v>
      </c>
      <c r="P214" s="54">
        <v>3362811</v>
      </c>
      <c r="Q214" s="54">
        <v>192929136</v>
      </c>
      <c r="R214" s="54">
        <v>12055544</v>
      </c>
      <c r="S214" s="51">
        <v>6220848.7999999998</v>
      </c>
      <c r="T214" s="51">
        <v>2827075</v>
      </c>
      <c r="U214" s="54">
        <v>6252603</v>
      </c>
      <c r="V214" s="14"/>
      <c r="W214" s="54">
        <v>0</v>
      </c>
      <c r="X214" s="54">
        <v>3560000</v>
      </c>
      <c r="Y214" s="54">
        <v>2660000</v>
      </c>
      <c r="Z214" s="48"/>
      <c r="AA214" s="54">
        <v>378000</v>
      </c>
      <c r="AB214" s="54">
        <v>2450000</v>
      </c>
      <c r="AC214" s="54">
        <v>3830000</v>
      </c>
      <c r="AD214" s="54">
        <v>0</v>
      </c>
      <c r="AE214" s="54">
        <v>1240000</v>
      </c>
      <c r="AF214" s="48"/>
      <c r="AG214" s="48"/>
      <c r="AH214" s="48"/>
      <c r="AI214" s="54">
        <v>180000</v>
      </c>
      <c r="AJ214" s="54">
        <v>1100000</v>
      </c>
      <c r="AK214" s="54">
        <v>6250000</v>
      </c>
      <c r="AL214" s="54">
        <v>812000</v>
      </c>
      <c r="AM214" s="54">
        <v>153000</v>
      </c>
      <c r="AN214" s="54">
        <v>4730000</v>
      </c>
      <c r="AO214" s="54">
        <v>4760000</v>
      </c>
      <c r="AP214" s="54">
        <v>401000</v>
      </c>
      <c r="AQ214" s="54">
        <v>489000</v>
      </c>
      <c r="AR214" s="48"/>
      <c r="AT214" s="28"/>
      <c r="AU214" s="29"/>
      <c r="AW214" s="22"/>
    </row>
    <row r="215" spans="1:49" s="15" customFormat="1">
      <c r="A215" s="6" t="s">
        <v>2</v>
      </c>
      <c r="B215" s="2">
        <v>1168</v>
      </c>
      <c r="C215" s="2" t="s">
        <v>18</v>
      </c>
      <c r="D215" s="15">
        <f>70.3+0.88</f>
        <v>71.179999999999993</v>
      </c>
      <c r="E215" s="17">
        <v>4.8302367287446399</v>
      </c>
      <c r="F215" s="20">
        <v>0.52268683698263319</v>
      </c>
      <c r="G215" s="46">
        <v>10.0478909279049</v>
      </c>
      <c r="H215" s="46">
        <v>17.305497976002702</v>
      </c>
      <c r="I215" s="46">
        <v>24.870204582748201</v>
      </c>
      <c r="J215" s="47">
        <v>7.5875385364909302</v>
      </c>
      <c r="K215" s="28">
        <v>14.146626339652499</v>
      </c>
      <c r="L215" s="28">
        <v>22.4016909266707</v>
      </c>
      <c r="M215" s="55">
        <v>32182700</v>
      </c>
      <c r="N215" s="55">
        <v>4504390</v>
      </c>
      <c r="O215" s="55">
        <v>3193330</v>
      </c>
      <c r="P215" s="55">
        <v>456640</v>
      </c>
      <c r="Q215" s="55">
        <v>40691100</v>
      </c>
      <c r="R215" s="55">
        <v>1282610</v>
      </c>
      <c r="S215" s="51">
        <v>1220267</v>
      </c>
      <c r="T215" s="51">
        <v>394644</v>
      </c>
      <c r="U215" s="55">
        <v>432235</v>
      </c>
      <c r="V215" s="14"/>
      <c r="W215" s="67"/>
      <c r="X215" s="55">
        <v>829000</v>
      </c>
      <c r="Y215" s="55">
        <v>391000</v>
      </c>
      <c r="Z215" s="67">
        <v>0</v>
      </c>
      <c r="AA215" s="55">
        <v>207000</v>
      </c>
      <c r="AB215" s="55">
        <v>187000</v>
      </c>
      <c r="AC215" s="55">
        <v>307000</v>
      </c>
      <c r="AD215" s="55">
        <v>275000</v>
      </c>
      <c r="AE215" s="55">
        <v>83900</v>
      </c>
      <c r="AF215" s="55">
        <v>46600</v>
      </c>
      <c r="AG215" s="55">
        <v>32200</v>
      </c>
      <c r="AH215" s="55">
        <v>25900</v>
      </c>
      <c r="AI215" s="55">
        <v>87900</v>
      </c>
      <c r="AJ215" s="55">
        <v>149000</v>
      </c>
      <c r="AK215" s="55">
        <v>432000</v>
      </c>
      <c r="AL215" s="55">
        <v>187000</v>
      </c>
      <c r="AM215" s="55">
        <v>1370000</v>
      </c>
      <c r="AN215" s="55">
        <v>1580000</v>
      </c>
      <c r="AO215" s="55">
        <v>51800</v>
      </c>
      <c r="AP215" s="67"/>
      <c r="AQ215" s="55">
        <v>64600</v>
      </c>
      <c r="AR215" s="72">
        <v>7740000</v>
      </c>
      <c r="AT215" s="28"/>
      <c r="AU215" s="29"/>
      <c r="AW215" s="22"/>
    </row>
    <row r="216" spans="1:49" s="15" customFormat="1">
      <c r="A216" s="6" t="s">
        <v>2</v>
      </c>
      <c r="B216" s="2">
        <v>1168</v>
      </c>
      <c r="C216" s="2" t="s">
        <v>18</v>
      </c>
      <c r="D216" s="15">
        <f>71.8+0.17</f>
        <v>71.97</v>
      </c>
      <c r="E216" s="17">
        <v>4.8496094052254799</v>
      </c>
      <c r="F216" s="20">
        <v>0.48894919060540842</v>
      </c>
      <c r="G216" s="46">
        <v>7.3180794625841799</v>
      </c>
      <c r="H216" s="46">
        <v>14.7576852867518</v>
      </c>
      <c r="I216" s="46">
        <v>21.824808975903899</v>
      </c>
      <c r="J216" s="47">
        <v>5.03859101906514</v>
      </c>
      <c r="K216" s="28">
        <v>11.5741354077271</v>
      </c>
      <c r="L216" s="28">
        <v>19.358736149727999</v>
      </c>
      <c r="M216" s="55">
        <v>49348100</v>
      </c>
      <c r="N216" s="55">
        <v>6280840</v>
      </c>
      <c r="O216" s="55">
        <v>3977220</v>
      </c>
      <c r="P216" s="55">
        <v>602360</v>
      </c>
      <c r="Q216" s="55">
        <v>59265900</v>
      </c>
      <c r="R216" s="55">
        <v>1429630</v>
      </c>
      <c r="S216" s="51">
        <v>1064658</v>
      </c>
      <c r="T216" s="51">
        <v>483578</v>
      </c>
      <c r="U216" s="55">
        <v>672246</v>
      </c>
      <c r="V216" s="14"/>
      <c r="W216" s="67"/>
      <c r="X216" s="55">
        <v>541000</v>
      </c>
      <c r="Y216" s="55">
        <v>524000</v>
      </c>
      <c r="Z216" s="67">
        <v>0</v>
      </c>
      <c r="AA216" s="55">
        <v>157000</v>
      </c>
      <c r="AB216" s="55">
        <v>326000</v>
      </c>
      <c r="AC216" s="55">
        <v>531000</v>
      </c>
      <c r="AD216" s="55">
        <v>552000</v>
      </c>
      <c r="AE216" s="55">
        <v>125000</v>
      </c>
      <c r="AF216" s="55">
        <v>50800</v>
      </c>
      <c r="AG216" s="55">
        <v>38300</v>
      </c>
      <c r="AH216" s="55">
        <v>34200</v>
      </c>
      <c r="AI216" s="55">
        <v>207000</v>
      </c>
      <c r="AJ216" s="55">
        <v>197000</v>
      </c>
      <c r="AK216" s="55">
        <v>672000</v>
      </c>
      <c r="AL216" s="55">
        <v>250000</v>
      </c>
      <c r="AM216" s="55">
        <v>1580000</v>
      </c>
      <c r="AN216" s="55">
        <v>1660000</v>
      </c>
      <c r="AO216" s="55">
        <v>76900</v>
      </c>
      <c r="AP216" s="55">
        <v>18900</v>
      </c>
      <c r="AQ216" s="55">
        <v>124000</v>
      </c>
      <c r="AR216" s="72">
        <v>7050000</v>
      </c>
      <c r="AT216" s="28"/>
      <c r="AU216" s="29"/>
      <c r="AW216" s="22"/>
    </row>
    <row r="217" spans="1:49" s="15" customFormat="1">
      <c r="A217" s="6" t="s">
        <v>2</v>
      </c>
      <c r="B217" s="2">
        <v>1168</v>
      </c>
      <c r="C217" s="2" t="s">
        <v>18</v>
      </c>
      <c r="D217" s="15">
        <f>72.8+0.17</f>
        <v>72.97</v>
      </c>
      <c r="E217" s="17">
        <v>4.8752903863569204</v>
      </c>
      <c r="F217" s="20">
        <v>0.52808371251951913</v>
      </c>
      <c r="G217" s="46">
        <v>10.499189777000201</v>
      </c>
      <c r="H217" s="46">
        <v>17.650608612260498</v>
      </c>
      <c r="I217" s="46">
        <v>25.193491003132799</v>
      </c>
      <c r="J217" s="47">
        <v>7.93664416891869</v>
      </c>
      <c r="K217" s="28">
        <v>14.553257849641399</v>
      </c>
      <c r="L217" s="28">
        <v>22.9727552015102</v>
      </c>
      <c r="M217" s="55">
        <v>39016800</v>
      </c>
      <c r="N217" s="55">
        <v>5507550</v>
      </c>
      <c r="O217" s="55">
        <v>3922640</v>
      </c>
      <c r="P217" s="55">
        <v>590228</v>
      </c>
      <c r="Q217" s="55">
        <v>49677300</v>
      </c>
      <c r="R217" s="55">
        <v>1650190</v>
      </c>
      <c r="S217" s="51">
        <v>1109953</v>
      </c>
      <c r="T217" s="51">
        <v>389570</v>
      </c>
      <c r="U217" s="55">
        <v>626759</v>
      </c>
      <c r="V217" s="14"/>
      <c r="W217" s="67"/>
      <c r="X217" s="55">
        <v>621000</v>
      </c>
      <c r="Y217" s="55">
        <v>489000</v>
      </c>
      <c r="Z217" s="67">
        <v>0</v>
      </c>
      <c r="AA217" s="55">
        <v>148000</v>
      </c>
      <c r="AB217" s="55">
        <v>242000</v>
      </c>
      <c r="AC217" s="55">
        <v>399000</v>
      </c>
      <c r="AD217" s="55">
        <v>490000</v>
      </c>
      <c r="AE217" s="55">
        <v>82800</v>
      </c>
      <c r="AF217" s="55">
        <v>44200</v>
      </c>
      <c r="AG217" s="55">
        <v>30200</v>
      </c>
      <c r="AH217" s="55">
        <v>22600</v>
      </c>
      <c r="AI217" s="55">
        <v>243000</v>
      </c>
      <c r="AJ217" s="55">
        <v>121000</v>
      </c>
      <c r="AK217" s="55">
        <v>627000</v>
      </c>
      <c r="AL217" s="55">
        <v>202000</v>
      </c>
      <c r="AM217" s="55">
        <v>911000</v>
      </c>
      <c r="AN217" s="55">
        <v>1410000</v>
      </c>
      <c r="AO217" s="55">
        <v>58600</v>
      </c>
      <c r="AP217" s="67">
        <v>0</v>
      </c>
      <c r="AQ217" s="55">
        <v>117000</v>
      </c>
      <c r="AR217" s="72">
        <v>4850000</v>
      </c>
      <c r="AT217" s="28"/>
      <c r="AU217" s="29"/>
      <c r="AW217" s="22"/>
    </row>
    <row r="218" spans="1:49" s="15" customFormat="1">
      <c r="A218" s="6" t="s">
        <v>2</v>
      </c>
      <c r="B218" s="2">
        <v>1168</v>
      </c>
      <c r="C218" s="2" t="s">
        <v>18</v>
      </c>
      <c r="D218" s="15">
        <f>73.8+0.645</f>
        <v>74.444999999999993</v>
      </c>
      <c r="E218" s="17">
        <v>4.9163105015928696</v>
      </c>
      <c r="F218" s="20">
        <v>0.4821808949705445</v>
      </c>
      <c r="G218" s="46">
        <v>6.75697072411071</v>
      </c>
      <c r="H218" s="46">
        <v>14.246645391207901</v>
      </c>
      <c r="I218" s="46">
        <v>21.184064672492799</v>
      </c>
      <c r="J218" s="47">
        <v>4.5464252889581802</v>
      </c>
      <c r="K218" s="28">
        <v>11.0773239160849</v>
      </c>
      <c r="L218" s="28">
        <v>18.7181041448986</v>
      </c>
      <c r="M218" s="55">
        <v>34914000</v>
      </c>
      <c r="N218" s="55">
        <v>4667576</v>
      </c>
      <c r="O218" s="55">
        <v>2853598.5</v>
      </c>
      <c r="P218" s="55">
        <v>470527.7</v>
      </c>
      <c r="Q218" s="55">
        <v>41229812</v>
      </c>
      <c r="R218" s="55">
        <v>1022210.1</v>
      </c>
      <c r="S218" s="51">
        <v>949816</v>
      </c>
      <c r="T218" s="51">
        <v>343848.8</v>
      </c>
      <c r="U218" s="67">
        <v>555130.4</v>
      </c>
      <c r="V218" s="14"/>
      <c r="W218" s="67"/>
      <c r="X218" s="67">
        <v>544547</v>
      </c>
      <c r="Y218" s="67">
        <v>405269</v>
      </c>
      <c r="Z218" s="67">
        <v>0</v>
      </c>
      <c r="AA218" s="67">
        <v>103481.7</v>
      </c>
      <c r="AB218" s="67">
        <v>240367.1</v>
      </c>
      <c r="AC218" s="67">
        <v>310188.7</v>
      </c>
      <c r="AD218" s="67">
        <v>292163.5</v>
      </c>
      <c r="AE218" s="67">
        <v>99027.4</v>
      </c>
      <c r="AF218" s="67">
        <v>38845.300000000003</v>
      </c>
      <c r="AG218" s="67">
        <v>33023.9</v>
      </c>
      <c r="AH218" s="67">
        <v>27155.9</v>
      </c>
      <c r="AI218" s="67">
        <v>112691.5</v>
      </c>
      <c r="AJ218" s="67">
        <v>94962.3</v>
      </c>
      <c r="AK218" s="67">
        <v>555130.4</v>
      </c>
      <c r="AL218" s="67">
        <v>203982.5</v>
      </c>
      <c r="AM218" s="67">
        <v>764191.8</v>
      </c>
      <c r="AN218" s="67">
        <v>1164046</v>
      </c>
      <c r="AO218" s="67">
        <v>105600.5</v>
      </c>
      <c r="AP218" s="67">
        <v>0</v>
      </c>
      <c r="AQ218" s="67">
        <v>64302.2</v>
      </c>
      <c r="AR218" s="75">
        <v>3339856.5</v>
      </c>
      <c r="AT218" s="28"/>
      <c r="AU218" s="29"/>
      <c r="AW218" s="22"/>
    </row>
    <row r="219" spans="1:49" s="15" customFormat="1">
      <c r="A219" s="6" t="s">
        <v>2</v>
      </c>
      <c r="B219" s="2">
        <v>1168</v>
      </c>
      <c r="C219" s="2" t="s">
        <v>18</v>
      </c>
      <c r="D219" s="15">
        <f>75.3+0.66</f>
        <v>75.959999999999994</v>
      </c>
      <c r="E219" s="17">
        <v>4.9635194501566904</v>
      </c>
      <c r="F219" s="20">
        <v>0.52946729970755291</v>
      </c>
      <c r="G219" s="46">
        <v>10.5493938608903</v>
      </c>
      <c r="H219" s="46">
        <v>17.720273435651599</v>
      </c>
      <c r="I219" s="46">
        <v>25.390464885081698</v>
      </c>
      <c r="J219" s="47">
        <v>7.9622838701621399</v>
      </c>
      <c r="K219" s="28">
        <v>14.620985294947101</v>
      </c>
      <c r="L219" s="28">
        <v>23.092814857550302</v>
      </c>
      <c r="M219" s="55">
        <v>34483600</v>
      </c>
      <c r="N219" s="55">
        <v>5078650</v>
      </c>
      <c r="O219" s="55">
        <v>3582110</v>
      </c>
      <c r="P219" s="55">
        <v>586685</v>
      </c>
      <c r="Q219" s="55">
        <v>43517200</v>
      </c>
      <c r="R219" s="55">
        <v>1545960</v>
      </c>
      <c r="S219" s="51">
        <v>487406</v>
      </c>
      <c r="T219" s="51">
        <v>287810</v>
      </c>
      <c r="U219" s="55">
        <v>354170</v>
      </c>
      <c r="V219" s="14"/>
      <c r="W219" s="67"/>
      <c r="X219" s="55">
        <v>220000</v>
      </c>
      <c r="Y219" s="55">
        <v>268000</v>
      </c>
      <c r="Z219" s="67">
        <v>0</v>
      </c>
      <c r="AA219" s="55">
        <v>86900</v>
      </c>
      <c r="AB219" s="55">
        <v>201000</v>
      </c>
      <c r="AC219" s="55">
        <v>316000</v>
      </c>
      <c r="AD219" s="55">
        <v>266000</v>
      </c>
      <c r="AE219" s="55">
        <v>70800</v>
      </c>
      <c r="AF219" s="55">
        <v>28100</v>
      </c>
      <c r="AG219" s="55">
        <v>21200</v>
      </c>
      <c r="AH219" s="55">
        <v>19400</v>
      </c>
      <c r="AI219" s="55">
        <v>89300</v>
      </c>
      <c r="AJ219" s="55">
        <v>132000</v>
      </c>
      <c r="AK219" s="55">
        <v>354000</v>
      </c>
      <c r="AL219" s="55">
        <v>142000</v>
      </c>
      <c r="AM219" s="55">
        <v>934000</v>
      </c>
      <c r="AN219" s="55">
        <v>1030000</v>
      </c>
      <c r="AO219" s="55">
        <v>63300</v>
      </c>
      <c r="AP219" s="67"/>
      <c r="AQ219" s="55">
        <v>68800</v>
      </c>
      <c r="AR219" s="72">
        <v>5560000</v>
      </c>
      <c r="AT219" s="28"/>
      <c r="AU219" s="29"/>
      <c r="AW219" s="22"/>
    </row>
    <row r="220" spans="1:49" s="15" customFormat="1">
      <c r="A220" s="6" t="s">
        <v>2</v>
      </c>
      <c r="B220" s="2">
        <v>1168</v>
      </c>
      <c r="C220" s="2" t="s">
        <v>18</v>
      </c>
      <c r="D220" s="15">
        <f>78.3+0.41</f>
        <v>78.709999999999994</v>
      </c>
      <c r="E220" s="17">
        <v>5.0458233460019697</v>
      </c>
      <c r="F220" s="20">
        <v>0.5000637055863093</v>
      </c>
      <c r="G220" s="46">
        <v>8.2584133710764807</v>
      </c>
      <c r="H220" s="46">
        <v>15.564495250866599</v>
      </c>
      <c r="I220" s="46">
        <v>22.761348863060402</v>
      </c>
      <c r="J220" s="47">
        <v>5.85261824311082</v>
      </c>
      <c r="K220" s="28">
        <v>12.420897198323599</v>
      </c>
      <c r="L220" s="28">
        <v>20.348414044708299</v>
      </c>
      <c r="M220" s="55">
        <v>25332600</v>
      </c>
      <c r="N220" s="55">
        <v>2982090</v>
      </c>
      <c r="O220" s="55">
        <v>1908780</v>
      </c>
      <c r="P220" s="55">
        <v>301589</v>
      </c>
      <c r="Q220" s="55">
        <v>29074400</v>
      </c>
      <c r="R220" s="55">
        <v>772481</v>
      </c>
      <c r="S220" s="51">
        <v>548294</v>
      </c>
      <c r="T220" s="51">
        <v>250343.8</v>
      </c>
      <c r="U220" s="55">
        <v>314750</v>
      </c>
      <c r="V220" s="14"/>
      <c r="W220" s="67"/>
      <c r="X220" s="55">
        <v>257000</v>
      </c>
      <c r="Y220" s="55">
        <v>291000</v>
      </c>
      <c r="Z220" s="67">
        <v>0</v>
      </c>
      <c r="AA220" s="55">
        <v>70500</v>
      </c>
      <c r="AB220" s="55">
        <v>180000</v>
      </c>
      <c r="AC220" s="55">
        <v>300000</v>
      </c>
      <c r="AD220" s="55">
        <v>240000</v>
      </c>
      <c r="AE220" s="55">
        <v>69400</v>
      </c>
      <c r="AF220" s="55">
        <v>30100</v>
      </c>
      <c r="AG220" s="55">
        <v>30800</v>
      </c>
      <c r="AH220" s="55">
        <v>16500</v>
      </c>
      <c r="AI220" s="55">
        <v>98000</v>
      </c>
      <c r="AJ220" s="55">
        <v>92500</v>
      </c>
      <c r="AK220" s="55">
        <v>315000</v>
      </c>
      <c r="AL220" s="55">
        <v>110000</v>
      </c>
      <c r="AM220" s="55">
        <v>803000</v>
      </c>
      <c r="AN220" s="55">
        <v>1260000</v>
      </c>
      <c r="AO220" s="55">
        <v>63700</v>
      </c>
      <c r="AP220" s="67">
        <v>0</v>
      </c>
      <c r="AQ220" s="55">
        <v>63700</v>
      </c>
      <c r="AR220" s="75">
        <v>2080960</v>
      </c>
      <c r="AT220" s="28"/>
      <c r="AU220" s="29"/>
      <c r="AW220" s="22"/>
    </row>
    <row r="221" spans="1:49" s="15" customFormat="1">
      <c r="A221" s="6" t="s">
        <v>2</v>
      </c>
      <c r="B221" s="2">
        <v>1168</v>
      </c>
      <c r="C221" s="2" t="s">
        <v>18</v>
      </c>
      <c r="D221" s="15">
        <f>79.8+0.97</f>
        <v>80.77</v>
      </c>
      <c r="E221" s="17">
        <v>5.1049860184113998</v>
      </c>
      <c r="F221" s="20">
        <v>0.49018741179895969</v>
      </c>
      <c r="G221" s="46">
        <v>7.3881726110081303</v>
      </c>
      <c r="H221" s="46">
        <v>14.830137522093599</v>
      </c>
      <c r="I221" s="46">
        <v>21.916794549938999</v>
      </c>
      <c r="J221" s="47">
        <v>5.1078812910256497</v>
      </c>
      <c r="K221" s="28">
        <v>11.681010931107201</v>
      </c>
      <c r="L221" s="28">
        <v>19.448038277371701</v>
      </c>
      <c r="M221" s="55">
        <v>19522300</v>
      </c>
      <c r="N221" s="55">
        <v>2470640</v>
      </c>
      <c r="O221" s="55">
        <v>1514560</v>
      </c>
      <c r="P221" s="55">
        <v>250869</v>
      </c>
      <c r="Q221" s="55">
        <v>24563700</v>
      </c>
      <c r="R221" s="55">
        <v>610104</v>
      </c>
      <c r="S221" s="51">
        <v>433989</v>
      </c>
      <c r="T221" s="51">
        <v>233309</v>
      </c>
      <c r="U221" s="55">
        <v>298702</v>
      </c>
      <c r="V221" s="14"/>
      <c r="W221" s="67"/>
      <c r="X221" s="55">
        <v>237000</v>
      </c>
      <c r="Y221" s="55">
        <v>197000</v>
      </c>
      <c r="Z221" s="67">
        <v>0</v>
      </c>
      <c r="AA221" s="55">
        <v>95000</v>
      </c>
      <c r="AB221" s="55">
        <v>138000</v>
      </c>
      <c r="AC221" s="55">
        <v>204000</v>
      </c>
      <c r="AD221" s="55">
        <v>255000</v>
      </c>
      <c r="AE221" s="55">
        <v>49600</v>
      </c>
      <c r="AF221" s="55">
        <v>20400</v>
      </c>
      <c r="AG221" s="55">
        <v>22400</v>
      </c>
      <c r="AH221" s="55">
        <v>19800</v>
      </c>
      <c r="AI221" s="55">
        <v>97800</v>
      </c>
      <c r="AJ221" s="55">
        <v>97500</v>
      </c>
      <c r="AK221" s="55">
        <v>299000</v>
      </c>
      <c r="AL221" s="55">
        <v>96300</v>
      </c>
      <c r="AM221" s="55">
        <v>784000</v>
      </c>
      <c r="AN221" s="55">
        <v>903000</v>
      </c>
      <c r="AO221" s="55">
        <v>33200</v>
      </c>
      <c r="AP221" s="67">
        <v>0</v>
      </c>
      <c r="AQ221" s="67">
        <v>48132.3</v>
      </c>
      <c r="AR221" s="72">
        <v>3160000</v>
      </c>
      <c r="AT221" s="28"/>
      <c r="AU221" s="29"/>
      <c r="AW221" s="22"/>
    </row>
    <row r="222" spans="1:49" s="15" customFormat="1">
      <c r="A222" s="6" t="s">
        <v>2</v>
      </c>
      <c r="B222" s="2">
        <v>1168</v>
      </c>
      <c r="C222" s="2" t="s">
        <v>18</v>
      </c>
      <c r="D222" s="15">
        <f>81.3+1.175</f>
        <v>82.474999999999994</v>
      </c>
      <c r="E222" s="17">
        <v>5.16389984518029</v>
      </c>
      <c r="F222" s="20">
        <v>0.43410783078400095</v>
      </c>
      <c r="G222" s="46">
        <v>2.5839331117442801</v>
      </c>
      <c r="H222" s="46">
        <v>10.6414654875024</v>
      </c>
      <c r="I222" s="46">
        <v>17.494644395371999</v>
      </c>
      <c r="J222" s="47">
        <v>0.76232182142717497</v>
      </c>
      <c r="K222" s="28">
        <v>7.4272845036631399</v>
      </c>
      <c r="L222" s="28">
        <v>14.496558164546901</v>
      </c>
      <c r="M222" s="55">
        <v>19552300</v>
      </c>
      <c r="N222" s="55">
        <v>2097790</v>
      </c>
      <c r="O222" s="55">
        <v>1096130</v>
      </c>
      <c r="P222" s="55">
        <v>170223</v>
      </c>
      <c r="Q222" s="55">
        <v>20857300</v>
      </c>
      <c r="R222" s="55">
        <v>342906</v>
      </c>
      <c r="S222" s="51">
        <v>304523</v>
      </c>
      <c r="T222" s="51">
        <v>147704.5</v>
      </c>
      <c r="U222" s="55">
        <v>189423</v>
      </c>
      <c r="V222" s="14"/>
      <c r="W222" s="67"/>
      <c r="X222" s="55">
        <v>170000</v>
      </c>
      <c r="Y222" s="55">
        <v>135000</v>
      </c>
      <c r="Z222" s="67">
        <v>0</v>
      </c>
      <c r="AA222" s="55">
        <v>49200</v>
      </c>
      <c r="AB222" s="55">
        <v>98500</v>
      </c>
      <c r="AC222" s="55">
        <v>188000</v>
      </c>
      <c r="AD222" s="55">
        <v>189000</v>
      </c>
      <c r="AE222" s="55">
        <v>46800</v>
      </c>
      <c r="AF222" s="55">
        <v>16900</v>
      </c>
      <c r="AG222" s="55">
        <v>15700</v>
      </c>
      <c r="AH222" s="67">
        <v>6890.4614300000003</v>
      </c>
      <c r="AI222" s="55">
        <v>97400</v>
      </c>
      <c r="AJ222" s="55">
        <v>51500</v>
      </c>
      <c r="AK222" s="55">
        <v>189000</v>
      </c>
      <c r="AL222" s="55">
        <v>64800</v>
      </c>
      <c r="AM222" s="55">
        <v>629000</v>
      </c>
      <c r="AN222" s="55">
        <v>769000</v>
      </c>
      <c r="AO222" s="55">
        <v>12800</v>
      </c>
      <c r="AP222" s="55">
        <v>16900</v>
      </c>
      <c r="AQ222" s="67">
        <v>27352.6</v>
      </c>
      <c r="AR222" s="72">
        <v>1790000</v>
      </c>
      <c r="AT222" s="28"/>
      <c r="AU222" s="29"/>
      <c r="AW222" s="22"/>
    </row>
    <row r="223" spans="1:49" s="15" customFormat="1">
      <c r="A223" s="6" t="s">
        <v>2</v>
      </c>
      <c r="B223" s="2">
        <v>1168</v>
      </c>
      <c r="C223" s="2" t="s">
        <v>18</v>
      </c>
      <c r="D223" s="17">
        <f>83.3+0.65</f>
        <v>83.95</v>
      </c>
      <c r="E223" s="17">
        <v>5.2276732219210897</v>
      </c>
      <c r="F223" s="20">
        <v>0.49628386412726788</v>
      </c>
      <c r="G223" s="46">
        <v>7.90692277339223</v>
      </c>
      <c r="H223" s="46">
        <v>15.272499286300301</v>
      </c>
      <c r="I223" s="46">
        <v>22.3621180993321</v>
      </c>
      <c r="J223" s="47">
        <v>5.5644796502568497</v>
      </c>
      <c r="K223" s="28">
        <v>12.104759258729</v>
      </c>
      <c r="L223" s="28">
        <v>19.9725871310063</v>
      </c>
      <c r="M223" s="49">
        <v>1814281.372</v>
      </c>
      <c r="N223" s="49">
        <v>235484.51199999999</v>
      </c>
      <c r="O223" s="49">
        <v>141307.34</v>
      </c>
      <c r="P223" s="49">
        <v>26416.419000000002</v>
      </c>
      <c r="Q223" s="49">
        <v>2074974.4350000001</v>
      </c>
      <c r="R223" s="49">
        <v>64286.207000000002</v>
      </c>
      <c r="S223" s="51">
        <v>37382.226000000002</v>
      </c>
      <c r="T223" s="51">
        <v>19414.421999999999</v>
      </c>
      <c r="U223" s="49">
        <v>21923.188999999998</v>
      </c>
      <c r="V223" s="14"/>
      <c r="W223" s="49">
        <v>0</v>
      </c>
      <c r="X223" s="49">
        <v>19854.666000000001</v>
      </c>
      <c r="Y223" s="49">
        <v>17527.560000000001</v>
      </c>
      <c r="Z223" s="49">
        <v>0</v>
      </c>
      <c r="AA223" s="49">
        <v>7010.6210000000001</v>
      </c>
      <c r="AB223" s="49">
        <v>12403.800999999999</v>
      </c>
      <c r="AC223" s="49">
        <v>3951.2689999999998</v>
      </c>
      <c r="AD223" s="49">
        <v>35780.824000000001</v>
      </c>
      <c r="AE223" s="49">
        <v>3797.4290000000001</v>
      </c>
      <c r="AF223" s="49">
        <v>1865.4369999999999</v>
      </c>
      <c r="AG223" s="49">
        <v>1311.4659999999999</v>
      </c>
      <c r="AH223" s="49">
        <v>799.65200000000004</v>
      </c>
      <c r="AI223" s="49">
        <v>816.4</v>
      </c>
      <c r="AJ223" s="49">
        <v>15624.596</v>
      </c>
      <c r="AK223" s="49">
        <v>21923.188999999998</v>
      </c>
      <c r="AL223" s="49">
        <v>7924.0820000000003</v>
      </c>
      <c r="AM223" s="49">
        <v>49943.243999999999</v>
      </c>
      <c r="AN223" s="49">
        <v>48426.355000000003</v>
      </c>
      <c r="AO223" s="49">
        <v>193.39400000000001</v>
      </c>
      <c r="AP223" s="49">
        <v>1984.6579999999999</v>
      </c>
      <c r="AQ223" s="49">
        <v>3744.0239999999999</v>
      </c>
      <c r="AR223" s="49">
        <v>188128.05300000001</v>
      </c>
      <c r="AT223" s="28"/>
      <c r="AU223" s="29"/>
      <c r="AW223" s="22"/>
    </row>
    <row r="224" spans="1:49">
      <c r="A224" s="6" t="s">
        <v>2</v>
      </c>
      <c r="B224" s="2">
        <v>1168</v>
      </c>
      <c r="C224" s="2" t="s">
        <v>18</v>
      </c>
      <c r="D224" s="15">
        <v>85.4</v>
      </c>
      <c r="E224" s="17">
        <v>5.2899146612559402</v>
      </c>
      <c r="F224" s="20">
        <v>0.48377393091566401</v>
      </c>
      <c r="G224" s="46">
        <v>6.8716122076320296</v>
      </c>
      <c r="H224" s="46">
        <v>14.4050540355843</v>
      </c>
      <c r="I224" s="46">
        <v>21.421023472955898</v>
      </c>
      <c r="J224" s="47">
        <v>4.6592753561536098</v>
      </c>
      <c r="K224" s="28">
        <v>11.237835193670101</v>
      </c>
      <c r="L224" s="28">
        <v>18.8482209625918</v>
      </c>
      <c r="M224" s="54">
        <v>164909920</v>
      </c>
      <c r="N224" s="54">
        <v>26132028</v>
      </c>
      <c r="O224" s="54">
        <v>14212534</v>
      </c>
      <c r="P224" s="54">
        <v>2492882</v>
      </c>
      <c r="Q224" s="54">
        <v>298950976</v>
      </c>
      <c r="R224" s="54">
        <v>7783843</v>
      </c>
      <c r="S224" s="51">
        <v>3733827.3</v>
      </c>
      <c r="T224" s="51">
        <v>2406412.4000000004</v>
      </c>
      <c r="U224" s="54">
        <v>4785270.5</v>
      </c>
      <c r="V224" s="14"/>
      <c r="W224" s="54">
        <v>0</v>
      </c>
      <c r="X224" s="54">
        <v>1700000</v>
      </c>
      <c r="Y224" s="54">
        <v>2040000</v>
      </c>
      <c r="Z224" s="48"/>
      <c r="AA224" s="54">
        <v>820000</v>
      </c>
      <c r="AB224" s="54">
        <v>1590000</v>
      </c>
      <c r="AC224" s="54">
        <v>4860000</v>
      </c>
      <c r="AD224" s="48">
        <v>0</v>
      </c>
      <c r="AE224" s="54">
        <v>1220000</v>
      </c>
      <c r="AF224" s="48"/>
      <c r="AG224" s="48"/>
      <c r="AH224" s="48"/>
      <c r="AI224" s="54">
        <v>189000</v>
      </c>
      <c r="AJ224" s="54">
        <v>1700000</v>
      </c>
      <c r="AK224" s="54">
        <v>4790000</v>
      </c>
      <c r="AL224" s="54">
        <v>1000000</v>
      </c>
      <c r="AM224" s="48"/>
      <c r="AN224" s="54">
        <v>5290000</v>
      </c>
      <c r="AO224" s="48">
        <v>5461508.5</v>
      </c>
      <c r="AP224" s="54">
        <v>650000</v>
      </c>
      <c r="AQ224" s="54">
        <v>315000</v>
      </c>
      <c r="AR224" s="48"/>
      <c r="AS224" s="15"/>
      <c r="AT224" s="28"/>
      <c r="AU224" s="29"/>
      <c r="AV224" s="15"/>
      <c r="AW224" s="22"/>
    </row>
    <row r="225" spans="1:49">
      <c r="A225" s="6" t="s">
        <v>2</v>
      </c>
      <c r="B225" s="2">
        <v>1168</v>
      </c>
      <c r="C225" s="2" t="s">
        <v>18</v>
      </c>
      <c r="D225" s="17">
        <f>86.3+0.64</f>
        <v>86.94</v>
      </c>
      <c r="E225" s="17">
        <v>5.3589883047294098</v>
      </c>
      <c r="F225" s="20">
        <v>0.48426836746492091</v>
      </c>
      <c r="G225" s="46">
        <v>6.8623424141724598</v>
      </c>
      <c r="H225" s="46">
        <v>14.3797528224943</v>
      </c>
      <c r="I225" s="46">
        <v>21.4522615430865</v>
      </c>
      <c r="J225" s="47">
        <v>4.7029051017288603</v>
      </c>
      <c r="K225" s="28">
        <v>11.2502099407067</v>
      </c>
      <c r="L225" s="28">
        <v>18.886569706524</v>
      </c>
      <c r="M225" s="49">
        <v>1182869.075</v>
      </c>
      <c r="N225" s="49">
        <v>161861.78700000001</v>
      </c>
      <c r="O225" s="49">
        <v>96131.745999999999</v>
      </c>
      <c r="P225" s="49">
        <v>18517.648000000001</v>
      </c>
      <c r="Q225" s="49">
        <v>1288514.0549999999</v>
      </c>
      <c r="R225" s="49">
        <v>37337.682999999997</v>
      </c>
      <c r="S225" s="51">
        <v>42121.17</v>
      </c>
      <c r="T225" s="51">
        <v>15865.153999999999</v>
      </c>
      <c r="U225" s="49">
        <v>17465.906999999999</v>
      </c>
      <c r="V225" s="14"/>
      <c r="W225" s="49">
        <v>0</v>
      </c>
      <c r="X225" s="49">
        <v>30895.72</v>
      </c>
      <c r="Y225" s="49">
        <v>11225.45</v>
      </c>
      <c r="Z225" s="49">
        <v>0</v>
      </c>
      <c r="AA225" s="49">
        <v>7267.5950000000003</v>
      </c>
      <c r="AB225" s="49">
        <v>8597.5589999999993</v>
      </c>
      <c r="AC225" s="49">
        <v>2378.538</v>
      </c>
      <c r="AD225" s="49">
        <v>23627.422999999999</v>
      </c>
      <c r="AE225" s="49">
        <v>3137.9</v>
      </c>
      <c r="AF225" s="49">
        <v>1821.431</v>
      </c>
      <c r="AG225" s="49">
        <v>1538.9639999999999</v>
      </c>
      <c r="AH225" s="49">
        <v>990.86900000000003</v>
      </c>
      <c r="AI225" s="49">
        <v>151.30000000000001</v>
      </c>
      <c r="AJ225" s="49">
        <v>9494.5630000000001</v>
      </c>
      <c r="AK225" s="49">
        <v>17465.906999999999</v>
      </c>
      <c r="AL225" s="49">
        <v>4903.759</v>
      </c>
      <c r="AM225" s="49">
        <v>41411.256000000001</v>
      </c>
      <c r="AN225" s="49">
        <v>54489.491000000002</v>
      </c>
      <c r="AO225" s="49">
        <v>103.908</v>
      </c>
      <c r="AP225" s="49">
        <v>1070.9570000000001</v>
      </c>
      <c r="AQ225" s="49">
        <v>2093.2600000000002</v>
      </c>
      <c r="AR225" s="49">
        <v>200694.802</v>
      </c>
      <c r="AS225" s="15"/>
      <c r="AT225" s="28"/>
      <c r="AU225" s="29"/>
      <c r="AV225" s="15"/>
      <c r="AW225" s="22"/>
    </row>
    <row r="226" spans="1:49">
      <c r="A226" s="6" t="s">
        <v>2</v>
      </c>
      <c r="B226" s="2">
        <v>1168</v>
      </c>
      <c r="C226" s="2" t="s">
        <v>18</v>
      </c>
      <c r="D226" s="17">
        <f>87.8+0.65</f>
        <v>88.45</v>
      </c>
      <c r="E226" s="17">
        <v>5.4411549418377998</v>
      </c>
      <c r="F226" s="20">
        <v>0.49595406654021262</v>
      </c>
      <c r="G226" s="46">
        <v>7.9376334769857202</v>
      </c>
      <c r="H226" s="46">
        <v>15.280073179672801</v>
      </c>
      <c r="I226" s="46">
        <v>22.449388876272899</v>
      </c>
      <c r="J226" s="47">
        <v>5.5369376536903401</v>
      </c>
      <c r="K226" s="28">
        <v>12.1416950862411</v>
      </c>
      <c r="L226" s="28">
        <v>19.993720344257898</v>
      </c>
      <c r="M226" s="49">
        <v>1665222.081</v>
      </c>
      <c r="N226" s="49">
        <v>222358.17600000001</v>
      </c>
      <c r="O226" s="49">
        <v>140204.247</v>
      </c>
      <c r="P226" s="49">
        <v>22349.287</v>
      </c>
      <c r="Q226" s="49">
        <v>1828259.8859999999</v>
      </c>
      <c r="R226" s="49">
        <v>56234.942000000003</v>
      </c>
      <c r="S226" s="51">
        <v>45225.267000000007</v>
      </c>
      <c r="T226" s="51">
        <v>22083.993999999999</v>
      </c>
      <c r="U226" s="49">
        <v>30932.491000000002</v>
      </c>
      <c r="V226" s="14"/>
      <c r="W226" s="49">
        <v>0</v>
      </c>
      <c r="X226" s="49">
        <v>28791.169000000002</v>
      </c>
      <c r="Y226" s="49">
        <v>16434.098000000002</v>
      </c>
      <c r="Z226" s="49">
        <v>0</v>
      </c>
      <c r="AA226" s="49">
        <v>9174.2960000000003</v>
      </c>
      <c r="AB226" s="49">
        <v>12909.698</v>
      </c>
      <c r="AC226" s="49">
        <v>1047.9770000000001</v>
      </c>
      <c r="AD226" s="49">
        <v>45848.836000000003</v>
      </c>
      <c r="AE226" s="49">
        <v>3645.0349999999999</v>
      </c>
      <c r="AF226" s="49">
        <v>2486.14</v>
      </c>
      <c r="AG226" s="49">
        <v>627.99400000000003</v>
      </c>
      <c r="AH226" s="49">
        <v>451.12</v>
      </c>
      <c r="AI226" s="49">
        <v>1034.7059999999999</v>
      </c>
      <c r="AJ226" s="49">
        <v>17932.168000000001</v>
      </c>
      <c r="AK226" s="49">
        <v>30932.491000000002</v>
      </c>
      <c r="AL226" s="49">
        <v>10118.255999999999</v>
      </c>
      <c r="AM226" s="49">
        <v>51043.822999999997</v>
      </c>
      <c r="AN226" s="49">
        <v>52930.142</v>
      </c>
      <c r="AO226" s="49">
        <v>74.697000000000003</v>
      </c>
      <c r="AP226" s="49">
        <v>1563.5319999999999</v>
      </c>
      <c r="AQ226" s="49">
        <v>4194.7839999999997</v>
      </c>
      <c r="AR226" s="49">
        <v>209062.94200000001</v>
      </c>
      <c r="AS226" s="15"/>
      <c r="AT226" s="28"/>
      <c r="AU226" s="29"/>
      <c r="AV226" s="15"/>
      <c r="AW226" s="22"/>
    </row>
    <row r="227" spans="1:49">
      <c r="A227" s="6" t="s">
        <v>2</v>
      </c>
      <c r="B227" s="2">
        <v>1168</v>
      </c>
      <c r="C227" s="2" t="s">
        <v>18</v>
      </c>
      <c r="D227" s="17">
        <f>89.3+0.64</f>
        <v>89.94</v>
      </c>
      <c r="E227" s="17">
        <v>5.5477899184518096</v>
      </c>
      <c r="F227" s="20">
        <v>0.53531690334665871</v>
      </c>
      <c r="G227" s="46">
        <v>11.093258630243399</v>
      </c>
      <c r="H227" s="46">
        <v>18.1586033466745</v>
      </c>
      <c r="I227" s="46">
        <v>25.925966648294001</v>
      </c>
      <c r="J227" s="47">
        <v>8.4700481095630007</v>
      </c>
      <c r="K227" s="28">
        <v>15.0690442447825</v>
      </c>
      <c r="L227" s="28">
        <v>23.594806231073399</v>
      </c>
      <c r="M227" s="49">
        <v>682207.81599999999</v>
      </c>
      <c r="N227" s="49">
        <v>99850.324999999997</v>
      </c>
      <c r="O227" s="49">
        <v>71584.301000000007</v>
      </c>
      <c r="P227" s="49">
        <v>11597.839</v>
      </c>
      <c r="Q227" s="49">
        <v>820156.10600000003</v>
      </c>
      <c r="R227" s="49">
        <v>31845.859</v>
      </c>
      <c r="S227" s="51">
        <v>23479.281999999999</v>
      </c>
      <c r="T227" s="51">
        <v>13131.976999999999</v>
      </c>
      <c r="U227" s="49">
        <v>11767.069</v>
      </c>
      <c r="V227" s="14"/>
      <c r="W227" s="49">
        <v>0</v>
      </c>
      <c r="X227" s="49">
        <v>15392.063</v>
      </c>
      <c r="Y227" s="49">
        <v>8087.2190000000001</v>
      </c>
      <c r="Z227" s="49">
        <v>0</v>
      </c>
      <c r="AA227" s="49">
        <v>6413.0959999999995</v>
      </c>
      <c r="AB227" s="49">
        <v>6718.8810000000003</v>
      </c>
      <c r="AC227" s="49">
        <v>673.02300000000002</v>
      </c>
      <c r="AD227" s="49">
        <v>16037.37</v>
      </c>
      <c r="AE227" s="49">
        <v>2967.0329999999999</v>
      </c>
      <c r="AF227" s="49">
        <v>1561.2639999999999</v>
      </c>
      <c r="AG227" s="49">
        <v>1200.1959999999999</v>
      </c>
      <c r="AH227" s="49">
        <v>861.03800000000001</v>
      </c>
      <c r="AI227" s="49">
        <v>183.411</v>
      </c>
      <c r="AJ227" s="49">
        <v>6106.3829999999998</v>
      </c>
      <c r="AK227" s="49">
        <v>11767.069</v>
      </c>
      <c r="AL227" s="49">
        <v>3364.308</v>
      </c>
      <c r="AM227" s="49">
        <v>40213.315000000002</v>
      </c>
      <c r="AN227" s="49">
        <v>36895.222000000002</v>
      </c>
      <c r="AO227" s="49">
        <v>179.00399999999999</v>
      </c>
      <c r="AP227" s="49">
        <v>1285.6320000000001</v>
      </c>
      <c r="AQ227" s="49">
        <v>1815.748</v>
      </c>
      <c r="AR227" s="49">
        <v>216733.86499999999</v>
      </c>
      <c r="AS227" s="15"/>
      <c r="AT227" s="28"/>
      <c r="AU227" s="29"/>
      <c r="AV227" s="15"/>
      <c r="AW227" s="22"/>
    </row>
    <row r="228" spans="1:49" ht="15" customHeight="1">
      <c r="A228" s="6" t="s">
        <v>2</v>
      </c>
      <c r="B228" s="2">
        <v>1168</v>
      </c>
      <c r="C228" s="2" t="s">
        <v>18</v>
      </c>
      <c r="D228" s="17">
        <f>90.8+0.67</f>
        <v>91.47</v>
      </c>
      <c r="E228" s="17">
        <v>5.6783495426497703</v>
      </c>
      <c r="F228" s="20">
        <v>0.51511517939326745</v>
      </c>
      <c r="G228" s="46">
        <v>9.4374092432350398</v>
      </c>
      <c r="H228" s="46">
        <v>16.665359700741899</v>
      </c>
      <c r="I228" s="46">
        <v>24.058975699016699</v>
      </c>
      <c r="J228" s="47">
        <v>7.0266013954488402</v>
      </c>
      <c r="K228" s="28">
        <v>13.5703110308087</v>
      </c>
      <c r="L228" s="28">
        <v>21.6684529512683</v>
      </c>
      <c r="M228" s="49">
        <v>781307.65399999998</v>
      </c>
      <c r="N228" s="49">
        <v>105260.701</v>
      </c>
      <c r="O228" s="49">
        <v>66290.054999999993</v>
      </c>
      <c r="P228" s="49">
        <v>14139.142</v>
      </c>
      <c r="Q228" s="49">
        <v>880497.00800000003</v>
      </c>
      <c r="R228" s="49">
        <v>31394.028999999999</v>
      </c>
      <c r="S228" s="51">
        <v>44874.686999999998</v>
      </c>
      <c r="T228" s="51">
        <v>13977.427</v>
      </c>
      <c r="U228" s="49">
        <v>16018.057000000001</v>
      </c>
      <c r="V228" s="14"/>
      <c r="W228" s="49">
        <v>0</v>
      </c>
      <c r="X228" s="49">
        <v>27454.763999999999</v>
      </c>
      <c r="Y228" s="49">
        <v>17419.922999999999</v>
      </c>
      <c r="Z228" s="49">
        <v>0</v>
      </c>
      <c r="AA228" s="49">
        <v>5713.2749999999996</v>
      </c>
      <c r="AB228" s="49">
        <v>8264.152</v>
      </c>
      <c r="AC228" s="49">
        <v>1445.9949999999999</v>
      </c>
      <c r="AD228" s="49">
        <v>22659.100999999999</v>
      </c>
      <c r="AE228" s="49">
        <v>2925.1759999999999</v>
      </c>
      <c r="AF228" s="49">
        <v>1451.173</v>
      </c>
      <c r="AG228" s="49">
        <v>1269.836</v>
      </c>
      <c r="AH228" s="49">
        <v>687.23</v>
      </c>
      <c r="AI228" s="49">
        <v>645.83000000000004</v>
      </c>
      <c r="AJ228" s="49">
        <v>9457.0609999999997</v>
      </c>
      <c r="AK228" s="49">
        <v>16018.057000000001</v>
      </c>
      <c r="AL228" s="49">
        <v>5596.7529999999997</v>
      </c>
      <c r="AM228" s="49">
        <v>36034.298999999999</v>
      </c>
      <c r="AN228" s="49">
        <v>47133.375</v>
      </c>
      <c r="AO228" s="49">
        <v>123.236</v>
      </c>
      <c r="AP228" s="49">
        <v>1796.0820000000001</v>
      </c>
      <c r="AQ228" s="49">
        <v>3552.7420000000002</v>
      </c>
      <c r="AR228" s="49">
        <v>229376.60699999999</v>
      </c>
      <c r="AS228" s="15"/>
      <c r="AT228" s="28"/>
      <c r="AU228" s="29"/>
      <c r="AV228" s="15"/>
      <c r="AW228" s="22"/>
    </row>
    <row r="229" spans="1:49" ht="15" customHeight="1">
      <c r="A229" s="6" t="s">
        <v>2</v>
      </c>
      <c r="B229" s="2">
        <v>1168</v>
      </c>
      <c r="C229" s="2" t="s">
        <v>18</v>
      </c>
      <c r="D229" s="15">
        <f>92.3+0.645</f>
        <v>92.944999999999993</v>
      </c>
      <c r="E229" s="17">
        <v>5.8162776637762397</v>
      </c>
      <c r="F229" s="20">
        <v>0.52493879698676316</v>
      </c>
      <c r="G229" s="46">
        <v>10.2274868017446</v>
      </c>
      <c r="H229" s="46">
        <v>17.438553564570402</v>
      </c>
      <c r="I229" s="46">
        <v>25.097228887146098</v>
      </c>
      <c r="J229" s="47">
        <v>7.6915801562726802</v>
      </c>
      <c r="K229" s="28">
        <v>14.3463767587614</v>
      </c>
      <c r="L229" s="28">
        <v>22.6658787178404</v>
      </c>
      <c r="M229" s="52">
        <v>16188300</v>
      </c>
      <c r="N229" s="52">
        <v>2386250</v>
      </c>
      <c r="O229" s="52">
        <v>1728550</v>
      </c>
      <c r="P229" s="52">
        <v>254312</v>
      </c>
      <c r="Q229" s="52">
        <v>20608600</v>
      </c>
      <c r="R229" s="52">
        <v>653925</v>
      </c>
      <c r="S229" s="51">
        <v>474387</v>
      </c>
      <c r="T229" s="51">
        <v>215885.3</v>
      </c>
      <c r="U229" s="58">
        <v>239156.1</v>
      </c>
      <c r="V229" s="14"/>
      <c r="W229" s="58"/>
      <c r="X229" s="52">
        <v>246000</v>
      </c>
      <c r="Y229" s="52">
        <v>228000</v>
      </c>
      <c r="Z229" s="67">
        <v>0</v>
      </c>
      <c r="AA229" s="58">
        <v>87715.3</v>
      </c>
      <c r="AB229" s="58">
        <v>128170</v>
      </c>
      <c r="AC229" s="58">
        <v>203641.5</v>
      </c>
      <c r="AD229" s="58">
        <v>210942.1</v>
      </c>
      <c r="AE229" s="58">
        <v>30922.799999999999</v>
      </c>
      <c r="AF229" s="58">
        <v>23622.3</v>
      </c>
      <c r="AG229" s="58">
        <v>16618.7</v>
      </c>
      <c r="AH229" s="58">
        <v>10376.799999999999</v>
      </c>
      <c r="AI229" s="58">
        <v>76928.100000000006</v>
      </c>
      <c r="AJ229" s="58">
        <v>48866.3</v>
      </c>
      <c r="AK229" s="58">
        <v>239156.1</v>
      </c>
      <c r="AL229" s="58">
        <v>95027</v>
      </c>
      <c r="AM229" s="58">
        <v>655753.30000000005</v>
      </c>
      <c r="AN229" s="58">
        <v>591841.80000000005</v>
      </c>
      <c r="AO229" s="58">
        <v>19910.599999999999</v>
      </c>
      <c r="AP229" s="58">
        <v>0</v>
      </c>
      <c r="AQ229" s="52">
        <v>50900</v>
      </c>
      <c r="AR229" s="71">
        <v>4410000</v>
      </c>
      <c r="AS229" s="15"/>
      <c r="AT229" s="28"/>
      <c r="AU229" s="29"/>
      <c r="AV229" s="15"/>
      <c r="AW229" s="22"/>
    </row>
    <row r="230" spans="1:49">
      <c r="A230" s="6" t="s">
        <v>2</v>
      </c>
      <c r="B230" s="2">
        <v>1168</v>
      </c>
      <c r="C230" s="2" t="s">
        <v>18</v>
      </c>
      <c r="D230" s="17">
        <f>92.8+0.31</f>
        <v>93.11</v>
      </c>
      <c r="E230" s="17">
        <v>5.8320927359413002</v>
      </c>
      <c r="F230" s="20">
        <v>0.5043711817114902</v>
      </c>
      <c r="G230" s="46">
        <v>8.5513099858648705</v>
      </c>
      <c r="H230" s="46">
        <v>15.872911666617499</v>
      </c>
      <c r="I230" s="46">
        <v>23.129576111376601</v>
      </c>
      <c r="J230" s="47">
        <v>6.18944965758799</v>
      </c>
      <c r="K230" s="28">
        <v>12.715614409672799</v>
      </c>
      <c r="L230" s="28">
        <v>20.624002298814801</v>
      </c>
      <c r="M230" s="49">
        <v>1399178.172</v>
      </c>
      <c r="N230" s="49">
        <v>217665.43599999999</v>
      </c>
      <c r="O230" s="49">
        <v>142382.73300000001</v>
      </c>
      <c r="P230" s="49">
        <v>21610.637999999999</v>
      </c>
      <c r="Q230" s="49">
        <v>1557763.9010000001</v>
      </c>
      <c r="R230" s="49">
        <v>57511.451000000001</v>
      </c>
      <c r="S230" s="51">
        <v>48004.159</v>
      </c>
      <c r="T230" s="51">
        <v>20845.516</v>
      </c>
      <c r="U230" s="49">
        <v>16888.350999999999</v>
      </c>
      <c r="V230" s="14"/>
      <c r="W230" s="49">
        <v>0</v>
      </c>
      <c r="X230" s="49">
        <v>28314.036</v>
      </c>
      <c r="Y230" s="49">
        <v>19690.123</v>
      </c>
      <c r="Z230" s="49">
        <v>0</v>
      </c>
      <c r="AA230" s="49">
        <v>9100.5110000000004</v>
      </c>
      <c r="AB230" s="49">
        <v>11745.004999999999</v>
      </c>
      <c r="AC230" s="49">
        <v>3191.3270000000002</v>
      </c>
      <c r="AD230" s="49">
        <v>33669.94</v>
      </c>
      <c r="AE230" s="49">
        <v>5433.2560000000003</v>
      </c>
      <c r="AF230" s="49">
        <v>3031.9180000000001</v>
      </c>
      <c r="AG230" s="49">
        <v>3215.239</v>
      </c>
      <c r="AH230" s="49">
        <v>1916.5619999999999</v>
      </c>
      <c r="AI230" s="49">
        <v>319.30099999999999</v>
      </c>
      <c r="AJ230" s="49">
        <v>13992.02</v>
      </c>
      <c r="AK230" s="49">
        <v>16888.350999999999</v>
      </c>
      <c r="AL230" s="49">
        <v>30152.05</v>
      </c>
      <c r="AM230" s="49">
        <v>47459.928</v>
      </c>
      <c r="AN230" s="49">
        <v>43986.964999999997</v>
      </c>
      <c r="AO230" s="49">
        <v>247.06899999999999</v>
      </c>
      <c r="AP230" s="49">
        <v>1276.5989999999999</v>
      </c>
      <c r="AQ230" s="49">
        <v>6831.3630000000003</v>
      </c>
      <c r="AR230" s="49">
        <v>186161.51699999999</v>
      </c>
      <c r="AS230" s="15"/>
      <c r="AT230" s="28"/>
      <c r="AU230" s="29"/>
      <c r="AV230" s="15"/>
      <c r="AW230" s="22"/>
    </row>
    <row r="231" spans="1:49" s="15" customFormat="1" ht="16" customHeight="1">
      <c r="A231" s="6" t="s">
        <v>2</v>
      </c>
      <c r="B231" s="2">
        <v>1168</v>
      </c>
      <c r="C231" s="2" t="s">
        <v>18</v>
      </c>
      <c r="D231" s="17">
        <f>94.3+0.31</f>
        <v>94.61</v>
      </c>
      <c r="E231" s="17">
        <v>5.9762222259372102</v>
      </c>
      <c r="F231" s="20">
        <v>0.50754860326858164</v>
      </c>
      <c r="G231" s="46">
        <v>8.8816806813563804</v>
      </c>
      <c r="H231" s="46">
        <v>16.194522947521602</v>
      </c>
      <c r="I231" s="46">
        <v>23.503852128979499</v>
      </c>
      <c r="J231" s="47">
        <v>6.5421744660250196</v>
      </c>
      <c r="K231" s="28">
        <v>13.0688526866702</v>
      </c>
      <c r="L231" s="28">
        <v>21.006996042196398</v>
      </c>
      <c r="M231" s="49">
        <v>462791.26299999998</v>
      </c>
      <c r="N231" s="49">
        <v>66311.846999999994</v>
      </c>
      <c r="O231" s="49">
        <v>41755.788999999997</v>
      </c>
      <c r="P231" s="49">
        <v>7840.1350000000002</v>
      </c>
      <c r="Q231" s="49">
        <v>533903.70200000005</v>
      </c>
      <c r="R231" s="49">
        <v>18748.862000000001</v>
      </c>
      <c r="S231" s="51">
        <v>41202.674999999996</v>
      </c>
      <c r="T231" s="51">
        <v>11576.495999999999</v>
      </c>
      <c r="U231" s="49">
        <v>12340.769</v>
      </c>
      <c r="V231" s="14"/>
      <c r="W231" s="49">
        <v>0</v>
      </c>
      <c r="X231" s="49">
        <v>27317.598999999998</v>
      </c>
      <c r="Y231" s="49">
        <v>13885.075999999999</v>
      </c>
      <c r="Z231" s="49">
        <v>0</v>
      </c>
      <c r="AA231" s="49">
        <v>4973.6909999999998</v>
      </c>
      <c r="AB231" s="49">
        <v>6602.8050000000003</v>
      </c>
      <c r="AC231" s="49">
        <v>1028.7239999999999</v>
      </c>
      <c r="AD231" s="49">
        <v>15286.422</v>
      </c>
      <c r="AE231" s="49">
        <v>2645.8649999999998</v>
      </c>
      <c r="AF231" s="49">
        <v>1383.798</v>
      </c>
      <c r="AG231" s="49">
        <v>1101.6410000000001</v>
      </c>
      <c r="AH231" s="49">
        <v>388.34</v>
      </c>
      <c r="AI231" s="49">
        <v>312.88600000000002</v>
      </c>
      <c r="AJ231" s="49">
        <v>5572.8370000000004</v>
      </c>
      <c r="AK231" s="49">
        <v>12340.769</v>
      </c>
      <c r="AL231" s="49">
        <v>3217.808</v>
      </c>
      <c r="AM231" s="49">
        <v>30795.794999999998</v>
      </c>
      <c r="AN231" s="49">
        <v>46922.027999999998</v>
      </c>
      <c r="AO231" s="49">
        <v>172.38399999999999</v>
      </c>
      <c r="AP231" s="49">
        <v>1076.4760000000001</v>
      </c>
      <c r="AQ231" s="49">
        <v>2153.0050000000001</v>
      </c>
      <c r="AR231" s="49">
        <v>210189.611</v>
      </c>
      <c r="AT231" s="28"/>
      <c r="AU231" s="29"/>
      <c r="AW231" s="22"/>
    </row>
    <row r="232" spans="1:49" s="15" customFormat="1" ht="16" customHeight="1">
      <c r="A232" s="6" t="s">
        <v>2</v>
      </c>
      <c r="B232" s="2">
        <v>1168</v>
      </c>
      <c r="C232" s="2" t="s">
        <v>18</v>
      </c>
      <c r="D232" s="17">
        <v>96.11</v>
      </c>
      <c r="E232" s="17">
        <v>6.1151728539284198</v>
      </c>
      <c r="F232" s="20">
        <v>0.53595259713536525</v>
      </c>
      <c r="G232" s="46">
        <v>11.0936326041694</v>
      </c>
      <c r="H232" s="46">
        <v>18.229178817520001</v>
      </c>
      <c r="I232" s="46">
        <v>26.027854094922301</v>
      </c>
      <c r="J232" s="47">
        <v>8.5004014460277997</v>
      </c>
      <c r="K232" s="28">
        <v>15.150429512682599</v>
      </c>
      <c r="L232" s="28">
        <v>23.655486369412898</v>
      </c>
      <c r="M232" s="49">
        <v>1346290.15</v>
      </c>
      <c r="N232" s="49">
        <v>160488.28099999999</v>
      </c>
      <c r="O232" s="49">
        <v>112156.32799999999</v>
      </c>
      <c r="P232" s="49">
        <v>19149.755000000001</v>
      </c>
      <c r="Q232" s="49">
        <v>1229406.818</v>
      </c>
      <c r="R232" s="49">
        <v>54050.22</v>
      </c>
      <c r="S232" s="51">
        <v>218018.897</v>
      </c>
      <c r="T232" s="51">
        <v>49309.127</v>
      </c>
      <c r="U232" s="49">
        <v>51309.057999999997</v>
      </c>
      <c r="V232" s="14"/>
      <c r="W232" s="49">
        <v>0</v>
      </c>
      <c r="X232" s="49">
        <v>123599.985</v>
      </c>
      <c r="Y232" s="49">
        <v>94418.911999999997</v>
      </c>
      <c r="Z232" s="49">
        <v>0</v>
      </c>
      <c r="AA232" s="49">
        <v>20287.596000000001</v>
      </c>
      <c r="AB232" s="49">
        <v>29021.530999999999</v>
      </c>
      <c r="AC232" s="49">
        <v>4252.6080000000002</v>
      </c>
      <c r="AD232" s="49">
        <v>66000.870999999999</v>
      </c>
      <c r="AE232" s="49">
        <v>14321.526</v>
      </c>
      <c r="AF232" s="49">
        <v>6825.3029999999999</v>
      </c>
      <c r="AG232" s="49">
        <v>4563.8869999999997</v>
      </c>
      <c r="AH232" s="49">
        <v>2411.556</v>
      </c>
      <c r="AI232" s="49">
        <v>1044.9179999999999</v>
      </c>
      <c r="AJ232" s="49">
        <v>21973.960999999999</v>
      </c>
      <c r="AK232" s="49">
        <v>51309.057999999997</v>
      </c>
      <c r="AL232" s="49">
        <v>11560.025</v>
      </c>
      <c r="AM232" s="49">
        <v>174316.163</v>
      </c>
      <c r="AN232" s="49">
        <v>170413.78400000001</v>
      </c>
      <c r="AO232" s="49">
        <v>210.273</v>
      </c>
      <c r="AP232" s="49">
        <v>5728.625</v>
      </c>
      <c r="AQ232" s="49">
        <v>11182.825000000001</v>
      </c>
      <c r="AR232" s="49">
        <v>1714044.7450000001</v>
      </c>
      <c r="AT232" s="28"/>
      <c r="AU232" s="29"/>
      <c r="AW232" s="22"/>
    </row>
    <row r="233" spans="1:49" s="15" customFormat="1" ht="16" customHeight="1">
      <c r="A233" s="6" t="s">
        <v>2</v>
      </c>
      <c r="B233" s="2">
        <v>1168</v>
      </c>
      <c r="C233" s="2" t="s">
        <v>18</v>
      </c>
      <c r="D233" s="15">
        <f>97.3+0.645</f>
        <v>97.944999999999993</v>
      </c>
      <c r="E233" s="17">
        <v>6.2660207419549501</v>
      </c>
      <c r="F233" s="20">
        <v>0.47340677418747545</v>
      </c>
      <c r="G233" s="46">
        <v>5.9224257699110501</v>
      </c>
      <c r="H233" s="46">
        <v>13.615736331471901</v>
      </c>
      <c r="I233" s="46">
        <v>20.5301363252076</v>
      </c>
      <c r="J233" s="47">
        <v>3.82438654717112</v>
      </c>
      <c r="K233" s="28">
        <v>10.405433809053401</v>
      </c>
      <c r="L233" s="28">
        <v>17.817821028941299</v>
      </c>
      <c r="M233" s="55">
        <v>14250500</v>
      </c>
      <c r="N233" s="55">
        <v>1818150</v>
      </c>
      <c r="O233" s="55">
        <v>1110110</v>
      </c>
      <c r="P233" s="55">
        <v>155636</v>
      </c>
      <c r="Q233" s="55">
        <v>16983800</v>
      </c>
      <c r="R233" s="55">
        <v>368769</v>
      </c>
      <c r="S233" s="51">
        <v>963070</v>
      </c>
      <c r="T233" s="51">
        <v>229388.5</v>
      </c>
      <c r="U233" s="67">
        <v>366305</v>
      </c>
      <c r="V233" s="14"/>
      <c r="W233" s="67"/>
      <c r="X233" s="55">
        <v>732000</v>
      </c>
      <c r="Y233" s="55">
        <v>231000</v>
      </c>
      <c r="Z233" s="67">
        <v>0</v>
      </c>
      <c r="AA233" s="67">
        <v>117070.5</v>
      </c>
      <c r="AB233" s="67">
        <v>112318</v>
      </c>
      <c r="AC233" s="67">
        <v>224165</v>
      </c>
      <c r="AD233" s="67">
        <v>206011.2</v>
      </c>
      <c r="AE233" s="67">
        <v>58877.9</v>
      </c>
      <c r="AF233" s="67">
        <v>28469.1</v>
      </c>
      <c r="AG233" s="67">
        <v>21109.599999999999</v>
      </c>
      <c r="AH233" s="67">
        <v>117015.4</v>
      </c>
      <c r="AI233" s="67">
        <v>86056.2</v>
      </c>
      <c r="AJ233" s="67">
        <v>56660.9</v>
      </c>
      <c r="AK233" s="67">
        <v>366305</v>
      </c>
      <c r="AL233" s="67">
        <v>80648</v>
      </c>
      <c r="AM233" s="67">
        <v>832483.4</v>
      </c>
      <c r="AN233" s="67">
        <v>957255.9</v>
      </c>
      <c r="AO233" s="67">
        <v>35259.9</v>
      </c>
      <c r="AP233" s="67">
        <v>0</v>
      </c>
      <c r="AQ233" s="67">
        <v>45235.1</v>
      </c>
      <c r="AR233" s="72">
        <v>4470000</v>
      </c>
      <c r="AT233" s="28"/>
      <c r="AU233" s="29"/>
      <c r="AW233" s="22"/>
    </row>
    <row r="234" spans="1:49" s="9" customFormat="1" ht="16" customHeight="1">
      <c r="A234" s="6" t="s">
        <v>2</v>
      </c>
      <c r="B234" s="2">
        <v>1168</v>
      </c>
      <c r="C234" s="2" t="s">
        <v>18</v>
      </c>
      <c r="D234" s="15">
        <v>99.4</v>
      </c>
      <c r="E234" s="17">
        <v>6.3612920093301604</v>
      </c>
      <c r="F234" s="20">
        <v>0.56646058246005238</v>
      </c>
      <c r="G234" s="46">
        <v>13.4730868662433</v>
      </c>
      <c r="H234" s="46">
        <v>20.396198935461701</v>
      </c>
      <c r="I234" s="46">
        <v>29.076876554976501</v>
      </c>
      <c r="J234" s="47">
        <v>10.7025651453918</v>
      </c>
      <c r="K234" s="28">
        <v>17.418442316313399</v>
      </c>
      <c r="L234" s="28">
        <v>26.576874579804102</v>
      </c>
      <c r="M234" s="54">
        <v>92113296</v>
      </c>
      <c r="N234" s="54">
        <v>12234988</v>
      </c>
      <c r="O234" s="54">
        <v>8271647.5</v>
      </c>
      <c r="P234" s="54">
        <v>1752776.3</v>
      </c>
      <c r="Q234" s="54">
        <v>113947624</v>
      </c>
      <c r="R234" s="54">
        <v>5961754.5</v>
      </c>
      <c r="S234" s="51">
        <v>3075305.1</v>
      </c>
      <c r="T234" s="51">
        <v>1125227.1000000001</v>
      </c>
      <c r="U234" s="54">
        <v>2761613.3</v>
      </c>
      <c r="V234" s="14"/>
      <c r="W234" s="54">
        <v>0</v>
      </c>
      <c r="X234" s="54">
        <v>1050000</v>
      </c>
      <c r="Y234" s="54">
        <v>2030000</v>
      </c>
      <c r="Z234" s="48"/>
      <c r="AA234" s="54">
        <v>390000</v>
      </c>
      <c r="AB234" s="54">
        <v>736000</v>
      </c>
      <c r="AC234" s="54">
        <v>178000</v>
      </c>
      <c r="AD234" s="54">
        <v>1930000</v>
      </c>
      <c r="AE234" s="54">
        <v>367000</v>
      </c>
      <c r="AF234" s="48"/>
      <c r="AG234" s="48"/>
      <c r="AH234" s="48"/>
      <c r="AI234" s="54">
        <v>44900</v>
      </c>
      <c r="AJ234" s="54">
        <v>776000</v>
      </c>
      <c r="AK234" s="54">
        <v>2760000</v>
      </c>
      <c r="AL234" s="54">
        <v>622000</v>
      </c>
      <c r="AM234" s="48"/>
      <c r="AN234" s="54">
        <v>1690000</v>
      </c>
      <c r="AO234" s="48">
        <v>2349756.5</v>
      </c>
      <c r="AP234" s="54">
        <v>174000</v>
      </c>
      <c r="AQ234" s="54">
        <v>302000</v>
      </c>
      <c r="AR234" s="48"/>
      <c r="AS234" s="15"/>
      <c r="AT234" s="28"/>
      <c r="AU234" s="29"/>
      <c r="AV234" s="15"/>
      <c r="AW234" s="22"/>
    </row>
    <row r="235" spans="1:49">
      <c r="A235" s="6" t="s">
        <v>2</v>
      </c>
      <c r="B235" s="2">
        <v>1168</v>
      </c>
      <c r="C235" s="2" t="s">
        <v>18</v>
      </c>
      <c r="D235" s="17">
        <f>100.3+0.31</f>
        <v>100.61</v>
      </c>
      <c r="E235" s="17">
        <v>6.4252744279144904</v>
      </c>
      <c r="F235" s="20">
        <v>0.51015721791158275</v>
      </c>
      <c r="G235" s="46">
        <v>9.0911593070168593</v>
      </c>
      <c r="H235" s="46">
        <v>16.297742792085799</v>
      </c>
      <c r="I235" s="46">
        <v>23.5145610850238</v>
      </c>
      <c r="J235" s="47">
        <v>6.5842415694375598</v>
      </c>
      <c r="K235" s="28">
        <v>13.150693928030501</v>
      </c>
      <c r="L235" s="28">
        <v>21.276279390748599</v>
      </c>
      <c r="M235" s="49">
        <v>1935143.1129999999</v>
      </c>
      <c r="N235" s="49">
        <v>302249.66100000002</v>
      </c>
      <c r="O235" s="49">
        <v>197307.17600000001</v>
      </c>
      <c r="P235" s="49">
        <v>34505.978999999999</v>
      </c>
      <c r="Q235" s="49">
        <v>2185652.2859999998</v>
      </c>
      <c r="R235" s="49">
        <v>82971.203999999998</v>
      </c>
      <c r="S235" s="51">
        <v>43261.095999999998</v>
      </c>
      <c r="T235" s="51">
        <v>24506.11</v>
      </c>
      <c r="U235" s="49">
        <v>26353.744999999999</v>
      </c>
      <c r="V235" s="14"/>
      <c r="W235" s="49">
        <v>0</v>
      </c>
      <c r="X235" s="49">
        <v>15257.184999999999</v>
      </c>
      <c r="Y235" s="49">
        <v>28003.911</v>
      </c>
      <c r="Z235" s="49">
        <v>0</v>
      </c>
      <c r="AA235" s="49">
        <v>8575.7389999999996</v>
      </c>
      <c r="AB235" s="49">
        <v>15930.370999999999</v>
      </c>
      <c r="AC235" s="49">
        <v>4114.1980000000003</v>
      </c>
      <c r="AD235" s="49">
        <v>55434.684000000001</v>
      </c>
      <c r="AE235" s="49">
        <v>3372.1950000000002</v>
      </c>
      <c r="AF235" s="49">
        <v>1370.43</v>
      </c>
      <c r="AG235" s="49">
        <v>1152.269</v>
      </c>
      <c r="AH235" s="49">
        <v>562.27700000000004</v>
      </c>
      <c r="AI235" s="49">
        <v>1064.4929999999999</v>
      </c>
      <c r="AJ235" s="49">
        <v>22367.359</v>
      </c>
      <c r="AK235" s="49">
        <v>26353.744999999999</v>
      </c>
      <c r="AL235" s="49">
        <v>13465.578</v>
      </c>
      <c r="AM235" s="49">
        <v>44996.95</v>
      </c>
      <c r="AN235" s="49">
        <v>44893.199000000001</v>
      </c>
      <c r="AO235" s="49">
        <v>86.715999999999994</v>
      </c>
      <c r="AP235" s="49">
        <v>1357.4449999999999</v>
      </c>
      <c r="AQ235" s="49">
        <v>5806.8860000000004</v>
      </c>
      <c r="AR235" s="49">
        <v>235868.99900000001</v>
      </c>
      <c r="AS235" s="15"/>
      <c r="AT235" s="28"/>
      <c r="AU235" s="29"/>
      <c r="AV235" s="15"/>
      <c r="AW235" s="22"/>
    </row>
    <row r="236" spans="1:49">
      <c r="A236" s="6" t="s">
        <v>2</v>
      </c>
      <c r="B236" s="2">
        <v>1168</v>
      </c>
      <c r="C236" s="2" t="s">
        <v>18</v>
      </c>
      <c r="D236" s="17">
        <f>101.8+0.31</f>
        <v>102.11</v>
      </c>
      <c r="E236" s="17">
        <v>6.5005372503912602</v>
      </c>
      <c r="F236" s="20">
        <v>0.4886192233820767</v>
      </c>
      <c r="G236" s="46">
        <v>7.3272283096225204</v>
      </c>
      <c r="H236" s="46">
        <v>14.7453631554678</v>
      </c>
      <c r="I236" s="46">
        <v>21.7375694814661</v>
      </c>
      <c r="J236" s="47">
        <v>5.01077243427439</v>
      </c>
      <c r="K236" s="28">
        <v>11.5965128821662</v>
      </c>
      <c r="L236" s="28">
        <v>19.326366141401</v>
      </c>
      <c r="M236" s="49">
        <v>979144.59400000004</v>
      </c>
      <c r="N236" s="49">
        <v>147494.10200000001</v>
      </c>
      <c r="O236" s="49">
        <v>87451.02</v>
      </c>
      <c r="P236" s="49">
        <v>16340.142</v>
      </c>
      <c r="Q236" s="49">
        <v>1122431.395</v>
      </c>
      <c r="R236" s="49">
        <v>37137.978999999999</v>
      </c>
      <c r="S236" s="51">
        <v>33332.089</v>
      </c>
      <c r="T236" s="51">
        <v>14679.328000000001</v>
      </c>
      <c r="U236" s="49">
        <v>16592.580999999998</v>
      </c>
      <c r="V236" s="14"/>
      <c r="W236" s="49">
        <v>0</v>
      </c>
      <c r="X236" s="49">
        <v>15546.912</v>
      </c>
      <c r="Y236" s="49">
        <v>17785.177</v>
      </c>
      <c r="Z236" s="49">
        <v>0</v>
      </c>
      <c r="AA236" s="49">
        <v>6378.326</v>
      </c>
      <c r="AB236" s="49">
        <v>8301.0020000000004</v>
      </c>
      <c r="AC236" s="49">
        <v>1328.9549999999999</v>
      </c>
      <c r="AD236" s="49">
        <v>22683.474999999999</v>
      </c>
      <c r="AE236" s="49">
        <v>3718.0880000000002</v>
      </c>
      <c r="AF236" s="49">
        <v>1441.548</v>
      </c>
      <c r="AG236" s="49">
        <v>1033.6959999999999</v>
      </c>
      <c r="AH236" s="49">
        <v>845.74400000000003</v>
      </c>
      <c r="AI236" s="49">
        <v>312.58300000000003</v>
      </c>
      <c r="AJ236" s="49">
        <v>8250.4079999999994</v>
      </c>
      <c r="AK236" s="49">
        <v>16592.580999999998</v>
      </c>
      <c r="AL236" s="49">
        <v>4762.5119999999997</v>
      </c>
      <c r="AM236" s="49">
        <v>40643.925000000003</v>
      </c>
      <c r="AN236" s="49">
        <v>38348.870999999999</v>
      </c>
      <c r="AO236" s="49">
        <v>118.917</v>
      </c>
      <c r="AP236" s="49">
        <v>2347.1439999999998</v>
      </c>
      <c r="AQ236" s="49">
        <v>2168.0549999999998</v>
      </c>
      <c r="AR236" s="49">
        <v>216032.32500000001</v>
      </c>
      <c r="AS236" s="15"/>
      <c r="AT236" s="28"/>
      <c r="AU236" s="29"/>
      <c r="AV236" s="15"/>
      <c r="AW236" s="22"/>
    </row>
    <row r="237" spans="1:49">
      <c r="A237" s="6" t="s">
        <v>2</v>
      </c>
      <c r="B237" s="2">
        <v>1168</v>
      </c>
      <c r="C237" s="2" t="s">
        <v>18</v>
      </c>
      <c r="D237" s="17">
        <f>102.3+0.31</f>
        <v>102.61</v>
      </c>
      <c r="E237" s="17">
        <v>6.5248648660067898</v>
      </c>
      <c r="F237" s="20">
        <v>0.51787264996909477</v>
      </c>
      <c r="G237" s="46">
        <v>9.6721662956637697</v>
      </c>
      <c r="H237" s="46">
        <v>16.9145878974456</v>
      </c>
      <c r="I237" s="46">
        <v>24.404338779640401</v>
      </c>
      <c r="J237" s="47">
        <v>7.2401814951480103</v>
      </c>
      <c r="K237" s="28">
        <v>13.788651742630501</v>
      </c>
      <c r="L237" s="28">
        <v>22.024532117083599</v>
      </c>
      <c r="M237" s="49">
        <v>419685.86499999999</v>
      </c>
      <c r="N237" s="49">
        <v>57155.856</v>
      </c>
      <c r="O237" s="49">
        <v>39200.114999999998</v>
      </c>
      <c r="P237" s="49">
        <v>5667.1580000000004</v>
      </c>
      <c r="Q237" s="49">
        <v>445198.69799999997</v>
      </c>
      <c r="R237" s="49">
        <v>16526.163</v>
      </c>
      <c r="S237" s="51">
        <v>53806.698000000004</v>
      </c>
      <c r="T237" s="51">
        <v>11966.387999999999</v>
      </c>
      <c r="U237" s="49">
        <v>12396.522999999999</v>
      </c>
      <c r="V237" s="14"/>
      <c r="W237" s="49">
        <v>0</v>
      </c>
      <c r="X237" s="49">
        <v>33888.410000000003</v>
      </c>
      <c r="Y237" s="49">
        <v>19918.288</v>
      </c>
      <c r="Z237" s="49">
        <v>0</v>
      </c>
      <c r="AA237" s="49">
        <v>5377.03</v>
      </c>
      <c r="AB237" s="49">
        <v>6589.3580000000002</v>
      </c>
      <c r="AC237" s="49">
        <v>2251.91</v>
      </c>
      <c r="AD237" s="49">
        <v>22319.471000000001</v>
      </c>
      <c r="AE237" s="49">
        <v>3213.1709999999998</v>
      </c>
      <c r="AF237" s="49">
        <v>1219.787</v>
      </c>
      <c r="AG237" s="49">
        <v>764.12300000000005</v>
      </c>
      <c r="AH237" s="49">
        <v>615.66800000000001</v>
      </c>
      <c r="AI237" s="49">
        <v>406.08300000000003</v>
      </c>
      <c r="AJ237" s="49">
        <v>8946.7669999999998</v>
      </c>
      <c r="AK237" s="49">
        <v>12396.522999999999</v>
      </c>
      <c r="AL237" s="49">
        <v>5491.7910000000002</v>
      </c>
      <c r="AM237" s="49">
        <v>37269.713000000003</v>
      </c>
      <c r="AN237" s="49">
        <v>32234.488000000001</v>
      </c>
      <c r="AO237" s="49">
        <v>165.459</v>
      </c>
      <c r="AP237" s="49">
        <v>1736.9110000000001</v>
      </c>
      <c r="AQ237" s="49">
        <v>3316.4769999999999</v>
      </c>
      <c r="AR237" s="49">
        <v>211151.69500000001</v>
      </c>
      <c r="AS237" s="15"/>
      <c r="AT237" s="28"/>
      <c r="AU237" s="29"/>
      <c r="AV237" s="15"/>
      <c r="AW237" s="22"/>
    </row>
    <row r="238" spans="1:49">
      <c r="A238" s="6" t="s">
        <v>2</v>
      </c>
      <c r="B238" s="2">
        <v>1168</v>
      </c>
      <c r="C238" s="2" t="s">
        <v>18</v>
      </c>
      <c r="D238" s="17">
        <f>103.8+0.31</f>
        <v>104.11</v>
      </c>
      <c r="E238" s="17">
        <v>6.5961644308136096</v>
      </c>
      <c r="F238" s="20">
        <v>0.53090966938677409</v>
      </c>
      <c r="G238" s="46">
        <v>10.753728928227201</v>
      </c>
      <c r="H238" s="46">
        <v>17.8537668678606</v>
      </c>
      <c r="I238" s="46">
        <v>25.669376286086401</v>
      </c>
      <c r="J238" s="47">
        <v>8.1382536780223802</v>
      </c>
      <c r="K238" s="28">
        <v>14.7809693774577</v>
      </c>
      <c r="L238" s="28">
        <v>23.220330978205201</v>
      </c>
      <c r="M238" s="49">
        <v>1197585.1029999999</v>
      </c>
      <c r="N238" s="49">
        <v>139634.85800000001</v>
      </c>
      <c r="O238" s="49">
        <v>100831.325</v>
      </c>
      <c r="P238" s="49">
        <v>13738.351000000001</v>
      </c>
      <c r="Q238" s="49">
        <v>1059251.3940000001</v>
      </c>
      <c r="R238" s="49">
        <v>43467.042000000001</v>
      </c>
      <c r="S238" s="51">
        <v>186521.27100000001</v>
      </c>
      <c r="T238" s="51">
        <v>44819.841999999997</v>
      </c>
      <c r="U238" s="49">
        <v>53361.313000000002</v>
      </c>
      <c r="V238" s="14"/>
      <c r="W238" s="49">
        <v>0</v>
      </c>
      <c r="X238" s="49">
        <v>87331.945000000007</v>
      </c>
      <c r="Y238" s="49">
        <v>99189.326000000001</v>
      </c>
      <c r="Z238" s="49">
        <v>0</v>
      </c>
      <c r="AA238" s="49">
        <v>19887.134999999998</v>
      </c>
      <c r="AB238" s="49">
        <v>24932.706999999999</v>
      </c>
      <c r="AC238" s="49">
        <v>4196.5190000000002</v>
      </c>
      <c r="AD238" s="49">
        <v>101944.58</v>
      </c>
      <c r="AE238" s="49">
        <v>13741.375</v>
      </c>
      <c r="AF238" s="49">
        <v>6246.6260000000002</v>
      </c>
      <c r="AG238" s="49">
        <v>3950.9690000000001</v>
      </c>
      <c r="AH238" s="49">
        <v>1806.0139999999999</v>
      </c>
      <c r="AI238" s="49">
        <v>1070.546</v>
      </c>
      <c r="AJ238" s="49">
        <v>38104.527000000002</v>
      </c>
      <c r="AK238" s="49">
        <v>53361.313000000002</v>
      </c>
      <c r="AL238" s="49">
        <v>23501.667000000001</v>
      </c>
      <c r="AM238" s="49">
        <v>185306.65100000001</v>
      </c>
      <c r="AN238" s="49">
        <v>220671.98499999999</v>
      </c>
      <c r="AO238" s="49">
        <v>561.81799999999998</v>
      </c>
      <c r="AP238" s="49">
        <v>9034.1540000000005</v>
      </c>
      <c r="AQ238" s="49">
        <v>18473.966</v>
      </c>
      <c r="AR238" s="49">
        <v>1479666.1540000001</v>
      </c>
      <c r="AS238" s="15"/>
      <c r="AT238" s="28"/>
      <c r="AU238" s="29"/>
      <c r="AV238" s="15"/>
      <c r="AW238" s="22"/>
    </row>
    <row r="239" spans="1:49">
      <c r="A239" s="6" t="s">
        <v>2</v>
      </c>
      <c r="B239" s="2">
        <v>1168</v>
      </c>
      <c r="C239" s="2" t="s">
        <v>18</v>
      </c>
      <c r="D239" s="17">
        <f>105.3+0.31</f>
        <v>105.61</v>
      </c>
      <c r="E239" s="17">
        <v>6.6658341129464</v>
      </c>
      <c r="F239" s="20">
        <v>0.5060238920724256</v>
      </c>
      <c r="G239" s="46">
        <v>8.8203628033224195</v>
      </c>
      <c r="H239" s="46">
        <v>16.019168689094698</v>
      </c>
      <c r="I239" s="46">
        <v>23.261480249000002</v>
      </c>
      <c r="J239" s="47">
        <v>6.3471708895040004</v>
      </c>
      <c r="K239" s="28">
        <v>12.8829774670776</v>
      </c>
      <c r="L239" s="28">
        <v>20.857838259783701</v>
      </c>
      <c r="M239" s="49">
        <v>255266.72500000001</v>
      </c>
      <c r="N239" s="49">
        <v>31343.239000000001</v>
      </c>
      <c r="O239" s="49">
        <v>19315.328000000001</v>
      </c>
      <c r="P239" s="49">
        <v>4047.5970000000002</v>
      </c>
      <c r="Q239" s="49">
        <v>261956.90100000001</v>
      </c>
      <c r="R239" s="49">
        <v>8744.7569999999996</v>
      </c>
      <c r="S239" s="51">
        <v>30457.487000000001</v>
      </c>
      <c r="T239" s="51">
        <v>8372.7060000000001</v>
      </c>
      <c r="U239" s="49">
        <v>9246.6450000000004</v>
      </c>
      <c r="V239" s="14"/>
      <c r="W239" s="49">
        <v>0</v>
      </c>
      <c r="X239" s="49">
        <v>20515.981</v>
      </c>
      <c r="Y239" s="49">
        <v>9941.5059999999994</v>
      </c>
      <c r="Z239" s="49">
        <v>0</v>
      </c>
      <c r="AA239" s="49">
        <v>3953.7629999999999</v>
      </c>
      <c r="AB239" s="49">
        <v>4418.9430000000002</v>
      </c>
      <c r="AC239" s="49">
        <v>632.57500000000005</v>
      </c>
      <c r="AD239" s="49">
        <v>11332.162</v>
      </c>
      <c r="AE239" s="49">
        <v>2625.9780000000001</v>
      </c>
      <c r="AF239" s="49">
        <v>1008.5119999999999</v>
      </c>
      <c r="AG239" s="49">
        <v>743.803</v>
      </c>
      <c r="AH239" s="49">
        <v>499.89</v>
      </c>
      <c r="AI239" s="49">
        <v>162.61500000000001</v>
      </c>
      <c r="AJ239" s="49">
        <v>4650.0039999999999</v>
      </c>
      <c r="AK239" s="49">
        <v>9246.6450000000004</v>
      </c>
      <c r="AL239" s="49">
        <v>2175.826</v>
      </c>
      <c r="AM239" s="49">
        <v>23359.550999999999</v>
      </c>
      <c r="AN239" s="49">
        <v>27021.724999999999</v>
      </c>
      <c r="AO239" s="49">
        <v>96.292000000000002</v>
      </c>
      <c r="AP239" s="49">
        <v>1383.5440000000001</v>
      </c>
      <c r="AQ239" s="49">
        <v>1602.3009999999999</v>
      </c>
      <c r="AR239" s="49">
        <v>204529.14199999999</v>
      </c>
      <c r="AS239" s="15"/>
      <c r="AT239" s="28"/>
      <c r="AU239" s="29"/>
      <c r="AV239" s="15"/>
      <c r="AW239" s="22"/>
    </row>
    <row r="240" spans="1:49">
      <c r="A240" s="6" t="s">
        <v>2</v>
      </c>
      <c r="B240" s="2">
        <v>1168</v>
      </c>
      <c r="C240" s="2" t="s">
        <v>18</v>
      </c>
      <c r="D240" s="33">
        <f>106.8+0.57</f>
        <v>107.36999999999999</v>
      </c>
      <c r="E240" s="17">
        <v>6.7470419963054002</v>
      </c>
      <c r="F240" s="20">
        <v>0.47585193094771522</v>
      </c>
      <c r="G240" s="46">
        <v>6.1922537259265198</v>
      </c>
      <c r="H240" s="46">
        <v>13.7783127875357</v>
      </c>
      <c r="I240" s="46">
        <v>20.677928457830699</v>
      </c>
      <c r="J240" s="47">
        <v>4.0289160818876004</v>
      </c>
      <c r="K240" s="28">
        <v>10.639117806424601</v>
      </c>
      <c r="L240" s="28">
        <v>18.126275728680302</v>
      </c>
      <c r="M240" s="55">
        <v>159097000</v>
      </c>
      <c r="N240" s="55">
        <v>21892800</v>
      </c>
      <c r="O240" s="55">
        <v>13823300</v>
      </c>
      <c r="P240" s="55">
        <v>2273500</v>
      </c>
      <c r="Q240" s="55">
        <v>187021000</v>
      </c>
      <c r="R240" s="55">
        <v>3778750</v>
      </c>
      <c r="S240" s="51">
        <v>5501960</v>
      </c>
      <c r="T240" s="51">
        <v>2260856</v>
      </c>
      <c r="U240" s="67">
        <v>3598625.8</v>
      </c>
      <c r="V240" s="14"/>
      <c r="W240" s="67"/>
      <c r="X240" s="55">
        <v>3210000</v>
      </c>
      <c r="Y240" s="55">
        <v>2290000</v>
      </c>
      <c r="Z240" s="67">
        <v>0</v>
      </c>
      <c r="AA240" s="55">
        <v>810000</v>
      </c>
      <c r="AB240" s="55">
        <v>1450000</v>
      </c>
      <c r="AC240" s="67">
        <v>2690251.8</v>
      </c>
      <c r="AD240" s="67">
        <v>3043626</v>
      </c>
      <c r="AE240" s="67">
        <v>627668.1</v>
      </c>
      <c r="AF240" s="67">
        <v>293741.90000000002</v>
      </c>
      <c r="AG240" s="67">
        <v>203273.8</v>
      </c>
      <c r="AH240" s="67">
        <v>134772.4</v>
      </c>
      <c r="AI240" s="67">
        <v>1281211.6000000001</v>
      </c>
      <c r="AJ240" s="67">
        <v>1018252.7</v>
      </c>
      <c r="AK240" s="67">
        <v>3598625.8</v>
      </c>
      <c r="AL240" s="67">
        <v>1435681.5</v>
      </c>
      <c r="AM240" s="67">
        <v>7647555</v>
      </c>
      <c r="AN240" s="67">
        <v>8927832</v>
      </c>
      <c r="AO240" s="67">
        <v>450082.5</v>
      </c>
      <c r="AP240" s="67">
        <v>0</v>
      </c>
      <c r="AQ240" s="55">
        <v>712000</v>
      </c>
      <c r="AR240" s="72">
        <v>41700000</v>
      </c>
      <c r="AS240" s="15"/>
      <c r="AT240" s="28"/>
      <c r="AU240" s="29"/>
      <c r="AV240" s="15"/>
      <c r="AW240" s="22"/>
    </row>
    <row r="241" spans="1:49">
      <c r="A241" s="6" t="s">
        <v>2</v>
      </c>
      <c r="B241" s="2">
        <v>1168</v>
      </c>
      <c r="C241" s="2" t="s">
        <v>18</v>
      </c>
      <c r="D241" s="15">
        <v>108.9</v>
      </c>
      <c r="E241" s="17">
        <v>6.8128572620215699</v>
      </c>
      <c r="F241" s="20">
        <v>0.52820809099132149</v>
      </c>
      <c r="G241" s="46">
        <v>10.5639338662565</v>
      </c>
      <c r="H241" s="46">
        <v>17.648064840084</v>
      </c>
      <c r="I241" s="46">
        <v>25.249700854111499</v>
      </c>
      <c r="J241" s="47">
        <v>7.9231681445786197</v>
      </c>
      <c r="K241" s="28">
        <v>14.534201972507001</v>
      </c>
      <c r="L241" s="28">
        <v>22.883926754926399</v>
      </c>
      <c r="M241" s="54">
        <v>12810727</v>
      </c>
      <c r="N241" s="54">
        <v>1299474.1000000001</v>
      </c>
      <c r="O241" s="54">
        <v>808132.4</v>
      </c>
      <c r="P241" s="54">
        <v>185151.3</v>
      </c>
      <c r="Q241" s="54">
        <v>12357455</v>
      </c>
      <c r="R241" s="54">
        <v>461579.6</v>
      </c>
      <c r="S241" s="51">
        <v>1630008.7999999998</v>
      </c>
      <c r="T241" s="51">
        <v>348610.6</v>
      </c>
      <c r="U241" s="54">
        <v>1143407.6000000001</v>
      </c>
      <c r="V241" s="14"/>
      <c r="W241" s="54">
        <v>0</v>
      </c>
      <c r="X241" s="54">
        <v>937000</v>
      </c>
      <c r="Y241" s="54">
        <v>693000</v>
      </c>
      <c r="Z241" s="48"/>
      <c r="AA241" s="54">
        <v>41800</v>
      </c>
      <c r="AB241" s="54">
        <v>307000</v>
      </c>
      <c r="AC241" s="54">
        <v>527000</v>
      </c>
      <c r="AD241" s="48">
        <v>0</v>
      </c>
      <c r="AE241" s="54">
        <v>189000</v>
      </c>
      <c r="AF241" s="48"/>
      <c r="AG241" s="48"/>
      <c r="AH241" s="48"/>
      <c r="AI241" s="54">
        <v>16800</v>
      </c>
      <c r="AJ241" s="54">
        <v>170000</v>
      </c>
      <c r="AK241" s="54">
        <v>1140000</v>
      </c>
      <c r="AL241" s="54">
        <v>117000</v>
      </c>
      <c r="AM241" s="48">
        <v>30161.7</v>
      </c>
      <c r="AN241" s="54">
        <v>910000</v>
      </c>
      <c r="AO241" s="48">
        <v>1006822.6</v>
      </c>
      <c r="AP241" s="54">
        <v>128000</v>
      </c>
      <c r="AQ241" s="54">
        <v>72300</v>
      </c>
      <c r="AR241" s="48"/>
      <c r="AS241" s="15"/>
      <c r="AT241" s="28"/>
      <c r="AU241" s="29"/>
      <c r="AV241" s="15"/>
      <c r="AW241" s="22"/>
    </row>
    <row r="242" spans="1:49">
      <c r="A242" s="6" t="s">
        <v>2</v>
      </c>
      <c r="B242" s="2">
        <v>1168</v>
      </c>
      <c r="C242" s="2" t="s">
        <v>18</v>
      </c>
      <c r="D242" s="17">
        <f>109.8+0.31</f>
        <v>110.11</v>
      </c>
      <c r="E242" s="17">
        <v>6.8600229455167598</v>
      </c>
      <c r="F242" s="20">
        <v>0.52353053545281492</v>
      </c>
      <c r="G242" s="46">
        <v>10.232269822717701</v>
      </c>
      <c r="H242" s="46">
        <v>17.353189653712899</v>
      </c>
      <c r="I242" s="46">
        <v>24.948941974585999</v>
      </c>
      <c r="J242" s="47">
        <v>7.6477783686540297</v>
      </c>
      <c r="K242" s="28">
        <v>14.216606086420001</v>
      </c>
      <c r="L242" s="28">
        <v>22.502307054962799</v>
      </c>
      <c r="M242" s="49">
        <v>700234.94400000002</v>
      </c>
      <c r="N242" s="49">
        <v>83841.793999999994</v>
      </c>
      <c r="O242" s="49">
        <v>55414.536</v>
      </c>
      <c r="P242" s="49">
        <v>10044.201999999999</v>
      </c>
      <c r="Q242" s="49">
        <v>666080.37399999995</v>
      </c>
      <c r="R242" s="49">
        <v>26664.142</v>
      </c>
      <c r="S242" s="51">
        <v>118300.38999999998</v>
      </c>
      <c r="T242" s="51">
        <v>28720.788</v>
      </c>
      <c r="U242" s="49">
        <v>39204.071000000004</v>
      </c>
      <c r="V242" s="14"/>
      <c r="W242" s="49">
        <v>0</v>
      </c>
      <c r="X242" s="49">
        <v>39244.375999999997</v>
      </c>
      <c r="Y242" s="49">
        <v>79056.013999999996</v>
      </c>
      <c r="Z242" s="49">
        <v>0</v>
      </c>
      <c r="AA242" s="49">
        <v>10106.001</v>
      </c>
      <c r="AB242" s="49">
        <v>18614.787</v>
      </c>
      <c r="AC242" s="49">
        <v>2994.8240000000001</v>
      </c>
      <c r="AD242" s="49">
        <v>63721.745999999999</v>
      </c>
      <c r="AE242" s="49">
        <v>10039.968999999999</v>
      </c>
      <c r="AF242" s="49">
        <v>4092.1439999999998</v>
      </c>
      <c r="AG242" s="49">
        <v>1844.4</v>
      </c>
      <c r="AH242" s="49">
        <v>4721.3999999999996</v>
      </c>
      <c r="AI242" s="49">
        <v>443.93299999999999</v>
      </c>
      <c r="AJ242" s="49">
        <v>11334.656000000001</v>
      </c>
      <c r="AK242" s="49">
        <v>39204.071000000004</v>
      </c>
      <c r="AL242" s="49">
        <v>6980.2960000000003</v>
      </c>
      <c r="AM242" s="49">
        <v>148287.144</v>
      </c>
      <c r="AN242" s="49">
        <v>91367.369000000006</v>
      </c>
      <c r="AO242" s="49">
        <v>659.41899999999998</v>
      </c>
      <c r="AP242" s="49">
        <v>6044.6719999999996</v>
      </c>
      <c r="AQ242" s="49">
        <v>7427.0079999999998</v>
      </c>
      <c r="AR242" s="49">
        <v>1468345.382</v>
      </c>
      <c r="AS242" s="15"/>
      <c r="AT242" s="28"/>
      <c r="AU242" s="29"/>
      <c r="AV242" s="15"/>
      <c r="AW242" s="22"/>
    </row>
    <row r="243" spans="1:49">
      <c r="A243" s="6" t="s">
        <v>2</v>
      </c>
      <c r="B243" s="2">
        <v>1168</v>
      </c>
      <c r="C243" s="2" t="s">
        <v>18</v>
      </c>
      <c r="D243" s="17">
        <f>111.3+0.33</f>
        <v>111.63</v>
      </c>
      <c r="E243" s="17">
        <v>6.9161361531891297</v>
      </c>
      <c r="F243" s="20">
        <v>0.56762061858579504</v>
      </c>
      <c r="G243" s="46">
        <v>13.646508751522999</v>
      </c>
      <c r="H243" s="46">
        <v>20.5630363694907</v>
      </c>
      <c r="I243" s="46">
        <v>29.255258443430002</v>
      </c>
      <c r="J243" s="47">
        <v>10.8316901476901</v>
      </c>
      <c r="K243" s="28">
        <v>17.5382726857334</v>
      </c>
      <c r="L243" s="28">
        <v>26.828487483983501</v>
      </c>
      <c r="M243" s="49">
        <v>98761.361999999994</v>
      </c>
      <c r="N243" s="49">
        <v>13972.843000000001</v>
      </c>
      <c r="O243" s="49">
        <v>10663.797</v>
      </c>
      <c r="P243" s="49">
        <v>1680.615</v>
      </c>
      <c r="Q243" s="49">
        <v>110014.223</v>
      </c>
      <c r="R243" s="49">
        <v>5998.9089999999997</v>
      </c>
      <c r="S243" s="51">
        <v>18440.78</v>
      </c>
      <c r="T243" s="51">
        <v>3103.502</v>
      </c>
      <c r="U243" s="49">
        <v>5219.1660000000002</v>
      </c>
      <c r="V243" s="14"/>
      <c r="W243" s="49">
        <v>0</v>
      </c>
      <c r="X243" s="49">
        <v>9164.1170000000002</v>
      </c>
      <c r="Y243" s="49">
        <v>9276.6630000000005</v>
      </c>
      <c r="Z243" s="49">
        <v>0</v>
      </c>
      <c r="AA243" s="49">
        <v>883.86599999999999</v>
      </c>
      <c r="AB243" s="49">
        <v>2219.636</v>
      </c>
      <c r="AC243" s="49">
        <v>563.77499999999998</v>
      </c>
      <c r="AD243" s="49">
        <v>7386.4480000000003</v>
      </c>
      <c r="AE243" s="49">
        <v>3624.5250000000001</v>
      </c>
      <c r="AF243" s="49">
        <v>672.51300000000003</v>
      </c>
      <c r="AG243" s="49">
        <v>265.71499999999997</v>
      </c>
      <c r="AH243" s="49">
        <v>136.65299999999999</v>
      </c>
      <c r="AI243" s="49">
        <v>343.35399999999998</v>
      </c>
      <c r="AJ243" s="49">
        <v>3395.4969999999998</v>
      </c>
      <c r="AK243" s="49">
        <v>5219.1660000000002</v>
      </c>
      <c r="AL243" s="49">
        <v>1509.011</v>
      </c>
      <c r="AM243" s="49">
        <v>15973.492</v>
      </c>
      <c r="AN243" s="49">
        <v>18745.327000000001</v>
      </c>
      <c r="AO243" s="49">
        <v>1233.5730000000001</v>
      </c>
      <c r="AP243" s="49">
        <v>1699.1220000000001</v>
      </c>
      <c r="AQ243" s="49">
        <v>5106.2920000000004</v>
      </c>
      <c r="AR243" s="49">
        <v>218004.01800000001</v>
      </c>
      <c r="AT243" s="28"/>
      <c r="AU243" s="29"/>
      <c r="AV243" s="15"/>
      <c r="AW243" s="22"/>
    </row>
    <row r="244" spans="1:49">
      <c r="A244" s="6" t="s">
        <v>2</v>
      </c>
      <c r="B244" s="2">
        <v>1168</v>
      </c>
      <c r="C244" s="2" t="s">
        <v>18</v>
      </c>
      <c r="D244" s="15">
        <f>111.8+0.58</f>
        <v>112.38</v>
      </c>
      <c r="E244" s="17">
        <v>6.9435346208275099</v>
      </c>
      <c r="F244" s="20">
        <v>0.56132731095170862</v>
      </c>
      <c r="G244" s="46">
        <v>13.0573405815464</v>
      </c>
      <c r="H244" s="46">
        <v>20.0697365887514</v>
      </c>
      <c r="I244" s="46">
        <v>28.559603050165901</v>
      </c>
      <c r="J244" s="47">
        <v>10.3376760021251</v>
      </c>
      <c r="K244" s="28">
        <v>17.036385791292599</v>
      </c>
      <c r="L244" s="28">
        <v>25.9874084377069</v>
      </c>
      <c r="M244" s="56">
        <v>2310080</v>
      </c>
      <c r="N244" s="56">
        <v>238664</v>
      </c>
      <c r="O244" s="56">
        <v>179383</v>
      </c>
      <c r="P244" s="56">
        <v>30062.1</v>
      </c>
      <c r="Q244" s="56">
        <v>2051820</v>
      </c>
      <c r="R244" s="56">
        <v>95950.3</v>
      </c>
      <c r="S244" s="51">
        <v>974532</v>
      </c>
      <c r="T244" s="51">
        <v>114061.1</v>
      </c>
      <c r="U244" s="56">
        <v>256596</v>
      </c>
      <c r="V244" s="14"/>
      <c r="W244" s="56">
        <v>24300</v>
      </c>
      <c r="X244" s="56">
        <v>410000</v>
      </c>
      <c r="Y244" s="56">
        <v>565000</v>
      </c>
      <c r="Z244" s="76"/>
      <c r="AA244" s="56">
        <v>21600</v>
      </c>
      <c r="AB244" s="56">
        <v>92500</v>
      </c>
      <c r="AC244" s="56">
        <v>387000</v>
      </c>
      <c r="AD244" s="48">
        <v>0</v>
      </c>
      <c r="AE244" s="56">
        <v>361000</v>
      </c>
      <c r="AF244" s="76"/>
      <c r="AG244" s="76"/>
      <c r="AH244" s="76"/>
      <c r="AI244" s="56">
        <v>55200</v>
      </c>
      <c r="AJ244" s="56">
        <v>106000</v>
      </c>
      <c r="AK244" s="56">
        <v>257000</v>
      </c>
      <c r="AL244" s="56">
        <v>60600</v>
      </c>
      <c r="AM244" s="56">
        <v>18500</v>
      </c>
      <c r="AN244" s="56">
        <v>516000</v>
      </c>
      <c r="AO244" s="56">
        <v>578000</v>
      </c>
      <c r="AP244" s="56">
        <v>155000</v>
      </c>
      <c r="AQ244" s="56">
        <v>277000</v>
      </c>
      <c r="AR244" s="76"/>
      <c r="AT244" s="28"/>
      <c r="AU244" s="29"/>
      <c r="AV244" s="15"/>
      <c r="AW244" s="22"/>
    </row>
    <row r="245" spans="1:49">
      <c r="A245" s="6" t="s">
        <v>2</v>
      </c>
      <c r="B245" s="2">
        <v>1168</v>
      </c>
      <c r="C245" s="2" t="s">
        <v>18</v>
      </c>
      <c r="D245" s="17">
        <f>113.3+0.28</f>
        <v>113.58</v>
      </c>
      <c r="E245" s="17">
        <v>6.9883424378136496</v>
      </c>
      <c r="F245" s="20">
        <v>0.54983337036690461</v>
      </c>
      <c r="G245" s="46">
        <v>12.2071887380321</v>
      </c>
      <c r="H245" s="46">
        <v>19.2456151616827</v>
      </c>
      <c r="I245" s="46">
        <v>27.488139330758401</v>
      </c>
      <c r="J245" s="47">
        <v>9.5198726511010499</v>
      </c>
      <c r="K245" s="28">
        <v>16.183576352702602</v>
      </c>
      <c r="L245" s="28">
        <v>24.946123559223999</v>
      </c>
      <c r="M245" s="49">
        <v>397373.53700000001</v>
      </c>
      <c r="N245" s="49">
        <v>41997.724000000002</v>
      </c>
      <c r="O245" s="49">
        <v>30649.163</v>
      </c>
      <c r="P245" s="49">
        <v>5272.8149999999996</v>
      </c>
      <c r="Q245" s="49">
        <v>302944.68900000001</v>
      </c>
      <c r="R245" s="49">
        <v>15374.028</v>
      </c>
      <c r="S245" s="51">
        <v>146713.66699999999</v>
      </c>
      <c r="T245" s="51">
        <v>24852.900999999998</v>
      </c>
      <c r="U245" s="49">
        <v>26132.701000000001</v>
      </c>
      <c r="V245" s="14"/>
      <c r="W245" s="49">
        <v>0</v>
      </c>
      <c r="X245" s="49">
        <v>40879.724999999999</v>
      </c>
      <c r="Y245" s="49">
        <v>105833.942</v>
      </c>
      <c r="Z245" s="49">
        <v>0</v>
      </c>
      <c r="AA245" s="49">
        <v>4017.8679999999999</v>
      </c>
      <c r="AB245" s="49">
        <v>20835.032999999999</v>
      </c>
      <c r="AC245" s="49">
        <v>992.53700000000003</v>
      </c>
      <c r="AD245" s="49">
        <v>87163.767000000007</v>
      </c>
      <c r="AE245" s="49">
        <v>39129.624000000003</v>
      </c>
      <c r="AF245" s="49">
        <v>2730.3870000000002</v>
      </c>
      <c r="AG245" s="49">
        <v>1111.8330000000001</v>
      </c>
      <c r="AH245" s="49">
        <v>236.51</v>
      </c>
      <c r="AI245" s="49">
        <v>889.98299999999995</v>
      </c>
      <c r="AJ245" s="49">
        <v>13906.517</v>
      </c>
      <c r="AK245" s="49">
        <v>26132.701000000001</v>
      </c>
      <c r="AL245" s="49">
        <v>11217.02</v>
      </c>
      <c r="AM245" s="49">
        <v>80839.001000000004</v>
      </c>
      <c r="AN245" s="49">
        <v>82515.514999999999</v>
      </c>
      <c r="AO245" s="49">
        <v>972.64599999999996</v>
      </c>
      <c r="AP245" s="49">
        <v>25028.705999999998</v>
      </c>
      <c r="AQ245" s="49">
        <v>20463.782999999999</v>
      </c>
      <c r="AR245" s="49">
        <v>1586490.3659999999</v>
      </c>
      <c r="AT245" s="28"/>
      <c r="AU245" s="29"/>
      <c r="AV245" s="15"/>
      <c r="AW245" s="22"/>
    </row>
    <row r="246" spans="1:49">
      <c r="A246" s="6" t="s">
        <v>2</v>
      </c>
      <c r="B246" s="2">
        <v>1168</v>
      </c>
      <c r="C246" s="2" t="s">
        <v>18</v>
      </c>
      <c r="D246" s="17">
        <f>114.8+0.29</f>
        <v>115.09</v>
      </c>
      <c r="E246" s="17">
        <v>7.0488068160410799</v>
      </c>
      <c r="F246" s="20">
        <v>0.56111811374838494</v>
      </c>
      <c r="G246" s="46">
        <v>13.0908331437144</v>
      </c>
      <c r="H246" s="46">
        <v>20.059198238899299</v>
      </c>
      <c r="I246" s="46">
        <v>28.432774385257201</v>
      </c>
      <c r="J246" s="47">
        <v>10.338617417428001</v>
      </c>
      <c r="K246" s="28">
        <v>17.045477302228502</v>
      </c>
      <c r="L246" s="28">
        <v>26.100940354130501</v>
      </c>
      <c r="M246" s="49">
        <v>232866.24299999999</v>
      </c>
      <c r="N246" s="49">
        <v>33145.038999999997</v>
      </c>
      <c r="O246" s="49">
        <v>24294.81</v>
      </c>
      <c r="P246" s="49">
        <v>4575.1379999999999</v>
      </c>
      <c r="Q246" s="49">
        <v>271686.71399999998</v>
      </c>
      <c r="R246" s="49">
        <v>13506.56</v>
      </c>
      <c r="S246" s="51">
        <v>55748.964</v>
      </c>
      <c r="T246" s="51">
        <v>5973.3990000000003</v>
      </c>
      <c r="U246" s="49">
        <v>10338.629999999999</v>
      </c>
      <c r="V246" s="14"/>
      <c r="W246" s="49">
        <v>0</v>
      </c>
      <c r="X246" s="49">
        <v>29650.571</v>
      </c>
      <c r="Y246" s="49">
        <v>26098.393</v>
      </c>
      <c r="Z246" s="49">
        <v>0</v>
      </c>
      <c r="AA246" s="49">
        <v>1875.701</v>
      </c>
      <c r="AB246" s="49">
        <v>4097.6980000000003</v>
      </c>
      <c r="AC246" s="49">
        <v>781.84400000000005</v>
      </c>
      <c r="AD246" s="49">
        <v>23004.595000000001</v>
      </c>
      <c r="AE246" s="49">
        <v>3159.7240000000002</v>
      </c>
      <c r="AF246" s="49">
        <v>1192.4100000000001</v>
      </c>
      <c r="AG246" s="49">
        <v>733.74300000000005</v>
      </c>
      <c r="AH246" s="49">
        <v>467.66199999999998</v>
      </c>
      <c r="AI246" s="49">
        <v>278.47199999999998</v>
      </c>
      <c r="AJ246" s="49">
        <v>4719.9939999999997</v>
      </c>
      <c r="AK246" s="49">
        <v>10338.629999999999</v>
      </c>
      <c r="AL246" s="49">
        <v>3682.7289999999998</v>
      </c>
      <c r="AM246" s="49">
        <v>24139.238000000001</v>
      </c>
      <c r="AN246" s="49">
        <v>34854.377999999997</v>
      </c>
      <c r="AO246" s="49">
        <v>123.542</v>
      </c>
      <c r="AP246" s="49">
        <v>1383.537</v>
      </c>
      <c r="AQ246" s="49">
        <v>2243.1129999999998</v>
      </c>
      <c r="AR246" s="49">
        <v>223287.89199999999</v>
      </c>
      <c r="AT246" s="28"/>
      <c r="AU246" s="29"/>
      <c r="AV246" s="15"/>
      <c r="AW246" s="22"/>
    </row>
    <row r="247" spans="1:49">
      <c r="A247" s="6" t="s">
        <v>2</v>
      </c>
      <c r="B247" s="2">
        <v>1168</v>
      </c>
      <c r="C247" s="2" t="s">
        <v>18</v>
      </c>
      <c r="D247" s="17">
        <f>118.5+0.28</f>
        <v>118.78</v>
      </c>
      <c r="E247" s="17">
        <v>7.2363821780708699</v>
      </c>
      <c r="F247" s="20">
        <v>0.56933106852074145</v>
      </c>
      <c r="G247" s="46">
        <v>13.6982308309684</v>
      </c>
      <c r="H247" s="46">
        <v>20.640862756662401</v>
      </c>
      <c r="I247" s="46">
        <v>29.354966422917698</v>
      </c>
      <c r="J247" s="47">
        <v>10.9066117412357</v>
      </c>
      <c r="K247" s="28">
        <v>17.6229602225519</v>
      </c>
      <c r="L247" s="28">
        <v>26.844743781053801</v>
      </c>
      <c r="M247" s="53">
        <v>5614310</v>
      </c>
      <c r="N247" s="53">
        <v>664052</v>
      </c>
      <c r="O247" s="53">
        <v>572044</v>
      </c>
      <c r="P247" s="53">
        <v>65704.3</v>
      </c>
      <c r="Q247" s="53">
        <v>4602540</v>
      </c>
      <c r="R247" s="53">
        <v>240108</v>
      </c>
      <c r="S247" s="51">
        <v>1048627</v>
      </c>
      <c r="T247" s="51">
        <v>285342.7</v>
      </c>
      <c r="U247" s="53">
        <v>572804</v>
      </c>
      <c r="V247" s="14"/>
      <c r="W247" s="49"/>
      <c r="X247" s="53">
        <v>313000</v>
      </c>
      <c r="Y247" s="53">
        <v>736000</v>
      </c>
      <c r="Z247" s="49"/>
      <c r="AA247" s="53">
        <v>46600</v>
      </c>
      <c r="AB247" s="53">
        <v>239000</v>
      </c>
      <c r="AC247" s="53">
        <v>43500</v>
      </c>
      <c r="AD247" s="53">
        <v>485000</v>
      </c>
      <c r="AE247" s="53">
        <v>799000</v>
      </c>
      <c r="AF247" s="53">
        <v>104000</v>
      </c>
      <c r="AG247" s="53">
        <v>70300</v>
      </c>
      <c r="AH247" s="53">
        <v>40900</v>
      </c>
      <c r="AI247" s="65">
        <v>8525.1992200000004</v>
      </c>
      <c r="AJ247" s="53">
        <v>256000</v>
      </c>
      <c r="AK247" s="53">
        <v>573000</v>
      </c>
      <c r="AL247" s="53">
        <v>130000</v>
      </c>
      <c r="AM247" s="53">
        <v>1960000</v>
      </c>
      <c r="AN247" s="53">
        <v>2360000</v>
      </c>
      <c r="AO247" s="53">
        <v>583000</v>
      </c>
      <c r="AP247" s="53">
        <v>171000</v>
      </c>
      <c r="AQ247" s="53">
        <v>622000</v>
      </c>
      <c r="AR247" s="53">
        <v>57700000</v>
      </c>
      <c r="AT247" s="28"/>
      <c r="AU247" s="29"/>
      <c r="AV247" s="15"/>
      <c r="AW247" s="22"/>
    </row>
    <row r="248" spans="1:49">
      <c r="A248" s="6" t="s">
        <v>2</v>
      </c>
      <c r="B248" s="2">
        <v>1168</v>
      </c>
      <c r="C248" s="2" t="s">
        <v>18</v>
      </c>
      <c r="D248" s="17">
        <f>120+0.28</f>
        <v>120.28</v>
      </c>
      <c r="E248" s="17">
        <v>7.3375714998732002</v>
      </c>
      <c r="F248" s="20">
        <v>0.55701986442987483</v>
      </c>
      <c r="G248" s="46">
        <v>12.797950728658501</v>
      </c>
      <c r="H248" s="46">
        <v>19.784207022362299</v>
      </c>
      <c r="I248" s="46">
        <v>28.0019996843785</v>
      </c>
      <c r="J248" s="47">
        <v>10.022880949312601</v>
      </c>
      <c r="K248" s="28">
        <v>16.7486496272045</v>
      </c>
      <c r="L248" s="28">
        <v>25.633195448858199</v>
      </c>
      <c r="M248" s="53">
        <v>5365060</v>
      </c>
      <c r="N248" s="53">
        <v>325355</v>
      </c>
      <c r="O248" s="53">
        <v>241234</v>
      </c>
      <c r="P248" s="53">
        <v>40905.599999999999</v>
      </c>
      <c r="Q248" s="53">
        <v>2596640</v>
      </c>
      <c r="R248" s="53">
        <v>126974</v>
      </c>
      <c r="S248" s="51">
        <v>978331</v>
      </c>
      <c r="T248" s="51">
        <v>443686.9</v>
      </c>
      <c r="U248" s="53">
        <v>736974</v>
      </c>
      <c r="V248" s="14"/>
      <c r="W248" s="49"/>
      <c r="X248" s="53">
        <v>407000</v>
      </c>
      <c r="Y248" s="53">
        <v>571000</v>
      </c>
      <c r="Z248" s="49"/>
      <c r="AA248" s="53">
        <v>75400</v>
      </c>
      <c r="AB248" s="53">
        <v>368000</v>
      </c>
      <c r="AC248" s="53">
        <v>35400</v>
      </c>
      <c r="AD248" s="53">
        <v>549000</v>
      </c>
      <c r="AE248" s="53">
        <v>1900000</v>
      </c>
      <c r="AF248" s="53">
        <v>79000</v>
      </c>
      <c r="AG248" s="53">
        <v>61400</v>
      </c>
      <c r="AH248" s="53">
        <v>30300</v>
      </c>
      <c r="AI248" s="53">
        <v>10300</v>
      </c>
      <c r="AJ248" s="53">
        <v>160000</v>
      </c>
      <c r="AK248" s="53">
        <v>737000</v>
      </c>
      <c r="AL248" s="53">
        <v>131000</v>
      </c>
      <c r="AM248" s="53">
        <v>1530000</v>
      </c>
      <c r="AN248" s="53">
        <v>1750000</v>
      </c>
      <c r="AO248" s="53">
        <v>1110000</v>
      </c>
      <c r="AP248" s="53">
        <v>217000</v>
      </c>
      <c r="AQ248" s="53">
        <v>430000</v>
      </c>
      <c r="AR248" s="53">
        <v>69600000</v>
      </c>
      <c r="AT248" s="28"/>
      <c r="AU248" s="29"/>
      <c r="AV248" s="15"/>
      <c r="AW248" s="22"/>
    </row>
    <row r="249" spans="1:49">
      <c r="A249" s="6" t="s">
        <v>2</v>
      </c>
      <c r="B249" s="2">
        <v>1168</v>
      </c>
      <c r="C249" s="2" t="s">
        <v>18</v>
      </c>
      <c r="D249" s="17">
        <f>121.5+0.285</f>
        <v>121.785</v>
      </c>
      <c r="E249" s="17">
        <v>7.45769994536382</v>
      </c>
      <c r="F249" s="20">
        <v>0.5712860806454737</v>
      </c>
      <c r="G249" s="46">
        <v>13.890137274377199</v>
      </c>
      <c r="H249" s="46">
        <v>20.746701490743501</v>
      </c>
      <c r="I249" s="46">
        <v>29.490447323660501</v>
      </c>
      <c r="J249" s="47">
        <v>11.0727171940364</v>
      </c>
      <c r="K249" s="28">
        <v>17.783121947621002</v>
      </c>
      <c r="L249" s="28">
        <v>27.117443951399402</v>
      </c>
      <c r="M249" s="53">
        <v>8062650</v>
      </c>
      <c r="N249" s="53">
        <v>659424</v>
      </c>
      <c r="O249" s="53">
        <v>562676</v>
      </c>
      <c r="P249" s="53">
        <v>85120.6</v>
      </c>
      <c r="Q249" s="53">
        <v>4630530</v>
      </c>
      <c r="R249" s="53">
        <v>230924</v>
      </c>
      <c r="S249" s="51">
        <v>1442088</v>
      </c>
      <c r="T249" s="51">
        <v>662100</v>
      </c>
      <c r="U249" s="53">
        <v>898734</v>
      </c>
      <c r="V249" s="14"/>
      <c r="W249" s="49"/>
      <c r="X249" s="53">
        <v>512000</v>
      </c>
      <c r="Y249" s="53">
        <v>930000</v>
      </c>
      <c r="Z249" s="49"/>
      <c r="AA249" s="53">
        <v>157000</v>
      </c>
      <c r="AB249" s="53">
        <v>505000</v>
      </c>
      <c r="AC249" s="53">
        <v>63900</v>
      </c>
      <c r="AD249" s="53">
        <v>960000</v>
      </c>
      <c r="AE249" s="53">
        <v>1270000</v>
      </c>
      <c r="AF249" s="53">
        <v>95900</v>
      </c>
      <c r="AG249" s="53">
        <v>42300</v>
      </c>
      <c r="AH249" s="53">
        <v>25600</v>
      </c>
      <c r="AI249" s="53">
        <v>37200</v>
      </c>
      <c r="AJ249" s="53">
        <v>395000</v>
      </c>
      <c r="AK249" s="53">
        <v>899000</v>
      </c>
      <c r="AL249" s="53">
        <v>227000</v>
      </c>
      <c r="AM249" s="53">
        <v>2520000</v>
      </c>
      <c r="AN249" s="53">
        <v>1640000</v>
      </c>
      <c r="AO249" s="53">
        <v>461000</v>
      </c>
      <c r="AP249" s="65"/>
      <c r="AQ249" s="53">
        <v>750000</v>
      </c>
      <c r="AR249" s="53">
        <v>68600000</v>
      </c>
      <c r="AT249" s="28"/>
      <c r="AU249" s="29"/>
      <c r="AV249" s="15"/>
      <c r="AW249" s="22"/>
    </row>
    <row r="250" spans="1:49">
      <c r="A250" s="6" t="s">
        <v>2</v>
      </c>
      <c r="B250" s="2">
        <v>1168</v>
      </c>
      <c r="C250" s="2" t="s">
        <v>18</v>
      </c>
      <c r="D250" s="15">
        <v>123.6</v>
      </c>
      <c r="E250" s="17">
        <v>7.6212964027129599</v>
      </c>
      <c r="F250" s="20">
        <v>0.55208824108566756</v>
      </c>
      <c r="G250" s="46">
        <v>12.340596661270901</v>
      </c>
      <c r="H250" s="46">
        <v>19.384619383495501</v>
      </c>
      <c r="I250" s="46">
        <v>27.730809218556502</v>
      </c>
      <c r="J250" s="47">
        <v>9.6997836169689808</v>
      </c>
      <c r="K250" s="28">
        <v>16.361532457533499</v>
      </c>
      <c r="L250" s="28">
        <v>25.184599769453499</v>
      </c>
      <c r="M250" s="54">
        <v>11373070</v>
      </c>
      <c r="N250" s="54">
        <v>1288374.1000000001</v>
      </c>
      <c r="O250" s="54">
        <v>867127.6</v>
      </c>
      <c r="P250" s="54">
        <v>197457.9</v>
      </c>
      <c r="Q250" s="54">
        <v>10603752</v>
      </c>
      <c r="R250" s="54">
        <v>523442</v>
      </c>
      <c r="S250" s="51">
        <v>2200468.4000000004</v>
      </c>
      <c r="T250" s="51">
        <v>358236.8</v>
      </c>
      <c r="U250" s="54">
        <v>1061248.8</v>
      </c>
      <c r="V250" s="14"/>
      <c r="W250" s="54">
        <v>0</v>
      </c>
      <c r="X250" s="54">
        <v>1120000</v>
      </c>
      <c r="Y250" s="54">
        <v>1080000</v>
      </c>
      <c r="Z250" s="48"/>
      <c r="AA250" s="54">
        <v>111000</v>
      </c>
      <c r="AB250" s="54">
        <v>248000</v>
      </c>
      <c r="AC250" s="54">
        <v>935000</v>
      </c>
      <c r="AD250" s="48">
        <v>0</v>
      </c>
      <c r="AE250" s="54">
        <v>459000</v>
      </c>
      <c r="AF250" s="48"/>
      <c r="AG250" s="48"/>
      <c r="AH250" s="48"/>
      <c r="AI250" s="54">
        <v>275000</v>
      </c>
      <c r="AJ250" s="54">
        <v>51600</v>
      </c>
      <c r="AK250" s="54">
        <v>1060000</v>
      </c>
      <c r="AL250" s="54">
        <v>176000</v>
      </c>
      <c r="AM250" s="54">
        <v>50700</v>
      </c>
      <c r="AN250" s="54">
        <v>917000</v>
      </c>
      <c r="AO250" s="54">
        <v>1250000</v>
      </c>
      <c r="AP250" s="54">
        <v>108000</v>
      </c>
      <c r="AQ250" s="54">
        <v>444000</v>
      </c>
      <c r="AR250" s="48"/>
      <c r="AT250" s="28"/>
      <c r="AU250" s="29"/>
      <c r="AV250" s="15"/>
      <c r="AW250" s="22"/>
    </row>
    <row r="251" spans="1:49" s="8" customFormat="1">
      <c r="A251" s="6" t="s">
        <v>2</v>
      </c>
      <c r="B251" s="2">
        <v>1168</v>
      </c>
      <c r="C251" s="2" t="s">
        <v>18</v>
      </c>
      <c r="D251" s="15">
        <f>124.5+0.63</f>
        <v>125.13</v>
      </c>
      <c r="E251" s="17">
        <v>7.7680903948621696</v>
      </c>
      <c r="F251" s="20">
        <v>0.57355412343436885</v>
      </c>
      <c r="G251" s="46">
        <v>14.095249126739199</v>
      </c>
      <c r="H251" s="46">
        <v>21.022102061778298</v>
      </c>
      <c r="I251" s="46">
        <v>29.855781346632</v>
      </c>
      <c r="J251" s="47">
        <v>11.2786038229935</v>
      </c>
      <c r="K251" s="28">
        <v>18.000790940721402</v>
      </c>
      <c r="L251" s="28">
        <v>27.301354751628999</v>
      </c>
      <c r="M251" s="56">
        <v>1660280</v>
      </c>
      <c r="N251" s="56">
        <v>114682</v>
      </c>
      <c r="O251" s="56">
        <v>93286.399999999994</v>
      </c>
      <c r="P251" s="56">
        <v>16139</v>
      </c>
      <c r="Q251" s="56">
        <v>823805</v>
      </c>
      <c r="R251" s="56">
        <v>44817.7</v>
      </c>
      <c r="S251" s="51">
        <v>297693</v>
      </c>
      <c r="T251" s="51">
        <v>118391.3</v>
      </c>
      <c r="U251" s="56">
        <v>195217</v>
      </c>
      <c r="V251" s="14"/>
      <c r="W251" s="56">
        <v>9520</v>
      </c>
      <c r="X251" s="56">
        <v>106000</v>
      </c>
      <c r="Y251" s="56">
        <v>192000</v>
      </c>
      <c r="Z251" s="76"/>
      <c r="AA251" s="56">
        <v>53200</v>
      </c>
      <c r="AB251" s="56">
        <v>65200</v>
      </c>
      <c r="AC251" s="56">
        <v>95500</v>
      </c>
      <c r="AD251" s="56">
        <v>137000</v>
      </c>
      <c r="AE251" s="56">
        <v>133000</v>
      </c>
      <c r="AF251" s="76"/>
      <c r="AG251" s="76"/>
      <c r="AH251" s="76"/>
      <c r="AI251" s="56">
        <v>185000</v>
      </c>
      <c r="AJ251" s="54">
        <v>0</v>
      </c>
      <c r="AK251" s="56">
        <v>195000</v>
      </c>
      <c r="AL251" s="56">
        <v>59200</v>
      </c>
      <c r="AM251" s="76">
        <v>8616.1269499999999</v>
      </c>
      <c r="AN251" s="56">
        <v>391000</v>
      </c>
      <c r="AO251" s="56">
        <v>281000</v>
      </c>
      <c r="AP251" s="56">
        <v>32600</v>
      </c>
      <c r="AQ251" s="56">
        <v>350000</v>
      </c>
      <c r="AR251" s="76"/>
      <c r="AT251" s="28"/>
      <c r="AU251" s="29"/>
      <c r="AV251" s="15"/>
      <c r="AW251" s="22"/>
    </row>
    <row r="252" spans="1:49" s="8" customFormat="1">
      <c r="A252" s="6" t="s">
        <v>2</v>
      </c>
      <c r="B252" s="2">
        <v>1168</v>
      </c>
      <c r="C252" s="2" t="s">
        <v>18</v>
      </c>
      <c r="D252" s="15">
        <f>128.1+1.21</f>
        <v>129.31</v>
      </c>
      <c r="E252" s="17">
        <v>8.1606419626914395</v>
      </c>
      <c r="F252" s="20">
        <v>0.56292503359142076</v>
      </c>
      <c r="G252" s="46">
        <v>13.177473560322101</v>
      </c>
      <c r="H252" s="46">
        <v>20.161662042082199</v>
      </c>
      <c r="I252" s="46">
        <v>28.730904499060401</v>
      </c>
      <c r="J252" s="47">
        <v>10.509476034904401</v>
      </c>
      <c r="K252" s="28">
        <v>17.158729191715501</v>
      </c>
      <c r="L252" s="28">
        <v>26.252221483384499</v>
      </c>
      <c r="M252" s="56">
        <v>570934</v>
      </c>
      <c r="N252" s="56">
        <v>49085.599999999999</v>
      </c>
      <c r="O252" s="56">
        <v>39325.699999999997</v>
      </c>
      <c r="P252" s="56">
        <v>6226.3618200000001</v>
      </c>
      <c r="Q252" s="56">
        <v>311758</v>
      </c>
      <c r="R252" s="56">
        <v>17667.099999999999</v>
      </c>
      <c r="S252" s="51">
        <v>145569.20000000001</v>
      </c>
      <c r="T252" s="51">
        <v>46831.8</v>
      </c>
      <c r="U252" s="56">
        <v>47208.4</v>
      </c>
      <c r="V252" s="14"/>
      <c r="W252" s="56">
        <v>5880</v>
      </c>
      <c r="X252" s="56">
        <v>56600</v>
      </c>
      <c r="Y252" s="56">
        <v>89000</v>
      </c>
      <c r="Z252" s="76"/>
      <c r="AA252" s="56">
        <v>46800</v>
      </c>
      <c r="AB252" s="56">
        <v>0</v>
      </c>
      <c r="AC252" s="56">
        <v>86900</v>
      </c>
      <c r="AD252" s="56">
        <v>0</v>
      </c>
      <c r="AE252" s="56">
        <v>193000</v>
      </c>
      <c r="AF252" s="76"/>
      <c r="AG252" s="76"/>
      <c r="AH252" s="76"/>
      <c r="AI252" s="56">
        <v>53200</v>
      </c>
      <c r="AJ252" s="54">
        <v>0</v>
      </c>
      <c r="AK252" s="56">
        <v>47200</v>
      </c>
      <c r="AL252" s="56">
        <v>23200</v>
      </c>
      <c r="AM252" s="76">
        <v>6724.6333000000004</v>
      </c>
      <c r="AN252" s="56">
        <v>148000</v>
      </c>
      <c r="AO252" s="56">
        <v>191000</v>
      </c>
      <c r="AP252" s="56">
        <v>116000</v>
      </c>
      <c r="AQ252" s="56">
        <v>114000</v>
      </c>
      <c r="AR252" s="76"/>
      <c r="AT252" s="28"/>
      <c r="AU252" s="29"/>
      <c r="AV252" s="15"/>
      <c r="AW252" s="22"/>
    </row>
    <row r="253" spans="1:49" s="8" customFormat="1">
      <c r="A253" s="6" t="s">
        <v>2</v>
      </c>
      <c r="B253" s="2">
        <v>1168</v>
      </c>
      <c r="C253" s="2" t="s">
        <v>18</v>
      </c>
      <c r="D253" s="15">
        <f>129.6+0.25</f>
        <v>129.85</v>
      </c>
      <c r="E253" s="17">
        <v>8.2060183465763892</v>
      </c>
      <c r="F253" s="20">
        <v>0.58572446245488874</v>
      </c>
      <c r="G253" s="46">
        <v>14.963932956541701</v>
      </c>
      <c r="H253" s="46">
        <v>21.865693250329802</v>
      </c>
      <c r="I253" s="46">
        <v>31.057819345381201</v>
      </c>
      <c r="J253" s="47">
        <v>12.097650529905501</v>
      </c>
      <c r="K253" s="28">
        <v>18.9218195591232</v>
      </c>
      <c r="L253" s="28">
        <v>28.557318342184399</v>
      </c>
      <c r="M253" s="53">
        <v>1480190</v>
      </c>
      <c r="N253" s="53">
        <v>130324</v>
      </c>
      <c r="O253" s="53">
        <v>118407</v>
      </c>
      <c r="P253" s="53">
        <v>15332.8</v>
      </c>
      <c r="Q253" s="53">
        <v>813816</v>
      </c>
      <c r="R253" s="53">
        <v>50519.1</v>
      </c>
      <c r="S253" s="51">
        <v>293109</v>
      </c>
      <c r="T253" s="51">
        <v>100665.70000000001</v>
      </c>
      <c r="U253" s="53">
        <v>176704</v>
      </c>
      <c r="V253" s="14"/>
      <c r="W253" s="76"/>
      <c r="X253" s="53">
        <v>150000</v>
      </c>
      <c r="Y253" s="53">
        <v>143000</v>
      </c>
      <c r="Z253" s="76"/>
      <c r="AA253" s="53">
        <v>34000</v>
      </c>
      <c r="AB253" s="53">
        <v>66600</v>
      </c>
      <c r="AC253" s="53">
        <v>24400</v>
      </c>
      <c r="AD253" s="53">
        <v>168000</v>
      </c>
      <c r="AE253" s="53">
        <v>181000</v>
      </c>
      <c r="AF253" s="53">
        <v>15600</v>
      </c>
      <c r="AG253" s="76"/>
      <c r="AH253" s="76"/>
      <c r="AI253" s="53">
        <v>10900</v>
      </c>
      <c r="AJ253" s="53">
        <v>126000</v>
      </c>
      <c r="AK253" s="53">
        <v>177000</v>
      </c>
      <c r="AL253" s="53">
        <v>53600</v>
      </c>
      <c r="AM253" s="53">
        <v>390000</v>
      </c>
      <c r="AN253" s="53">
        <v>432000</v>
      </c>
      <c r="AO253" s="53">
        <v>163000</v>
      </c>
      <c r="AP253" s="53">
        <v>34100</v>
      </c>
      <c r="AQ253" s="53">
        <v>357000</v>
      </c>
      <c r="AR253" s="53">
        <v>14000000</v>
      </c>
      <c r="AT253" s="28"/>
      <c r="AU253" s="29"/>
      <c r="AV253" s="15"/>
      <c r="AW253" s="22"/>
    </row>
    <row r="254" spans="1:49">
      <c r="A254" s="6" t="s">
        <v>2</v>
      </c>
      <c r="B254" s="2">
        <v>1168</v>
      </c>
      <c r="C254" s="2" t="s">
        <v>18</v>
      </c>
      <c r="D254" s="15">
        <f>131.1+0.21</f>
        <v>131.31</v>
      </c>
      <c r="E254" s="17">
        <v>8.3214026880028893</v>
      </c>
      <c r="F254" s="20">
        <v>0.59286086622714118</v>
      </c>
      <c r="G254" s="46">
        <v>15.524860140765</v>
      </c>
      <c r="H254" s="46">
        <v>22.360551441835199</v>
      </c>
      <c r="I254" s="46">
        <v>31.851127342566301</v>
      </c>
      <c r="J254" s="47">
        <v>12.599025268140799</v>
      </c>
      <c r="K254" s="28">
        <v>19.455994694483199</v>
      </c>
      <c r="L254" s="28">
        <v>29.193199872560001</v>
      </c>
      <c r="M254" s="56">
        <v>452050</v>
      </c>
      <c r="N254" s="56">
        <v>30900.400000000001</v>
      </c>
      <c r="O254" s="56">
        <v>27644.7</v>
      </c>
      <c r="P254" s="56">
        <v>6127.2133800000001</v>
      </c>
      <c r="Q254" s="56">
        <v>188634</v>
      </c>
      <c r="R254" s="56">
        <v>11224.1</v>
      </c>
      <c r="S254" s="51">
        <v>115772</v>
      </c>
      <c r="T254" s="51">
        <v>35794.9</v>
      </c>
      <c r="U254" s="56">
        <v>58183.3</v>
      </c>
      <c r="V254" s="14"/>
      <c r="W254" s="56">
        <v>0</v>
      </c>
      <c r="X254" s="56">
        <v>20900</v>
      </c>
      <c r="Y254" s="56">
        <v>94800</v>
      </c>
      <c r="Z254" s="76"/>
      <c r="AA254" s="56">
        <v>35800</v>
      </c>
      <c r="AB254" s="56">
        <v>0</v>
      </c>
      <c r="AC254" s="56">
        <v>76400</v>
      </c>
      <c r="AD254" s="56">
        <v>0</v>
      </c>
      <c r="AE254" s="56">
        <v>144000</v>
      </c>
      <c r="AF254" s="76"/>
      <c r="AG254" s="76"/>
      <c r="AH254" s="76"/>
      <c r="AI254" s="56">
        <v>10500</v>
      </c>
      <c r="AJ254" s="54">
        <v>0</v>
      </c>
      <c r="AK254" s="56">
        <v>58200</v>
      </c>
      <c r="AL254" s="56">
        <v>13800</v>
      </c>
      <c r="AM254" s="76">
        <v>3134.0505400000002</v>
      </c>
      <c r="AN254" s="56">
        <v>53500</v>
      </c>
      <c r="AO254" s="56">
        <v>144000</v>
      </c>
      <c r="AP254" s="56">
        <v>125000</v>
      </c>
      <c r="AQ254" s="56">
        <v>27100</v>
      </c>
      <c r="AR254" s="76"/>
      <c r="AS254" s="15"/>
      <c r="AT254" s="28"/>
      <c r="AU254" s="29"/>
      <c r="AV254" s="15"/>
      <c r="AW254" s="22"/>
    </row>
    <row r="255" spans="1:49">
      <c r="A255" s="6" t="s">
        <v>2</v>
      </c>
      <c r="B255" s="2">
        <v>1168</v>
      </c>
      <c r="C255" s="2" t="s">
        <v>18</v>
      </c>
      <c r="D255" s="15">
        <f>132.3+0.29</f>
        <v>132.59</v>
      </c>
      <c r="E255" s="17">
        <v>8.4230072901662005</v>
      </c>
      <c r="F255" s="20">
        <v>0.49884789803134039</v>
      </c>
      <c r="G255" s="46">
        <v>8.0927876904327007</v>
      </c>
      <c r="H255" s="46">
        <v>15.5411206529387</v>
      </c>
      <c r="I255" s="46">
        <v>22.718899240144999</v>
      </c>
      <c r="J255" s="47">
        <v>5.8351197596718798</v>
      </c>
      <c r="K255" s="28">
        <v>12.359267083741999</v>
      </c>
      <c r="L255" s="28">
        <v>20.241665450373599</v>
      </c>
      <c r="M255" s="53">
        <v>6849250</v>
      </c>
      <c r="N255" s="53">
        <v>797466</v>
      </c>
      <c r="O255" s="53">
        <v>538046</v>
      </c>
      <c r="P255" s="53">
        <v>59504.4</v>
      </c>
      <c r="Q255" s="53">
        <v>3853430</v>
      </c>
      <c r="R255" s="53">
        <v>196249</v>
      </c>
      <c r="S255" s="51">
        <v>676829</v>
      </c>
      <c r="T255" s="51">
        <v>278707.40000000002</v>
      </c>
      <c r="U255" s="53">
        <v>572631</v>
      </c>
      <c r="V255" s="14"/>
      <c r="W255" s="76"/>
      <c r="X255" s="53">
        <v>219000</v>
      </c>
      <c r="Y255" s="53">
        <v>458000</v>
      </c>
      <c r="Z255" s="76"/>
      <c r="AA255" s="53">
        <v>69500</v>
      </c>
      <c r="AB255" s="53">
        <v>209000</v>
      </c>
      <c r="AC255" s="53">
        <v>22800</v>
      </c>
      <c r="AD255" s="53">
        <v>340000</v>
      </c>
      <c r="AE255" s="53">
        <v>593000</v>
      </c>
      <c r="AF255" s="53">
        <v>59400</v>
      </c>
      <c r="AG255" s="53">
        <v>57700</v>
      </c>
      <c r="AH255" s="53">
        <v>28600</v>
      </c>
      <c r="AI255" s="53">
        <v>18800</v>
      </c>
      <c r="AJ255" s="53">
        <v>114000</v>
      </c>
      <c r="AK255" s="53">
        <v>573000</v>
      </c>
      <c r="AL255" s="53">
        <v>114000</v>
      </c>
      <c r="AM255" s="53">
        <v>1710000</v>
      </c>
      <c r="AN255" s="53">
        <v>1500000</v>
      </c>
      <c r="AO255" s="53">
        <v>502000</v>
      </c>
      <c r="AP255" s="53">
        <v>101000</v>
      </c>
      <c r="AQ255" s="53">
        <v>309000</v>
      </c>
      <c r="AR255" s="53">
        <v>66000000</v>
      </c>
      <c r="AT255" s="28"/>
      <c r="AU255" s="29"/>
      <c r="AV255" s="15"/>
      <c r="AW255" s="22"/>
    </row>
    <row r="256" spans="1:49">
      <c r="A256" s="6" t="s">
        <v>2</v>
      </c>
      <c r="B256" s="2">
        <v>1168</v>
      </c>
      <c r="C256" s="2" t="s">
        <v>18</v>
      </c>
      <c r="D256" s="15">
        <v>138.30000000000001</v>
      </c>
      <c r="E256" s="17">
        <v>8.88214006156411</v>
      </c>
      <c r="F256" s="20">
        <v>0.55887347276868926</v>
      </c>
      <c r="G256" s="46">
        <v>12.9374589777048</v>
      </c>
      <c r="H256" s="46">
        <v>19.8963517983203</v>
      </c>
      <c r="I256" s="46">
        <v>28.3000710664096</v>
      </c>
      <c r="J256" s="47">
        <v>10.1867805029983</v>
      </c>
      <c r="K256" s="28">
        <v>16.856036449286702</v>
      </c>
      <c r="L256" s="28">
        <v>25.9300533371865</v>
      </c>
      <c r="M256" s="54">
        <v>632783.30000000005</v>
      </c>
      <c r="N256" s="54">
        <v>41538.9</v>
      </c>
      <c r="O256" s="54">
        <v>31410</v>
      </c>
      <c r="P256" s="54">
        <v>5080.8</v>
      </c>
      <c r="Q256" s="54">
        <v>259055.2</v>
      </c>
      <c r="R256" s="54">
        <v>16135.8</v>
      </c>
      <c r="S256" s="51">
        <v>50850.8</v>
      </c>
      <c r="T256" s="51">
        <v>102652.9</v>
      </c>
      <c r="U256" s="54">
        <v>186897</v>
      </c>
      <c r="V256" s="14"/>
      <c r="W256" s="54">
        <v>0</v>
      </c>
      <c r="X256" s="54">
        <v>20500</v>
      </c>
      <c r="Y256" s="54">
        <v>30300</v>
      </c>
      <c r="Z256" s="48"/>
      <c r="AA256" s="54">
        <v>27100</v>
      </c>
      <c r="AB256" s="48">
        <v>75544.2</v>
      </c>
      <c r="AC256" s="54">
        <v>11500</v>
      </c>
      <c r="AD256" s="48">
        <v>18552.3</v>
      </c>
      <c r="AE256" s="48">
        <v>73634.5</v>
      </c>
      <c r="AF256" s="48"/>
      <c r="AG256" s="48"/>
      <c r="AH256" s="48"/>
      <c r="AI256" s="48">
        <v>11629.8</v>
      </c>
      <c r="AJ256" s="48">
        <v>17752.599999999999</v>
      </c>
      <c r="AK256" s="54">
        <v>187000</v>
      </c>
      <c r="AL256" s="54">
        <v>12900</v>
      </c>
      <c r="AM256" s="48">
        <v>2211.3000000000002</v>
      </c>
      <c r="AN256" s="54">
        <v>153000</v>
      </c>
      <c r="AO256" s="48">
        <v>92215.9</v>
      </c>
      <c r="AP256" s="54">
        <v>28200</v>
      </c>
      <c r="AQ256" s="54">
        <v>57400</v>
      </c>
      <c r="AR256" s="48"/>
      <c r="AT256" s="28"/>
      <c r="AU256" s="29"/>
      <c r="AV256" s="15"/>
      <c r="AW256" s="22"/>
    </row>
    <row r="257" spans="1:49">
      <c r="A257" s="6" t="s">
        <v>2</v>
      </c>
      <c r="B257" s="2">
        <v>1168</v>
      </c>
      <c r="C257" s="2" t="s">
        <v>18</v>
      </c>
      <c r="D257" s="17">
        <f>139.2+0.66</f>
        <v>139.85999999999999</v>
      </c>
      <c r="E257" s="17">
        <v>9.0052968650660308</v>
      </c>
      <c r="F257" s="20">
        <v>0.59356518355795818</v>
      </c>
      <c r="G257" s="46">
        <v>15.5450586281565</v>
      </c>
      <c r="H257" s="46">
        <v>22.4269671558665</v>
      </c>
      <c r="I257" s="46">
        <v>31.907930070585401</v>
      </c>
      <c r="J257" s="47">
        <v>12.626679531451799</v>
      </c>
      <c r="K257" s="28">
        <v>19.503674691910401</v>
      </c>
      <c r="L257" s="28">
        <v>29.413476132200401</v>
      </c>
      <c r="M257" s="49">
        <v>260162.87700000001</v>
      </c>
      <c r="N257" s="49">
        <v>26977.721000000001</v>
      </c>
      <c r="O257" s="49">
        <v>23533.245999999999</v>
      </c>
      <c r="P257" s="49">
        <v>3560.808</v>
      </c>
      <c r="Q257" s="49">
        <v>207157.51300000001</v>
      </c>
      <c r="R257" s="49">
        <v>12304.726000000001</v>
      </c>
      <c r="S257" s="51">
        <v>20191.940000000002</v>
      </c>
      <c r="T257" s="51">
        <v>9382.648000000001</v>
      </c>
      <c r="U257" s="49">
        <v>20354.38</v>
      </c>
      <c r="V257" s="14"/>
      <c r="W257" s="49">
        <v>0</v>
      </c>
      <c r="X257" s="49">
        <v>11891.441000000001</v>
      </c>
      <c r="Y257" s="49">
        <v>8300.4989999999998</v>
      </c>
      <c r="Z257" s="49">
        <v>0</v>
      </c>
      <c r="AA257" s="49">
        <v>2411.009</v>
      </c>
      <c r="AB257" s="49">
        <v>6971.6390000000001</v>
      </c>
      <c r="AC257" s="49">
        <v>791.29200000000003</v>
      </c>
      <c r="AD257" s="49">
        <v>8598.3109999999997</v>
      </c>
      <c r="AE257" s="49">
        <v>47857.3</v>
      </c>
      <c r="AF257" s="49">
        <v>2783.4189999999999</v>
      </c>
      <c r="AG257" s="49">
        <v>1533.9970000000001</v>
      </c>
      <c r="AH257" s="49">
        <v>707.25300000000004</v>
      </c>
      <c r="AI257" s="49">
        <v>656.07299999999998</v>
      </c>
      <c r="AJ257" s="49">
        <v>13174.540999999999</v>
      </c>
      <c r="AK257" s="49">
        <v>20354.38</v>
      </c>
      <c r="AL257" s="49">
        <v>3637.02</v>
      </c>
      <c r="AM257" s="49">
        <v>94858.024999999994</v>
      </c>
      <c r="AN257" s="49">
        <v>57027.921000000002</v>
      </c>
      <c r="AO257" s="49">
        <v>463.29700000000003</v>
      </c>
      <c r="AP257" s="49">
        <v>24316.562000000002</v>
      </c>
      <c r="AQ257" s="49">
        <v>27891.824000000001</v>
      </c>
      <c r="AR257" s="49">
        <v>1719350.1259999999</v>
      </c>
      <c r="AT257" s="28"/>
      <c r="AU257" s="29"/>
      <c r="AV257" s="15"/>
      <c r="AW257" s="22"/>
    </row>
    <row r="258" spans="1:49">
      <c r="A258" s="6" t="s">
        <v>2</v>
      </c>
      <c r="B258" s="2">
        <v>1168</v>
      </c>
      <c r="C258" s="2" t="s">
        <v>18</v>
      </c>
      <c r="D258" s="15">
        <f>140.7+0.63</f>
        <v>141.32999999999998</v>
      </c>
      <c r="E258" s="17">
        <v>9.1188664022852901</v>
      </c>
      <c r="F258" s="20">
        <v>0.53953542644746644</v>
      </c>
      <c r="G258" s="46">
        <v>11.436561997951801</v>
      </c>
      <c r="H258" s="46">
        <v>18.5315223427327</v>
      </c>
      <c r="I258" s="46">
        <v>26.426176418199098</v>
      </c>
      <c r="J258" s="47">
        <v>8.8195101910955902</v>
      </c>
      <c r="K258" s="28">
        <v>15.469451729029201</v>
      </c>
      <c r="L258" s="28">
        <v>24.054483989911098</v>
      </c>
      <c r="M258" s="56">
        <v>382941</v>
      </c>
      <c r="N258" s="56">
        <v>31788.400000000001</v>
      </c>
      <c r="O258" s="56">
        <v>23406.799999999999</v>
      </c>
      <c r="P258" s="56">
        <v>3133.3955099999998</v>
      </c>
      <c r="Q258" s="56">
        <v>146302</v>
      </c>
      <c r="R258" s="56">
        <v>10706.9</v>
      </c>
      <c r="S258" s="51">
        <v>61228.600000000006</v>
      </c>
      <c r="T258" s="51">
        <v>20644.099999999999</v>
      </c>
      <c r="U258" s="56">
        <v>200076</v>
      </c>
      <c r="V258" s="14"/>
      <c r="W258" s="56">
        <v>4320</v>
      </c>
      <c r="X258" s="56">
        <v>34200</v>
      </c>
      <c r="Y258" s="56">
        <v>27000</v>
      </c>
      <c r="Z258" s="76"/>
      <c r="AA258" s="56">
        <v>20600</v>
      </c>
      <c r="AB258" s="48">
        <v>0</v>
      </c>
      <c r="AC258" s="56">
        <v>29000</v>
      </c>
      <c r="AD258" s="48">
        <v>0</v>
      </c>
      <c r="AE258" s="56">
        <v>86900</v>
      </c>
      <c r="AF258" s="76"/>
      <c r="AG258" s="76"/>
      <c r="AH258" s="76"/>
      <c r="AI258" s="56">
        <v>35200</v>
      </c>
      <c r="AJ258" s="48">
        <v>0</v>
      </c>
      <c r="AK258" s="56">
        <v>200000</v>
      </c>
      <c r="AL258" s="56">
        <v>22500</v>
      </c>
      <c r="AM258" s="76">
        <v>4112.4033200000003</v>
      </c>
      <c r="AN258" s="56">
        <v>189000</v>
      </c>
      <c r="AO258" s="56">
        <v>106000</v>
      </c>
      <c r="AP258" s="56">
        <v>26100</v>
      </c>
      <c r="AQ258" s="56">
        <v>86200</v>
      </c>
      <c r="AR258" s="76"/>
      <c r="AT258" s="28"/>
      <c r="AU258" s="29"/>
      <c r="AV258" s="15"/>
      <c r="AW258" s="22"/>
    </row>
    <row r="259" spans="1:49">
      <c r="A259" s="6" t="s">
        <v>2</v>
      </c>
      <c r="B259" s="2">
        <v>1168</v>
      </c>
      <c r="C259" s="2" t="s">
        <v>18</v>
      </c>
      <c r="D259" s="17">
        <f>142.2+0.63</f>
        <v>142.82999999999998</v>
      </c>
      <c r="E259" s="17">
        <v>9.2314486979140096</v>
      </c>
      <c r="F259" s="20">
        <v>0.58814810376628268</v>
      </c>
      <c r="G259" s="46">
        <v>15.100941375916801</v>
      </c>
      <c r="H259" s="46">
        <v>21.9939630546492</v>
      </c>
      <c r="I259" s="46">
        <v>31.403263967866</v>
      </c>
      <c r="J259" s="47">
        <v>12.224275481840399</v>
      </c>
      <c r="K259" s="28">
        <v>19.0623723043736</v>
      </c>
      <c r="L259" s="28">
        <v>28.796630647133998</v>
      </c>
      <c r="M259" s="49">
        <v>355903.84600000002</v>
      </c>
      <c r="N259" s="49">
        <v>45890.002</v>
      </c>
      <c r="O259" s="49">
        <v>38910.525000000001</v>
      </c>
      <c r="P259" s="49">
        <v>6062.7030000000004</v>
      </c>
      <c r="Q259" s="49">
        <v>338066.30699999997</v>
      </c>
      <c r="R259" s="49">
        <v>20560.324000000001</v>
      </c>
      <c r="S259" s="51">
        <v>32638.396999999997</v>
      </c>
      <c r="T259" s="51">
        <v>12688.386999999999</v>
      </c>
      <c r="U259" s="49">
        <v>23858.255000000001</v>
      </c>
      <c r="V259" s="14"/>
      <c r="W259" s="49">
        <v>0</v>
      </c>
      <c r="X259" s="49">
        <v>16110.065000000001</v>
      </c>
      <c r="Y259" s="49">
        <v>16528.331999999999</v>
      </c>
      <c r="Z259" s="49">
        <v>0</v>
      </c>
      <c r="AA259" s="49">
        <v>4149.4520000000002</v>
      </c>
      <c r="AB259" s="49">
        <v>8538.9349999999995</v>
      </c>
      <c r="AC259" s="49">
        <v>1460.348</v>
      </c>
      <c r="AD259" s="49">
        <v>18269.468000000001</v>
      </c>
      <c r="AE259" s="49">
        <v>36732.474000000002</v>
      </c>
      <c r="AF259" s="49">
        <v>3666.8760000000002</v>
      </c>
      <c r="AG259" s="49">
        <v>1954.0609999999999</v>
      </c>
      <c r="AH259" s="49">
        <v>1364.336</v>
      </c>
      <c r="AI259" s="49">
        <v>1237.348</v>
      </c>
      <c r="AJ259" s="49">
        <v>21898.782999999999</v>
      </c>
      <c r="AK259" s="49">
        <v>23858.255000000001</v>
      </c>
      <c r="AL259" s="49">
        <v>5618.6170000000002</v>
      </c>
      <c r="AM259" s="49">
        <v>102926.46</v>
      </c>
      <c r="AN259" s="49">
        <v>58776.366999999998</v>
      </c>
      <c r="AO259" s="49">
        <v>1143.251</v>
      </c>
      <c r="AP259" s="49">
        <v>20060.995999999999</v>
      </c>
      <c r="AQ259" s="49">
        <v>42906.908000000003</v>
      </c>
      <c r="AR259" s="49">
        <v>1947825.5160000001</v>
      </c>
      <c r="AT259" s="28"/>
      <c r="AU259" s="29"/>
      <c r="AV259" s="15"/>
      <c r="AW259" s="22"/>
    </row>
    <row r="260" spans="1:49">
      <c r="A260" s="6" t="s">
        <v>2</v>
      </c>
      <c r="B260" s="2">
        <v>1168</v>
      </c>
      <c r="C260" s="2" t="s">
        <v>18</v>
      </c>
      <c r="D260" s="15">
        <f>143.7+0.58</f>
        <v>144.28</v>
      </c>
      <c r="E260" s="17">
        <v>9.3363344659920795</v>
      </c>
      <c r="F260" s="20">
        <v>0.5916243936083091</v>
      </c>
      <c r="G260" s="46">
        <v>15.456476859976799</v>
      </c>
      <c r="H260" s="46">
        <v>22.2893095386627</v>
      </c>
      <c r="I260" s="46">
        <v>31.634278601358901</v>
      </c>
      <c r="J260" s="47">
        <v>12.534490538762</v>
      </c>
      <c r="K260" s="28">
        <v>19.3233140738161</v>
      </c>
      <c r="L260" s="28">
        <v>29.165360809515299</v>
      </c>
      <c r="M260" s="56">
        <v>1737311</v>
      </c>
      <c r="N260" s="56">
        <v>179466.5</v>
      </c>
      <c r="O260" s="56">
        <v>151997.6</v>
      </c>
      <c r="P260" s="56">
        <v>24104.7</v>
      </c>
      <c r="Q260" s="56">
        <v>1402838</v>
      </c>
      <c r="R260" s="56">
        <v>83895.5</v>
      </c>
      <c r="S260" s="51">
        <v>246534</v>
      </c>
      <c r="T260" s="51">
        <v>57737.5</v>
      </c>
      <c r="U260" s="56">
        <v>112708</v>
      </c>
      <c r="V260" s="14"/>
      <c r="W260" s="56">
        <v>18900</v>
      </c>
      <c r="X260" s="56">
        <v>132000</v>
      </c>
      <c r="Y260" s="56">
        <v>115000</v>
      </c>
      <c r="Z260" s="76"/>
      <c r="AA260" s="56">
        <v>57700</v>
      </c>
      <c r="AB260" s="48">
        <v>0</v>
      </c>
      <c r="AC260" s="56">
        <v>118000</v>
      </c>
      <c r="AD260" s="48">
        <v>0</v>
      </c>
      <c r="AE260" s="56">
        <v>139000</v>
      </c>
      <c r="AF260" s="76"/>
      <c r="AG260" s="76"/>
      <c r="AH260" s="76"/>
      <c r="AI260" s="56">
        <v>97900</v>
      </c>
      <c r="AJ260" s="48">
        <v>0</v>
      </c>
      <c r="AK260" s="56">
        <v>113000</v>
      </c>
      <c r="AL260" s="56">
        <v>29300</v>
      </c>
      <c r="AM260" s="56">
        <v>11800</v>
      </c>
      <c r="AN260" s="56">
        <v>252000</v>
      </c>
      <c r="AO260" s="56">
        <v>503000</v>
      </c>
      <c r="AP260" s="56">
        <v>69400</v>
      </c>
      <c r="AQ260" s="56">
        <v>166000</v>
      </c>
      <c r="AR260" s="76"/>
      <c r="AT260" s="28"/>
      <c r="AU260" s="29"/>
      <c r="AV260" s="15"/>
      <c r="AW260" s="22"/>
    </row>
    <row r="261" spans="1:49">
      <c r="A261" s="6" t="s">
        <v>2</v>
      </c>
      <c r="B261" s="2">
        <v>1168</v>
      </c>
      <c r="C261" s="2" t="s">
        <v>18</v>
      </c>
      <c r="D261" s="15">
        <f>147.3+0.62</f>
        <v>147.92000000000002</v>
      </c>
      <c r="E261" s="17">
        <v>9.5775760935615999</v>
      </c>
      <c r="F261" s="20">
        <v>0.62590752364417779</v>
      </c>
      <c r="G261" s="46">
        <v>17.873371376292798</v>
      </c>
      <c r="H261" s="46">
        <v>24.739302495196402</v>
      </c>
      <c r="I261" s="46">
        <v>35.247036874566199</v>
      </c>
      <c r="J261" s="47">
        <v>14.873902370951001</v>
      </c>
      <c r="K261" s="28">
        <v>21.903812860540899</v>
      </c>
      <c r="L261" s="28">
        <v>32.492969375142799</v>
      </c>
      <c r="M261" s="56">
        <v>3392443</v>
      </c>
      <c r="N261" s="56">
        <v>542306.6</v>
      </c>
      <c r="O261" s="56">
        <v>541415</v>
      </c>
      <c r="P261" s="56">
        <v>71204</v>
      </c>
      <c r="Q261" s="56">
        <v>4776274</v>
      </c>
      <c r="R261" s="56">
        <v>294733.59999999998</v>
      </c>
      <c r="S261" s="51">
        <v>233525.3</v>
      </c>
      <c r="T261" s="51">
        <v>74079.899999999994</v>
      </c>
      <c r="U261" s="56">
        <v>127593</v>
      </c>
      <c r="V261" s="14"/>
      <c r="W261" s="56">
        <v>17200</v>
      </c>
      <c r="X261" s="56">
        <v>135000</v>
      </c>
      <c r="Y261" s="56">
        <v>98600</v>
      </c>
      <c r="Z261" s="76"/>
      <c r="AA261" s="56">
        <v>74100</v>
      </c>
      <c r="AB261" s="48">
        <v>0</v>
      </c>
      <c r="AC261" s="56">
        <v>106000</v>
      </c>
      <c r="AD261" s="48">
        <v>0</v>
      </c>
      <c r="AE261" s="56">
        <v>111000</v>
      </c>
      <c r="AF261" s="76"/>
      <c r="AG261" s="76"/>
      <c r="AH261" s="76"/>
      <c r="AI261" s="56">
        <v>50100</v>
      </c>
      <c r="AJ261" s="48">
        <v>0</v>
      </c>
      <c r="AK261" s="56">
        <v>128000</v>
      </c>
      <c r="AL261" s="56">
        <v>25500</v>
      </c>
      <c r="AM261" s="56">
        <v>12300</v>
      </c>
      <c r="AN261" s="56">
        <v>274000</v>
      </c>
      <c r="AO261" s="56">
        <v>415000</v>
      </c>
      <c r="AP261" s="56">
        <v>48600</v>
      </c>
      <c r="AQ261" s="56">
        <v>53100</v>
      </c>
      <c r="AR261" s="76"/>
      <c r="AT261" s="28"/>
      <c r="AU261" s="29"/>
      <c r="AV261" s="15"/>
      <c r="AW261" s="22"/>
    </row>
    <row r="262" spans="1:49">
      <c r="A262" s="6" t="s">
        <v>2</v>
      </c>
      <c r="B262" s="2">
        <v>1168</v>
      </c>
      <c r="C262" s="2" t="s">
        <v>18</v>
      </c>
      <c r="D262" s="17">
        <f>148.8+0.66</f>
        <v>149.46</v>
      </c>
      <c r="E262" s="17">
        <v>9.6679873777033496</v>
      </c>
      <c r="F262" s="20">
        <v>0.60505626408630175</v>
      </c>
      <c r="G262" s="46">
        <v>16.3286270005982</v>
      </c>
      <c r="H262" s="46">
        <v>23.222700304847201</v>
      </c>
      <c r="I262" s="46">
        <v>33.103356968033999</v>
      </c>
      <c r="J262" s="47">
        <v>13.371468085300201</v>
      </c>
      <c r="K262" s="28">
        <v>20.305787328712402</v>
      </c>
      <c r="L262" s="28">
        <v>30.402758909940399</v>
      </c>
      <c r="M262" s="49">
        <v>1001625.397</v>
      </c>
      <c r="N262" s="49">
        <v>150439.22500000001</v>
      </c>
      <c r="O262" s="49">
        <v>136663.83199999999</v>
      </c>
      <c r="P262" s="49">
        <v>20402.124</v>
      </c>
      <c r="Q262" s="49">
        <v>1270687.5719999999</v>
      </c>
      <c r="R262" s="49">
        <v>73407.873999999996</v>
      </c>
      <c r="S262" s="51">
        <v>80183.693999999989</v>
      </c>
      <c r="T262" s="51">
        <v>21107.466</v>
      </c>
      <c r="U262" s="49">
        <v>44454.707999999999</v>
      </c>
      <c r="V262" s="14"/>
      <c r="W262" s="49">
        <v>0</v>
      </c>
      <c r="X262" s="49">
        <v>40095.983999999997</v>
      </c>
      <c r="Y262" s="49">
        <v>40087.71</v>
      </c>
      <c r="Z262" s="49">
        <v>0</v>
      </c>
      <c r="AA262" s="49">
        <v>7299.8710000000001</v>
      </c>
      <c r="AB262" s="49">
        <v>13807.594999999999</v>
      </c>
      <c r="AC262" s="49">
        <v>3548.953</v>
      </c>
      <c r="AD262" s="49">
        <v>38703.455000000002</v>
      </c>
      <c r="AE262" s="49">
        <v>34021.273000000001</v>
      </c>
      <c r="AF262" s="49">
        <v>6017.1469999999999</v>
      </c>
      <c r="AG262" s="49">
        <v>2980.8539999999998</v>
      </c>
      <c r="AH262" s="49">
        <v>1785.9580000000001</v>
      </c>
      <c r="AI262" s="49">
        <v>1927.0650000000001</v>
      </c>
      <c r="AJ262" s="49">
        <v>27804.425999999999</v>
      </c>
      <c r="AK262" s="49">
        <v>44454.707999999999</v>
      </c>
      <c r="AL262" s="49">
        <v>8483.9150000000009</v>
      </c>
      <c r="AM262" s="49">
        <v>160615.72200000001</v>
      </c>
      <c r="AN262" s="49">
        <v>131207.01199999999</v>
      </c>
      <c r="AO262" s="49">
        <v>659.06799999999998</v>
      </c>
      <c r="AP262" s="49">
        <v>15726.493</v>
      </c>
      <c r="AQ262" s="49">
        <v>51775.292999999998</v>
      </c>
      <c r="AR262" s="49">
        <v>1573890.564</v>
      </c>
      <c r="AT262" s="28"/>
      <c r="AU262" s="29"/>
      <c r="AV262" s="15"/>
      <c r="AW262" s="22"/>
    </row>
    <row r="263" spans="1:49">
      <c r="A263" s="6" t="s">
        <v>2</v>
      </c>
      <c r="B263" s="2">
        <v>1168</v>
      </c>
      <c r="C263" s="2" t="s">
        <v>18</v>
      </c>
      <c r="D263" s="15">
        <v>150.91999999999999</v>
      </c>
      <c r="E263" s="17">
        <v>9.7461188091630806</v>
      </c>
      <c r="F263" s="20">
        <v>0.60959033681092223</v>
      </c>
      <c r="G263" s="46">
        <v>16.785184734509599</v>
      </c>
      <c r="H263" s="46">
        <v>23.586844155013001</v>
      </c>
      <c r="I263" s="46">
        <v>33.568950908713603</v>
      </c>
      <c r="J263" s="47">
        <v>13.7661522502002</v>
      </c>
      <c r="K263" s="28">
        <v>20.688966307326702</v>
      </c>
      <c r="L263" s="28">
        <v>30.918929870700701</v>
      </c>
      <c r="M263" s="56">
        <v>1252600</v>
      </c>
      <c r="N263" s="56">
        <v>193993</v>
      </c>
      <c r="O263" s="56">
        <v>176977</v>
      </c>
      <c r="P263" s="56">
        <v>25296</v>
      </c>
      <c r="Q263" s="56">
        <v>1530470</v>
      </c>
      <c r="R263" s="56">
        <v>100630</v>
      </c>
      <c r="S263" s="51">
        <v>92220</v>
      </c>
      <c r="T263" s="51">
        <v>42898.400000000001</v>
      </c>
      <c r="U263" s="56">
        <v>76580.399999999994</v>
      </c>
      <c r="V263" s="14"/>
      <c r="W263" s="56">
        <v>0</v>
      </c>
      <c r="X263" s="56">
        <v>52100</v>
      </c>
      <c r="Y263" s="56">
        <v>40100</v>
      </c>
      <c r="Z263" s="76"/>
      <c r="AA263" s="56">
        <v>42900</v>
      </c>
      <c r="AB263" s="48">
        <v>0</v>
      </c>
      <c r="AC263" s="56">
        <v>44100</v>
      </c>
      <c r="AD263" s="48">
        <v>0</v>
      </c>
      <c r="AE263" s="56">
        <v>249000</v>
      </c>
      <c r="AF263" s="76"/>
      <c r="AG263" s="76"/>
      <c r="AH263" s="76"/>
      <c r="AI263" s="56">
        <v>71300</v>
      </c>
      <c r="AJ263" s="48">
        <v>0</v>
      </c>
      <c r="AK263" s="56">
        <v>76600</v>
      </c>
      <c r="AL263" s="56">
        <v>22100</v>
      </c>
      <c r="AM263" s="76">
        <v>7944.3569299999999</v>
      </c>
      <c r="AN263" s="56">
        <v>276000</v>
      </c>
      <c r="AO263" s="56">
        <v>398000</v>
      </c>
      <c r="AP263" s="56">
        <v>108000</v>
      </c>
      <c r="AQ263" s="56">
        <v>140000</v>
      </c>
      <c r="AR263" s="76"/>
      <c r="AT263" s="28"/>
      <c r="AU263" s="29"/>
      <c r="AV263" s="15"/>
      <c r="AW263" s="22"/>
    </row>
    <row r="264" spans="1:49">
      <c r="A264" s="6" t="s">
        <v>2</v>
      </c>
      <c r="B264" s="2">
        <v>1168</v>
      </c>
      <c r="C264" s="2" t="s">
        <v>18</v>
      </c>
      <c r="D264" s="17">
        <f>151.8+0.63</f>
        <v>152.43</v>
      </c>
      <c r="E264" s="17">
        <v>9.8183372959926007</v>
      </c>
      <c r="F264" s="20">
        <v>0.56869760163462657</v>
      </c>
      <c r="G264" s="46">
        <v>13.729119009163099</v>
      </c>
      <c r="H264" s="46">
        <v>20.635310439638399</v>
      </c>
      <c r="I264" s="46">
        <v>29.431367060560799</v>
      </c>
      <c r="J264" s="47">
        <v>10.888647733647399</v>
      </c>
      <c r="K264" s="28">
        <v>17.621680938863602</v>
      </c>
      <c r="L264" s="28">
        <v>26.790553942332</v>
      </c>
      <c r="M264" s="49">
        <v>209176.48800000001</v>
      </c>
      <c r="N264" s="49">
        <v>21370.044000000002</v>
      </c>
      <c r="O264" s="49">
        <v>17613.05</v>
      </c>
      <c r="P264" s="49">
        <v>2435.4740000000002</v>
      </c>
      <c r="Q264" s="49">
        <v>146043.75899999999</v>
      </c>
      <c r="R264" s="49">
        <v>8129.1369999999997</v>
      </c>
      <c r="S264" s="51">
        <v>28017.98</v>
      </c>
      <c r="T264" s="51">
        <v>11104.949000000001</v>
      </c>
      <c r="U264" s="49">
        <v>20771.95</v>
      </c>
      <c r="V264" s="14"/>
      <c r="W264" s="49">
        <v>0</v>
      </c>
      <c r="X264" s="49">
        <v>15246.364</v>
      </c>
      <c r="Y264" s="49">
        <v>12771.616</v>
      </c>
      <c r="Z264" s="49">
        <v>0</v>
      </c>
      <c r="AA264" s="49">
        <v>3385.1550000000002</v>
      </c>
      <c r="AB264" s="49">
        <v>7719.7939999999999</v>
      </c>
      <c r="AC264" s="49">
        <v>938.35699999999997</v>
      </c>
      <c r="AD264" s="49">
        <v>9482.99</v>
      </c>
      <c r="AE264" s="49">
        <v>39976.862999999998</v>
      </c>
      <c r="AF264" s="49">
        <v>4329.5020000000004</v>
      </c>
      <c r="AG264" s="49">
        <v>2455.1419999999998</v>
      </c>
      <c r="AH264" s="49">
        <v>1341.066</v>
      </c>
      <c r="AI264" s="49">
        <v>991.55700000000002</v>
      </c>
      <c r="AJ264" s="49">
        <v>14692.252</v>
      </c>
      <c r="AK264" s="49">
        <v>20771.95</v>
      </c>
      <c r="AL264" s="49">
        <v>3702.0219999999999</v>
      </c>
      <c r="AM264" s="49">
        <v>126217.503</v>
      </c>
      <c r="AN264" s="49">
        <v>82942.649999999994</v>
      </c>
      <c r="AO264" s="49">
        <v>570.74800000000005</v>
      </c>
      <c r="AP264" s="49">
        <v>18111.505000000001</v>
      </c>
      <c r="AQ264" s="49">
        <v>35480.730000000003</v>
      </c>
      <c r="AR264" s="49">
        <v>1632666.4280000001</v>
      </c>
      <c r="AT264" s="28"/>
      <c r="AU264" s="29"/>
      <c r="AV264" s="15"/>
      <c r="AW264" s="22"/>
    </row>
    <row r="265" spans="1:49">
      <c r="A265" s="6" t="s">
        <v>2</v>
      </c>
      <c r="B265" s="2">
        <v>1168</v>
      </c>
      <c r="C265" s="2" t="s">
        <v>18</v>
      </c>
      <c r="D265" s="15">
        <f>153.3+0.58</f>
        <v>153.88000000000002</v>
      </c>
      <c r="E265" s="17">
        <v>9.8794508506662506</v>
      </c>
      <c r="F265" s="20">
        <v>0.60949235120680012</v>
      </c>
      <c r="G265" s="46">
        <v>16.690054427134498</v>
      </c>
      <c r="H265" s="46">
        <v>23.521846564011099</v>
      </c>
      <c r="I265" s="46">
        <v>33.572381976646298</v>
      </c>
      <c r="J265" s="47">
        <v>13.737506364606499</v>
      </c>
      <c r="K265" s="28">
        <v>20.645892767794098</v>
      </c>
      <c r="L265" s="28">
        <v>30.843477793955799</v>
      </c>
      <c r="M265" s="56">
        <v>995207</v>
      </c>
      <c r="N265" s="56">
        <v>147094</v>
      </c>
      <c r="O265" s="56">
        <v>133301</v>
      </c>
      <c r="P265" s="56">
        <v>18036.099999999999</v>
      </c>
      <c r="Q265" s="56">
        <v>1094160</v>
      </c>
      <c r="R265" s="56">
        <v>78242.7</v>
      </c>
      <c r="S265" s="51">
        <v>66162.600000000006</v>
      </c>
      <c r="T265" s="51">
        <v>29954.3</v>
      </c>
      <c r="U265" s="56">
        <v>30764.7</v>
      </c>
      <c r="V265" s="14"/>
      <c r="W265" s="56">
        <v>0</v>
      </c>
      <c r="X265" s="56">
        <v>28300</v>
      </c>
      <c r="Y265" s="56">
        <v>37900</v>
      </c>
      <c r="Z265" s="76"/>
      <c r="AA265" s="56">
        <v>30000</v>
      </c>
      <c r="AB265" s="48">
        <v>0</v>
      </c>
      <c r="AC265" s="48"/>
      <c r="AD265" s="56">
        <v>29200</v>
      </c>
      <c r="AE265" s="56">
        <v>96700</v>
      </c>
      <c r="AF265" s="76"/>
      <c r="AG265" s="76"/>
      <c r="AH265" s="76"/>
      <c r="AI265" s="56">
        <v>27200</v>
      </c>
      <c r="AJ265" s="56">
        <v>29800</v>
      </c>
      <c r="AK265" s="56">
        <v>30800</v>
      </c>
      <c r="AL265" s="56">
        <v>11700</v>
      </c>
      <c r="AM265" s="76">
        <v>6879.7592800000002</v>
      </c>
      <c r="AN265" s="56">
        <v>174000</v>
      </c>
      <c r="AO265" s="56">
        <v>156000</v>
      </c>
      <c r="AP265" s="56">
        <v>61000</v>
      </c>
      <c r="AQ265" s="56">
        <v>112000</v>
      </c>
      <c r="AR265" s="76"/>
      <c r="AT265" s="28"/>
      <c r="AU265" s="29"/>
      <c r="AV265" s="15"/>
      <c r="AW265" s="22"/>
    </row>
    <row r="266" spans="1:49">
      <c r="A266" s="6" t="s">
        <v>2</v>
      </c>
      <c r="B266" s="2">
        <v>1168</v>
      </c>
      <c r="C266" s="2" t="s">
        <v>18</v>
      </c>
      <c r="D266" s="15">
        <f>156.9+0.63</f>
        <v>157.53</v>
      </c>
      <c r="E266" s="17">
        <v>10.0052975680056</v>
      </c>
      <c r="F266" s="20">
        <v>0.60728803821082489</v>
      </c>
      <c r="G266" s="46">
        <v>16.508840994465999</v>
      </c>
      <c r="H266" s="46">
        <v>23.353194939446102</v>
      </c>
      <c r="I266" s="46">
        <v>33.225940073761997</v>
      </c>
      <c r="J266" s="47">
        <v>13.556560367146499</v>
      </c>
      <c r="K266" s="28">
        <v>20.4787506202826</v>
      </c>
      <c r="L266" s="28">
        <v>30.5939152760795</v>
      </c>
      <c r="M266" s="56">
        <v>384209</v>
      </c>
      <c r="N266" s="56">
        <v>29087.1</v>
      </c>
      <c r="O266" s="56">
        <v>26539.9</v>
      </c>
      <c r="P266" s="56">
        <v>4269.1625999999997</v>
      </c>
      <c r="Q266" s="56">
        <v>200906</v>
      </c>
      <c r="R266" s="56">
        <v>14171.1</v>
      </c>
      <c r="S266" s="51">
        <v>36533.300000000003</v>
      </c>
      <c r="T266" s="51">
        <v>19134.146580000001</v>
      </c>
      <c r="U266" s="56">
        <v>39769.300000000003</v>
      </c>
      <c r="V266" s="14"/>
      <c r="W266" s="56">
        <v>3400</v>
      </c>
      <c r="X266" s="56">
        <v>19100</v>
      </c>
      <c r="Y266" s="56">
        <v>17400</v>
      </c>
      <c r="Z266" s="76"/>
      <c r="AA266" s="56">
        <v>6700</v>
      </c>
      <c r="AB266" s="56">
        <v>12400</v>
      </c>
      <c r="AC266" s="48"/>
      <c r="AD266" s="56">
        <v>23500</v>
      </c>
      <c r="AE266" s="56">
        <v>105000</v>
      </c>
      <c r="AF266" s="76"/>
      <c r="AG266" s="76"/>
      <c r="AH266" s="76"/>
      <c r="AI266" s="48"/>
      <c r="AJ266" s="56">
        <v>65600</v>
      </c>
      <c r="AK266" s="56">
        <v>39800</v>
      </c>
      <c r="AL266" s="56">
        <v>12200</v>
      </c>
      <c r="AM266" s="76">
        <v>5317.3867200000004</v>
      </c>
      <c r="AN266" s="56">
        <v>199000</v>
      </c>
      <c r="AO266" s="56">
        <v>92000</v>
      </c>
      <c r="AP266" s="56">
        <v>50500</v>
      </c>
      <c r="AQ266" s="56">
        <v>131000</v>
      </c>
      <c r="AR266" s="76"/>
      <c r="AT266" s="28"/>
      <c r="AU266" s="29"/>
      <c r="AV266" s="15"/>
      <c r="AW266" s="22"/>
    </row>
    <row r="267" spans="1:49">
      <c r="A267" s="6" t="s">
        <v>2</v>
      </c>
      <c r="B267" s="2">
        <v>1168</v>
      </c>
      <c r="C267" s="2" t="s">
        <v>18</v>
      </c>
      <c r="D267" s="15">
        <f>158.4+0.65</f>
        <v>159.05000000000001</v>
      </c>
      <c r="E267" s="17">
        <v>10.0474685755434</v>
      </c>
      <c r="F267" s="20">
        <v>0.60242334815883736</v>
      </c>
      <c r="G267" s="46">
        <v>16.114377487306601</v>
      </c>
      <c r="H267" s="46">
        <v>23.007766409437401</v>
      </c>
      <c r="I267" s="46">
        <v>32.780481503017299</v>
      </c>
      <c r="J267" s="47">
        <v>13.208285572686499</v>
      </c>
      <c r="K267" s="28">
        <v>20.084873987212301</v>
      </c>
      <c r="L267" s="28">
        <v>30.117305836289201</v>
      </c>
      <c r="M267" s="53">
        <v>2192130</v>
      </c>
      <c r="N267" s="53">
        <v>190875</v>
      </c>
      <c r="O267" s="53">
        <v>167471</v>
      </c>
      <c r="P267" s="53">
        <v>26451.8</v>
      </c>
      <c r="Q267" s="53">
        <v>1449600</v>
      </c>
      <c r="R267" s="53">
        <v>95298.3</v>
      </c>
      <c r="S267" s="51">
        <v>291966</v>
      </c>
      <c r="T267" s="51">
        <v>111802.59999999999</v>
      </c>
      <c r="U267" s="53">
        <v>301656</v>
      </c>
      <c r="V267" s="14"/>
      <c r="W267" s="76"/>
      <c r="X267" s="53">
        <v>131000</v>
      </c>
      <c r="Y267" s="53">
        <v>161000</v>
      </c>
      <c r="Z267" s="76"/>
      <c r="AA267" s="53">
        <v>31700</v>
      </c>
      <c r="AB267" s="53">
        <v>80100</v>
      </c>
      <c r="AC267" s="53">
        <v>37400</v>
      </c>
      <c r="AD267" s="53">
        <v>157000</v>
      </c>
      <c r="AE267" s="53">
        <v>583000</v>
      </c>
      <c r="AF267" s="53">
        <v>44200</v>
      </c>
      <c r="AG267" s="53">
        <v>30900</v>
      </c>
      <c r="AH267" s="53">
        <v>18700</v>
      </c>
      <c r="AI267" s="53">
        <v>20100</v>
      </c>
      <c r="AJ267" s="53">
        <v>396000</v>
      </c>
      <c r="AK267" s="53">
        <v>302000</v>
      </c>
      <c r="AL267" s="53">
        <v>97900</v>
      </c>
      <c r="AM267" s="53">
        <v>1330000</v>
      </c>
      <c r="AN267" s="53">
        <v>743000</v>
      </c>
      <c r="AO267" s="53">
        <v>390000</v>
      </c>
      <c r="AP267" s="76"/>
      <c r="AQ267" s="53">
        <v>1010000</v>
      </c>
      <c r="AR267" s="53">
        <v>24900000</v>
      </c>
      <c r="AT267" s="28"/>
      <c r="AU267" s="29"/>
      <c r="AV267" s="15"/>
      <c r="AW267" s="22"/>
    </row>
    <row r="268" spans="1:49" s="8" customFormat="1">
      <c r="A268" s="6" t="s">
        <v>2</v>
      </c>
      <c r="B268" s="2">
        <v>1168</v>
      </c>
      <c r="C268" s="2" t="s">
        <v>18</v>
      </c>
      <c r="D268" s="15">
        <f>159.9+0.62</f>
        <v>160.52000000000001</v>
      </c>
      <c r="E268" s="17">
        <v>10.0833942569326</v>
      </c>
      <c r="F268" s="20">
        <v>0.60951477889284089</v>
      </c>
      <c r="G268" s="46">
        <v>16.7598458651402</v>
      </c>
      <c r="H268" s="46">
        <v>23.5932458131232</v>
      </c>
      <c r="I268" s="46">
        <v>33.695935649621298</v>
      </c>
      <c r="J268" s="47">
        <v>13.7736124033487</v>
      </c>
      <c r="K268" s="28">
        <v>20.7051119162265</v>
      </c>
      <c r="L268" s="28">
        <v>30.9030881695377</v>
      </c>
      <c r="M268" s="56">
        <v>676479</v>
      </c>
      <c r="N268" s="56">
        <v>56894.2</v>
      </c>
      <c r="O268" s="56">
        <v>52287.3</v>
      </c>
      <c r="P268" s="56">
        <v>7869.0888699999996</v>
      </c>
      <c r="Q268" s="56">
        <v>409715</v>
      </c>
      <c r="R268" s="56">
        <v>28650.7</v>
      </c>
      <c r="S268" s="51">
        <v>88925.6</v>
      </c>
      <c r="T268" s="51">
        <v>33822.9</v>
      </c>
      <c r="U268" s="56">
        <v>68200.399999999994</v>
      </c>
      <c r="V268" s="14"/>
      <c r="W268" s="56">
        <v>5450</v>
      </c>
      <c r="X268" s="56">
        <v>44600</v>
      </c>
      <c r="Y268" s="56">
        <v>44400</v>
      </c>
      <c r="Z268" s="76"/>
      <c r="AA268" s="56">
        <v>33800</v>
      </c>
      <c r="AB268" s="56">
        <v>0</v>
      </c>
      <c r="AC268" s="56">
        <v>45700</v>
      </c>
      <c r="AD268" s="56">
        <v>0</v>
      </c>
      <c r="AE268" s="56">
        <v>116000</v>
      </c>
      <c r="AF268" s="76"/>
      <c r="AG268" s="76"/>
      <c r="AH268" s="76"/>
      <c r="AI268" s="56">
        <v>57300</v>
      </c>
      <c r="AJ268" s="56">
        <v>0</v>
      </c>
      <c r="AK268" s="56">
        <v>68200</v>
      </c>
      <c r="AL268" s="56">
        <v>23400</v>
      </c>
      <c r="AM268" s="76">
        <v>6839.8188499999997</v>
      </c>
      <c r="AN268" s="56">
        <v>225000</v>
      </c>
      <c r="AO268" s="56">
        <v>336000</v>
      </c>
      <c r="AP268" s="56">
        <v>30200</v>
      </c>
      <c r="AQ268" s="56">
        <v>115000</v>
      </c>
      <c r="AR268" s="76"/>
      <c r="AT268" s="28"/>
      <c r="AU268" s="29"/>
      <c r="AV268" s="15"/>
      <c r="AW268" s="22"/>
    </row>
    <row r="269" spans="1:49">
      <c r="A269" s="6" t="s">
        <v>2</v>
      </c>
      <c r="B269" s="2">
        <v>1168</v>
      </c>
      <c r="C269" s="2" t="s">
        <v>18</v>
      </c>
      <c r="D269" s="15">
        <f>161.4+0.63</f>
        <v>162.03</v>
      </c>
      <c r="E269" s="17">
        <v>10.1159255789629</v>
      </c>
      <c r="F269" s="20">
        <v>0.59755864271781067</v>
      </c>
      <c r="G269" s="46">
        <v>15.8789533190812</v>
      </c>
      <c r="H269" s="46">
        <v>22.7313368356462</v>
      </c>
      <c r="I269" s="46">
        <v>32.3400930664219</v>
      </c>
      <c r="J269" s="47">
        <v>12.9908900328219</v>
      </c>
      <c r="K269" s="28">
        <v>19.783151307914299</v>
      </c>
      <c r="L269" s="28">
        <v>29.559587641207699</v>
      </c>
      <c r="M269" s="53">
        <v>5442660</v>
      </c>
      <c r="N269" s="53">
        <v>499851</v>
      </c>
      <c r="O269" s="53">
        <v>437319</v>
      </c>
      <c r="P269" s="53">
        <v>59898.8</v>
      </c>
      <c r="Q269" s="53">
        <v>4096420</v>
      </c>
      <c r="R269" s="53">
        <v>244978</v>
      </c>
      <c r="S269" s="51">
        <v>937419</v>
      </c>
      <c r="T269" s="51">
        <v>269328.40000000002</v>
      </c>
      <c r="U269" s="53">
        <v>639096</v>
      </c>
      <c r="V269" s="14"/>
      <c r="W269" s="76"/>
      <c r="X269" s="53">
        <v>435000</v>
      </c>
      <c r="Y269" s="53">
        <v>502000</v>
      </c>
      <c r="Z269" s="76"/>
      <c r="AA269" s="53">
        <v>86700</v>
      </c>
      <c r="AB269" s="53">
        <v>183000</v>
      </c>
      <c r="AC269" s="53">
        <v>353000</v>
      </c>
      <c r="AD269" s="56">
        <v>160000</v>
      </c>
      <c r="AE269" s="53">
        <v>432000</v>
      </c>
      <c r="AF269" s="53">
        <v>64100</v>
      </c>
      <c r="AG269" s="53">
        <v>54100</v>
      </c>
      <c r="AH269" s="53">
        <v>23200</v>
      </c>
      <c r="AI269" s="56">
        <v>39300</v>
      </c>
      <c r="AJ269" s="53">
        <v>710000</v>
      </c>
      <c r="AK269" s="53">
        <v>639000</v>
      </c>
      <c r="AL269" s="53">
        <v>245000</v>
      </c>
      <c r="AM269" s="53">
        <v>2480000</v>
      </c>
      <c r="AN269" s="53">
        <v>1950000</v>
      </c>
      <c r="AO269" s="53">
        <v>238000</v>
      </c>
      <c r="AP269" s="53">
        <v>146000</v>
      </c>
      <c r="AQ269" s="53">
        <v>1530000</v>
      </c>
      <c r="AR269" s="53">
        <v>48200000</v>
      </c>
      <c r="AT269" s="28"/>
      <c r="AU269" s="29"/>
      <c r="AV269" s="15"/>
      <c r="AW269" s="22"/>
    </row>
    <row r="270" spans="1:49" s="8" customFormat="1">
      <c r="A270" s="6" t="s">
        <v>2</v>
      </c>
      <c r="B270" s="2">
        <v>1168</v>
      </c>
      <c r="C270" s="2" t="s">
        <v>18</v>
      </c>
      <c r="D270" s="15">
        <v>163.53</v>
      </c>
      <c r="E270" s="17">
        <v>10.144455810848299</v>
      </c>
      <c r="F270" s="20">
        <v>0.58080015860213285</v>
      </c>
      <c r="G270" s="46">
        <v>14.620287024264501</v>
      </c>
      <c r="H270" s="46">
        <v>21.5233836854161</v>
      </c>
      <c r="I270" s="46">
        <v>30.737351405221201</v>
      </c>
      <c r="J270" s="47">
        <v>11.8027691258969</v>
      </c>
      <c r="K270" s="28">
        <v>18.501323544239501</v>
      </c>
      <c r="L270" s="28">
        <v>28.019819548249501</v>
      </c>
      <c r="M270" s="56">
        <v>7532860</v>
      </c>
      <c r="N270" s="56">
        <v>1082610</v>
      </c>
      <c r="O270" s="56">
        <v>846615</v>
      </c>
      <c r="P270" s="56">
        <v>177121</v>
      </c>
      <c r="Q270" s="56">
        <v>9774010</v>
      </c>
      <c r="R270" s="56">
        <v>476217</v>
      </c>
      <c r="S270" s="51">
        <v>542133</v>
      </c>
      <c r="T270" s="51">
        <v>116337.60000000001</v>
      </c>
      <c r="U270" s="56">
        <v>231251</v>
      </c>
      <c r="V270" s="14"/>
      <c r="W270" s="56">
        <v>87800</v>
      </c>
      <c r="X270" s="56">
        <v>239000</v>
      </c>
      <c r="Y270" s="56">
        <v>303000</v>
      </c>
      <c r="Z270" s="76"/>
      <c r="AA270" s="56">
        <v>32000</v>
      </c>
      <c r="AB270" s="56">
        <v>84400</v>
      </c>
      <c r="AC270" s="56">
        <v>255000</v>
      </c>
      <c r="AD270" s="48"/>
      <c r="AE270" s="56">
        <v>224000</v>
      </c>
      <c r="AF270" s="76"/>
      <c r="AG270" s="76"/>
      <c r="AH270" s="76"/>
      <c r="AI270" s="56">
        <v>101000</v>
      </c>
      <c r="AJ270" s="76"/>
      <c r="AK270" s="56">
        <v>231000</v>
      </c>
      <c r="AL270" s="56">
        <v>114000</v>
      </c>
      <c r="AM270" s="56">
        <v>30400</v>
      </c>
      <c r="AN270" s="56">
        <v>623000</v>
      </c>
      <c r="AO270" s="56">
        <v>631000</v>
      </c>
      <c r="AP270" s="56">
        <v>84700</v>
      </c>
      <c r="AQ270" s="56">
        <v>389000</v>
      </c>
      <c r="AR270" s="76"/>
      <c r="AT270" s="28"/>
      <c r="AU270" s="29"/>
      <c r="AV270" s="15"/>
      <c r="AW270" s="22"/>
    </row>
    <row r="271" spans="1:49">
      <c r="A271" s="6" t="s">
        <v>2</v>
      </c>
      <c r="B271" s="2">
        <v>1168</v>
      </c>
      <c r="C271" s="2" t="s">
        <v>18</v>
      </c>
      <c r="D271" s="15">
        <f>164.1+0.47</f>
        <v>164.57</v>
      </c>
      <c r="E271" s="17">
        <v>10.1623397959172</v>
      </c>
      <c r="F271" s="20">
        <v>0.60331493953610549</v>
      </c>
      <c r="G271" s="46">
        <v>16.239400485216901</v>
      </c>
      <c r="H271" s="46">
        <v>23.062111763696102</v>
      </c>
      <c r="I271" s="46">
        <v>32.837449925847601</v>
      </c>
      <c r="J271" s="47">
        <v>13.329130777457801</v>
      </c>
      <c r="K271" s="28">
        <v>20.151746555707199</v>
      </c>
      <c r="L271" s="28">
        <v>30.202036300125901</v>
      </c>
      <c r="M271" s="53">
        <v>1802260</v>
      </c>
      <c r="N271" s="53">
        <v>164306</v>
      </c>
      <c r="O271" s="53">
        <v>141852</v>
      </c>
      <c r="P271" s="53">
        <v>20731.3</v>
      </c>
      <c r="Q271" s="53">
        <v>1418650</v>
      </c>
      <c r="R271" s="53">
        <v>87308.3</v>
      </c>
      <c r="S271" s="51">
        <v>399711</v>
      </c>
      <c r="T271" s="51">
        <v>115399.5</v>
      </c>
      <c r="U271" s="53">
        <v>325916</v>
      </c>
      <c r="V271" s="14"/>
      <c r="W271" s="76"/>
      <c r="X271" s="53">
        <v>130000</v>
      </c>
      <c r="Y271" s="53">
        <v>270000</v>
      </c>
      <c r="Z271" s="76"/>
      <c r="AA271" s="53">
        <v>28300</v>
      </c>
      <c r="AB271" s="53">
        <v>87100</v>
      </c>
      <c r="AC271" s="53">
        <v>25700</v>
      </c>
      <c r="AD271" s="53">
        <v>281000</v>
      </c>
      <c r="AE271" s="53">
        <v>303000</v>
      </c>
      <c r="AF271" s="53">
        <v>22100</v>
      </c>
      <c r="AG271" s="53">
        <v>18400</v>
      </c>
      <c r="AH271" s="65">
        <v>8265.7177699999993</v>
      </c>
      <c r="AI271" s="53">
        <v>19700</v>
      </c>
      <c r="AJ271" s="53">
        <v>434000</v>
      </c>
      <c r="AK271" s="53">
        <v>326000</v>
      </c>
      <c r="AL271" s="53">
        <v>105000</v>
      </c>
      <c r="AM271" s="53">
        <v>1100000</v>
      </c>
      <c r="AN271" s="53">
        <v>700000</v>
      </c>
      <c r="AO271" s="53">
        <v>152000</v>
      </c>
      <c r="AP271" s="53">
        <v>142000</v>
      </c>
      <c r="AQ271" s="53">
        <v>988000</v>
      </c>
      <c r="AR271" s="53">
        <v>20800000</v>
      </c>
      <c r="AT271" s="28"/>
      <c r="AU271" s="29"/>
      <c r="AV271" s="15"/>
      <c r="AW271" s="22"/>
    </row>
    <row r="272" spans="1:49" s="8" customFormat="1">
      <c r="A272" s="6" t="s">
        <v>2</v>
      </c>
      <c r="B272" s="2">
        <v>1168</v>
      </c>
      <c r="C272" s="2" t="s">
        <v>18</v>
      </c>
      <c r="D272" s="15">
        <v>167.1</v>
      </c>
      <c r="E272" s="17">
        <v>10.200720651383801</v>
      </c>
      <c r="F272" s="20">
        <v>0.64011152544488625</v>
      </c>
      <c r="G272" s="46">
        <v>18.887519948804702</v>
      </c>
      <c r="H272" s="46">
        <v>25.756551446963101</v>
      </c>
      <c r="I272" s="46">
        <v>36.6832567691431</v>
      </c>
      <c r="J272" s="47">
        <v>15.8585936315898</v>
      </c>
      <c r="K272" s="28">
        <v>22.9226361192332</v>
      </c>
      <c r="L272" s="28">
        <v>33.925363677965997</v>
      </c>
      <c r="M272" s="54">
        <v>672090.8</v>
      </c>
      <c r="N272" s="54">
        <v>38633.199999999997</v>
      </c>
      <c r="O272" s="54">
        <v>43731.1</v>
      </c>
      <c r="P272" s="54">
        <v>5647.5</v>
      </c>
      <c r="Q272" s="54">
        <v>243766.6</v>
      </c>
      <c r="R272" s="54">
        <v>19335.900000000001</v>
      </c>
      <c r="S272" s="51">
        <v>92706.8</v>
      </c>
      <c r="T272" s="51">
        <v>208837.59999999998</v>
      </c>
      <c r="U272" s="54">
        <v>387890.5</v>
      </c>
      <c r="V272" s="14"/>
      <c r="W272" s="54">
        <v>0</v>
      </c>
      <c r="X272" s="54">
        <v>4440</v>
      </c>
      <c r="Y272" s="54">
        <v>88300</v>
      </c>
      <c r="Z272" s="48"/>
      <c r="AA272" s="54">
        <v>56600</v>
      </c>
      <c r="AB272" s="54">
        <v>152000</v>
      </c>
      <c r="AC272" s="54">
        <v>69100</v>
      </c>
      <c r="AD272" s="54">
        <v>41600</v>
      </c>
      <c r="AE272" s="54">
        <v>215000</v>
      </c>
      <c r="AF272" s="48"/>
      <c r="AG272" s="48"/>
      <c r="AH272" s="48"/>
      <c r="AI272" s="54">
        <v>53700</v>
      </c>
      <c r="AJ272" s="54">
        <v>37300</v>
      </c>
      <c r="AK272" s="54">
        <v>388000</v>
      </c>
      <c r="AL272" s="54">
        <v>33400</v>
      </c>
      <c r="AM272" s="48">
        <v>2634</v>
      </c>
      <c r="AN272" s="54">
        <v>230000</v>
      </c>
      <c r="AO272" s="48">
        <v>173640.8</v>
      </c>
      <c r="AP272" s="54">
        <v>194000</v>
      </c>
      <c r="AQ272" s="54">
        <v>251000</v>
      </c>
      <c r="AR272" s="48"/>
      <c r="AT272" s="28"/>
      <c r="AU272" s="29"/>
      <c r="AV272" s="15"/>
      <c r="AW272" s="22"/>
    </row>
    <row r="273" spans="1:49" s="8" customFormat="1">
      <c r="A273" s="6" t="s">
        <v>2</v>
      </c>
      <c r="B273" s="2">
        <v>1168</v>
      </c>
      <c r="C273" s="2" t="s">
        <v>18</v>
      </c>
      <c r="D273" s="15">
        <f>166.5+0.63</f>
        <v>167.13</v>
      </c>
      <c r="E273" s="17">
        <v>10.2011403947593</v>
      </c>
      <c r="F273" s="20">
        <v>0.6371886925475222</v>
      </c>
      <c r="G273" s="46">
        <v>18.722912544647599</v>
      </c>
      <c r="H273" s="46">
        <v>25.522992836324999</v>
      </c>
      <c r="I273" s="46">
        <v>36.543952123306198</v>
      </c>
      <c r="J273" s="47">
        <v>15.5878919784218</v>
      </c>
      <c r="K273" s="28">
        <v>22.7059322467959</v>
      </c>
      <c r="L273" s="28">
        <v>33.628214658161603</v>
      </c>
      <c r="M273" s="53">
        <v>6957660</v>
      </c>
      <c r="N273" s="53">
        <v>817719</v>
      </c>
      <c r="O273" s="53">
        <v>897555</v>
      </c>
      <c r="P273" s="53">
        <v>102733</v>
      </c>
      <c r="Q273" s="53">
        <v>6633290</v>
      </c>
      <c r="R273" s="53">
        <v>435834</v>
      </c>
      <c r="S273" s="51">
        <v>739578</v>
      </c>
      <c r="T273" s="51">
        <v>317608.40000000002</v>
      </c>
      <c r="U273" s="53">
        <v>594253</v>
      </c>
      <c r="V273" s="14"/>
      <c r="W273" s="48"/>
      <c r="X273" s="53">
        <v>265000</v>
      </c>
      <c r="Y273" s="53">
        <v>474000</v>
      </c>
      <c r="Z273" s="48"/>
      <c r="AA273" s="53">
        <v>65800</v>
      </c>
      <c r="AB273" s="53">
        <v>252000</v>
      </c>
      <c r="AC273" s="53">
        <v>36400</v>
      </c>
      <c r="AD273" s="53">
        <v>542000</v>
      </c>
      <c r="AE273" s="53">
        <v>759000</v>
      </c>
      <c r="AF273" s="53">
        <v>49800</v>
      </c>
      <c r="AG273" s="53">
        <v>29100</v>
      </c>
      <c r="AH273" s="53">
        <v>17100</v>
      </c>
      <c r="AI273" s="53">
        <v>33300</v>
      </c>
      <c r="AJ273" s="53">
        <v>501000</v>
      </c>
      <c r="AK273" s="53">
        <v>594000</v>
      </c>
      <c r="AL273" s="53">
        <v>167000</v>
      </c>
      <c r="AM273" s="53">
        <v>1300000</v>
      </c>
      <c r="AN273" s="53">
        <v>1060000</v>
      </c>
      <c r="AO273" s="53">
        <v>758000</v>
      </c>
      <c r="AP273" s="53">
        <v>164000</v>
      </c>
      <c r="AQ273" s="53">
        <v>1220000</v>
      </c>
      <c r="AR273" s="53">
        <v>54500000</v>
      </c>
      <c r="AT273" s="28"/>
      <c r="AU273" s="29"/>
      <c r="AV273" s="15"/>
      <c r="AW273" s="22"/>
    </row>
    <row r="274" spans="1:49" s="8" customFormat="1">
      <c r="A274" s="6" t="s">
        <v>2</v>
      </c>
      <c r="B274" s="2">
        <v>1168</v>
      </c>
      <c r="C274" s="2" t="s">
        <v>18</v>
      </c>
      <c r="D274" s="15">
        <f>168+0.65</f>
        <v>168.65</v>
      </c>
      <c r="E274" s="17">
        <v>10.2216081118993</v>
      </c>
      <c r="F274" s="20">
        <v>0.58408447052289125</v>
      </c>
      <c r="G274" s="46">
        <v>14.7964481355892</v>
      </c>
      <c r="H274" s="46">
        <v>21.700913717646301</v>
      </c>
      <c r="I274" s="46">
        <v>30.796754670101802</v>
      </c>
      <c r="J274" s="47">
        <v>11.9220181231381</v>
      </c>
      <c r="K274" s="28">
        <v>18.729723423905799</v>
      </c>
      <c r="L274" s="28">
        <v>28.339328278626599</v>
      </c>
      <c r="M274" s="53">
        <v>2683790</v>
      </c>
      <c r="N274" s="53">
        <v>216710</v>
      </c>
      <c r="O274" s="53">
        <v>188463</v>
      </c>
      <c r="P274" s="53">
        <v>21362.5</v>
      </c>
      <c r="Q274" s="53">
        <v>1584060</v>
      </c>
      <c r="R274" s="53">
        <v>94507.8</v>
      </c>
      <c r="S274" s="51">
        <v>335372</v>
      </c>
      <c r="T274" s="51">
        <v>157899.29999999999</v>
      </c>
      <c r="U274" s="53">
        <v>333486</v>
      </c>
      <c r="V274" s="14"/>
      <c r="W274" s="48"/>
      <c r="X274" s="53">
        <v>160000</v>
      </c>
      <c r="Y274" s="53">
        <v>176000</v>
      </c>
      <c r="Z274" s="48"/>
      <c r="AA274" s="53">
        <v>41000</v>
      </c>
      <c r="AB274" s="53">
        <v>117000</v>
      </c>
      <c r="AC274" s="53">
        <v>118000</v>
      </c>
      <c r="AD274" s="53">
        <v>193000</v>
      </c>
      <c r="AE274" s="53">
        <v>325000</v>
      </c>
      <c r="AF274" s="53">
        <v>25600</v>
      </c>
      <c r="AG274" s="53">
        <v>25900</v>
      </c>
      <c r="AH274" s="53">
        <v>12900</v>
      </c>
      <c r="AI274" s="53">
        <v>21000</v>
      </c>
      <c r="AJ274" s="53">
        <v>265000</v>
      </c>
      <c r="AK274" s="53">
        <v>333000</v>
      </c>
      <c r="AL274" s="53">
        <v>105000</v>
      </c>
      <c r="AM274" s="53">
        <v>990000</v>
      </c>
      <c r="AN274" s="53">
        <v>610000</v>
      </c>
      <c r="AO274" s="53">
        <v>250000</v>
      </c>
      <c r="AP274" s="53">
        <v>63500</v>
      </c>
      <c r="AQ274" s="53">
        <v>609000</v>
      </c>
      <c r="AR274" s="53">
        <v>35400000</v>
      </c>
      <c r="AT274" s="28"/>
      <c r="AU274" s="29"/>
      <c r="AV274" s="15"/>
      <c r="AW274" s="22"/>
    </row>
    <row r="275" spans="1:49">
      <c r="A275" s="6" t="s">
        <v>2</v>
      </c>
      <c r="B275" s="2">
        <v>1168</v>
      </c>
      <c r="C275" s="2" t="s">
        <v>18</v>
      </c>
      <c r="D275" s="15">
        <v>170.08500000000001</v>
      </c>
      <c r="E275" s="17">
        <v>10.239868794355001</v>
      </c>
      <c r="F275" s="20">
        <v>0.6217103465655559</v>
      </c>
      <c r="G275" s="46">
        <v>17.658993989592801</v>
      </c>
      <c r="H275" s="46">
        <v>24.437938878484498</v>
      </c>
      <c r="I275" s="46">
        <v>34.838945854973502</v>
      </c>
      <c r="J275" s="47">
        <v>14.553578625858799</v>
      </c>
      <c r="K275" s="28">
        <v>21.606933616430702</v>
      </c>
      <c r="L275" s="28">
        <v>32.145997432937897</v>
      </c>
      <c r="M275" s="54">
        <v>1796090</v>
      </c>
      <c r="N275" s="54">
        <v>235375</v>
      </c>
      <c r="O275" s="54">
        <v>204081</v>
      </c>
      <c r="P275" s="54">
        <v>32938.400000000001</v>
      </c>
      <c r="Q275" s="54">
        <v>2155690</v>
      </c>
      <c r="R275" s="54">
        <v>149814</v>
      </c>
      <c r="S275" s="51">
        <v>273483.7</v>
      </c>
      <c r="T275" s="51">
        <v>89588.700000000012</v>
      </c>
      <c r="U275" s="54">
        <v>206893</v>
      </c>
      <c r="V275" s="14"/>
      <c r="W275" s="54">
        <v>29300</v>
      </c>
      <c r="X275" s="54">
        <v>88700</v>
      </c>
      <c r="Y275" s="54">
        <v>185000</v>
      </c>
      <c r="Z275" s="48"/>
      <c r="AA275" s="54">
        <v>26600</v>
      </c>
      <c r="AB275" s="54">
        <v>62900</v>
      </c>
      <c r="AC275" s="54">
        <v>210000</v>
      </c>
      <c r="AD275" s="54">
        <v>20600</v>
      </c>
      <c r="AE275" s="54">
        <v>174000</v>
      </c>
      <c r="AF275" s="48"/>
      <c r="AG275" s="48"/>
      <c r="AH275" s="48"/>
      <c r="AI275" s="54">
        <v>80700</v>
      </c>
      <c r="AJ275" s="54">
        <v>11700</v>
      </c>
      <c r="AK275" s="54">
        <v>207000</v>
      </c>
      <c r="AL275" s="54">
        <v>58800</v>
      </c>
      <c r="AM275" s="54">
        <v>37500</v>
      </c>
      <c r="AN275" s="54">
        <v>604000</v>
      </c>
      <c r="AO275" s="54">
        <v>503000</v>
      </c>
      <c r="AP275" s="54">
        <v>52000</v>
      </c>
      <c r="AQ275" s="54">
        <v>91300</v>
      </c>
      <c r="AR275" s="48"/>
      <c r="AT275" s="28"/>
      <c r="AU275" s="29"/>
      <c r="AV275" s="15"/>
      <c r="AW275" s="22"/>
    </row>
    <row r="276" spans="1:49">
      <c r="A276" s="6" t="s">
        <v>2</v>
      </c>
      <c r="B276" s="2">
        <v>1168</v>
      </c>
      <c r="C276" s="2" t="s">
        <v>18</v>
      </c>
      <c r="D276" s="15">
        <f>171+0.64</f>
        <v>171.64</v>
      </c>
      <c r="E276" s="17">
        <v>10.2591146500211</v>
      </c>
      <c r="F276" s="20">
        <v>0.60436277666261939</v>
      </c>
      <c r="G276" s="46">
        <v>16.314547633190401</v>
      </c>
      <c r="H276" s="46">
        <v>23.103559295679599</v>
      </c>
      <c r="I276" s="46">
        <v>32.982590932487597</v>
      </c>
      <c r="J276" s="47">
        <v>13.4083144841634</v>
      </c>
      <c r="K276" s="28">
        <v>20.278156659526601</v>
      </c>
      <c r="L276" s="28">
        <v>30.2919077355821</v>
      </c>
      <c r="M276" s="53">
        <v>3452530</v>
      </c>
      <c r="N276" s="53">
        <v>314277</v>
      </c>
      <c r="O276" s="53">
        <v>280622</v>
      </c>
      <c r="P276" s="53">
        <v>46521.5</v>
      </c>
      <c r="Q276" s="53">
        <v>2521160</v>
      </c>
      <c r="R276" s="53">
        <v>152936</v>
      </c>
      <c r="S276" s="51">
        <v>668560</v>
      </c>
      <c r="T276" s="51">
        <v>251156.1</v>
      </c>
      <c r="U276" s="53">
        <v>462532</v>
      </c>
      <c r="V276" s="14"/>
      <c r="W276" s="48"/>
      <c r="X276" s="53">
        <v>258000</v>
      </c>
      <c r="Y276" s="53">
        <v>411000</v>
      </c>
      <c r="Z276" s="48"/>
      <c r="AA276" s="54">
        <v>48800</v>
      </c>
      <c r="AB276" s="53">
        <v>202000</v>
      </c>
      <c r="AC276" s="53">
        <v>34300</v>
      </c>
      <c r="AD276" s="54">
        <v>369000</v>
      </c>
      <c r="AE276" s="53">
        <v>490000</v>
      </c>
      <c r="AF276" s="53">
        <v>49000</v>
      </c>
      <c r="AG276" s="53">
        <v>37700</v>
      </c>
      <c r="AH276" s="53">
        <v>25300</v>
      </c>
      <c r="AI276" s="53">
        <v>23900</v>
      </c>
      <c r="AJ276" s="53">
        <v>260000</v>
      </c>
      <c r="AK276" s="53">
        <v>463000</v>
      </c>
      <c r="AL276" s="53">
        <v>103000</v>
      </c>
      <c r="AM276" s="53">
        <v>1350000</v>
      </c>
      <c r="AN276" s="53">
        <v>1010000</v>
      </c>
      <c r="AO276" s="53">
        <v>353000</v>
      </c>
      <c r="AP276" s="53">
        <v>155000</v>
      </c>
      <c r="AQ276" s="53">
        <v>898000</v>
      </c>
      <c r="AR276" s="53">
        <v>39600000</v>
      </c>
      <c r="AT276" s="28"/>
      <c r="AU276" s="29"/>
      <c r="AV276" s="15"/>
      <c r="AW276" s="22"/>
    </row>
    <row r="277" spans="1:49">
      <c r="A277" s="6" t="s">
        <v>2</v>
      </c>
      <c r="B277" s="2">
        <v>1168</v>
      </c>
      <c r="C277" s="2" t="s">
        <v>18</v>
      </c>
      <c r="D277" s="17">
        <f>172.5+0.63</f>
        <v>173.13</v>
      </c>
      <c r="E277" s="17">
        <v>10.277631244671101</v>
      </c>
      <c r="F277" s="20">
        <v>0.62209774188354261</v>
      </c>
      <c r="G277" s="46">
        <v>17.613718791894499</v>
      </c>
      <c r="H277" s="46">
        <v>24.465025796831</v>
      </c>
      <c r="I277" s="46">
        <v>34.863195336497299</v>
      </c>
      <c r="J277" s="47">
        <v>14.5992716319653</v>
      </c>
      <c r="K277" s="28">
        <v>21.596112302739598</v>
      </c>
      <c r="L277" s="28">
        <v>32.084204714262</v>
      </c>
      <c r="M277" s="49">
        <v>190125.57800000001</v>
      </c>
      <c r="N277" s="49">
        <v>30982.152999999998</v>
      </c>
      <c r="O277" s="49">
        <v>30310.5</v>
      </c>
      <c r="P277" s="49">
        <v>3768.4850000000001</v>
      </c>
      <c r="Q277" s="49">
        <v>237094.644</v>
      </c>
      <c r="R277" s="49">
        <v>16923.429</v>
      </c>
      <c r="S277" s="51">
        <v>22097.888999999999</v>
      </c>
      <c r="T277" s="51">
        <v>3033.0969999999998</v>
      </c>
      <c r="U277" s="49">
        <v>45201.392999999996</v>
      </c>
      <c r="V277" s="14"/>
      <c r="W277" s="49">
        <v>0</v>
      </c>
      <c r="X277" s="49">
        <v>7176.866</v>
      </c>
      <c r="Y277" s="49">
        <v>14921.022999999999</v>
      </c>
      <c r="Z277" s="49">
        <v>0</v>
      </c>
      <c r="AA277" s="49">
        <v>1774.4269999999999</v>
      </c>
      <c r="AB277" s="49">
        <v>1258.67</v>
      </c>
      <c r="AC277" s="49">
        <v>905.98599999999999</v>
      </c>
      <c r="AD277" s="49">
        <v>13105.571</v>
      </c>
      <c r="AE277" s="49">
        <v>7390.1419999999998</v>
      </c>
      <c r="AF277" s="49">
        <v>4058.826</v>
      </c>
      <c r="AG277" s="49">
        <v>1874.0519999999999</v>
      </c>
      <c r="AH277" s="49">
        <v>209.857</v>
      </c>
      <c r="AI277" s="49">
        <v>952.26</v>
      </c>
      <c r="AJ277" s="49">
        <v>8296.5349999999999</v>
      </c>
      <c r="AK277" s="49">
        <v>45201.392999999996</v>
      </c>
      <c r="AL277" s="49">
        <v>3282.759</v>
      </c>
      <c r="AM277" s="49">
        <v>26766.785</v>
      </c>
      <c r="AN277" s="49">
        <v>37838.214</v>
      </c>
      <c r="AO277" s="49">
        <v>13087.243</v>
      </c>
      <c r="AP277" s="49">
        <v>4452.4049999999997</v>
      </c>
      <c r="AQ277" s="49">
        <v>19307.754000000001</v>
      </c>
      <c r="AR277" s="49">
        <v>936254.03399999999</v>
      </c>
      <c r="AT277" s="28"/>
      <c r="AU277" s="29"/>
      <c r="AV277" s="15"/>
      <c r="AW277" s="22"/>
    </row>
    <row r="278" spans="1:49">
      <c r="A278" s="6" t="s">
        <v>2</v>
      </c>
      <c r="B278" s="2">
        <v>1168</v>
      </c>
      <c r="C278" s="2" t="s">
        <v>18</v>
      </c>
      <c r="D278" s="15">
        <v>174.58</v>
      </c>
      <c r="E278" s="17">
        <v>10.296290833086299</v>
      </c>
      <c r="F278" s="20">
        <v>0.60531595842261199</v>
      </c>
      <c r="G278" s="46">
        <v>16.441822529552802</v>
      </c>
      <c r="H278" s="46">
        <v>23.239836559031499</v>
      </c>
      <c r="I278" s="46">
        <v>33.023435755806297</v>
      </c>
      <c r="J278" s="47">
        <v>13.4230039159333</v>
      </c>
      <c r="K278" s="28">
        <v>20.307642685294098</v>
      </c>
      <c r="L278" s="28">
        <v>30.443644497050101</v>
      </c>
      <c r="M278" s="54">
        <v>1182700</v>
      </c>
      <c r="N278" s="54">
        <v>162778</v>
      </c>
      <c r="O278" s="54">
        <v>150345</v>
      </c>
      <c r="P278" s="54">
        <v>20438.099999999999</v>
      </c>
      <c r="Q278" s="54">
        <v>1153306.5</v>
      </c>
      <c r="R278" s="54">
        <v>78865</v>
      </c>
      <c r="S278" s="51">
        <v>149193.60000000001</v>
      </c>
      <c r="T278" s="51">
        <v>58486.5</v>
      </c>
      <c r="U278" s="54">
        <v>125693</v>
      </c>
      <c r="V278" s="14"/>
      <c r="W278" s="54">
        <v>11200</v>
      </c>
      <c r="X278" s="54">
        <v>61300</v>
      </c>
      <c r="Y278" s="54">
        <v>87900</v>
      </c>
      <c r="Z278" s="48"/>
      <c r="AA278" s="54">
        <v>13100</v>
      </c>
      <c r="AB278" s="54">
        <v>45300</v>
      </c>
      <c r="AC278" s="54">
        <v>75600</v>
      </c>
      <c r="AD278" s="48"/>
      <c r="AE278" s="54">
        <v>185000</v>
      </c>
      <c r="AF278" s="48"/>
      <c r="AG278" s="48"/>
      <c r="AH278" s="48"/>
      <c r="AI278" s="54">
        <v>4650</v>
      </c>
      <c r="AJ278" s="54">
        <v>79000</v>
      </c>
      <c r="AK278" s="54">
        <v>126000</v>
      </c>
      <c r="AL278" s="54">
        <v>27500</v>
      </c>
      <c r="AM278" s="54">
        <v>15300</v>
      </c>
      <c r="AN278" s="54">
        <v>335000</v>
      </c>
      <c r="AO278" s="54">
        <v>235000</v>
      </c>
      <c r="AP278" s="54">
        <v>94200</v>
      </c>
      <c r="AQ278" s="54">
        <v>168000</v>
      </c>
      <c r="AR278" s="48"/>
      <c r="AT278" s="28"/>
      <c r="AU278" s="29"/>
      <c r="AV278" s="15"/>
      <c r="AW278" s="22"/>
    </row>
    <row r="279" spans="1:49">
      <c r="A279" s="6" t="s">
        <v>2</v>
      </c>
      <c r="B279" s="2">
        <v>1168</v>
      </c>
      <c r="C279" s="2" t="s">
        <v>18</v>
      </c>
      <c r="D279" s="17">
        <f>176.1+0.64</f>
        <v>176.73999999999998</v>
      </c>
      <c r="E279" s="17">
        <v>10.3264396731196</v>
      </c>
      <c r="F279" s="20">
        <v>0.59775616701293854</v>
      </c>
      <c r="G279" s="46">
        <v>15.898438832575099</v>
      </c>
      <c r="H279" s="46">
        <v>22.704839421480902</v>
      </c>
      <c r="I279" s="46">
        <v>32.426733167517298</v>
      </c>
      <c r="J279" s="47">
        <v>12.979617314575901</v>
      </c>
      <c r="K279" s="28">
        <v>19.807084575181701</v>
      </c>
      <c r="L279" s="28">
        <v>29.7151452130378</v>
      </c>
      <c r="M279" s="49">
        <v>292080.70500000002</v>
      </c>
      <c r="N279" s="49">
        <v>48504.930999999997</v>
      </c>
      <c r="O279" s="49">
        <v>43406.891000000003</v>
      </c>
      <c r="P279" s="49">
        <v>6453.6610000000001</v>
      </c>
      <c r="Q279" s="49">
        <v>366984.57799999998</v>
      </c>
      <c r="R279" s="49">
        <v>22220.407999999999</v>
      </c>
      <c r="S279" s="51">
        <v>33439.573000000004</v>
      </c>
      <c r="T279" s="51">
        <v>12650.698</v>
      </c>
      <c r="U279" s="49">
        <v>73061.888999999996</v>
      </c>
      <c r="V279" s="14"/>
      <c r="W279" s="49">
        <v>0</v>
      </c>
      <c r="X279" s="49">
        <v>8736.89</v>
      </c>
      <c r="Y279" s="49">
        <v>24702.683000000001</v>
      </c>
      <c r="Z279" s="49">
        <v>0</v>
      </c>
      <c r="AA279" s="49">
        <v>3089.8679999999999</v>
      </c>
      <c r="AB279" s="49">
        <v>9560.83</v>
      </c>
      <c r="AC279" s="49">
        <v>862.02300000000002</v>
      </c>
      <c r="AD279" s="49">
        <v>11026.571</v>
      </c>
      <c r="AE279" s="49">
        <v>9384.7710000000006</v>
      </c>
      <c r="AF279" s="49">
        <v>5235.2330000000002</v>
      </c>
      <c r="AG279" s="49">
        <v>1662.3050000000001</v>
      </c>
      <c r="AH279" s="49">
        <v>823.69100000000003</v>
      </c>
      <c r="AI279" s="49">
        <v>1075.855</v>
      </c>
      <c r="AJ279" s="49">
        <v>6722.3410000000003</v>
      </c>
      <c r="AK279" s="49">
        <v>73061.888999999996</v>
      </c>
      <c r="AL279" s="49">
        <v>3000.6419999999998</v>
      </c>
      <c r="AM279" s="49">
        <v>34095.606</v>
      </c>
      <c r="AN279" s="49">
        <v>47843.506000000001</v>
      </c>
      <c r="AO279" s="49">
        <v>18016.041000000001</v>
      </c>
      <c r="AP279" s="49">
        <v>5909.826</v>
      </c>
      <c r="AQ279" s="49">
        <v>15866.744000000001</v>
      </c>
      <c r="AR279" s="49">
        <v>1107103.284</v>
      </c>
      <c r="AT279" s="28"/>
      <c r="AU279" s="29"/>
      <c r="AV279" s="15"/>
      <c r="AW279" s="22"/>
    </row>
    <row r="280" spans="1:49">
      <c r="A280" s="6" t="s">
        <v>2</v>
      </c>
      <c r="B280" s="2">
        <v>1168</v>
      </c>
      <c r="C280" s="2" t="s">
        <v>18</v>
      </c>
      <c r="D280" s="15">
        <v>178.19</v>
      </c>
      <c r="E280" s="17">
        <v>10.3490447356362</v>
      </c>
      <c r="F280" s="20">
        <v>0.62694068102721423</v>
      </c>
      <c r="G280" s="46">
        <v>18.015976175385202</v>
      </c>
      <c r="H280" s="46">
        <v>24.8106484673024</v>
      </c>
      <c r="I280" s="46">
        <v>35.349638838593599</v>
      </c>
      <c r="J280" s="47">
        <v>14.967366273021399</v>
      </c>
      <c r="K280" s="28">
        <v>22.003774962976902</v>
      </c>
      <c r="L280" s="28">
        <v>32.616373914981303</v>
      </c>
      <c r="M280" s="54">
        <v>4944960</v>
      </c>
      <c r="N280" s="54">
        <v>764479.2</v>
      </c>
      <c r="O280" s="54">
        <v>732792</v>
      </c>
      <c r="P280" s="54">
        <v>105495</v>
      </c>
      <c r="Q280" s="54">
        <v>6540650</v>
      </c>
      <c r="R280" s="54">
        <v>446450</v>
      </c>
      <c r="S280" s="51">
        <v>979322</v>
      </c>
      <c r="T280" s="51">
        <v>162102.29999999999</v>
      </c>
      <c r="U280" s="54">
        <v>317445</v>
      </c>
      <c r="V280" s="14"/>
      <c r="W280" s="54">
        <v>62500</v>
      </c>
      <c r="X280" s="54">
        <v>321000</v>
      </c>
      <c r="Y280" s="54">
        <v>658000</v>
      </c>
      <c r="Z280" s="48"/>
      <c r="AA280" s="54">
        <v>32900</v>
      </c>
      <c r="AB280" s="54">
        <v>129000</v>
      </c>
      <c r="AC280" s="54">
        <v>437000</v>
      </c>
      <c r="AD280" s="48"/>
      <c r="AE280" s="54">
        <v>233000</v>
      </c>
      <c r="AF280" s="48"/>
      <c r="AG280" s="48"/>
      <c r="AH280" s="48"/>
      <c r="AI280" s="54">
        <v>12200</v>
      </c>
      <c r="AJ280" s="54">
        <v>204000</v>
      </c>
      <c r="AK280" s="54">
        <v>317000</v>
      </c>
      <c r="AL280" s="54">
        <v>113000</v>
      </c>
      <c r="AM280" s="54">
        <v>38500</v>
      </c>
      <c r="AN280" s="54">
        <v>671000</v>
      </c>
      <c r="AO280" s="54">
        <v>714000</v>
      </c>
      <c r="AP280" s="54">
        <v>66000</v>
      </c>
      <c r="AQ280" s="54">
        <v>431000</v>
      </c>
      <c r="AR280" s="48"/>
      <c r="AT280" s="28"/>
      <c r="AU280" s="29"/>
      <c r="AV280" s="15"/>
      <c r="AW280" s="22"/>
    </row>
    <row r="281" spans="1:49" s="15" customFormat="1">
      <c r="A281" s="6" t="s">
        <v>2</v>
      </c>
      <c r="B281" s="2">
        <v>1168</v>
      </c>
      <c r="C281" s="2" t="s">
        <v>18</v>
      </c>
      <c r="D281" s="15">
        <f>179.1+0.63</f>
        <v>179.73</v>
      </c>
      <c r="E281" s="17">
        <v>10.375839028521099</v>
      </c>
      <c r="F281" s="20">
        <v>0.60585033608890171</v>
      </c>
      <c r="G281" s="46">
        <v>16.445610823054199</v>
      </c>
      <c r="H281" s="46">
        <v>23.308714236411699</v>
      </c>
      <c r="I281" s="46">
        <v>33.194517187311803</v>
      </c>
      <c r="J281" s="47">
        <v>13.4774591066382</v>
      </c>
      <c r="K281" s="28">
        <v>20.396140174010601</v>
      </c>
      <c r="L281" s="28">
        <v>30.561070390808801</v>
      </c>
      <c r="M281" s="53">
        <v>4093510</v>
      </c>
      <c r="N281" s="53">
        <v>624087</v>
      </c>
      <c r="O281" s="53">
        <v>592570</v>
      </c>
      <c r="P281" s="53">
        <v>69108.7</v>
      </c>
      <c r="Q281" s="54">
        <v>4771500</v>
      </c>
      <c r="R281" s="54">
        <v>297610</v>
      </c>
      <c r="S281" s="51">
        <v>392345</v>
      </c>
      <c r="T281" s="51">
        <v>161005</v>
      </c>
      <c r="U281" s="53">
        <v>355296</v>
      </c>
      <c r="W281" s="48"/>
      <c r="X281" s="53">
        <v>185000</v>
      </c>
      <c r="Y281" s="53">
        <v>207000</v>
      </c>
      <c r="Z281" s="48"/>
      <c r="AA281" s="53">
        <v>40000</v>
      </c>
      <c r="AB281" s="53">
        <v>121000</v>
      </c>
      <c r="AC281" s="53">
        <v>25600</v>
      </c>
      <c r="AD281" s="53">
        <v>192000</v>
      </c>
      <c r="AE281" s="53">
        <v>393000</v>
      </c>
      <c r="AF281" s="53">
        <v>63800</v>
      </c>
      <c r="AG281" s="53">
        <v>35200</v>
      </c>
      <c r="AH281" s="53">
        <v>13600</v>
      </c>
      <c r="AI281" s="53">
        <v>13000</v>
      </c>
      <c r="AJ281" s="53">
        <v>238000</v>
      </c>
      <c r="AK281" s="53">
        <v>355000</v>
      </c>
      <c r="AL281" s="53">
        <v>76900</v>
      </c>
      <c r="AM281" s="53">
        <v>1560000</v>
      </c>
      <c r="AN281" s="53">
        <v>1360000</v>
      </c>
      <c r="AO281" s="53">
        <v>174000</v>
      </c>
      <c r="AP281" s="77">
        <v>68493.8</v>
      </c>
      <c r="AQ281" s="53">
        <v>581000</v>
      </c>
      <c r="AR281" s="53">
        <v>42400000</v>
      </c>
    </row>
    <row r="282" spans="1:49">
      <c r="A282" s="6" t="s">
        <v>2</v>
      </c>
      <c r="B282" s="2">
        <v>1168</v>
      </c>
      <c r="C282" s="2" t="s">
        <v>18</v>
      </c>
      <c r="D282" s="15">
        <v>181.46</v>
      </c>
      <c r="E282" s="17">
        <v>10.410155544991399</v>
      </c>
      <c r="F282" s="20">
        <v>0.61565994706181537</v>
      </c>
      <c r="G282" s="46">
        <v>17.120038480358101</v>
      </c>
      <c r="H282" s="46">
        <v>23.987819533260399</v>
      </c>
      <c r="I282" s="46">
        <v>34.232704836117001</v>
      </c>
      <c r="J282" s="47">
        <v>14.1482701500305</v>
      </c>
      <c r="K282" s="28">
        <v>21.129049930624301</v>
      </c>
      <c r="L282" s="28">
        <v>31.486988878080499</v>
      </c>
      <c r="M282" s="54">
        <v>4195010</v>
      </c>
      <c r="N282" s="54">
        <v>765875</v>
      </c>
      <c r="O282" s="54">
        <v>723046</v>
      </c>
      <c r="P282" s="54">
        <v>95265.5</v>
      </c>
      <c r="Q282" s="54">
        <v>5934700</v>
      </c>
      <c r="R282" s="54">
        <v>408515</v>
      </c>
      <c r="S282" s="51">
        <v>445435</v>
      </c>
      <c r="T282" s="51">
        <v>82206.2</v>
      </c>
      <c r="U282" s="54">
        <v>175834</v>
      </c>
      <c r="V282" s="14"/>
      <c r="W282" s="54">
        <v>54500</v>
      </c>
      <c r="X282" s="54">
        <v>168000</v>
      </c>
      <c r="Y282" s="54">
        <v>278000</v>
      </c>
      <c r="Z282" s="48"/>
      <c r="AA282" s="54">
        <v>13800</v>
      </c>
      <c r="AB282" s="54">
        <v>68400</v>
      </c>
      <c r="AC282" s="54">
        <v>197000</v>
      </c>
      <c r="AD282" s="48"/>
      <c r="AE282" s="54">
        <v>165000</v>
      </c>
      <c r="AF282" s="48"/>
      <c r="AG282" s="48"/>
      <c r="AH282" s="48"/>
      <c r="AI282" s="54">
        <v>10200</v>
      </c>
      <c r="AJ282" s="54">
        <v>139000</v>
      </c>
      <c r="AK282" s="54">
        <v>176000</v>
      </c>
      <c r="AL282" s="54">
        <v>52100</v>
      </c>
      <c r="AM282" s="54">
        <v>20300</v>
      </c>
      <c r="AN282" s="54">
        <v>537000</v>
      </c>
      <c r="AO282" s="54">
        <v>472000</v>
      </c>
      <c r="AP282" s="54">
        <v>39800</v>
      </c>
      <c r="AQ282" s="54">
        <v>244000</v>
      </c>
      <c r="AR282" s="48"/>
    </row>
    <row r="283" spans="1:49">
      <c r="A283" s="6" t="s">
        <v>2</v>
      </c>
      <c r="B283" s="2">
        <v>1168</v>
      </c>
      <c r="C283" s="2" t="s">
        <v>18</v>
      </c>
      <c r="D283" s="17">
        <f>182.1+0.64</f>
        <v>182.73999999999998</v>
      </c>
      <c r="E283" s="17">
        <v>10.4389383329317</v>
      </c>
      <c r="F283" s="20">
        <v>0.61407574933576914</v>
      </c>
      <c r="G283" s="46">
        <v>17.065957181192498</v>
      </c>
      <c r="H283" s="46">
        <v>23.864809309715501</v>
      </c>
      <c r="I283" s="46">
        <v>34.020588538167502</v>
      </c>
      <c r="J283" s="47">
        <v>14.0215158147507</v>
      </c>
      <c r="K283" s="28">
        <v>20.9890711620498</v>
      </c>
      <c r="L283" s="28">
        <v>31.304848084485698</v>
      </c>
      <c r="M283" s="49">
        <v>352817.25400000002</v>
      </c>
      <c r="N283" s="49">
        <v>63361.38</v>
      </c>
      <c r="O283" s="49">
        <v>59445.241000000002</v>
      </c>
      <c r="P283" s="49">
        <v>8363.8169999999991</v>
      </c>
      <c r="Q283" s="49">
        <v>489576.02399999998</v>
      </c>
      <c r="R283" s="49">
        <v>33010.434000000001</v>
      </c>
      <c r="S283" s="51">
        <v>43777.543000000005</v>
      </c>
      <c r="T283" s="51">
        <v>12320.931</v>
      </c>
      <c r="U283" s="49">
        <v>24331.96</v>
      </c>
      <c r="V283" s="14"/>
      <c r="W283" s="49">
        <v>0</v>
      </c>
      <c r="X283" s="49">
        <v>18102.642</v>
      </c>
      <c r="Y283" s="49">
        <v>25674.901000000002</v>
      </c>
      <c r="Z283" s="49">
        <v>0</v>
      </c>
      <c r="AA283" s="49">
        <v>3505.5810000000001</v>
      </c>
      <c r="AB283" s="49">
        <v>8815.35</v>
      </c>
      <c r="AC283" s="49">
        <v>489.28100000000001</v>
      </c>
      <c r="AD283" s="49">
        <v>22319.429</v>
      </c>
      <c r="AE283" s="49">
        <v>16062.731</v>
      </c>
      <c r="AF283" s="49">
        <v>3104.8090000000002</v>
      </c>
      <c r="AG283" s="49">
        <v>1855.9670000000001</v>
      </c>
      <c r="AH283" s="49">
        <v>735.49400000000003</v>
      </c>
      <c r="AI283" s="49">
        <v>920.14499999999998</v>
      </c>
      <c r="AJ283" s="49">
        <v>12010.344999999999</v>
      </c>
      <c r="AK283" s="49">
        <v>24331.96</v>
      </c>
      <c r="AL283" s="49">
        <v>5373.018</v>
      </c>
      <c r="AM283" s="49">
        <v>63712.968999999997</v>
      </c>
      <c r="AN283" s="49">
        <v>73333.562999999995</v>
      </c>
      <c r="AO283" s="49">
        <v>239.625</v>
      </c>
      <c r="AP283" s="49">
        <v>10412.656000000001</v>
      </c>
      <c r="AQ283" s="49">
        <v>27782.915000000001</v>
      </c>
      <c r="AR283" s="49">
        <v>1502009.7379999999</v>
      </c>
      <c r="AT283" s="28"/>
      <c r="AU283" s="29"/>
      <c r="AV283" s="15"/>
      <c r="AW283" s="22"/>
    </row>
    <row r="284" spans="1:49">
      <c r="A284" s="6" t="s">
        <v>2</v>
      </c>
      <c r="B284" s="2">
        <v>1168</v>
      </c>
      <c r="C284" s="2" t="s">
        <v>18</v>
      </c>
      <c r="D284" s="15">
        <v>183.7</v>
      </c>
      <c r="E284" s="17">
        <v>10.462672608044601</v>
      </c>
      <c r="F284" s="20">
        <v>0.61778507075716071</v>
      </c>
      <c r="G284" s="46">
        <v>17.314530201807401</v>
      </c>
      <c r="H284" s="46">
        <v>24.169645718296302</v>
      </c>
      <c r="I284" s="46">
        <v>34.3986291631795</v>
      </c>
      <c r="J284" s="47">
        <v>14.354797101345399</v>
      </c>
      <c r="K284" s="28">
        <v>21.3258375856709</v>
      </c>
      <c r="L284" s="28">
        <v>31.6365292867352</v>
      </c>
      <c r="M284" s="54">
        <v>690499</v>
      </c>
      <c r="N284" s="54">
        <v>79311.7</v>
      </c>
      <c r="O284" s="54">
        <v>70669.100000000006</v>
      </c>
      <c r="P284" s="54">
        <v>13075.2</v>
      </c>
      <c r="Q284" s="54">
        <v>590489</v>
      </c>
      <c r="R284" s="54">
        <v>44449.5</v>
      </c>
      <c r="S284" s="51">
        <v>120851.4</v>
      </c>
      <c r="T284" s="51">
        <v>40549.699999999997</v>
      </c>
      <c r="U284" s="54">
        <v>103445</v>
      </c>
      <c r="V284" s="14"/>
      <c r="W284" s="54">
        <v>5270</v>
      </c>
      <c r="X284" s="54">
        <v>54700</v>
      </c>
      <c r="Y284" s="54">
        <v>66200</v>
      </c>
      <c r="Z284" s="48"/>
      <c r="AA284" s="54">
        <v>13700</v>
      </c>
      <c r="AB284" s="54">
        <v>26800</v>
      </c>
      <c r="AC284" s="54">
        <v>59800</v>
      </c>
      <c r="AD284" s="48"/>
      <c r="AE284" s="54">
        <v>79600</v>
      </c>
      <c r="AF284" s="48"/>
      <c r="AG284" s="48"/>
      <c r="AH284" s="48"/>
      <c r="AI284" s="54">
        <v>58900</v>
      </c>
      <c r="AJ284" s="48"/>
      <c r="AK284" s="54">
        <v>103000</v>
      </c>
      <c r="AL284" s="54">
        <v>19200</v>
      </c>
      <c r="AM284" s="54">
        <v>12200</v>
      </c>
      <c r="AN284" s="54">
        <v>199000</v>
      </c>
      <c r="AO284" s="54">
        <v>195000</v>
      </c>
      <c r="AP284" s="54">
        <v>28500</v>
      </c>
      <c r="AQ284" s="54">
        <v>107000</v>
      </c>
      <c r="AR284" s="48"/>
      <c r="AT284" s="28"/>
      <c r="AU284" s="29"/>
      <c r="AV284" s="15"/>
      <c r="AW284" s="22"/>
    </row>
    <row r="285" spans="1:49" s="15" customFormat="1">
      <c r="A285" s="6" t="s">
        <v>2</v>
      </c>
      <c r="B285" s="2">
        <v>1168</v>
      </c>
      <c r="C285" s="2" t="s">
        <v>18</v>
      </c>
      <c r="D285" s="15">
        <v>186.33</v>
      </c>
      <c r="E285" s="17">
        <v>10.538488528823001</v>
      </c>
      <c r="F285" s="20">
        <v>0.63366948784003441</v>
      </c>
      <c r="G285" s="46">
        <v>18.498812990808698</v>
      </c>
      <c r="H285" s="46">
        <v>25.312103250709999</v>
      </c>
      <c r="I285" s="46">
        <v>36.248283886623597</v>
      </c>
      <c r="J285" s="47">
        <v>15.445295569223401</v>
      </c>
      <c r="K285" s="28">
        <v>22.510995309937002</v>
      </c>
      <c r="L285" s="28">
        <v>33.296655087951599</v>
      </c>
      <c r="M285" s="53">
        <v>452746</v>
      </c>
      <c r="N285" s="53">
        <v>51950.9</v>
      </c>
      <c r="O285" s="53">
        <v>50865</v>
      </c>
      <c r="P285" s="53">
        <v>7662.0859399999999</v>
      </c>
      <c r="Q285" s="53">
        <v>383760</v>
      </c>
      <c r="R285" s="53">
        <v>31336.3</v>
      </c>
      <c r="S285" s="51">
        <v>69864.700000000012</v>
      </c>
      <c r="T285" s="51">
        <v>30773.8</v>
      </c>
      <c r="U285" s="53">
        <v>83600.7</v>
      </c>
      <c r="W285" s="53">
        <v>4670</v>
      </c>
      <c r="X285" s="53">
        <v>34800</v>
      </c>
      <c r="Y285" s="53">
        <v>35000</v>
      </c>
      <c r="Z285" s="65"/>
      <c r="AA285" s="53">
        <v>11000</v>
      </c>
      <c r="AB285" s="53">
        <v>19800</v>
      </c>
      <c r="AC285" s="53">
        <v>33300</v>
      </c>
      <c r="AD285" s="48"/>
      <c r="AE285" s="53">
        <v>115000</v>
      </c>
      <c r="AF285" s="65"/>
      <c r="AG285" s="65"/>
      <c r="AH285" s="65"/>
      <c r="AI285" s="65">
        <v>2656.65454</v>
      </c>
      <c r="AJ285" s="53">
        <v>50700</v>
      </c>
      <c r="AK285" s="53">
        <v>83600</v>
      </c>
      <c r="AL285" s="53">
        <v>17800</v>
      </c>
      <c r="AM285" s="65">
        <v>4041.1357400000002</v>
      </c>
      <c r="AN285" s="53">
        <v>194000</v>
      </c>
      <c r="AO285" s="53">
        <v>102000</v>
      </c>
      <c r="AP285" s="53">
        <v>40500</v>
      </c>
      <c r="AQ285" s="53">
        <v>107000</v>
      </c>
      <c r="AR285" s="65"/>
    </row>
    <row r="286" spans="1:49">
      <c r="A286" s="6" t="s">
        <v>2</v>
      </c>
      <c r="B286" s="2">
        <v>1168</v>
      </c>
      <c r="C286" s="2" t="s">
        <v>18</v>
      </c>
      <c r="D286" s="15">
        <f>187.2+0.66</f>
        <v>187.85999999999999</v>
      </c>
      <c r="E286" s="17">
        <v>10.5908390430443</v>
      </c>
      <c r="F286" s="20">
        <v>0.62083855422050571</v>
      </c>
      <c r="G286" s="46">
        <v>17.552567674531701</v>
      </c>
      <c r="H286" s="46">
        <v>24.3618857368463</v>
      </c>
      <c r="I286" s="46">
        <v>34.652932700074999</v>
      </c>
      <c r="J286" s="47">
        <v>14.556491153345201</v>
      </c>
      <c r="K286" s="28">
        <v>21.5310958058962</v>
      </c>
      <c r="L286" s="28">
        <v>32.001405709460698</v>
      </c>
      <c r="M286" s="53">
        <v>2509660</v>
      </c>
      <c r="N286" s="53">
        <v>200896</v>
      </c>
      <c r="O286" s="53">
        <v>204121</v>
      </c>
      <c r="P286" s="53">
        <v>22717.9</v>
      </c>
      <c r="Q286" s="53">
        <v>1379240</v>
      </c>
      <c r="R286" s="53">
        <v>102108</v>
      </c>
      <c r="S286" s="51">
        <v>344093.5</v>
      </c>
      <c r="T286" s="51">
        <v>151804.29999999999</v>
      </c>
      <c r="U286" s="53">
        <v>342683</v>
      </c>
      <c r="V286" s="14"/>
      <c r="W286" s="65"/>
      <c r="X286" s="53">
        <v>98600</v>
      </c>
      <c r="Y286" s="53">
        <v>246000</v>
      </c>
      <c r="Z286" s="65"/>
      <c r="AA286" s="53">
        <v>40500</v>
      </c>
      <c r="AB286" s="53">
        <v>111000</v>
      </c>
      <c r="AC286" s="53">
        <v>25100</v>
      </c>
      <c r="AD286" s="53">
        <v>304000</v>
      </c>
      <c r="AE286" s="53">
        <v>605000</v>
      </c>
      <c r="AF286" s="53">
        <v>29800</v>
      </c>
      <c r="AG286" s="53">
        <v>16000</v>
      </c>
      <c r="AH286" s="53">
        <v>10700</v>
      </c>
      <c r="AI286" s="53">
        <v>18300</v>
      </c>
      <c r="AJ286" s="53">
        <v>187000</v>
      </c>
      <c r="AK286" s="53">
        <v>343000</v>
      </c>
      <c r="AL286" s="53">
        <v>94700</v>
      </c>
      <c r="AM286" s="53">
        <v>970000</v>
      </c>
      <c r="AN286" s="53">
        <v>542000</v>
      </c>
      <c r="AO286" s="53">
        <v>419000</v>
      </c>
      <c r="AP286" s="65"/>
      <c r="AQ286" s="53">
        <v>771000</v>
      </c>
      <c r="AR286" s="53">
        <v>40900000</v>
      </c>
      <c r="AT286" s="28"/>
      <c r="AU286" s="29"/>
      <c r="AV286" s="15"/>
      <c r="AW286" s="22"/>
    </row>
    <row r="287" spans="1:49">
      <c r="A287" s="6" t="s">
        <v>2</v>
      </c>
      <c r="B287" s="2">
        <v>1168</v>
      </c>
      <c r="C287" s="2" t="s">
        <v>18</v>
      </c>
      <c r="D287" s="15">
        <v>189.11</v>
      </c>
      <c r="E287" s="17">
        <v>10.6363236064273</v>
      </c>
      <c r="F287" s="20">
        <v>0.63458189091231909</v>
      </c>
      <c r="G287" s="46">
        <v>18.513957269169602</v>
      </c>
      <c r="H287" s="46">
        <v>25.350269545568</v>
      </c>
      <c r="I287" s="46">
        <v>36.168650694893103</v>
      </c>
      <c r="J287" s="47">
        <v>15.4795340318045</v>
      </c>
      <c r="K287" s="28">
        <v>22.594769393855699</v>
      </c>
      <c r="L287" s="28">
        <v>33.327807066076801</v>
      </c>
      <c r="M287" s="53">
        <v>2911220</v>
      </c>
      <c r="N287" s="53">
        <v>415736</v>
      </c>
      <c r="O287" s="53">
        <v>420439</v>
      </c>
      <c r="P287" s="53">
        <v>57621.5</v>
      </c>
      <c r="Q287" s="53">
        <v>3367970</v>
      </c>
      <c r="R287" s="53">
        <v>243903</v>
      </c>
      <c r="S287" s="51">
        <v>597689</v>
      </c>
      <c r="T287" s="51">
        <v>117967.1</v>
      </c>
      <c r="U287" s="53">
        <v>302377</v>
      </c>
      <c r="V287" s="14"/>
      <c r="W287" s="53">
        <v>27600</v>
      </c>
      <c r="X287" s="53">
        <v>273000</v>
      </c>
      <c r="Y287" s="53">
        <v>325000</v>
      </c>
      <c r="Z287" s="65"/>
      <c r="AA287" s="53">
        <v>40000</v>
      </c>
      <c r="AB287" s="53">
        <v>77900</v>
      </c>
      <c r="AC287" s="53">
        <v>227000</v>
      </c>
      <c r="AD287" s="53">
        <v>28600</v>
      </c>
      <c r="AE287" s="65"/>
      <c r="AF287" s="65"/>
      <c r="AG287" s="65"/>
      <c r="AH287" s="65"/>
      <c r="AI287" s="53">
        <v>129000</v>
      </c>
      <c r="AJ287" s="48"/>
      <c r="AK287" s="53">
        <v>302000</v>
      </c>
      <c r="AL287" s="53">
        <v>58300</v>
      </c>
      <c r="AM287" s="53">
        <v>27700</v>
      </c>
      <c r="AN287" s="53">
        <v>733000</v>
      </c>
      <c r="AO287" s="53">
        <v>603000</v>
      </c>
      <c r="AP287" s="53">
        <v>66800</v>
      </c>
      <c r="AQ287" s="53">
        <v>222000</v>
      </c>
      <c r="AR287" s="65"/>
    </row>
    <row r="288" spans="1:49">
      <c r="A288" s="6" t="s">
        <v>2</v>
      </c>
      <c r="B288" s="2">
        <v>1168</v>
      </c>
      <c r="C288" s="2" t="s">
        <v>18</v>
      </c>
      <c r="D288" s="15">
        <f>190.2+0.64</f>
        <v>190.83999999999997</v>
      </c>
      <c r="E288" s="17">
        <v>10.6971999187049</v>
      </c>
      <c r="F288" s="20">
        <v>0.60743087761188741</v>
      </c>
      <c r="G288" s="46">
        <v>16.5332170080666</v>
      </c>
      <c r="H288" s="46">
        <v>23.3821807282416</v>
      </c>
      <c r="I288" s="46">
        <v>33.328054958664602</v>
      </c>
      <c r="J288" s="47">
        <v>13.5646047359715</v>
      </c>
      <c r="K288" s="28">
        <v>20.4787205553821</v>
      </c>
      <c r="L288" s="28">
        <v>30.5507764366746</v>
      </c>
      <c r="M288" s="53">
        <v>3231640</v>
      </c>
      <c r="N288" s="53">
        <v>283244</v>
      </c>
      <c r="O288" s="53">
        <v>268792</v>
      </c>
      <c r="P288" s="53">
        <v>36125.699999999997</v>
      </c>
      <c r="Q288" s="53">
        <v>2044250</v>
      </c>
      <c r="R288" s="53">
        <v>133352</v>
      </c>
      <c r="S288" s="51">
        <v>1022701</v>
      </c>
      <c r="T288" s="51">
        <v>262964.59999999998</v>
      </c>
      <c r="U288" s="53">
        <v>471532</v>
      </c>
      <c r="V288" s="14"/>
      <c r="W288" s="65"/>
      <c r="X288" s="53">
        <v>250000</v>
      </c>
      <c r="Y288" s="53">
        <v>772000</v>
      </c>
      <c r="Z288" s="65"/>
      <c r="AA288" s="53">
        <v>62200</v>
      </c>
      <c r="AB288" s="53">
        <v>201000</v>
      </c>
      <c r="AC288" s="53">
        <v>361000</v>
      </c>
      <c r="AD288" s="53">
        <v>482000</v>
      </c>
      <c r="AE288" s="53">
        <v>239000</v>
      </c>
      <c r="AF288" s="53">
        <v>43200</v>
      </c>
      <c r="AG288" s="53">
        <v>22200</v>
      </c>
      <c r="AH288" s="65">
        <v>6573.2368200000001</v>
      </c>
      <c r="AI288" s="53">
        <v>34700</v>
      </c>
      <c r="AJ288" s="53">
        <v>300000</v>
      </c>
      <c r="AK288" s="53">
        <v>472000</v>
      </c>
      <c r="AL288" s="53">
        <v>164000</v>
      </c>
      <c r="AM288" s="53">
        <v>988000</v>
      </c>
      <c r="AN288" s="53">
        <v>998000</v>
      </c>
      <c r="AO288" s="53">
        <v>168000</v>
      </c>
      <c r="AP288" s="53">
        <v>39300</v>
      </c>
      <c r="AQ288" s="53">
        <v>862000</v>
      </c>
      <c r="AR288" s="53">
        <v>41200000</v>
      </c>
      <c r="AT288" s="28"/>
      <c r="AU288" s="29"/>
      <c r="AV288" s="15"/>
      <c r="AW288" s="22"/>
    </row>
    <row r="289" spans="1:49">
      <c r="A289" s="6" t="s">
        <v>2</v>
      </c>
      <c r="B289" s="2">
        <v>1168</v>
      </c>
      <c r="C289" s="2" t="s">
        <v>18</v>
      </c>
      <c r="D289" s="15">
        <v>192.3</v>
      </c>
      <c r="E289" s="17">
        <v>10.7470056787601</v>
      </c>
      <c r="F289" s="20">
        <v>0.62246350769607206</v>
      </c>
      <c r="G289" s="46">
        <v>17.605574384456599</v>
      </c>
      <c r="H289" s="46">
        <v>24.435114836082398</v>
      </c>
      <c r="I289" s="46">
        <v>34.884696491626798</v>
      </c>
      <c r="J289" s="47">
        <v>14.642137963805499</v>
      </c>
      <c r="K289" s="28">
        <v>21.610718929831201</v>
      </c>
      <c r="L289" s="28">
        <v>32.100625708809702</v>
      </c>
      <c r="M289" s="54">
        <v>753290.7</v>
      </c>
      <c r="N289" s="54">
        <v>49374.6</v>
      </c>
      <c r="O289" s="54">
        <v>47132.2</v>
      </c>
      <c r="P289" s="54">
        <v>6912.5</v>
      </c>
      <c r="Q289" s="54">
        <v>312730.5</v>
      </c>
      <c r="R289" s="54">
        <v>27361.7</v>
      </c>
      <c r="S289" s="51">
        <v>127078.5</v>
      </c>
      <c r="T289" s="51">
        <v>60565.8</v>
      </c>
      <c r="U289" s="54">
        <v>301972</v>
      </c>
      <c r="V289" s="14"/>
      <c r="W289" s="54">
        <v>0</v>
      </c>
      <c r="X289" s="54">
        <v>75300</v>
      </c>
      <c r="Y289" s="54">
        <v>51800</v>
      </c>
      <c r="Z289" s="48"/>
      <c r="AA289" s="54">
        <v>16000</v>
      </c>
      <c r="AB289" s="54">
        <v>44600</v>
      </c>
      <c r="AC289" s="54">
        <v>35100</v>
      </c>
      <c r="AD289" s="54">
        <v>14500</v>
      </c>
      <c r="AE289" s="54">
        <v>161000</v>
      </c>
      <c r="AF289" s="48"/>
      <c r="AG289" s="48"/>
      <c r="AH289" s="48"/>
      <c r="AI289" s="54">
        <v>64600</v>
      </c>
      <c r="AJ289" s="54">
        <v>27600</v>
      </c>
      <c r="AK289" s="54">
        <v>302000</v>
      </c>
      <c r="AL289" s="54">
        <v>27400</v>
      </c>
      <c r="AM289" s="48">
        <v>4994.3</v>
      </c>
      <c r="AN289" s="54">
        <v>136000</v>
      </c>
      <c r="AO289" s="48">
        <v>99101.8</v>
      </c>
      <c r="AP289" s="54">
        <v>79900</v>
      </c>
      <c r="AQ289" s="54">
        <v>207000</v>
      </c>
      <c r="AR289" s="48"/>
      <c r="AT289" s="28"/>
      <c r="AU289" s="29"/>
      <c r="AV289" s="15"/>
      <c r="AW289" s="22"/>
    </row>
    <row r="290" spans="1:49">
      <c r="A290" s="6" t="s">
        <v>2</v>
      </c>
      <c r="B290" s="2">
        <v>1168</v>
      </c>
      <c r="C290" s="2" t="s">
        <v>18</v>
      </c>
      <c r="D290" s="15">
        <f>191.7+0.64</f>
        <v>192.33999999999997</v>
      </c>
      <c r="E290" s="17">
        <v>10.748353438874201</v>
      </c>
      <c r="F290" s="20">
        <v>0.60687188547291138</v>
      </c>
      <c r="G290" s="46">
        <v>16.5508763305649</v>
      </c>
      <c r="H290" s="46">
        <v>23.362063781802998</v>
      </c>
      <c r="I290" s="46">
        <v>33.323024486649203</v>
      </c>
      <c r="J290" s="47">
        <v>13.572087518180201</v>
      </c>
      <c r="K290" s="28">
        <v>20.474146933143299</v>
      </c>
      <c r="L290" s="28">
        <v>30.664840372409799</v>
      </c>
      <c r="M290" s="53">
        <v>2194750</v>
      </c>
      <c r="N290" s="53">
        <v>132977</v>
      </c>
      <c r="O290" s="53">
        <v>134850</v>
      </c>
      <c r="P290" s="53">
        <v>12614.7</v>
      </c>
      <c r="Q290" s="53">
        <v>777677</v>
      </c>
      <c r="R290" s="53">
        <v>57811.9</v>
      </c>
      <c r="S290" s="51">
        <v>306683</v>
      </c>
      <c r="T290" s="51">
        <v>178888.9</v>
      </c>
      <c r="U290" s="53">
        <v>366055</v>
      </c>
      <c r="V290" s="14"/>
      <c r="W290" s="48"/>
      <c r="X290" s="53">
        <v>182000</v>
      </c>
      <c r="Y290" s="53">
        <v>124000</v>
      </c>
      <c r="Z290" s="48"/>
      <c r="AA290" s="53">
        <v>44900</v>
      </c>
      <c r="AB290" s="53">
        <v>134000</v>
      </c>
      <c r="AC290" s="53">
        <v>28700</v>
      </c>
      <c r="AD290" s="53">
        <v>143000</v>
      </c>
      <c r="AE290" s="53">
        <v>381000</v>
      </c>
      <c r="AF290" s="48"/>
      <c r="AG290" s="48"/>
      <c r="AH290" s="48"/>
      <c r="AI290" s="53">
        <v>19600</v>
      </c>
      <c r="AJ290" s="53">
        <v>158000</v>
      </c>
      <c r="AK290" s="53">
        <v>366000</v>
      </c>
      <c r="AL290" s="53">
        <v>84900</v>
      </c>
      <c r="AM290" s="53">
        <v>638000</v>
      </c>
      <c r="AN290" s="53">
        <v>443000</v>
      </c>
      <c r="AO290" s="53">
        <v>290000</v>
      </c>
      <c r="AP290" s="48"/>
      <c r="AQ290" s="53">
        <v>606000</v>
      </c>
      <c r="AR290" s="53">
        <v>39900000</v>
      </c>
    </row>
    <row r="291" spans="1:49" s="15" customFormat="1">
      <c r="A291" s="6" t="s">
        <v>2</v>
      </c>
      <c r="B291" s="2">
        <v>1168</v>
      </c>
      <c r="C291" s="2" t="s">
        <v>18</v>
      </c>
      <c r="D291" s="15">
        <v>193.78</v>
      </c>
      <c r="E291" s="17">
        <v>10.7963879441324</v>
      </c>
      <c r="F291" s="20">
        <v>0.63334254291734882</v>
      </c>
      <c r="G291" s="46">
        <v>18.401912429115999</v>
      </c>
      <c r="H291" s="46">
        <v>25.247387827896201</v>
      </c>
      <c r="I291" s="46">
        <v>36.097532293013998</v>
      </c>
      <c r="J291" s="47">
        <v>15.3638371023111</v>
      </c>
      <c r="K291" s="28">
        <v>22.4416253564582</v>
      </c>
      <c r="L291" s="28">
        <v>33.3084644506744</v>
      </c>
      <c r="M291" s="53">
        <v>1912300</v>
      </c>
      <c r="N291" s="53">
        <v>222287</v>
      </c>
      <c r="O291" s="53">
        <v>237539</v>
      </c>
      <c r="P291" s="53">
        <v>28612.5</v>
      </c>
      <c r="Q291" s="53">
        <v>1499220</v>
      </c>
      <c r="R291" s="53">
        <v>117814</v>
      </c>
      <c r="S291" s="51">
        <v>301669</v>
      </c>
      <c r="T291" s="51">
        <v>92882.1</v>
      </c>
      <c r="U291" s="53">
        <v>198809</v>
      </c>
      <c r="W291" s="53">
        <v>16200</v>
      </c>
      <c r="X291" s="53">
        <v>102000</v>
      </c>
      <c r="Y291" s="53">
        <v>199000</v>
      </c>
      <c r="Z291" s="65"/>
      <c r="AA291" s="53">
        <v>25500</v>
      </c>
      <c r="AB291" s="53">
        <v>67400</v>
      </c>
      <c r="AC291" s="53">
        <v>173000</v>
      </c>
      <c r="AD291" s="48"/>
      <c r="AE291" s="53">
        <v>177000</v>
      </c>
      <c r="AF291" s="65"/>
      <c r="AG291" s="65"/>
      <c r="AH291" s="65"/>
      <c r="AI291" s="53">
        <v>119000</v>
      </c>
      <c r="AJ291" s="48"/>
      <c r="AK291" s="53">
        <v>199000</v>
      </c>
      <c r="AL291" s="53">
        <v>45200</v>
      </c>
      <c r="AM291" s="53">
        <v>12100</v>
      </c>
      <c r="AN291" s="53">
        <v>417000</v>
      </c>
      <c r="AO291" s="53">
        <v>446000</v>
      </c>
      <c r="AP291" s="53">
        <v>65100</v>
      </c>
      <c r="AQ291" s="53">
        <v>276000</v>
      </c>
      <c r="AR291" s="65"/>
    </row>
    <row r="292" spans="1:49">
      <c r="A292" s="6" t="s">
        <v>2</v>
      </c>
      <c r="B292" s="2">
        <v>1168</v>
      </c>
      <c r="C292" s="2" t="s">
        <v>18</v>
      </c>
      <c r="D292" s="15">
        <f>195.4+0.26</f>
        <v>195.66</v>
      </c>
      <c r="E292" s="17">
        <v>10.8580518949589</v>
      </c>
      <c r="F292" s="20">
        <v>0.64607711693726377</v>
      </c>
      <c r="G292" s="46">
        <v>19.321571169928301</v>
      </c>
      <c r="H292" s="46">
        <v>26.138969021192299</v>
      </c>
      <c r="I292" s="46">
        <v>37.335066538285098</v>
      </c>
      <c r="J292" s="47">
        <v>16.233883244711901</v>
      </c>
      <c r="K292" s="28">
        <v>23.381643538733599</v>
      </c>
      <c r="L292" s="28">
        <v>34.517222897962199</v>
      </c>
      <c r="M292" s="53">
        <v>2972500</v>
      </c>
      <c r="N292" s="53">
        <v>300672</v>
      </c>
      <c r="O292" s="53">
        <v>349717</v>
      </c>
      <c r="P292" s="53">
        <v>33565</v>
      </c>
      <c r="Q292" s="53">
        <v>2202480</v>
      </c>
      <c r="R292" s="53">
        <v>165587</v>
      </c>
      <c r="S292" s="51">
        <v>301812</v>
      </c>
      <c r="T292" s="51">
        <v>161069.4</v>
      </c>
      <c r="U292" s="53">
        <v>292160</v>
      </c>
      <c r="V292" s="14"/>
      <c r="W292" s="65"/>
      <c r="X292" s="53">
        <v>125000</v>
      </c>
      <c r="Y292" s="53">
        <v>177000</v>
      </c>
      <c r="Z292" s="65"/>
      <c r="AA292" s="53">
        <v>42300</v>
      </c>
      <c r="AB292" s="53">
        <v>119000</v>
      </c>
      <c r="AC292" s="53">
        <v>15900</v>
      </c>
      <c r="AD292" s="53">
        <v>161000</v>
      </c>
      <c r="AE292" s="53">
        <v>718000</v>
      </c>
      <c r="AF292" s="65"/>
      <c r="AG292" s="65"/>
      <c r="AH292" s="65"/>
      <c r="AI292" s="53">
        <v>30900</v>
      </c>
      <c r="AJ292" s="53">
        <v>266000</v>
      </c>
      <c r="AK292" s="53">
        <v>292000</v>
      </c>
      <c r="AL292" s="53">
        <v>71500</v>
      </c>
      <c r="AM292" s="53">
        <v>1070000</v>
      </c>
      <c r="AN292" s="53">
        <v>669000</v>
      </c>
      <c r="AO292" s="53">
        <v>467000</v>
      </c>
      <c r="AP292" s="65"/>
      <c r="AQ292" s="53">
        <v>643000</v>
      </c>
      <c r="AR292" s="53">
        <v>55800000</v>
      </c>
      <c r="AT292" s="28"/>
      <c r="AU292" s="29"/>
      <c r="AV292" s="15"/>
      <c r="AW292" s="22"/>
    </row>
    <row r="293" spans="1:49">
      <c r="A293" s="6" t="s">
        <v>2</v>
      </c>
      <c r="B293" s="2">
        <v>1168</v>
      </c>
      <c r="C293" s="2" t="s">
        <v>18</v>
      </c>
      <c r="D293" s="15">
        <v>197.91</v>
      </c>
      <c r="E293" s="17">
        <v>10.931210606275901</v>
      </c>
      <c r="F293" s="20">
        <v>0.65627310887980572</v>
      </c>
      <c r="G293" s="46">
        <v>19.995668297412699</v>
      </c>
      <c r="H293" s="46">
        <v>26.852838935557099</v>
      </c>
      <c r="I293" s="46">
        <v>38.510227840539002</v>
      </c>
      <c r="J293" s="47">
        <v>16.9180459736321</v>
      </c>
      <c r="K293" s="28">
        <v>24.146907292699201</v>
      </c>
      <c r="L293" s="28">
        <v>35.612655948572197</v>
      </c>
      <c r="M293" s="53">
        <v>2867350</v>
      </c>
      <c r="N293" s="53">
        <v>227018</v>
      </c>
      <c r="O293" s="53">
        <v>261863</v>
      </c>
      <c r="P293" s="53">
        <v>34389.4</v>
      </c>
      <c r="Q293" s="53">
        <v>1713990</v>
      </c>
      <c r="R293" s="53">
        <v>137190</v>
      </c>
      <c r="S293" s="51">
        <v>554332</v>
      </c>
      <c r="T293" s="51">
        <v>134625.09999999998</v>
      </c>
      <c r="U293" s="53">
        <v>214979</v>
      </c>
      <c r="V293" s="14"/>
      <c r="W293" s="53">
        <v>17800</v>
      </c>
      <c r="X293" s="53">
        <v>234000</v>
      </c>
      <c r="Y293" s="53">
        <v>320000</v>
      </c>
      <c r="Z293" s="65"/>
      <c r="AA293" s="53">
        <v>40600</v>
      </c>
      <c r="AB293" s="53">
        <v>94000</v>
      </c>
      <c r="AC293" s="53">
        <v>301000</v>
      </c>
      <c r="AD293" s="48"/>
      <c r="AE293" s="53">
        <v>224000</v>
      </c>
      <c r="AF293" s="65"/>
      <c r="AG293" s="65"/>
      <c r="AH293" s="65"/>
      <c r="AI293" s="53">
        <v>13000</v>
      </c>
      <c r="AJ293" s="53">
        <v>184000</v>
      </c>
      <c r="AK293" s="53">
        <v>215000</v>
      </c>
      <c r="AL293" s="53">
        <v>59900</v>
      </c>
      <c r="AM293" s="53">
        <v>12200</v>
      </c>
      <c r="AN293" s="53">
        <v>401000</v>
      </c>
      <c r="AO293" s="53">
        <v>462000</v>
      </c>
      <c r="AP293" s="53">
        <v>106000</v>
      </c>
      <c r="AQ293" s="53">
        <v>462000</v>
      </c>
      <c r="AR293" s="65"/>
    </row>
    <row r="294" spans="1:49" s="8" customFormat="1">
      <c r="A294" s="6" t="s">
        <v>2</v>
      </c>
      <c r="B294" s="2">
        <v>1168</v>
      </c>
      <c r="C294" s="2" t="s">
        <v>18</v>
      </c>
      <c r="D294" s="17">
        <f>198.4+0.26</f>
        <v>198.66</v>
      </c>
      <c r="E294" s="17">
        <v>10.9556364676962</v>
      </c>
      <c r="F294" s="20">
        <v>0.60138032662678376</v>
      </c>
      <c r="G294" s="46">
        <v>16.107301501170902</v>
      </c>
      <c r="H294" s="46">
        <v>22.974528071341201</v>
      </c>
      <c r="I294" s="46">
        <v>32.6989517966379</v>
      </c>
      <c r="J294" s="47">
        <v>13.1428466102894</v>
      </c>
      <c r="K294" s="28">
        <v>20.040178567194801</v>
      </c>
      <c r="L294" s="28">
        <v>30.0088242746498</v>
      </c>
      <c r="M294" s="49">
        <v>953203.73600000003</v>
      </c>
      <c r="N294" s="49">
        <v>135424.92000000001</v>
      </c>
      <c r="O294" s="49">
        <v>112611.027</v>
      </c>
      <c r="P294" s="49">
        <v>31747.368999999999</v>
      </c>
      <c r="Q294" s="49">
        <v>1205481.152</v>
      </c>
      <c r="R294" s="49">
        <v>59951.345999999998</v>
      </c>
      <c r="S294" s="51">
        <v>56590.868000000002</v>
      </c>
      <c r="T294" s="51">
        <v>22445.156000000003</v>
      </c>
      <c r="U294" s="49">
        <v>57194.334000000003</v>
      </c>
      <c r="V294" s="14"/>
      <c r="W294" s="49">
        <v>0</v>
      </c>
      <c r="X294" s="49">
        <v>31362.828000000001</v>
      </c>
      <c r="Y294" s="49">
        <v>25228.04</v>
      </c>
      <c r="Z294" s="49">
        <v>0</v>
      </c>
      <c r="AA294" s="49">
        <v>8626.7860000000001</v>
      </c>
      <c r="AB294" s="49">
        <v>13818.37</v>
      </c>
      <c r="AC294" s="49">
        <v>1704.1949999999999</v>
      </c>
      <c r="AD294" s="49">
        <v>28327.535</v>
      </c>
      <c r="AE294" s="49">
        <v>9676.17</v>
      </c>
      <c r="AF294" s="49">
        <v>3440.2809999999999</v>
      </c>
      <c r="AG294" s="49">
        <v>1953.3630000000001</v>
      </c>
      <c r="AH294" s="49">
        <v>944.17499999999995</v>
      </c>
      <c r="AI294" s="49">
        <v>247.989</v>
      </c>
      <c r="AJ294" s="49">
        <v>15736.2</v>
      </c>
      <c r="AK294" s="49">
        <v>57194.334000000003</v>
      </c>
      <c r="AL294" s="49">
        <v>8381.7440000000006</v>
      </c>
      <c r="AM294" s="49">
        <v>69015.656000000003</v>
      </c>
      <c r="AN294" s="49">
        <v>64638.775000000001</v>
      </c>
      <c r="AO294" s="49">
        <v>524.06500000000005</v>
      </c>
      <c r="AP294" s="49">
        <v>5224.7550000000001</v>
      </c>
      <c r="AQ294" s="49">
        <v>16893.25</v>
      </c>
      <c r="AR294" s="49">
        <v>953112.28200000001</v>
      </c>
      <c r="AT294" s="28"/>
      <c r="AU294" s="29"/>
      <c r="AV294" s="15"/>
      <c r="AW294" s="22"/>
    </row>
    <row r="295" spans="1:49" s="8" customFormat="1">
      <c r="A295" s="6" t="s">
        <v>2</v>
      </c>
      <c r="B295" s="2">
        <v>1168</v>
      </c>
      <c r="C295" s="2" t="s">
        <v>18</v>
      </c>
      <c r="D295" s="11">
        <f>199.9+0.49</f>
        <v>200.39000000000001</v>
      </c>
      <c r="E295" s="17">
        <v>11.0124145396516</v>
      </c>
      <c r="F295" s="20">
        <v>0.6251762139318634</v>
      </c>
      <c r="G295" s="46">
        <v>17.781994149126898</v>
      </c>
      <c r="H295" s="46">
        <v>24.656192486981499</v>
      </c>
      <c r="I295" s="46">
        <v>35.227843793427198</v>
      </c>
      <c r="J295" s="47">
        <v>14.800021801221</v>
      </c>
      <c r="K295" s="28">
        <v>21.8308893419551</v>
      </c>
      <c r="L295" s="28">
        <v>32.395321538217999</v>
      </c>
      <c r="M295" s="52">
        <v>16593725</v>
      </c>
      <c r="N295" s="52">
        <v>1386600.1</v>
      </c>
      <c r="O295" s="52">
        <v>1561594.6</v>
      </c>
      <c r="P295" s="52">
        <v>188081.5</v>
      </c>
      <c r="Q295" s="52">
        <v>11397955</v>
      </c>
      <c r="R295" s="52">
        <v>563062.4</v>
      </c>
      <c r="S295" s="51">
        <v>2035587.8</v>
      </c>
      <c r="T295" s="51">
        <v>774503.2</v>
      </c>
      <c r="U295" s="58">
        <v>1953341.5</v>
      </c>
      <c r="V295" s="14"/>
      <c r="W295" s="58"/>
      <c r="X295" s="58">
        <v>825976.3</v>
      </c>
      <c r="Y295" s="58">
        <v>1209611.5</v>
      </c>
      <c r="Z295" s="67">
        <v>331870.7</v>
      </c>
      <c r="AA295" s="58">
        <v>183458.1</v>
      </c>
      <c r="AB295" s="58">
        <v>591045.1</v>
      </c>
      <c r="AC295" s="58">
        <v>465136.6</v>
      </c>
      <c r="AD295" s="58">
        <v>555042.5</v>
      </c>
      <c r="AE295" s="58">
        <v>1048071.6</v>
      </c>
      <c r="AF295" s="58">
        <v>120961.2</v>
      </c>
      <c r="AG295" s="58">
        <v>68024.399999999994</v>
      </c>
      <c r="AH295" s="58">
        <v>48249.1</v>
      </c>
      <c r="AI295" s="58">
        <v>326345.5</v>
      </c>
      <c r="AJ295" s="58">
        <v>460096.1</v>
      </c>
      <c r="AK295" s="58">
        <v>1953341.5</v>
      </c>
      <c r="AL295" s="58">
        <v>306327.2</v>
      </c>
      <c r="AM295" s="58">
        <v>3310850.5</v>
      </c>
      <c r="AN295" s="58">
        <v>3573340.8</v>
      </c>
      <c r="AO295" s="58">
        <v>796302.6</v>
      </c>
      <c r="AP295" s="58">
        <v>0</v>
      </c>
      <c r="AQ295" s="58">
        <v>1836029</v>
      </c>
      <c r="AR295" s="78">
        <v>101576280</v>
      </c>
      <c r="AT295" s="28"/>
      <c r="AU295" s="29"/>
      <c r="AV295" s="15"/>
      <c r="AW295" s="22"/>
    </row>
    <row r="296" spans="1:49" s="15" customFormat="1">
      <c r="A296" s="6" t="s">
        <v>2</v>
      </c>
      <c r="B296" s="2">
        <v>1168</v>
      </c>
      <c r="C296" s="2" t="s">
        <v>18</v>
      </c>
      <c r="D296" s="11">
        <f>202.9+0.28</f>
        <v>203.18</v>
      </c>
      <c r="E296" s="17">
        <v>11.1064418854744</v>
      </c>
      <c r="F296" s="20">
        <v>0.67377976105024118</v>
      </c>
      <c r="G296" s="46">
        <v>21.2861193169682</v>
      </c>
      <c r="H296" s="46">
        <v>28.1470221132159</v>
      </c>
      <c r="I296" s="46">
        <v>40.360859811639202</v>
      </c>
      <c r="J296" s="47">
        <v>18.122104784991102</v>
      </c>
      <c r="K296" s="28">
        <v>25.482436691614701</v>
      </c>
      <c r="L296" s="28">
        <v>37.368123717011599</v>
      </c>
      <c r="M296" s="53">
        <v>8538190</v>
      </c>
      <c r="N296" s="53">
        <v>977119</v>
      </c>
      <c r="O296" s="53">
        <v>1211190</v>
      </c>
      <c r="P296" s="53">
        <v>131737</v>
      </c>
      <c r="Q296" s="53">
        <v>7822580</v>
      </c>
      <c r="R296" s="53">
        <v>675228</v>
      </c>
      <c r="S296" s="51">
        <v>1033239</v>
      </c>
      <c r="T296" s="51">
        <v>387047</v>
      </c>
      <c r="U296" s="52">
        <v>776463</v>
      </c>
      <c r="W296" s="58"/>
      <c r="X296" s="53">
        <v>338000</v>
      </c>
      <c r="Y296" s="53">
        <v>696000</v>
      </c>
      <c r="Z296" s="67"/>
      <c r="AA296" s="53">
        <v>102000</v>
      </c>
      <c r="AB296" s="53">
        <v>285000</v>
      </c>
      <c r="AC296" s="53">
        <v>408000</v>
      </c>
      <c r="AD296" s="53">
        <v>577000</v>
      </c>
      <c r="AE296" s="53">
        <v>687000</v>
      </c>
      <c r="AF296" s="53">
        <v>60700</v>
      </c>
      <c r="AG296" s="52">
        <v>70300</v>
      </c>
      <c r="AH296" s="53">
        <v>44000</v>
      </c>
      <c r="AI296" s="53">
        <v>36600</v>
      </c>
      <c r="AJ296" s="53">
        <v>693000</v>
      </c>
      <c r="AK296" s="52">
        <v>776000</v>
      </c>
      <c r="AL296" s="53">
        <v>222000</v>
      </c>
      <c r="AM296" s="53">
        <v>1300000</v>
      </c>
      <c r="AN296" s="53">
        <v>1170000</v>
      </c>
      <c r="AO296" s="53">
        <v>463000</v>
      </c>
      <c r="AP296" s="58"/>
      <c r="AQ296" s="53">
        <v>1820000</v>
      </c>
      <c r="AR296" s="53">
        <v>53800000</v>
      </c>
    </row>
    <row r="297" spans="1:49" s="34" customFormat="1">
      <c r="A297" s="6" t="s">
        <v>2</v>
      </c>
      <c r="B297" s="2">
        <v>1168</v>
      </c>
      <c r="C297" s="2" t="s">
        <v>18</v>
      </c>
      <c r="D297" s="15">
        <v>203.5</v>
      </c>
      <c r="E297" s="17">
        <v>11.1175060434187</v>
      </c>
      <c r="F297" s="20">
        <v>0.65499320222982182</v>
      </c>
      <c r="G297" s="46">
        <v>19.913458817118102</v>
      </c>
      <c r="H297" s="46">
        <v>26.825387327571299</v>
      </c>
      <c r="I297" s="46">
        <v>38.5367310490481</v>
      </c>
      <c r="J297" s="47">
        <v>16.875450888071299</v>
      </c>
      <c r="K297" s="28">
        <v>24.073791808761499</v>
      </c>
      <c r="L297" s="28">
        <v>35.315399420588399</v>
      </c>
      <c r="M297" s="54">
        <v>8480279</v>
      </c>
      <c r="N297" s="54">
        <v>1071166.1000000001</v>
      </c>
      <c r="O297" s="54">
        <v>1159720.8</v>
      </c>
      <c r="P297" s="54">
        <v>147117.9</v>
      </c>
      <c r="Q297" s="54">
        <v>8498035</v>
      </c>
      <c r="R297" s="54">
        <v>726763.3</v>
      </c>
      <c r="S297" s="51">
        <v>1365538.4</v>
      </c>
      <c r="T297" s="51">
        <v>317623.5</v>
      </c>
      <c r="U297" s="54">
        <v>1594149.1</v>
      </c>
      <c r="V297" s="14"/>
      <c r="W297" s="54">
        <v>0</v>
      </c>
      <c r="X297" s="54">
        <v>473000</v>
      </c>
      <c r="Y297" s="54">
        <v>893000</v>
      </c>
      <c r="Z297" s="48"/>
      <c r="AA297" s="54">
        <v>89300</v>
      </c>
      <c r="AB297" s="54">
        <v>228000</v>
      </c>
      <c r="AC297" s="54">
        <v>686000</v>
      </c>
      <c r="AD297" s="48">
        <v>0</v>
      </c>
      <c r="AE297" s="54">
        <v>761000</v>
      </c>
      <c r="AF297" s="48"/>
      <c r="AG297" s="48"/>
      <c r="AH297" s="48"/>
      <c r="AI297" s="54">
        <v>29800</v>
      </c>
      <c r="AJ297" s="54">
        <v>431000</v>
      </c>
      <c r="AK297" s="54">
        <v>1590000</v>
      </c>
      <c r="AL297" s="54">
        <v>150000</v>
      </c>
      <c r="AM297" s="48">
        <v>16534.7</v>
      </c>
      <c r="AN297" s="54">
        <v>764000</v>
      </c>
      <c r="AO297" s="48">
        <v>1003958.4</v>
      </c>
      <c r="AP297" s="54">
        <v>309000</v>
      </c>
      <c r="AQ297" s="54">
        <v>999000</v>
      </c>
      <c r="AR297" s="48"/>
    </row>
    <row r="298" spans="1:49">
      <c r="A298" s="6" t="s">
        <v>2</v>
      </c>
      <c r="B298" s="2">
        <v>1168</v>
      </c>
      <c r="C298" s="2" t="s">
        <v>18</v>
      </c>
      <c r="D298" s="17">
        <f>204.4+0.26</f>
        <v>204.66</v>
      </c>
      <c r="E298" s="17">
        <v>11.1582261654878</v>
      </c>
      <c r="F298" s="20">
        <v>0.64879876175789064</v>
      </c>
      <c r="G298" s="46">
        <v>19.531972771846998</v>
      </c>
      <c r="H298" s="46">
        <v>26.367585475205999</v>
      </c>
      <c r="I298" s="46">
        <v>37.746816508954602</v>
      </c>
      <c r="J298" s="47">
        <v>16.450632750783299</v>
      </c>
      <c r="K298" s="28">
        <v>23.6380544897644</v>
      </c>
      <c r="L298" s="28">
        <v>34.761573697874702</v>
      </c>
      <c r="M298" s="49">
        <v>678779.69799999997</v>
      </c>
      <c r="N298" s="49">
        <v>96252.301000000007</v>
      </c>
      <c r="O298" s="49">
        <v>108340.40399999999</v>
      </c>
      <c r="P298" s="49">
        <v>13857.07</v>
      </c>
      <c r="Q298" s="49">
        <v>730511.005</v>
      </c>
      <c r="R298" s="49">
        <v>55616.175000000003</v>
      </c>
      <c r="S298" s="51">
        <v>162723.13699999999</v>
      </c>
      <c r="T298" s="51">
        <v>27161.961000000003</v>
      </c>
      <c r="U298" s="49">
        <v>46473.502</v>
      </c>
      <c r="V298" s="14"/>
      <c r="W298" s="49">
        <v>0</v>
      </c>
      <c r="X298" s="49">
        <v>86100.864000000001</v>
      </c>
      <c r="Y298" s="49">
        <v>76622.273000000001</v>
      </c>
      <c r="Z298" s="49">
        <v>0</v>
      </c>
      <c r="AA298" s="49">
        <v>8887.2090000000007</v>
      </c>
      <c r="AB298" s="49">
        <v>18274.752</v>
      </c>
      <c r="AC298" s="49">
        <v>1280.6099999999999</v>
      </c>
      <c r="AD298" s="49">
        <v>55965.945</v>
      </c>
      <c r="AE298" s="49">
        <v>13425.407999999999</v>
      </c>
      <c r="AF298" s="49">
        <v>3289.9920000000002</v>
      </c>
      <c r="AG298" s="49">
        <v>1744.624</v>
      </c>
      <c r="AH298" s="49">
        <v>685.15700000000004</v>
      </c>
      <c r="AI298" s="49">
        <v>1398.921</v>
      </c>
      <c r="AJ298" s="49">
        <v>20388.599999999999</v>
      </c>
      <c r="AK298" s="49">
        <v>46473.502</v>
      </c>
      <c r="AL298" s="49">
        <v>8940.4629999999997</v>
      </c>
      <c r="AM298" s="49">
        <v>65633.335000000006</v>
      </c>
      <c r="AN298" s="49">
        <v>89401.027000000002</v>
      </c>
      <c r="AO298" s="49">
        <v>439.911</v>
      </c>
      <c r="AP298" s="49">
        <v>8514.5959999999995</v>
      </c>
      <c r="AQ298" s="49">
        <v>34959.767</v>
      </c>
      <c r="AR298" s="49">
        <v>1122476.932</v>
      </c>
    </row>
    <row r="299" spans="1:49" s="8" customFormat="1">
      <c r="A299" s="6" t="s">
        <v>2</v>
      </c>
      <c r="B299" s="2">
        <v>1168</v>
      </c>
      <c r="C299" s="2" t="s">
        <v>18</v>
      </c>
      <c r="D299" s="15">
        <v>206.41</v>
      </c>
      <c r="E299" s="17">
        <v>11.2217663260652</v>
      </c>
      <c r="F299" s="20">
        <v>0.62130805481065943</v>
      </c>
      <c r="G299" s="46">
        <v>17.595352294173299</v>
      </c>
      <c r="H299" s="46">
        <v>24.381377571798001</v>
      </c>
      <c r="I299" s="46">
        <v>34.677511866753498</v>
      </c>
      <c r="J299" s="47">
        <v>14.5608204152947</v>
      </c>
      <c r="K299" s="28">
        <v>21.508600976919102</v>
      </c>
      <c r="L299" s="28">
        <v>31.943684700778402</v>
      </c>
      <c r="M299" s="53">
        <v>6579717.5</v>
      </c>
      <c r="N299" s="53">
        <v>884585</v>
      </c>
      <c r="O299" s="53">
        <v>812921</v>
      </c>
      <c r="P299" s="53">
        <v>184101</v>
      </c>
      <c r="Q299" s="53">
        <v>8251700</v>
      </c>
      <c r="R299" s="53">
        <v>454289</v>
      </c>
      <c r="S299" s="51">
        <v>869480</v>
      </c>
      <c r="T299" s="51">
        <v>248519.1</v>
      </c>
      <c r="U299" s="53">
        <v>427244</v>
      </c>
      <c r="V299" s="14"/>
      <c r="W299" s="53">
        <v>62900</v>
      </c>
      <c r="X299" s="53">
        <v>426000</v>
      </c>
      <c r="Y299" s="53">
        <v>443000</v>
      </c>
      <c r="Z299" s="65"/>
      <c r="AA299" s="53">
        <v>86000</v>
      </c>
      <c r="AB299" s="53">
        <v>163000</v>
      </c>
      <c r="AC299" s="53">
        <v>319000</v>
      </c>
      <c r="AD299" s="48"/>
      <c r="AE299" s="53">
        <v>346000</v>
      </c>
      <c r="AF299" s="65"/>
      <c r="AG299" s="65"/>
      <c r="AH299" s="65"/>
      <c r="AI299" s="53">
        <v>188000</v>
      </c>
      <c r="AJ299" s="54">
        <v>25000</v>
      </c>
      <c r="AK299" s="53">
        <v>427000</v>
      </c>
      <c r="AL299" s="53">
        <v>82100</v>
      </c>
      <c r="AM299" s="53">
        <v>23800</v>
      </c>
      <c r="AN299" s="53">
        <v>763000</v>
      </c>
      <c r="AO299" s="53">
        <v>729000</v>
      </c>
      <c r="AP299" s="53">
        <v>97100</v>
      </c>
      <c r="AQ299" s="53">
        <v>440000</v>
      </c>
      <c r="AR299" s="65"/>
      <c r="AT299" s="28"/>
      <c r="AU299" s="29"/>
      <c r="AV299" s="15"/>
      <c r="AW299" s="22"/>
    </row>
    <row r="300" spans="1:49" s="8" customFormat="1">
      <c r="A300" s="6" t="s">
        <v>2</v>
      </c>
      <c r="B300" s="2">
        <v>1168</v>
      </c>
      <c r="C300" s="2" t="s">
        <v>18</v>
      </c>
      <c r="D300" s="17">
        <f>206.5+0.27</f>
        <v>206.77</v>
      </c>
      <c r="E300" s="17">
        <v>11.235196102706499</v>
      </c>
      <c r="F300" s="20">
        <v>0.62435537512162964</v>
      </c>
      <c r="G300" s="46">
        <v>17.809605453161002</v>
      </c>
      <c r="H300" s="46">
        <v>24.564395421726299</v>
      </c>
      <c r="I300" s="46">
        <v>35.092245113843397</v>
      </c>
      <c r="J300" s="47">
        <v>14.755828989039999</v>
      </c>
      <c r="K300" s="28">
        <v>21.7495990084543</v>
      </c>
      <c r="L300" s="28">
        <v>32.269894192290401</v>
      </c>
      <c r="M300" s="49">
        <v>851147.946</v>
      </c>
      <c r="N300" s="49">
        <v>137604.98199999999</v>
      </c>
      <c r="O300" s="49">
        <v>133842.74600000001</v>
      </c>
      <c r="P300" s="49">
        <v>24742.312999999998</v>
      </c>
      <c r="Q300" s="49">
        <v>1124719.327</v>
      </c>
      <c r="R300" s="49">
        <v>70126.879000000001</v>
      </c>
      <c r="S300" s="51">
        <v>95627.347999999998</v>
      </c>
      <c r="T300" s="51">
        <v>25563.061000000002</v>
      </c>
      <c r="U300" s="49">
        <v>50682.580999999998</v>
      </c>
      <c r="V300" s="14"/>
      <c r="W300" s="49">
        <v>0</v>
      </c>
      <c r="X300" s="49">
        <v>42543.440999999999</v>
      </c>
      <c r="Y300" s="49">
        <v>53083.906999999999</v>
      </c>
      <c r="Z300" s="49">
        <v>0</v>
      </c>
      <c r="AA300" s="49">
        <v>6935.8779999999997</v>
      </c>
      <c r="AB300" s="49">
        <v>18627.183000000001</v>
      </c>
      <c r="AC300" s="49">
        <v>2019.934</v>
      </c>
      <c r="AD300" s="49">
        <v>50413.197999999997</v>
      </c>
      <c r="AE300" s="49">
        <v>18631.522000000001</v>
      </c>
      <c r="AF300" s="49">
        <v>3210.393</v>
      </c>
      <c r="AG300" s="49">
        <v>1922.2180000000001</v>
      </c>
      <c r="AH300" s="49">
        <v>1607.5909999999999</v>
      </c>
      <c r="AI300" s="49">
        <v>980.697</v>
      </c>
      <c r="AJ300" s="49">
        <v>16544.082999999999</v>
      </c>
      <c r="AK300" s="49">
        <v>50682.580999999998</v>
      </c>
      <c r="AL300" s="49">
        <v>10382.317999999999</v>
      </c>
      <c r="AM300" s="49">
        <v>87789.172000000006</v>
      </c>
      <c r="AN300" s="49">
        <v>100220.24400000001</v>
      </c>
      <c r="AO300" s="49">
        <v>529.99800000000005</v>
      </c>
      <c r="AP300" s="49">
        <v>10507.34</v>
      </c>
      <c r="AQ300" s="49">
        <v>30623.737000000001</v>
      </c>
      <c r="AR300" s="49">
        <v>1090707.5619999999</v>
      </c>
      <c r="AT300" s="28"/>
      <c r="AU300" s="29"/>
      <c r="AV300" s="15"/>
      <c r="AW300" s="22"/>
    </row>
    <row r="301" spans="1:49" s="8" customFormat="1">
      <c r="A301" s="6" t="s">
        <v>2</v>
      </c>
      <c r="B301" s="2">
        <v>1168</v>
      </c>
      <c r="C301" s="2" t="s">
        <v>18</v>
      </c>
      <c r="D301" s="17">
        <f>209.5+0.23</f>
        <v>209.73</v>
      </c>
      <c r="E301" s="17">
        <v>11.3511431205637</v>
      </c>
      <c r="F301" s="20">
        <v>0.63599850573498629</v>
      </c>
      <c r="G301" s="46">
        <v>18.610423184133801</v>
      </c>
      <c r="H301" s="46">
        <v>25.458074517976598</v>
      </c>
      <c r="I301" s="46">
        <v>36.419367148432897</v>
      </c>
      <c r="J301" s="47">
        <v>15.561726049302001</v>
      </c>
      <c r="K301" s="28">
        <v>22.673593502851801</v>
      </c>
      <c r="L301" s="28">
        <v>33.538000320912502</v>
      </c>
      <c r="M301" s="49">
        <v>348464.48599999998</v>
      </c>
      <c r="N301" s="49">
        <v>39757.309000000001</v>
      </c>
      <c r="O301" s="49">
        <v>44934.966999999997</v>
      </c>
      <c r="P301" s="49">
        <v>6920.723</v>
      </c>
      <c r="Q301" s="49">
        <v>271032.81</v>
      </c>
      <c r="R301" s="49">
        <v>17609.929</v>
      </c>
      <c r="S301" s="51">
        <v>55044.07</v>
      </c>
      <c r="T301" s="51">
        <v>19268.585999999999</v>
      </c>
      <c r="U301" s="49">
        <v>39354.218000000001</v>
      </c>
      <c r="V301" s="14"/>
      <c r="W301" s="49">
        <v>0</v>
      </c>
      <c r="X301" s="49">
        <v>19500.423999999999</v>
      </c>
      <c r="Y301" s="49">
        <v>35543.646000000001</v>
      </c>
      <c r="Z301" s="49">
        <v>0</v>
      </c>
      <c r="AA301" s="49">
        <v>5322.1880000000001</v>
      </c>
      <c r="AB301" s="49">
        <v>13946.397999999999</v>
      </c>
      <c r="AC301" s="49">
        <v>1346.8240000000001</v>
      </c>
      <c r="AD301" s="49">
        <v>38390.923999999999</v>
      </c>
      <c r="AE301" s="49">
        <v>23880.914000000001</v>
      </c>
      <c r="AF301" s="49">
        <v>2410.4520000000002</v>
      </c>
      <c r="AG301" s="49">
        <v>1243.1110000000001</v>
      </c>
      <c r="AH301" s="49">
        <v>973.31700000000001</v>
      </c>
      <c r="AI301" s="49">
        <v>3123.4349999999999</v>
      </c>
      <c r="AJ301" s="49">
        <v>53240.366000000002</v>
      </c>
      <c r="AK301" s="49">
        <v>39354.218000000001</v>
      </c>
      <c r="AL301" s="49">
        <v>11710.162</v>
      </c>
      <c r="AM301" s="49">
        <v>58802.737000000001</v>
      </c>
      <c r="AN301" s="49">
        <v>44178.853000000003</v>
      </c>
      <c r="AO301" s="49">
        <v>490.19600000000003</v>
      </c>
      <c r="AP301" s="49">
        <v>11759.014999999999</v>
      </c>
      <c r="AQ301" s="49">
        <v>116498.69899999999</v>
      </c>
      <c r="AR301" s="49">
        <v>1150256.696</v>
      </c>
      <c r="AT301" s="28"/>
      <c r="AU301" s="29"/>
      <c r="AV301" s="15"/>
      <c r="AW301" s="22"/>
    </row>
    <row r="302" spans="1:49">
      <c r="A302" s="6" t="s">
        <v>2</v>
      </c>
      <c r="B302" s="2">
        <v>1168</v>
      </c>
      <c r="C302" s="2" t="s">
        <v>18</v>
      </c>
      <c r="D302" s="15">
        <v>209.76</v>
      </c>
      <c r="E302" s="17">
        <v>11.3523740180982</v>
      </c>
      <c r="F302" s="20">
        <v>0.6481171179116324</v>
      </c>
      <c r="G302" s="46">
        <v>19.420480497259899</v>
      </c>
      <c r="H302" s="46">
        <v>26.295150115190701</v>
      </c>
      <c r="I302" s="46">
        <v>37.6914813264898</v>
      </c>
      <c r="J302" s="47">
        <v>16.359441147614</v>
      </c>
      <c r="K302" s="28">
        <v>23.522308041628801</v>
      </c>
      <c r="L302" s="28">
        <v>34.834691627656902</v>
      </c>
      <c r="M302" s="54">
        <v>2540000</v>
      </c>
      <c r="N302" s="54">
        <v>399000</v>
      </c>
      <c r="O302" s="54">
        <v>407000</v>
      </c>
      <c r="P302" s="54">
        <v>67900</v>
      </c>
      <c r="Q302" s="54">
        <v>3420000</v>
      </c>
      <c r="R302" s="54">
        <v>260000</v>
      </c>
      <c r="S302" s="51">
        <v>212000</v>
      </c>
      <c r="T302" s="51">
        <v>59024</v>
      </c>
      <c r="U302" s="54">
        <v>157000</v>
      </c>
      <c r="V302" s="14"/>
      <c r="W302" s="54">
        <v>0</v>
      </c>
      <c r="X302" s="54">
        <v>95000</v>
      </c>
      <c r="Y302" s="54">
        <v>117000</v>
      </c>
      <c r="Z302" s="48"/>
      <c r="AA302" s="54">
        <v>18100</v>
      </c>
      <c r="AB302" s="54">
        <v>40900</v>
      </c>
      <c r="AC302" s="54">
        <v>65400</v>
      </c>
      <c r="AD302" s="54">
        <v>39500</v>
      </c>
      <c r="AE302" s="54">
        <v>92900</v>
      </c>
      <c r="AF302" s="48"/>
      <c r="AG302" s="48"/>
      <c r="AH302" s="48"/>
      <c r="AI302" s="54">
        <v>2240</v>
      </c>
      <c r="AJ302" s="54">
        <v>41700</v>
      </c>
      <c r="AK302" s="54">
        <v>157000</v>
      </c>
      <c r="AL302" s="54">
        <v>27700</v>
      </c>
      <c r="AM302" s="54">
        <v>5710</v>
      </c>
      <c r="AN302" s="54">
        <v>225000</v>
      </c>
      <c r="AO302" s="54">
        <v>262000</v>
      </c>
      <c r="AP302" s="54">
        <v>36600</v>
      </c>
      <c r="AQ302" s="54">
        <v>86300</v>
      </c>
      <c r="AR302" s="48"/>
    </row>
    <row r="303" spans="1:49" s="15" customFormat="1">
      <c r="A303" s="6" t="s">
        <v>2</v>
      </c>
      <c r="B303" s="2">
        <v>1168</v>
      </c>
      <c r="C303" s="2" t="s">
        <v>18</v>
      </c>
      <c r="D303" s="15">
        <v>211.6</v>
      </c>
      <c r="E303" s="17">
        <v>11.4303028932227</v>
      </c>
      <c r="F303" s="20">
        <v>0.59967839757685126</v>
      </c>
      <c r="G303" s="46">
        <v>16.0403832303478</v>
      </c>
      <c r="H303" s="46">
        <v>22.8939729480282</v>
      </c>
      <c r="I303" s="46">
        <v>32.520950936077803</v>
      </c>
      <c r="J303" s="47">
        <v>13.1039387595987</v>
      </c>
      <c r="K303" s="28">
        <v>19.9608525727092</v>
      </c>
      <c r="L303" s="28">
        <v>29.925723147326099</v>
      </c>
      <c r="M303" s="57">
        <v>11727000</v>
      </c>
      <c r="N303" s="57">
        <v>1690400</v>
      </c>
      <c r="O303" s="57">
        <v>1498180</v>
      </c>
      <c r="P303" s="57">
        <v>222434</v>
      </c>
      <c r="Q303" s="57">
        <v>12069700</v>
      </c>
      <c r="R303" s="57">
        <v>811591</v>
      </c>
      <c r="S303" s="51">
        <v>1161023</v>
      </c>
      <c r="T303" s="51">
        <v>386661</v>
      </c>
      <c r="U303" s="54">
        <v>1063230</v>
      </c>
      <c r="W303" s="54">
        <v>59900</v>
      </c>
      <c r="X303" s="54">
        <v>553000</v>
      </c>
      <c r="Y303" s="54">
        <v>608000</v>
      </c>
      <c r="Z303" s="48"/>
      <c r="AA303" s="54">
        <v>140000</v>
      </c>
      <c r="AB303" s="54">
        <v>246000</v>
      </c>
      <c r="AC303" s="54">
        <v>352000</v>
      </c>
      <c r="AD303" s="54">
        <v>167000</v>
      </c>
      <c r="AE303" s="80">
        <v>445000</v>
      </c>
      <c r="AF303" s="68"/>
      <c r="AG303" s="68"/>
      <c r="AH303" s="68"/>
      <c r="AI303" s="54">
        <v>213000</v>
      </c>
      <c r="AJ303" s="54">
        <v>187000</v>
      </c>
      <c r="AK303" s="54">
        <v>1060000</v>
      </c>
      <c r="AL303" s="54">
        <v>175000</v>
      </c>
      <c r="AM303" s="80">
        <v>47400</v>
      </c>
      <c r="AN303" s="80">
        <v>1370000</v>
      </c>
      <c r="AO303" s="80">
        <v>1470000</v>
      </c>
      <c r="AP303" s="80">
        <v>105000</v>
      </c>
      <c r="AQ303" s="54">
        <v>781000</v>
      </c>
      <c r="AR303" s="48"/>
    </row>
    <row r="304" spans="1:49">
      <c r="A304" s="6" t="s">
        <v>2</v>
      </c>
      <c r="B304" s="2">
        <v>1168</v>
      </c>
      <c r="C304" s="2" t="s">
        <v>18</v>
      </c>
      <c r="D304" s="17">
        <f>212.5+0.23</f>
        <v>212.73</v>
      </c>
      <c r="E304" s="17">
        <v>11.4807140054247</v>
      </c>
      <c r="F304" s="20">
        <v>0.61620076027463777</v>
      </c>
      <c r="G304" s="46">
        <v>17.189821538028301</v>
      </c>
      <c r="H304" s="46">
        <v>24.006031555550599</v>
      </c>
      <c r="I304" s="46">
        <v>34.219562763773197</v>
      </c>
      <c r="J304" s="47">
        <v>14.239494343537199</v>
      </c>
      <c r="K304" s="28">
        <v>21.1301398283947</v>
      </c>
      <c r="L304" s="28">
        <v>31.470505736486501</v>
      </c>
      <c r="M304" s="49">
        <v>413220.17599999998</v>
      </c>
      <c r="N304" s="49">
        <v>58566.597999999998</v>
      </c>
      <c r="O304" s="49">
        <v>56915.614999999998</v>
      </c>
      <c r="P304" s="49">
        <v>8173.0349999999999</v>
      </c>
      <c r="Q304" s="49">
        <v>442055.28499999997</v>
      </c>
      <c r="R304" s="49">
        <v>28941.714</v>
      </c>
      <c r="S304" s="51">
        <v>52527.29</v>
      </c>
      <c r="T304" s="51">
        <v>17352.029000000002</v>
      </c>
      <c r="U304" s="49">
        <v>51376.557999999997</v>
      </c>
      <c r="V304" s="14"/>
      <c r="W304" s="49">
        <v>0</v>
      </c>
      <c r="X304" s="49">
        <v>26153.696</v>
      </c>
      <c r="Y304" s="49">
        <v>26373.594000000001</v>
      </c>
      <c r="Z304" s="49">
        <v>0</v>
      </c>
      <c r="AA304" s="49">
        <v>6161.5110000000004</v>
      </c>
      <c r="AB304" s="49">
        <v>11190.518</v>
      </c>
      <c r="AC304" s="49">
        <v>3421.1060000000002</v>
      </c>
      <c r="AD304" s="49">
        <v>24288.807000000001</v>
      </c>
      <c r="AE304" s="49">
        <v>13275.788</v>
      </c>
      <c r="AF304" s="49">
        <v>5631.866</v>
      </c>
      <c r="AG304" s="49">
        <v>1688.9570000000001</v>
      </c>
      <c r="AH304" s="49">
        <v>625.97500000000002</v>
      </c>
      <c r="AI304" s="49">
        <v>1328.3309999999999</v>
      </c>
      <c r="AJ304" s="49">
        <v>21064.173999999999</v>
      </c>
      <c r="AK304" s="49">
        <v>51376.557999999997</v>
      </c>
      <c r="AL304" s="49">
        <v>8184.6310000000003</v>
      </c>
      <c r="AM304" s="49">
        <v>62631.196000000004</v>
      </c>
      <c r="AN304" s="49">
        <v>84281.085000000006</v>
      </c>
      <c r="AO304" s="49">
        <v>5025.4309999999996</v>
      </c>
      <c r="AP304" s="49">
        <v>19034.575000000001</v>
      </c>
      <c r="AQ304" s="49">
        <v>44813.247000000003</v>
      </c>
      <c r="AR304" s="49">
        <v>1049723.7239999999</v>
      </c>
    </row>
    <row r="305" spans="1:49" s="8" customFormat="1">
      <c r="A305" s="6" t="s">
        <v>2</v>
      </c>
      <c r="B305" s="2">
        <v>1168</v>
      </c>
      <c r="C305" s="2" t="s">
        <v>18</v>
      </c>
      <c r="D305" s="15">
        <f>214+0.26</f>
        <v>214.26</v>
      </c>
      <c r="E305" s="17">
        <v>11.552390270780499</v>
      </c>
      <c r="F305" s="20">
        <v>0.65557628678576196</v>
      </c>
      <c r="G305" s="46">
        <v>20.011543209228101</v>
      </c>
      <c r="H305" s="46">
        <v>26.844112734927901</v>
      </c>
      <c r="I305" s="46">
        <v>38.5804686849688</v>
      </c>
      <c r="J305" s="47">
        <v>16.929193823588101</v>
      </c>
      <c r="K305" s="28">
        <v>24.146591737591201</v>
      </c>
      <c r="L305" s="28">
        <v>35.534902084046003</v>
      </c>
      <c r="M305" s="53">
        <v>11408900</v>
      </c>
      <c r="N305" s="53">
        <v>947169</v>
      </c>
      <c r="O305" s="53">
        <v>1119840</v>
      </c>
      <c r="P305" s="53">
        <v>130159</v>
      </c>
      <c r="Q305" s="53">
        <v>7095540</v>
      </c>
      <c r="R305" s="53">
        <v>552843</v>
      </c>
      <c r="S305" s="51">
        <v>1646653</v>
      </c>
      <c r="T305" s="51">
        <v>611024</v>
      </c>
      <c r="U305" s="53">
        <v>1509280</v>
      </c>
      <c r="V305" s="14"/>
      <c r="W305" s="48"/>
      <c r="X305" s="53">
        <v>646000</v>
      </c>
      <c r="Y305" s="53">
        <v>1000000</v>
      </c>
      <c r="Z305" s="48"/>
      <c r="AA305" s="54">
        <v>202000</v>
      </c>
      <c r="AB305" s="54">
        <v>409000</v>
      </c>
      <c r="AC305" s="53">
        <v>62200</v>
      </c>
      <c r="AD305" s="53">
        <v>1110000</v>
      </c>
      <c r="AE305" s="53">
        <v>942000</v>
      </c>
      <c r="AF305" s="53">
        <v>117000</v>
      </c>
      <c r="AG305" s="53">
        <v>62900</v>
      </c>
      <c r="AH305" s="53">
        <v>37000</v>
      </c>
      <c r="AI305" s="53">
        <v>84000</v>
      </c>
      <c r="AJ305" s="53">
        <v>1120000</v>
      </c>
      <c r="AK305" s="53">
        <v>1510000</v>
      </c>
      <c r="AL305" s="53">
        <v>319000</v>
      </c>
      <c r="AM305" s="53">
        <v>2330000</v>
      </c>
      <c r="AN305" s="53">
        <v>2190000</v>
      </c>
      <c r="AO305" s="53">
        <v>653000</v>
      </c>
      <c r="AP305" s="53">
        <v>157000</v>
      </c>
      <c r="AQ305" s="53">
        <v>2810000</v>
      </c>
      <c r="AR305" s="53">
        <v>60500000</v>
      </c>
      <c r="AT305" s="28"/>
      <c r="AU305" s="29"/>
      <c r="AV305" s="15"/>
      <c r="AW305" s="22"/>
    </row>
    <row r="306" spans="1:49" s="8" customFormat="1">
      <c r="A306" s="6" t="s">
        <v>2</v>
      </c>
      <c r="B306" s="2">
        <v>1168</v>
      </c>
      <c r="C306" s="2" t="s">
        <v>18</v>
      </c>
      <c r="D306" s="11">
        <f>214.6+1.265</f>
        <v>215.86499999999998</v>
      </c>
      <c r="E306" s="17">
        <v>11.632189908107501</v>
      </c>
      <c r="F306" s="20">
        <v>0.62458924687562778</v>
      </c>
      <c r="G306" s="46">
        <v>17.846012444314599</v>
      </c>
      <c r="H306" s="46">
        <v>24.656611351038499</v>
      </c>
      <c r="I306" s="46">
        <v>35.130042413606397</v>
      </c>
      <c r="J306" s="47">
        <v>14.7855266086423</v>
      </c>
      <c r="K306" s="28">
        <v>21.8237972572615</v>
      </c>
      <c r="L306" s="28">
        <v>32.478732397746903</v>
      </c>
      <c r="M306" s="52">
        <v>3832540</v>
      </c>
      <c r="N306" s="52">
        <v>464930</v>
      </c>
      <c r="O306" s="52">
        <v>475649</v>
      </c>
      <c r="P306" s="52">
        <v>75333.8</v>
      </c>
      <c r="Q306" s="52">
        <v>3870400</v>
      </c>
      <c r="R306" s="52">
        <v>222544</v>
      </c>
      <c r="S306" s="51">
        <v>572605</v>
      </c>
      <c r="T306" s="51">
        <v>152562.20000000001</v>
      </c>
      <c r="U306" s="58">
        <v>322532.3</v>
      </c>
      <c r="V306" s="14"/>
      <c r="W306" s="58"/>
      <c r="X306" s="52">
        <v>349000</v>
      </c>
      <c r="Y306" s="52">
        <v>223000</v>
      </c>
      <c r="Z306" s="67">
        <v>20632.400000000001</v>
      </c>
      <c r="AA306" s="52">
        <v>62700</v>
      </c>
      <c r="AB306" s="52">
        <v>89900</v>
      </c>
      <c r="AC306" s="58">
        <v>151996.6</v>
      </c>
      <c r="AD306" s="58">
        <v>122102.7</v>
      </c>
      <c r="AE306" s="58">
        <v>72025.2</v>
      </c>
      <c r="AF306" s="58">
        <v>20798.2</v>
      </c>
      <c r="AG306" s="58">
        <v>12027.9</v>
      </c>
      <c r="AH306" s="58">
        <v>4119.2</v>
      </c>
      <c r="AI306" s="58">
        <v>32322.7</v>
      </c>
      <c r="AJ306" s="58">
        <v>45480.2</v>
      </c>
      <c r="AK306" s="58">
        <v>322532.3</v>
      </c>
      <c r="AL306" s="58">
        <v>68606.3</v>
      </c>
      <c r="AM306" s="58">
        <v>480347.1</v>
      </c>
      <c r="AN306" s="58">
        <v>537116.19999999995</v>
      </c>
      <c r="AO306" s="58">
        <v>28058.7</v>
      </c>
      <c r="AP306" s="58">
        <v>11281.8</v>
      </c>
      <c r="AQ306" s="58">
        <v>117266.6</v>
      </c>
      <c r="AR306" s="78">
        <v>3315357.3</v>
      </c>
      <c r="AT306" s="28"/>
      <c r="AU306" s="29"/>
      <c r="AV306" s="15"/>
      <c r="AW306" s="22"/>
    </row>
    <row r="307" spans="1:49" s="35" customFormat="1">
      <c r="A307" s="6" t="s">
        <v>2</v>
      </c>
      <c r="B307" s="2">
        <v>1168</v>
      </c>
      <c r="C307" s="2" t="s">
        <v>18</v>
      </c>
      <c r="D307" s="17">
        <f>216.1+0.59</f>
        <v>216.69</v>
      </c>
      <c r="E307" s="17">
        <v>11.675185996300799</v>
      </c>
      <c r="F307" s="20">
        <v>0.62408617576530478</v>
      </c>
      <c r="G307" s="46">
        <v>17.748088958928601</v>
      </c>
      <c r="H307" s="46">
        <v>24.588469985884299</v>
      </c>
      <c r="I307" s="46">
        <v>35.129116369920503</v>
      </c>
      <c r="J307" s="47">
        <v>14.7425854580944</v>
      </c>
      <c r="K307" s="28">
        <v>21.759234841743901</v>
      </c>
      <c r="L307" s="28">
        <v>32.321920373238299</v>
      </c>
      <c r="M307" s="49">
        <v>400379.85800000001</v>
      </c>
      <c r="N307" s="49">
        <v>35883.536</v>
      </c>
      <c r="O307" s="49">
        <v>35661.019999999997</v>
      </c>
      <c r="P307" s="49">
        <v>5713.3239999999996</v>
      </c>
      <c r="Q307" s="49">
        <v>269655.64199999999</v>
      </c>
      <c r="R307" s="49">
        <v>18198.934000000001</v>
      </c>
      <c r="S307" s="51">
        <v>62496.457999999999</v>
      </c>
      <c r="T307" s="51">
        <v>24663.845000000001</v>
      </c>
      <c r="U307" s="49">
        <v>43665.569000000003</v>
      </c>
      <c r="V307" s="14"/>
      <c r="W307" s="49">
        <v>0</v>
      </c>
      <c r="X307" s="49">
        <v>24081.725999999999</v>
      </c>
      <c r="Y307" s="49">
        <v>38414.732000000004</v>
      </c>
      <c r="Z307" s="49">
        <v>0</v>
      </c>
      <c r="AA307" s="49">
        <v>7865.35</v>
      </c>
      <c r="AB307" s="49">
        <v>16798.494999999999</v>
      </c>
      <c r="AC307" s="49">
        <v>1713.7529999999999</v>
      </c>
      <c r="AD307" s="49">
        <v>36602.606</v>
      </c>
      <c r="AE307" s="49">
        <v>24311.103999999999</v>
      </c>
      <c r="AF307" s="49">
        <v>2905.7649999999999</v>
      </c>
      <c r="AG307" s="49">
        <v>1072.0129999999999</v>
      </c>
      <c r="AH307" s="49">
        <v>673.29700000000003</v>
      </c>
      <c r="AI307" s="49">
        <v>1016.078</v>
      </c>
      <c r="AJ307" s="49">
        <v>9951.2250000000004</v>
      </c>
      <c r="AK307" s="49">
        <v>43665.569000000003</v>
      </c>
      <c r="AL307" s="49">
        <v>6279.201</v>
      </c>
      <c r="AM307" s="49">
        <v>73831.72</v>
      </c>
      <c r="AN307" s="49">
        <v>59015.392</v>
      </c>
      <c r="AO307" s="49">
        <v>583.79499999999996</v>
      </c>
      <c r="AP307" s="49">
        <v>14446.414000000001</v>
      </c>
      <c r="AQ307" s="49">
        <v>20944.367999999999</v>
      </c>
      <c r="AR307" s="49">
        <v>876586.26399999997</v>
      </c>
    </row>
    <row r="308" spans="1:49" s="15" customFormat="1">
      <c r="A308" s="6" t="s">
        <v>2</v>
      </c>
      <c r="B308" s="2">
        <v>1168</v>
      </c>
      <c r="C308" s="2" t="s">
        <v>18</v>
      </c>
      <c r="D308" s="15">
        <v>217.87</v>
      </c>
      <c r="E308" s="17">
        <v>11.739168864288599</v>
      </c>
      <c r="F308" s="20">
        <v>0.64740000225873984</v>
      </c>
      <c r="G308" s="46">
        <v>19.381127503835199</v>
      </c>
      <c r="H308" s="46">
        <v>26.235047035857299</v>
      </c>
      <c r="I308" s="46">
        <v>37.604563192820102</v>
      </c>
      <c r="J308" s="47">
        <v>16.321475449720801</v>
      </c>
      <c r="K308" s="28">
        <v>23.4635163422397</v>
      </c>
      <c r="L308" s="28">
        <v>34.491552755593901</v>
      </c>
      <c r="M308" s="57">
        <v>14804900</v>
      </c>
      <c r="N308" s="57">
        <v>1217617</v>
      </c>
      <c r="O308" s="57">
        <v>1295850</v>
      </c>
      <c r="P308" s="57">
        <v>207192</v>
      </c>
      <c r="Q308" s="57">
        <v>9743110</v>
      </c>
      <c r="R308" s="57">
        <v>732594</v>
      </c>
      <c r="S308" s="51">
        <v>3331890</v>
      </c>
      <c r="T308" s="51">
        <v>915609</v>
      </c>
      <c r="U308" s="54">
        <v>2055300</v>
      </c>
      <c r="W308" s="54">
        <v>46100</v>
      </c>
      <c r="X308" s="54">
        <v>1200000</v>
      </c>
      <c r="Y308" s="54">
        <v>2130000</v>
      </c>
      <c r="Z308" s="48"/>
      <c r="AA308" s="54">
        <v>280000</v>
      </c>
      <c r="AB308" s="54">
        <v>636000</v>
      </c>
      <c r="AC308" s="54">
        <v>855000</v>
      </c>
      <c r="AD308" s="54">
        <v>1170000</v>
      </c>
      <c r="AE308" s="80">
        <v>1250000</v>
      </c>
      <c r="AF308" s="68"/>
      <c r="AG308" s="68"/>
      <c r="AH308" s="68"/>
      <c r="AI308" s="54">
        <v>45600</v>
      </c>
      <c r="AJ308" s="54">
        <v>898000</v>
      </c>
      <c r="AK308" s="54">
        <v>2060000</v>
      </c>
      <c r="AL308" s="54">
        <v>345000</v>
      </c>
      <c r="AM308" s="80">
        <v>69300</v>
      </c>
      <c r="AN308" s="80">
        <v>1980000</v>
      </c>
      <c r="AO308" s="80">
        <v>2270000</v>
      </c>
      <c r="AP308" s="80">
        <v>712000</v>
      </c>
      <c r="AQ308" s="54">
        <v>1870000</v>
      </c>
      <c r="AR308" s="48"/>
    </row>
    <row r="309" spans="1:49" s="35" customFormat="1">
      <c r="A309" s="6" t="s">
        <v>2</v>
      </c>
      <c r="B309" s="2">
        <v>1168</v>
      </c>
      <c r="C309" s="2" t="s">
        <v>18</v>
      </c>
      <c r="D309" s="11">
        <f>217.6+1.22</f>
        <v>218.82</v>
      </c>
      <c r="E309" s="17">
        <v>11.7929123589988</v>
      </c>
      <c r="F309" s="20">
        <v>0.6528155916057371</v>
      </c>
      <c r="G309" s="46">
        <v>19.837543456448099</v>
      </c>
      <c r="H309" s="46">
        <v>26.646880669085899</v>
      </c>
      <c r="I309" s="46">
        <v>38.220688728577599</v>
      </c>
      <c r="J309" s="47">
        <v>16.6689780413802</v>
      </c>
      <c r="K309" s="28">
        <v>23.884852229994799</v>
      </c>
      <c r="L309" s="28">
        <v>35.275940192065001</v>
      </c>
      <c r="M309" s="52">
        <v>1836770</v>
      </c>
      <c r="N309" s="52">
        <v>183437</v>
      </c>
      <c r="O309" s="52">
        <v>229116</v>
      </c>
      <c r="P309" s="52">
        <v>27495</v>
      </c>
      <c r="Q309" s="52">
        <v>1469470</v>
      </c>
      <c r="R309" s="52">
        <v>88308.1</v>
      </c>
      <c r="S309" s="51">
        <v>287596.90000000002</v>
      </c>
      <c r="T309" s="51">
        <v>90660.800000000003</v>
      </c>
      <c r="U309" s="58">
        <v>264137.09999999998</v>
      </c>
      <c r="V309" s="14"/>
      <c r="W309" s="58"/>
      <c r="X309" s="52">
        <v>93700</v>
      </c>
      <c r="Y309" s="52">
        <v>194000</v>
      </c>
      <c r="Z309" s="67">
        <v>42876.1</v>
      </c>
      <c r="AA309" s="52">
        <v>30000</v>
      </c>
      <c r="AB309" s="52">
        <v>60600</v>
      </c>
      <c r="AC309" s="58">
        <v>62694</v>
      </c>
      <c r="AD309" s="58">
        <v>192212</v>
      </c>
      <c r="AE309" s="58">
        <v>98466.3</v>
      </c>
      <c r="AF309" s="58">
        <v>10555.1</v>
      </c>
      <c r="AG309" s="58">
        <v>6340.8</v>
      </c>
      <c r="AH309" s="58">
        <v>5254</v>
      </c>
      <c r="AI309" s="58">
        <v>62702.8</v>
      </c>
      <c r="AJ309" s="58">
        <v>42610.3</v>
      </c>
      <c r="AK309" s="58">
        <v>264137.09999999998</v>
      </c>
      <c r="AL309" s="58">
        <v>32601.5</v>
      </c>
      <c r="AM309" s="58">
        <v>313664.3</v>
      </c>
      <c r="AN309" s="58">
        <v>209732.4</v>
      </c>
      <c r="AO309" s="58">
        <v>78983</v>
      </c>
      <c r="AP309" s="58">
        <v>0</v>
      </c>
      <c r="AQ309" s="52">
        <v>226000</v>
      </c>
      <c r="AR309" s="71">
        <v>4560000</v>
      </c>
    </row>
    <row r="310" spans="1:49" s="35" customFormat="1">
      <c r="A310" s="6" t="s">
        <v>2</v>
      </c>
      <c r="B310" s="2">
        <v>1168</v>
      </c>
      <c r="C310" s="2" t="s">
        <v>18</v>
      </c>
      <c r="D310" s="17">
        <f>219.1+0.66</f>
        <v>219.76</v>
      </c>
      <c r="E310" s="17">
        <v>11.848146479438601</v>
      </c>
      <c r="F310" s="20">
        <v>0.62964142440554516</v>
      </c>
      <c r="G310" s="46">
        <v>18.280121134077799</v>
      </c>
      <c r="H310" s="46">
        <v>25.014414802053899</v>
      </c>
      <c r="I310" s="46">
        <v>35.607852606619701</v>
      </c>
      <c r="J310" s="47">
        <v>15.1555272358891</v>
      </c>
      <c r="K310" s="28">
        <v>22.207971719467501</v>
      </c>
      <c r="L310" s="28">
        <v>32.901505237903102</v>
      </c>
      <c r="M310" s="49">
        <v>573159.41299999994</v>
      </c>
      <c r="N310" s="49">
        <v>75741.986000000004</v>
      </c>
      <c r="O310" s="49">
        <v>74972.611999999994</v>
      </c>
      <c r="P310" s="49">
        <v>12106.535</v>
      </c>
      <c r="Q310" s="49">
        <v>588674.75699999998</v>
      </c>
      <c r="R310" s="49">
        <v>41688.741999999998</v>
      </c>
      <c r="S310" s="51">
        <v>62751.398999999998</v>
      </c>
      <c r="T310" s="51">
        <v>22858.637999999999</v>
      </c>
      <c r="U310" s="49">
        <v>45136.817999999999</v>
      </c>
      <c r="V310" s="14"/>
      <c r="W310" s="49">
        <v>0</v>
      </c>
      <c r="X310" s="49">
        <v>26093.794999999998</v>
      </c>
      <c r="Y310" s="49">
        <v>36657.603999999999</v>
      </c>
      <c r="Z310" s="49">
        <v>0</v>
      </c>
      <c r="AA310" s="49">
        <v>7975.893</v>
      </c>
      <c r="AB310" s="49">
        <v>14882.745000000001</v>
      </c>
      <c r="AC310" s="49">
        <v>1431.0319999999999</v>
      </c>
      <c r="AD310" s="49">
        <v>45392.923999999999</v>
      </c>
      <c r="AE310" s="49">
        <v>17940.240000000002</v>
      </c>
      <c r="AF310" s="49">
        <v>2349.6190000000001</v>
      </c>
      <c r="AG310" s="49">
        <v>1381.6369999999999</v>
      </c>
      <c r="AH310" s="49">
        <v>566.96400000000006</v>
      </c>
      <c r="AI310" s="49">
        <v>1388.5360000000001</v>
      </c>
      <c r="AJ310" s="49">
        <v>23533.868999999999</v>
      </c>
      <c r="AK310" s="49">
        <v>45136.817999999999</v>
      </c>
      <c r="AL310" s="49">
        <v>10501.718000000001</v>
      </c>
      <c r="AM310" s="49">
        <v>71253.900999999998</v>
      </c>
      <c r="AN310" s="49">
        <v>52910.538</v>
      </c>
      <c r="AO310" s="49">
        <v>523.66200000000003</v>
      </c>
      <c r="AP310" s="49">
        <v>15524.054</v>
      </c>
      <c r="AQ310" s="49">
        <v>43913.88</v>
      </c>
      <c r="AR310" s="49">
        <v>989142.97100000002</v>
      </c>
    </row>
    <row r="311" spans="1:49" s="35" customFormat="1">
      <c r="A311" s="6" t="s">
        <v>2</v>
      </c>
      <c r="B311" s="2">
        <v>1168</v>
      </c>
      <c r="C311" s="2" t="s">
        <v>18</v>
      </c>
      <c r="D311" s="11">
        <f>220.6+1.08</f>
        <v>221.68</v>
      </c>
      <c r="E311" s="17">
        <v>11.9675342164865</v>
      </c>
      <c r="F311" s="20">
        <v>0.62118680631659362</v>
      </c>
      <c r="G311" s="46">
        <v>17.547624447801599</v>
      </c>
      <c r="H311" s="46">
        <v>24.377895476144701</v>
      </c>
      <c r="I311" s="46">
        <v>34.698275461131601</v>
      </c>
      <c r="J311" s="47">
        <v>14.5269151579894</v>
      </c>
      <c r="K311" s="28">
        <v>21.511151743364898</v>
      </c>
      <c r="L311" s="28">
        <v>32.007181121583002</v>
      </c>
      <c r="M311" s="52">
        <v>9556483</v>
      </c>
      <c r="N311" s="52">
        <v>857008.9</v>
      </c>
      <c r="O311" s="52">
        <v>852116.1</v>
      </c>
      <c r="P311" s="52">
        <v>122389.5</v>
      </c>
      <c r="Q311" s="52">
        <v>7685316.5</v>
      </c>
      <c r="R311" s="52">
        <v>430837.8</v>
      </c>
      <c r="S311" s="51">
        <v>2488592.2999999998</v>
      </c>
      <c r="T311" s="51">
        <v>729765.7</v>
      </c>
      <c r="U311" s="58">
        <v>2316505.7999999998</v>
      </c>
      <c r="V311" s="14"/>
      <c r="W311" s="58"/>
      <c r="X311" s="58">
        <v>1038683.3</v>
      </c>
      <c r="Y311" s="58">
        <v>1449909</v>
      </c>
      <c r="Z311" s="67">
        <v>263561.8</v>
      </c>
      <c r="AA311" s="58">
        <v>225000.7</v>
      </c>
      <c r="AB311" s="58">
        <v>504765</v>
      </c>
      <c r="AC311" s="58">
        <v>578268.69999999995</v>
      </c>
      <c r="AD311" s="58">
        <v>691857.7</v>
      </c>
      <c r="AE311" s="58">
        <v>708850.6</v>
      </c>
      <c r="AF311" s="58">
        <v>133043.79999999999</v>
      </c>
      <c r="AG311" s="58">
        <v>63489.2</v>
      </c>
      <c r="AH311" s="58">
        <v>33729.4</v>
      </c>
      <c r="AI311" s="58">
        <v>940221.6</v>
      </c>
      <c r="AJ311" s="58">
        <v>1214322.8</v>
      </c>
      <c r="AK311" s="58">
        <v>2316505.7999999998</v>
      </c>
      <c r="AL311" s="58">
        <v>621503.19999999995</v>
      </c>
      <c r="AM311" s="58">
        <v>4188744</v>
      </c>
      <c r="AN311" s="58">
        <v>4199188</v>
      </c>
      <c r="AO311" s="58">
        <v>496252.7</v>
      </c>
      <c r="AP311" s="58">
        <v>0</v>
      </c>
      <c r="AQ311" s="58">
        <v>4669548.5</v>
      </c>
      <c r="AR311" s="78">
        <v>97882232</v>
      </c>
    </row>
    <row r="312" spans="1:49" s="15" customFormat="1">
      <c r="A312" s="6" t="s">
        <v>2</v>
      </c>
      <c r="B312" s="2">
        <v>1168</v>
      </c>
      <c r="C312" s="2" t="s">
        <v>18</v>
      </c>
      <c r="D312" s="17">
        <f>222.1+0.68</f>
        <v>222.78</v>
      </c>
      <c r="E312" s="17">
        <v>12.033222305073201</v>
      </c>
      <c r="F312" s="20">
        <v>0.62938099240567036</v>
      </c>
      <c r="G312" s="46">
        <v>18.1030667156984</v>
      </c>
      <c r="H312" s="46">
        <v>24.941729621729799</v>
      </c>
      <c r="I312" s="46">
        <v>35.642400747506102</v>
      </c>
      <c r="J312" s="47">
        <v>15.1102879030149</v>
      </c>
      <c r="K312" s="28">
        <v>22.100227720470599</v>
      </c>
      <c r="L312" s="28">
        <v>32.775926694315203</v>
      </c>
      <c r="M312" s="49">
        <v>232232.935</v>
      </c>
      <c r="N312" s="49">
        <v>33515.455999999998</v>
      </c>
      <c r="O312" s="49">
        <v>32404.223999999998</v>
      </c>
      <c r="P312" s="49">
        <v>5537.3639999999996</v>
      </c>
      <c r="Q312" s="49">
        <v>276115.59399999998</v>
      </c>
      <c r="R312" s="49">
        <v>18973.978999999999</v>
      </c>
      <c r="S312" s="51">
        <v>68392.282999999996</v>
      </c>
      <c r="T312" s="51">
        <v>14597.398999999999</v>
      </c>
      <c r="U312" s="49">
        <v>32375.673999999999</v>
      </c>
      <c r="W312" s="49">
        <v>0</v>
      </c>
      <c r="X312" s="49">
        <v>23565.458999999999</v>
      </c>
      <c r="Y312" s="49">
        <v>44826.824000000001</v>
      </c>
      <c r="Z312" s="49">
        <v>0</v>
      </c>
      <c r="AA312" s="49">
        <v>4385.0010000000002</v>
      </c>
      <c r="AB312" s="49">
        <v>10212.397999999999</v>
      </c>
      <c r="AC312" s="49">
        <v>3959.58</v>
      </c>
      <c r="AD312" s="49">
        <v>42276.213000000003</v>
      </c>
      <c r="AE312" s="49">
        <v>17680.344000000001</v>
      </c>
      <c r="AF312" s="49">
        <v>2514.8710000000001</v>
      </c>
      <c r="AG312" s="49">
        <v>1611.646</v>
      </c>
      <c r="AH312" s="49">
        <v>868.69500000000005</v>
      </c>
      <c r="AI312" s="49">
        <v>2565.665</v>
      </c>
      <c r="AJ312" s="49">
        <v>27103.126</v>
      </c>
      <c r="AK312" s="49">
        <v>32375.673999999999</v>
      </c>
      <c r="AL312" s="49">
        <v>9686.3379999999997</v>
      </c>
      <c r="AM312" s="49">
        <v>62254.167999999998</v>
      </c>
      <c r="AN312" s="49">
        <v>44446.192999999999</v>
      </c>
      <c r="AO312" s="49">
        <v>440.45299999999997</v>
      </c>
      <c r="AP312" s="49">
        <v>8814.7099999999991</v>
      </c>
      <c r="AQ312" s="49">
        <v>62703.877</v>
      </c>
      <c r="AR312" s="49">
        <v>1091527.648</v>
      </c>
    </row>
    <row r="313" spans="1:49" s="35" customFormat="1">
      <c r="A313" s="6" t="s">
        <v>2</v>
      </c>
      <c r="B313" s="2">
        <v>1168</v>
      </c>
      <c r="C313" s="2" t="s">
        <v>18</v>
      </c>
      <c r="D313" s="15">
        <f>223.6+0.37</f>
        <v>223.97</v>
      </c>
      <c r="E313" s="17">
        <v>12.100382998844299</v>
      </c>
      <c r="F313" s="20">
        <v>0.63542994176475953</v>
      </c>
      <c r="G313" s="46">
        <v>18.583823991913501</v>
      </c>
      <c r="H313" s="46">
        <v>25.346561227198801</v>
      </c>
      <c r="I313" s="46">
        <v>36.3213231963691</v>
      </c>
      <c r="J313" s="47">
        <v>15.541083051735701</v>
      </c>
      <c r="K313" s="28">
        <v>22.6198534708846</v>
      </c>
      <c r="L313" s="28">
        <v>33.320509189176001</v>
      </c>
      <c r="M313" s="56">
        <v>3531080</v>
      </c>
      <c r="N313" s="56">
        <v>643371</v>
      </c>
      <c r="O313" s="56">
        <v>638437</v>
      </c>
      <c r="P313" s="56">
        <v>101498</v>
      </c>
      <c r="Q313" s="56">
        <v>5620220</v>
      </c>
      <c r="R313" s="56">
        <v>381433</v>
      </c>
      <c r="S313" s="51">
        <v>303225</v>
      </c>
      <c r="T313" s="51">
        <v>66781.2</v>
      </c>
      <c r="U313" s="56">
        <v>147501</v>
      </c>
      <c r="V313" s="14"/>
      <c r="W313" s="56">
        <v>66300</v>
      </c>
      <c r="X313" s="56">
        <v>114000</v>
      </c>
      <c r="Y313" s="56">
        <v>189000</v>
      </c>
      <c r="Z313" s="76"/>
      <c r="AA313" s="56">
        <v>19900</v>
      </c>
      <c r="AB313" s="56">
        <v>46900</v>
      </c>
      <c r="AC313" s="56">
        <v>83000</v>
      </c>
      <c r="AD313" s="56">
        <v>63600</v>
      </c>
      <c r="AE313" s="56">
        <v>73800</v>
      </c>
      <c r="AF313" s="76"/>
      <c r="AG313" s="76"/>
      <c r="AH313" s="76"/>
      <c r="AI313" s="56">
        <v>46700</v>
      </c>
      <c r="AJ313" s="54">
        <v>0</v>
      </c>
      <c r="AK313" s="56">
        <v>148000</v>
      </c>
      <c r="AL313" s="56">
        <v>30100</v>
      </c>
      <c r="AM313" s="56">
        <v>10900</v>
      </c>
      <c r="AN313" s="56">
        <v>262000</v>
      </c>
      <c r="AO313" s="56">
        <v>281000</v>
      </c>
      <c r="AP313" s="56">
        <v>29500</v>
      </c>
      <c r="AQ313" s="56">
        <v>66800</v>
      </c>
      <c r="AR313" s="76"/>
    </row>
    <row r="314" spans="1:49" s="35" customFormat="1">
      <c r="A314" s="6" t="s">
        <v>2</v>
      </c>
      <c r="B314" s="2">
        <v>1168</v>
      </c>
      <c r="C314" s="2" t="s">
        <v>18</v>
      </c>
      <c r="D314" s="17">
        <f>224.2+0.63</f>
        <v>224.82999999999998</v>
      </c>
      <c r="E314" s="17">
        <v>12.1499979220221</v>
      </c>
      <c r="F314" s="20">
        <v>0.65553303676249908</v>
      </c>
      <c r="G314" s="46">
        <v>20.013620480662901</v>
      </c>
      <c r="H314" s="46">
        <v>26.890025451316902</v>
      </c>
      <c r="I314" s="46">
        <v>38.526917231665898</v>
      </c>
      <c r="J314" s="47">
        <v>16.8823259718963</v>
      </c>
      <c r="K314" s="28">
        <v>24.152765873340702</v>
      </c>
      <c r="L314" s="28">
        <v>35.544201772661097</v>
      </c>
      <c r="M314" s="49">
        <v>219598.122</v>
      </c>
      <c r="N314" s="49">
        <v>36296.404000000002</v>
      </c>
      <c r="O314" s="49">
        <v>41657.150999999998</v>
      </c>
      <c r="P314" s="49">
        <v>6164.9790000000003</v>
      </c>
      <c r="Q314" s="49">
        <v>303790.69</v>
      </c>
      <c r="R314" s="49">
        <v>21251.234</v>
      </c>
      <c r="S314" s="51">
        <v>24152.687000000002</v>
      </c>
      <c r="T314" s="51">
        <v>8454.0619999999999</v>
      </c>
      <c r="U314" s="49">
        <v>21890.82</v>
      </c>
      <c r="V314" s="14"/>
      <c r="W314" s="49">
        <v>0</v>
      </c>
      <c r="X314" s="49">
        <v>6550.915</v>
      </c>
      <c r="Y314" s="49">
        <v>17601.772000000001</v>
      </c>
      <c r="Z314" s="49">
        <v>0</v>
      </c>
      <c r="AA314" s="49">
        <v>2595.884</v>
      </c>
      <c r="AB314" s="49">
        <v>5858.1779999999999</v>
      </c>
      <c r="AC314" s="49">
        <v>1931.2260000000001</v>
      </c>
      <c r="AD314" s="49">
        <v>15254.993</v>
      </c>
      <c r="AE314" s="49">
        <v>8037.8320000000003</v>
      </c>
      <c r="AF314" s="49">
        <v>1356.453</v>
      </c>
      <c r="AG314" s="49">
        <v>611.82899999999995</v>
      </c>
      <c r="AH314" s="49">
        <v>367.84500000000003</v>
      </c>
      <c r="AI314" s="49">
        <v>575.11</v>
      </c>
      <c r="AJ314" s="49">
        <v>9090.4490000000005</v>
      </c>
      <c r="AK314" s="49">
        <v>21890.82</v>
      </c>
      <c r="AL314" s="49">
        <v>3980.145</v>
      </c>
      <c r="AM314" s="49">
        <v>30379.078000000001</v>
      </c>
      <c r="AN314" s="49">
        <v>18170.002</v>
      </c>
      <c r="AO314" s="49">
        <v>236.01599999999999</v>
      </c>
      <c r="AP314" s="49">
        <v>4849.8190000000004</v>
      </c>
      <c r="AQ314" s="49">
        <v>14819.819</v>
      </c>
      <c r="AR314" s="49">
        <v>968637.33799999999</v>
      </c>
    </row>
    <row r="315" spans="1:49" s="35" customFormat="1">
      <c r="A315" s="6" t="s">
        <v>2</v>
      </c>
      <c r="B315" s="2">
        <v>1168</v>
      </c>
      <c r="C315" s="2" t="s">
        <v>18</v>
      </c>
      <c r="D315" s="15">
        <v>225.89</v>
      </c>
      <c r="E315" s="17">
        <v>12.216502757647699</v>
      </c>
      <c r="F315" s="20">
        <v>0.65576668139637651</v>
      </c>
      <c r="G315" s="46">
        <v>20.031972466636301</v>
      </c>
      <c r="H315" s="46">
        <v>26.8459895873671</v>
      </c>
      <c r="I315" s="46">
        <v>38.669151237370897</v>
      </c>
      <c r="J315" s="47">
        <v>16.9322792306358</v>
      </c>
      <c r="K315" s="28">
        <v>24.130973816609899</v>
      </c>
      <c r="L315" s="28">
        <v>35.568871388305098</v>
      </c>
      <c r="M315" s="54">
        <v>530000</v>
      </c>
      <c r="N315" s="54">
        <v>77900</v>
      </c>
      <c r="O315" s="54">
        <v>89400</v>
      </c>
      <c r="P315" s="54">
        <v>11800</v>
      </c>
      <c r="Q315" s="54">
        <v>527000</v>
      </c>
      <c r="R315" s="54">
        <v>47200</v>
      </c>
      <c r="S315" s="51">
        <v>100500</v>
      </c>
      <c r="T315" s="51">
        <v>39360</v>
      </c>
      <c r="U315" s="54">
        <v>100000</v>
      </c>
      <c r="V315" s="14"/>
      <c r="W315" s="54">
        <v>0</v>
      </c>
      <c r="X315" s="54">
        <v>23900</v>
      </c>
      <c r="Y315" s="54">
        <v>76600</v>
      </c>
      <c r="Z315" s="48"/>
      <c r="AA315" s="54">
        <v>7560</v>
      </c>
      <c r="AB315" s="54">
        <v>31800</v>
      </c>
      <c r="AC315" s="54">
        <v>1000</v>
      </c>
      <c r="AD315" s="54">
        <v>65800</v>
      </c>
      <c r="AE315" s="54">
        <v>86500</v>
      </c>
      <c r="AF315" s="48"/>
      <c r="AG315" s="48"/>
      <c r="AH315" s="48"/>
      <c r="AI315" s="54">
        <v>2790</v>
      </c>
      <c r="AJ315" s="54">
        <v>37300</v>
      </c>
      <c r="AK315" s="54">
        <v>100000</v>
      </c>
      <c r="AL315" s="54">
        <v>16800</v>
      </c>
      <c r="AM315" s="54">
        <v>100</v>
      </c>
      <c r="AN315" s="54">
        <v>120000</v>
      </c>
      <c r="AO315" s="54">
        <v>78500</v>
      </c>
      <c r="AP315" s="54">
        <v>62600</v>
      </c>
      <c r="AQ315" s="54">
        <v>103000</v>
      </c>
      <c r="AR315" s="48"/>
    </row>
    <row r="316" spans="1:49" s="35" customFormat="1">
      <c r="A316" s="6" t="s">
        <v>2</v>
      </c>
      <c r="B316" s="2">
        <v>1168</v>
      </c>
      <c r="C316" s="2" t="s">
        <v>18</v>
      </c>
      <c r="D316" s="15">
        <v>226.92</v>
      </c>
      <c r="E316" s="17">
        <v>12.289055199847599</v>
      </c>
      <c r="F316" s="20">
        <v>0.62645864785316807</v>
      </c>
      <c r="G316" s="46">
        <v>17.914288484732399</v>
      </c>
      <c r="H316" s="46">
        <v>24.740191376377101</v>
      </c>
      <c r="I316" s="46">
        <v>35.325075134497503</v>
      </c>
      <c r="J316" s="47">
        <v>14.890642517851401</v>
      </c>
      <c r="K316" s="28">
        <v>21.904178650857201</v>
      </c>
      <c r="L316" s="28">
        <v>32.541364665953502</v>
      </c>
      <c r="M316" s="53">
        <v>203057</v>
      </c>
      <c r="N316" s="53">
        <v>25228.2</v>
      </c>
      <c r="O316" s="53">
        <v>28899.8</v>
      </c>
      <c r="P316" s="53">
        <v>3188.9040500000001</v>
      </c>
      <c r="Q316" s="53">
        <v>146877</v>
      </c>
      <c r="R316" s="53">
        <v>10221</v>
      </c>
      <c r="S316" s="51">
        <v>93645.1</v>
      </c>
      <c r="T316" s="51">
        <v>31012.66821</v>
      </c>
      <c r="U316" s="53">
        <v>50917.1</v>
      </c>
      <c r="V316" s="14"/>
      <c r="W316" s="54">
        <v>0</v>
      </c>
      <c r="X316" s="53">
        <v>57300</v>
      </c>
      <c r="Y316" s="53">
        <v>36300</v>
      </c>
      <c r="Z316" s="65"/>
      <c r="AA316" s="65">
        <v>3426.1682099999998</v>
      </c>
      <c r="AB316" s="53">
        <v>27600</v>
      </c>
      <c r="AC316" s="53">
        <v>29200</v>
      </c>
      <c r="AD316" s="48"/>
      <c r="AE316" s="53">
        <v>103000</v>
      </c>
      <c r="AF316" s="65"/>
      <c r="AG316" s="65"/>
      <c r="AH316" s="65"/>
      <c r="AI316" s="53">
        <v>33800</v>
      </c>
      <c r="AJ316" s="65"/>
      <c r="AK316" s="53">
        <v>50900</v>
      </c>
      <c r="AL316" s="53">
        <v>10100</v>
      </c>
      <c r="AM316" s="65">
        <v>4530.9272499999997</v>
      </c>
      <c r="AN316" s="53">
        <v>87700</v>
      </c>
      <c r="AO316" s="53">
        <v>86400</v>
      </c>
      <c r="AP316" s="53">
        <v>70500</v>
      </c>
      <c r="AQ316" s="53">
        <v>80500</v>
      </c>
      <c r="AR316" s="65"/>
    </row>
    <row r="317" spans="1:49" s="15" customFormat="1">
      <c r="A317" s="6" t="s">
        <v>2</v>
      </c>
      <c r="B317" s="2">
        <v>1168</v>
      </c>
      <c r="C317" s="2" t="s">
        <v>18</v>
      </c>
      <c r="D317" s="15">
        <f>227.2+0.63</f>
        <v>227.82999999999998</v>
      </c>
      <c r="E317" s="17">
        <v>12.3579172016798</v>
      </c>
      <c r="F317" s="20">
        <v>0.65746115794147408</v>
      </c>
      <c r="G317" s="46">
        <v>20.106686880740501</v>
      </c>
      <c r="H317" s="46">
        <v>26.910234418246901</v>
      </c>
      <c r="I317" s="46">
        <v>38.660851625878003</v>
      </c>
      <c r="J317" s="47">
        <v>16.981604925844199</v>
      </c>
      <c r="K317" s="28">
        <v>24.2267587368368</v>
      </c>
      <c r="L317" s="28">
        <v>35.726532899316098</v>
      </c>
      <c r="M317" s="53">
        <v>1519190</v>
      </c>
      <c r="N317" s="53">
        <v>166022</v>
      </c>
      <c r="O317" s="53">
        <v>236357</v>
      </c>
      <c r="P317" s="53">
        <v>21996.2</v>
      </c>
      <c r="Q317" s="53">
        <v>935803</v>
      </c>
      <c r="R317" s="53">
        <v>60305.599999999999</v>
      </c>
      <c r="S317" s="51">
        <v>512084</v>
      </c>
      <c r="T317" s="51">
        <v>213533.2</v>
      </c>
      <c r="U317" s="53">
        <v>504719</v>
      </c>
      <c r="W317" s="48"/>
      <c r="X317" s="53">
        <v>157000</v>
      </c>
      <c r="Y317" s="53">
        <v>355000</v>
      </c>
      <c r="Z317" s="65"/>
      <c r="AA317" s="53">
        <v>56400</v>
      </c>
      <c r="AB317" s="53">
        <v>157000</v>
      </c>
      <c r="AC317" s="53">
        <v>22100</v>
      </c>
      <c r="AD317" s="53">
        <v>301000</v>
      </c>
      <c r="AE317" s="53">
        <v>241000</v>
      </c>
      <c r="AF317" s="53">
        <v>29300</v>
      </c>
      <c r="AG317" s="53">
        <v>21400</v>
      </c>
      <c r="AH317" s="53">
        <v>21900</v>
      </c>
      <c r="AI317" s="53">
        <v>17500</v>
      </c>
      <c r="AJ317" s="53">
        <v>152000</v>
      </c>
      <c r="AK317" s="53">
        <v>505000</v>
      </c>
      <c r="AL317" s="53">
        <v>75100</v>
      </c>
      <c r="AM317" s="53">
        <v>663000</v>
      </c>
      <c r="AN317" s="53">
        <v>482000</v>
      </c>
      <c r="AO317" s="53">
        <v>222000</v>
      </c>
      <c r="AP317" s="65">
        <v>6801.7866199999999</v>
      </c>
      <c r="AQ317" s="53">
        <v>424000</v>
      </c>
      <c r="AR317" s="53">
        <v>21500000</v>
      </c>
    </row>
    <row r="318" spans="1:49" s="15" customFormat="1">
      <c r="A318" s="6" t="s">
        <v>2</v>
      </c>
      <c r="B318" s="2">
        <v>1168</v>
      </c>
      <c r="C318" s="2" t="s">
        <v>18</v>
      </c>
      <c r="D318" s="15">
        <v>229.3</v>
      </c>
      <c r="E318" s="17">
        <v>12.4777711172857</v>
      </c>
      <c r="F318" s="20">
        <v>0.62615955657833833</v>
      </c>
      <c r="G318" s="46">
        <v>17.8927640425132</v>
      </c>
      <c r="H318" s="46">
        <v>24.7139918499619</v>
      </c>
      <c r="I318" s="46">
        <v>35.255952133726801</v>
      </c>
      <c r="J318" s="47">
        <v>14.8981741070208</v>
      </c>
      <c r="K318" s="28">
        <v>21.902005044879999</v>
      </c>
      <c r="L318" s="28">
        <v>32.474087211640303</v>
      </c>
      <c r="M318" s="57">
        <v>930066</v>
      </c>
      <c r="N318" s="57">
        <v>131406</v>
      </c>
      <c r="O318" s="57">
        <v>143429</v>
      </c>
      <c r="P318" s="57">
        <v>20072.3</v>
      </c>
      <c r="Q318" s="57">
        <v>715303</v>
      </c>
      <c r="R318" s="57">
        <v>56595.6</v>
      </c>
      <c r="S318" s="51">
        <v>219310.9</v>
      </c>
      <c r="T318" s="51">
        <v>155180</v>
      </c>
      <c r="U318" s="54">
        <v>282176</v>
      </c>
      <c r="W318" s="56">
        <v>15200</v>
      </c>
      <c r="X318" s="54">
        <v>72200</v>
      </c>
      <c r="Y318" s="54">
        <v>147000</v>
      </c>
      <c r="Z318" s="48"/>
      <c r="AA318" s="54">
        <v>155000</v>
      </c>
      <c r="AB318" s="54">
        <v>0</v>
      </c>
      <c r="AC318" s="54">
        <v>149000</v>
      </c>
      <c r="AD318" s="54">
        <v>0</v>
      </c>
      <c r="AE318" s="81">
        <v>211000</v>
      </c>
      <c r="AF318" s="82"/>
      <c r="AG318" s="82"/>
      <c r="AH318" s="82"/>
      <c r="AI318" s="54">
        <v>9700</v>
      </c>
      <c r="AJ318" s="54">
        <v>124000</v>
      </c>
      <c r="AK318" s="54">
        <v>282000</v>
      </c>
      <c r="AL318" s="54">
        <v>47100</v>
      </c>
      <c r="AM318" s="80">
        <v>8710</v>
      </c>
      <c r="AN318" s="80">
        <v>453000</v>
      </c>
      <c r="AO318" s="80">
        <v>268000</v>
      </c>
      <c r="AP318" s="80">
        <v>149000</v>
      </c>
      <c r="AQ318" s="54">
        <v>301000</v>
      </c>
      <c r="AR318" s="48"/>
    </row>
    <row r="319" spans="1:49" s="15" customFormat="1">
      <c r="A319" s="6" t="s">
        <v>2</v>
      </c>
      <c r="B319" s="2">
        <v>1168</v>
      </c>
      <c r="C319" s="2" t="s">
        <v>18</v>
      </c>
      <c r="D319" s="17">
        <f>230.2+0.62</f>
        <v>230.82</v>
      </c>
      <c r="E319" s="17">
        <v>12.611913081827399</v>
      </c>
      <c r="F319" s="20">
        <v>0.63107996145181533</v>
      </c>
      <c r="G319" s="46">
        <v>18.244204861187701</v>
      </c>
      <c r="H319" s="46">
        <v>25.096014029043701</v>
      </c>
      <c r="I319" s="46">
        <v>35.884123881577104</v>
      </c>
      <c r="J319" s="47">
        <v>15.2320420112581</v>
      </c>
      <c r="K319" s="28">
        <v>22.2591409820376</v>
      </c>
      <c r="L319" s="28">
        <v>32.990965204566002</v>
      </c>
      <c r="M319" s="49">
        <v>170184.85800000001</v>
      </c>
      <c r="N319" s="49">
        <v>26445.204000000002</v>
      </c>
      <c r="O319" s="49">
        <v>25615.848999999998</v>
      </c>
      <c r="P319" s="49">
        <v>5163.1729999999998</v>
      </c>
      <c r="Q319" s="49">
        <v>202583.617</v>
      </c>
      <c r="R319" s="49">
        <v>14458.527</v>
      </c>
      <c r="S319" s="51">
        <v>47803.411</v>
      </c>
      <c r="T319" s="51">
        <v>12675.688</v>
      </c>
      <c r="U319" s="49">
        <v>62809.434999999998</v>
      </c>
      <c r="W319" s="49">
        <v>0</v>
      </c>
      <c r="X319" s="49">
        <v>17000.043000000001</v>
      </c>
      <c r="Y319" s="49">
        <v>30803.367999999999</v>
      </c>
      <c r="Z319" s="49">
        <v>0</v>
      </c>
      <c r="AA319" s="49">
        <v>4241.4040000000005</v>
      </c>
      <c r="AB319" s="49">
        <v>8434.2839999999997</v>
      </c>
      <c r="AC319" s="49">
        <v>935.41800000000001</v>
      </c>
      <c r="AD319" s="49">
        <v>29534.960999999999</v>
      </c>
      <c r="AE319" s="49">
        <v>8468.9050000000007</v>
      </c>
      <c r="AF319" s="49">
        <v>677.92600000000004</v>
      </c>
      <c r="AG319" s="49">
        <v>654.84100000000001</v>
      </c>
      <c r="AH319" s="49">
        <v>432.04899999999998</v>
      </c>
      <c r="AI319" s="49">
        <v>1325.89</v>
      </c>
      <c r="AJ319" s="49">
        <v>13199.673000000001</v>
      </c>
      <c r="AK319" s="49">
        <v>62809.434999999998</v>
      </c>
      <c r="AL319" s="49">
        <v>5399.6319999999996</v>
      </c>
      <c r="AM319" s="49">
        <v>39286.330999999998</v>
      </c>
      <c r="AN319" s="49">
        <v>19510.845000000001</v>
      </c>
      <c r="AO319" s="49">
        <v>291.60399999999998</v>
      </c>
      <c r="AP319" s="49">
        <v>6809.9</v>
      </c>
      <c r="AQ319" s="49">
        <v>24502.457999999999</v>
      </c>
      <c r="AR319" s="49">
        <v>839210.91299999994</v>
      </c>
    </row>
    <row r="320" spans="1:49" s="35" customFormat="1">
      <c r="A320" s="6" t="s">
        <v>2</v>
      </c>
      <c r="B320" s="2">
        <v>1168</v>
      </c>
      <c r="C320" s="2" t="s">
        <v>18</v>
      </c>
      <c r="D320" s="17">
        <f>231.7+0.66</f>
        <v>232.35999999999999</v>
      </c>
      <c r="E320" s="17">
        <v>12.757227525913301</v>
      </c>
      <c r="F320" s="20">
        <v>0.63330590918475738</v>
      </c>
      <c r="G320" s="46">
        <v>18.374656140554301</v>
      </c>
      <c r="H320" s="46">
        <v>25.238292225980199</v>
      </c>
      <c r="I320" s="46">
        <v>36.094855505897499</v>
      </c>
      <c r="J320" s="47">
        <v>15.397811174309201</v>
      </c>
      <c r="K320" s="28">
        <v>22.420835485864501</v>
      </c>
      <c r="L320" s="28">
        <v>33.239329616952197</v>
      </c>
      <c r="M320" s="49">
        <v>316338.228</v>
      </c>
      <c r="N320" s="49">
        <v>58043.091999999997</v>
      </c>
      <c r="O320" s="49">
        <v>57241.500999999997</v>
      </c>
      <c r="P320" s="49">
        <v>10799.564</v>
      </c>
      <c r="Q320" s="49">
        <v>479010.16399999999</v>
      </c>
      <c r="R320" s="49">
        <v>32203.346000000001</v>
      </c>
      <c r="S320" s="51">
        <v>57759.684999999998</v>
      </c>
      <c r="T320" s="51">
        <v>17822.755000000001</v>
      </c>
      <c r="U320" s="49">
        <v>37434.154999999999</v>
      </c>
      <c r="V320" s="14"/>
      <c r="W320" s="49">
        <v>0</v>
      </c>
      <c r="X320" s="49">
        <v>43995.716</v>
      </c>
      <c r="Y320" s="49">
        <v>13763.968999999999</v>
      </c>
      <c r="Z320" s="49">
        <v>0</v>
      </c>
      <c r="AA320" s="49">
        <v>2244.5929999999998</v>
      </c>
      <c r="AB320" s="49">
        <v>15578.162</v>
      </c>
      <c r="AC320" s="49">
        <v>2339.7829999999999</v>
      </c>
      <c r="AD320" s="49">
        <v>21321.993999999999</v>
      </c>
      <c r="AE320" s="49">
        <v>19040.702000000001</v>
      </c>
      <c r="AF320" s="49">
        <v>2908.8620000000001</v>
      </c>
      <c r="AG320" s="49">
        <v>6590.5290000000005</v>
      </c>
      <c r="AH320" s="49">
        <v>746.29700000000003</v>
      </c>
      <c r="AI320" s="49">
        <v>1187.6120000000001</v>
      </c>
      <c r="AJ320" s="49">
        <v>18821.780999999999</v>
      </c>
      <c r="AK320" s="49">
        <v>37434.154999999999</v>
      </c>
      <c r="AL320" s="49">
        <v>6307.4340000000002</v>
      </c>
      <c r="AM320" s="49">
        <v>30457.726999999999</v>
      </c>
      <c r="AN320" s="49">
        <v>30010.267</v>
      </c>
      <c r="AO320" s="49">
        <v>11720.66</v>
      </c>
      <c r="AP320" s="49">
        <v>20798.095000000001</v>
      </c>
      <c r="AQ320" s="49">
        <v>35732.089</v>
      </c>
      <c r="AR320" s="49">
        <v>999283.50899999996</v>
      </c>
    </row>
    <row r="321" spans="1:44" s="35" customFormat="1">
      <c r="A321" s="6" t="s">
        <v>2</v>
      </c>
      <c r="B321" s="2">
        <v>1168</v>
      </c>
      <c r="C321" s="2" t="s">
        <v>18</v>
      </c>
      <c r="D321" s="17">
        <f>233.8+0.26</f>
        <v>234.06</v>
      </c>
      <c r="E321" s="17">
        <v>12.9271854383163</v>
      </c>
      <c r="F321" s="20">
        <v>0.62706277014669654</v>
      </c>
      <c r="G321" s="46">
        <v>18.004158449651801</v>
      </c>
      <c r="H321" s="46">
        <v>24.795059079484599</v>
      </c>
      <c r="I321" s="46">
        <v>35.383371155079402</v>
      </c>
      <c r="J321" s="47">
        <v>14.9468005780854</v>
      </c>
      <c r="K321" s="28">
        <v>21.978971237452299</v>
      </c>
      <c r="L321" s="28">
        <v>32.598434946269101</v>
      </c>
      <c r="M321" s="49">
        <v>151771.87700000001</v>
      </c>
      <c r="N321" s="49">
        <v>19519.306</v>
      </c>
      <c r="O321" s="49">
        <v>19087.894</v>
      </c>
      <c r="P321" s="49">
        <v>3720.355</v>
      </c>
      <c r="Q321" s="49">
        <v>135839.375</v>
      </c>
      <c r="R321" s="49">
        <v>10011.832</v>
      </c>
      <c r="S321" s="51">
        <v>79273.892999999996</v>
      </c>
      <c r="T321" s="51">
        <v>23074.374</v>
      </c>
      <c r="U321" s="49">
        <v>47509.038999999997</v>
      </c>
      <c r="V321" s="14"/>
      <c r="W321" s="49">
        <v>0</v>
      </c>
      <c r="X321" s="49">
        <v>33516.972999999998</v>
      </c>
      <c r="Y321" s="49">
        <v>45756.92</v>
      </c>
      <c r="Z321" s="49">
        <v>0</v>
      </c>
      <c r="AA321" s="49">
        <v>5902.4089999999997</v>
      </c>
      <c r="AB321" s="49">
        <v>17171.965</v>
      </c>
      <c r="AC321" s="49">
        <v>3944.643</v>
      </c>
      <c r="AD321" s="49">
        <v>32186.732</v>
      </c>
      <c r="AE321" s="49">
        <v>17749.737000000001</v>
      </c>
      <c r="AF321" s="49">
        <v>1123.443</v>
      </c>
      <c r="AG321" s="49">
        <v>477.86200000000002</v>
      </c>
      <c r="AH321" s="49">
        <v>386.62099999999998</v>
      </c>
      <c r="AI321" s="49">
        <v>1043.412</v>
      </c>
      <c r="AJ321" s="49">
        <v>11371.893</v>
      </c>
      <c r="AK321" s="49">
        <v>47509.038999999997</v>
      </c>
      <c r="AL321" s="49">
        <v>9087.42</v>
      </c>
      <c r="AM321" s="49">
        <v>47001.642999999996</v>
      </c>
      <c r="AN321" s="49">
        <v>25067.916000000001</v>
      </c>
      <c r="AO321" s="49">
        <v>398.447</v>
      </c>
      <c r="AP321" s="49">
        <v>12494.859</v>
      </c>
      <c r="AQ321" s="49">
        <v>30120.298999999999</v>
      </c>
      <c r="AR321" s="49">
        <v>1368093.098</v>
      </c>
    </row>
    <row r="322" spans="1:44" s="15" customFormat="1">
      <c r="A322" s="6" t="s">
        <v>2</v>
      </c>
      <c r="B322" s="2">
        <v>1168</v>
      </c>
      <c r="C322" s="2" t="s">
        <v>18</v>
      </c>
      <c r="D322" s="17">
        <f>235.3+0.26</f>
        <v>235.56</v>
      </c>
      <c r="E322" s="17">
        <v>13.084208950767501</v>
      </c>
      <c r="F322" s="20">
        <v>0.69342617291100161</v>
      </c>
      <c r="G322" s="46">
        <v>22.552750749345599</v>
      </c>
      <c r="H322" s="46">
        <v>29.535656516682</v>
      </c>
      <c r="I322" s="46">
        <v>42.699078954677901</v>
      </c>
      <c r="J322" s="47">
        <v>19.3971736496967</v>
      </c>
      <c r="K322" s="28">
        <v>26.891516733216399</v>
      </c>
      <c r="L322" s="28">
        <v>39.242757249547303</v>
      </c>
      <c r="M322" s="53">
        <v>4888110</v>
      </c>
      <c r="N322" s="53">
        <v>461624</v>
      </c>
      <c r="O322" s="53">
        <v>703528</v>
      </c>
      <c r="P322" s="53">
        <v>73076.5</v>
      </c>
      <c r="Q322" s="53">
        <v>3311880</v>
      </c>
      <c r="R322" s="53">
        <v>267523</v>
      </c>
      <c r="S322" s="51">
        <v>1907578</v>
      </c>
      <c r="T322" s="51">
        <v>894403</v>
      </c>
      <c r="U322" s="53">
        <v>2231350</v>
      </c>
      <c r="W322" s="49"/>
      <c r="X322" s="53">
        <v>489000</v>
      </c>
      <c r="Y322" s="53">
        <v>1420000</v>
      </c>
      <c r="Z322" s="49"/>
      <c r="AA322" s="53">
        <v>217000</v>
      </c>
      <c r="AB322" s="53">
        <v>678000</v>
      </c>
      <c r="AC322" s="53">
        <v>76300</v>
      </c>
      <c r="AD322" s="53">
        <v>1370000</v>
      </c>
      <c r="AE322" s="53">
        <v>1130000</v>
      </c>
      <c r="AF322" s="53">
        <v>46900</v>
      </c>
      <c r="AG322" s="53">
        <v>29800</v>
      </c>
      <c r="AH322" s="53">
        <v>19800</v>
      </c>
      <c r="AI322" s="53">
        <v>45400</v>
      </c>
      <c r="AJ322" s="53">
        <v>536000</v>
      </c>
      <c r="AK322" s="53">
        <v>2230000</v>
      </c>
      <c r="AL322" s="53">
        <v>287000</v>
      </c>
      <c r="AM322" s="65"/>
      <c r="AN322" s="53">
        <v>1210000</v>
      </c>
      <c r="AO322" s="53">
        <v>1080000</v>
      </c>
      <c r="AP322" s="49"/>
      <c r="AQ322" s="53">
        <v>1490000</v>
      </c>
      <c r="AR322" s="53">
        <v>87900000</v>
      </c>
    </row>
    <row r="323" spans="1:44" s="35" customFormat="1">
      <c r="A323" s="6" t="s">
        <v>2</v>
      </c>
      <c r="B323" s="2">
        <v>1168</v>
      </c>
      <c r="C323" s="2" t="s">
        <v>18</v>
      </c>
      <c r="D323" s="15">
        <f>236.8+0.27</f>
        <v>237.07000000000002</v>
      </c>
      <c r="E323" s="17">
        <v>13.247781153706599</v>
      </c>
      <c r="F323" s="20">
        <v>0.6534496999494398</v>
      </c>
      <c r="G323" s="46">
        <v>19.806883292535499</v>
      </c>
      <c r="H323" s="46">
        <v>26.639332886919899</v>
      </c>
      <c r="I323" s="46">
        <v>38.200398387573102</v>
      </c>
      <c r="J323" s="47">
        <v>16.6708337615609</v>
      </c>
      <c r="K323" s="28">
        <v>23.920259663291901</v>
      </c>
      <c r="L323" s="28">
        <v>35.216665128021198</v>
      </c>
      <c r="M323" s="53">
        <v>1596120</v>
      </c>
      <c r="N323" s="53">
        <v>217210</v>
      </c>
      <c r="O323" s="53">
        <v>291086</v>
      </c>
      <c r="P323" s="53">
        <v>28585.1</v>
      </c>
      <c r="Q323" s="53">
        <v>1130890</v>
      </c>
      <c r="R323" s="53">
        <v>89896.6</v>
      </c>
      <c r="S323" s="51">
        <v>1250100</v>
      </c>
      <c r="T323" s="51">
        <v>357227.5</v>
      </c>
      <c r="U323" s="53">
        <v>842256</v>
      </c>
      <c r="V323" s="14"/>
      <c r="W323" s="76"/>
      <c r="X323" s="53">
        <v>388000</v>
      </c>
      <c r="Y323" s="53">
        <v>862000</v>
      </c>
      <c r="Z323" s="48"/>
      <c r="AA323" s="53">
        <v>90100</v>
      </c>
      <c r="AB323" s="53">
        <v>267000</v>
      </c>
      <c r="AC323" s="53">
        <v>80400</v>
      </c>
      <c r="AD323" s="53">
        <v>874000</v>
      </c>
      <c r="AE323" s="53">
        <v>397000</v>
      </c>
      <c r="AF323" s="82"/>
      <c r="AG323" s="82"/>
      <c r="AH323" s="82"/>
      <c r="AI323" s="53">
        <v>24400</v>
      </c>
      <c r="AJ323" s="53">
        <v>328000</v>
      </c>
      <c r="AK323" s="53">
        <v>842000</v>
      </c>
      <c r="AL323" s="53">
        <v>140000</v>
      </c>
      <c r="AM323" s="53">
        <v>669000</v>
      </c>
      <c r="AN323" s="53">
        <v>542000</v>
      </c>
      <c r="AO323" s="53">
        <v>449000</v>
      </c>
      <c r="AP323" s="53">
        <v>19600</v>
      </c>
      <c r="AQ323" s="53">
        <v>886000</v>
      </c>
      <c r="AR323" s="53">
        <v>36400000</v>
      </c>
    </row>
    <row r="324" spans="1:44" s="35" customFormat="1">
      <c r="A324" s="6" t="s">
        <v>2</v>
      </c>
      <c r="B324" s="2">
        <v>1168</v>
      </c>
      <c r="C324" s="2" t="s">
        <v>18</v>
      </c>
      <c r="D324" s="15">
        <v>237.74</v>
      </c>
      <c r="E324" s="17">
        <v>13.3218303739893</v>
      </c>
      <c r="F324" s="20">
        <v>0.67433376439084824</v>
      </c>
      <c r="G324" s="46">
        <v>21.262857339679702</v>
      </c>
      <c r="H324" s="46">
        <v>28.167397293020102</v>
      </c>
      <c r="I324" s="46">
        <v>40.505902186250701</v>
      </c>
      <c r="J324" s="47">
        <v>18.129959281450301</v>
      </c>
      <c r="K324" s="28">
        <v>25.504710150104799</v>
      </c>
      <c r="L324" s="28">
        <v>37.439182272373401</v>
      </c>
      <c r="M324" s="57">
        <v>1572710</v>
      </c>
      <c r="N324" s="57">
        <v>175932</v>
      </c>
      <c r="O324" s="57">
        <v>260686</v>
      </c>
      <c r="P324" s="57">
        <v>28018</v>
      </c>
      <c r="Q324" s="57">
        <v>819776</v>
      </c>
      <c r="R324" s="57">
        <v>75585.8</v>
      </c>
      <c r="S324" s="51">
        <v>658828</v>
      </c>
      <c r="T324" s="51">
        <v>262247.59999999998</v>
      </c>
      <c r="U324" s="54">
        <v>531987</v>
      </c>
      <c r="V324" s="14"/>
      <c r="W324" s="54">
        <v>196000</v>
      </c>
      <c r="X324" s="54">
        <v>136000</v>
      </c>
      <c r="Y324" s="54">
        <v>523000</v>
      </c>
      <c r="Z324" s="48"/>
      <c r="AA324" s="54">
        <v>47600</v>
      </c>
      <c r="AB324" s="54">
        <v>215000</v>
      </c>
      <c r="AC324" s="54">
        <v>650000</v>
      </c>
      <c r="AD324" s="54">
        <v>0</v>
      </c>
      <c r="AE324" s="81">
        <v>633000</v>
      </c>
      <c r="AF324" s="82"/>
      <c r="AG324" s="82"/>
      <c r="AH324" s="82"/>
      <c r="AI324" s="54">
        <v>23600</v>
      </c>
      <c r="AJ324" s="54">
        <v>272000</v>
      </c>
      <c r="AK324" s="54">
        <v>532000</v>
      </c>
      <c r="AL324" s="54">
        <v>128000</v>
      </c>
      <c r="AM324" s="80">
        <v>16000</v>
      </c>
      <c r="AN324" s="80">
        <v>379000</v>
      </c>
      <c r="AO324" s="80">
        <v>269000</v>
      </c>
      <c r="AP324" s="80">
        <v>690000</v>
      </c>
      <c r="AQ324" s="54">
        <v>704000</v>
      </c>
      <c r="AR324" s="48"/>
    </row>
    <row r="325" spans="1:44" s="15" customFormat="1">
      <c r="A325" s="6" t="s">
        <v>2</v>
      </c>
      <c r="B325" s="2">
        <v>1168</v>
      </c>
      <c r="C325" s="2" t="s">
        <v>18</v>
      </c>
      <c r="D325" s="15">
        <v>238.96</v>
      </c>
      <c r="E325" s="17">
        <v>13.4585546734749</v>
      </c>
      <c r="F325" s="20">
        <v>0.68653383719478667</v>
      </c>
      <c r="G325" s="46">
        <v>22.082420300465898</v>
      </c>
      <c r="H325" s="46">
        <v>29.097170885520502</v>
      </c>
      <c r="I325" s="46">
        <v>41.899350612175397</v>
      </c>
      <c r="J325" s="47">
        <v>19.015129620315999</v>
      </c>
      <c r="K325" s="28">
        <v>26.4455510520689</v>
      </c>
      <c r="L325" s="28">
        <v>38.8401836688655</v>
      </c>
      <c r="M325" s="53">
        <v>265121</v>
      </c>
      <c r="N325" s="53">
        <v>48698.5</v>
      </c>
      <c r="O325" s="53">
        <v>67592.800000000003</v>
      </c>
      <c r="P325" s="53">
        <v>7308.6860399999996</v>
      </c>
      <c r="Q325" s="53">
        <v>314739</v>
      </c>
      <c r="R325" s="53">
        <v>31754.9</v>
      </c>
      <c r="S325" s="51">
        <v>99991.1</v>
      </c>
      <c r="T325" s="51">
        <v>36290.307809999998</v>
      </c>
      <c r="U325" s="53">
        <v>90116.2</v>
      </c>
      <c r="W325" s="53">
        <v>4890</v>
      </c>
      <c r="X325" s="53">
        <v>21700</v>
      </c>
      <c r="Y325" s="53">
        <v>78300</v>
      </c>
      <c r="Z325" s="65"/>
      <c r="AA325" s="65">
        <v>9424.0078099999992</v>
      </c>
      <c r="AB325" s="53">
        <v>26900</v>
      </c>
      <c r="AC325" s="53">
        <v>78500</v>
      </c>
      <c r="AD325" s="48"/>
      <c r="AE325" s="53">
        <v>62700</v>
      </c>
      <c r="AF325" s="65"/>
      <c r="AG325" s="65"/>
      <c r="AH325" s="65"/>
      <c r="AI325" s="53">
        <v>47700</v>
      </c>
      <c r="AJ325" s="48"/>
      <c r="AK325" s="53">
        <v>90100</v>
      </c>
      <c r="AL325" s="53">
        <v>17100</v>
      </c>
      <c r="AM325" s="65">
        <v>3249.1684599999999</v>
      </c>
      <c r="AN325" s="53">
        <v>66100</v>
      </c>
      <c r="AO325" s="53">
        <v>51900</v>
      </c>
      <c r="AP325" s="53">
        <v>52100</v>
      </c>
      <c r="AQ325" s="53">
        <v>122000</v>
      </c>
      <c r="AR325" s="65"/>
    </row>
    <row r="326" spans="1:44" s="35" customFormat="1">
      <c r="A326" s="6" t="s">
        <v>2</v>
      </c>
      <c r="B326" s="2">
        <v>1168</v>
      </c>
      <c r="C326" s="2" t="s">
        <v>18</v>
      </c>
      <c r="D326" s="15">
        <f>239.8+0.26</f>
        <v>240.06</v>
      </c>
      <c r="E326" s="17">
        <v>13.5834987541157</v>
      </c>
      <c r="F326" s="20">
        <v>0.66579492277534758</v>
      </c>
      <c r="G326" s="46">
        <v>20.658490302547399</v>
      </c>
      <c r="H326" s="46">
        <v>27.621637075703699</v>
      </c>
      <c r="I326" s="46">
        <v>39.452237444246002</v>
      </c>
      <c r="J326" s="47">
        <v>17.567516445629501</v>
      </c>
      <c r="K326" s="28">
        <v>24.906886205597001</v>
      </c>
      <c r="L326" s="28">
        <v>36.5369010071433</v>
      </c>
      <c r="M326" s="53">
        <v>8568240</v>
      </c>
      <c r="N326" s="53">
        <v>1695030</v>
      </c>
      <c r="O326" s="53">
        <v>1947510</v>
      </c>
      <c r="P326" s="53">
        <v>281546</v>
      </c>
      <c r="Q326" s="53">
        <v>15775100</v>
      </c>
      <c r="R326" s="53">
        <v>1147740</v>
      </c>
      <c r="S326" s="51">
        <v>1318208</v>
      </c>
      <c r="T326" s="51">
        <v>254605.3</v>
      </c>
      <c r="U326" s="53">
        <f>310086+289876</f>
        <v>599962</v>
      </c>
      <c r="V326" s="14"/>
      <c r="W326" s="65"/>
      <c r="X326" s="53">
        <v>245000</v>
      </c>
      <c r="Y326" s="53">
        <v>1070000</v>
      </c>
      <c r="Z326" s="65"/>
      <c r="AA326" s="53">
        <v>67600</v>
      </c>
      <c r="AB326" s="53">
        <v>187000</v>
      </c>
      <c r="AC326" s="53">
        <v>68100</v>
      </c>
      <c r="AD326" s="53">
        <v>1200000</v>
      </c>
      <c r="AE326" s="53">
        <v>268000</v>
      </c>
      <c r="AF326" s="65"/>
      <c r="AG326" s="65"/>
      <c r="AH326" s="65"/>
      <c r="AI326" s="53">
        <v>232000</v>
      </c>
      <c r="AJ326" s="53">
        <v>20000</v>
      </c>
      <c r="AK326" s="53">
        <v>600000</v>
      </c>
      <c r="AL326" s="53">
        <v>177000</v>
      </c>
      <c r="AM326" s="53">
        <v>574000</v>
      </c>
      <c r="AN326" s="53">
        <v>458000</v>
      </c>
      <c r="AO326" s="53">
        <v>298000</v>
      </c>
      <c r="AP326" s="65"/>
      <c r="AQ326" s="53">
        <v>1010000</v>
      </c>
      <c r="AR326" s="53">
        <v>44100000</v>
      </c>
    </row>
    <row r="327" spans="1:44" s="15" customFormat="1">
      <c r="A327" s="6" t="s">
        <v>2</v>
      </c>
      <c r="B327" s="2">
        <v>1168</v>
      </c>
      <c r="C327" s="2" t="s">
        <v>18</v>
      </c>
      <c r="D327" s="11">
        <f>241.3+1.31</f>
        <v>242.61</v>
      </c>
      <c r="E327" s="17">
        <v>13.8767189299455</v>
      </c>
      <c r="F327" s="20">
        <v>0.69657325018873439</v>
      </c>
      <c r="G327" s="46">
        <v>22.780745340404</v>
      </c>
      <c r="H327" s="46">
        <v>29.784837000892399</v>
      </c>
      <c r="I327" s="46">
        <v>42.920123578341801</v>
      </c>
      <c r="J327" s="47">
        <v>19.689108441088699</v>
      </c>
      <c r="K327" s="28">
        <v>27.169416099118699</v>
      </c>
      <c r="L327" s="28">
        <v>39.700481475140897</v>
      </c>
      <c r="M327" s="52">
        <v>10179464</v>
      </c>
      <c r="N327" s="52">
        <v>1447083.8</v>
      </c>
      <c r="O327" s="52">
        <v>2463738</v>
      </c>
      <c r="P327" s="52">
        <v>183262.4</v>
      </c>
      <c r="Q327" s="52">
        <v>10162991</v>
      </c>
      <c r="R327" s="52">
        <v>675053</v>
      </c>
      <c r="S327" s="51">
        <v>4974996.1999999993</v>
      </c>
      <c r="T327" s="51">
        <v>1106278.3</v>
      </c>
      <c r="U327" s="58">
        <v>3489373.8</v>
      </c>
      <c r="W327" s="58"/>
      <c r="X327" s="58">
        <v>1281947.8999999999</v>
      </c>
      <c r="Y327" s="58">
        <v>3693048.3</v>
      </c>
      <c r="Z327" s="67">
        <v>728988.9</v>
      </c>
      <c r="AA327" s="58">
        <v>255246</v>
      </c>
      <c r="AB327" s="58">
        <v>851032.3</v>
      </c>
      <c r="AC327" s="58">
        <v>2589376.7999999998</v>
      </c>
      <c r="AD327" s="58">
        <v>2545344.5</v>
      </c>
      <c r="AE327" s="58">
        <v>2414182.7999999998</v>
      </c>
      <c r="AF327" s="58">
        <v>0</v>
      </c>
      <c r="AG327" s="58">
        <v>0</v>
      </c>
      <c r="AH327" s="58">
        <v>0</v>
      </c>
      <c r="AI327" s="58">
        <v>547716.4</v>
      </c>
      <c r="AJ327" s="58">
        <v>1006081.6</v>
      </c>
      <c r="AK327" s="58">
        <v>3489373.8</v>
      </c>
      <c r="AL327" s="58">
        <v>847217.6</v>
      </c>
      <c r="AM327" s="58">
        <v>1896264.3</v>
      </c>
      <c r="AN327" s="58">
        <v>1473263</v>
      </c>
      <c r="AO327" s="58">
        <v>2456838.2999999998</v>
      </c>
      <c r="AP327" s="58">
        <v>0</v>
      </c>
      <c r="AQ327" s="58">
        <v>4946613.5</v>
      </c>
      <c r="AR327" s="78">
        <v>88703592</v>
      </c>
    </row>
    <row r="328" spans="1:44">
      <c r="A328" s="6" t="s">
        <v>2</v>
      </c>
      <c r="B328" s="2">
        <v>1168</v>
      </c>
      <c r="C328" s="2" t="s">
        <v>18</v>
      </c>
      <c r="D328" s="11">
        <f>242.8+0.26</f>
        <v>243.06</v>
      </c>
      <c r="E328" s="17">
        <v>13.9286764161359</v>
      </c>
      <c r="F328" s="20">
        <v>0.66276218323336544</v>
      </c>
      <c r="G328" s="46">
        <v>20.523503909110399</v>
      </c>
      <c r="H328" s="46">
        <v>27.3732163342974</v>
      </c>
      <c r="I328" s="46">
        <v>39.350393072657603</v>
      </c>
      <c r="J328" s="47">
        <v>17.3951786339127</v>
      </c>
      <c r="K328" s="28">
        <v>24.694094874738401</v>
      </c>
      <c r="L328" s="28">
        <v>36.257555822043003</v>
      </c>
      <c r="M328" s="53">
        <v>2763090</v>
      </c>
      <c r="N328" s="53">
        <v>420378</v>
      </c>
      <c r="O328" s="53">
        <v>591778</v>
      </c>
      <c r="P328" s="53">
        <v>57095.8</v>
      </c>
      <c r="Q328" s="53">
        <v>2525380</v>
      </c>
      <c r="R328" s="53">
        <v>177281</v>
      </c>
      <c r="S328" s="51">
        <v>2506130</v>
      </c>
      <c r="T328" s="51">
        <v>395679</v>
      </c>
      <c r="U328" s="53">
        <v>823437</v>
      </c>
      <c r="V328" s="14"/>
      <c r="W328" s="58"/>
      <c r="X328" s="53">
        <v>355000</v>
      </c>
      <c r="Y328" s="53">
        <v>2150000</v>
      </c>
      <c r="Z328" s="67"/>
      <c r="AA328" s="53">
        <v>75500</v>
      </c>
      <c r="AB328" s="53">
        <v>320000</v>
      </c>
      <c r="AC328" s="79"/>
      <c r="AD328" s="53">
        <v>3850000</v>
      </c>
      <c r="AE328" s="53">
        <v>1400000</v>
      </c>
      <c r="AF328" s="58"/>
      <c r="AG328" s="58"/>
      <c r="AH328" s="58"/>
      <c r="AI328" s="53">
        <v>70000</v>
      </c>
      <c r="AJ328" s="53">
        <v>285000</v>
      </c>
      <c r="AK328" s="53">
        <v>823000</v>
      </c>
      <c r="AL328" s="53">
        <v>335000</v>
      </c>
      <c r="AM328" s="53">
        <v>529000</v>
      </c>
      <c r="AN328" s="53">
        <v>547000</v>
      </c>
      <c r="AO328" s="53">
        <v>1410000</v>
      </c>
      <c r="AP328" s="58"/>
      <c r="AQ328" s="53">
        <v>1030000</v>
      </c>
      <c r="AR328" s="53">
        <v>28400000</v>
      </c>
    </row>
    <row r="329" spans="1:44" s="15" customFormat="1">
      <c r="A329" s="6" t="s">
        <v>2</v>
      </c>
      <c r="B329" s="2">
        <v>1168</v>
      </c>
      <c r="C329" s="2" t="s">
        <v>18</v>
      </c>
      <c r="D329" s="9">
        <v>244.02499999999998</v>
      </c>
      <c r="E329" s="17">
        <v>14.040012146249699</v>
      </c>
      <c r="F329" s="20">
        <v>0.69132669448537276</v>
      </c>
      <c r="G329" s="46">
        <v>22.405434044773099</v>
      </c>
      <c r="H329" s="46">
        <v>29.381846775232098</v>
      </c>
      <c r="I329" s="46">
        <v>42.330621408807701</v>
      </c>
      <c r="J329" s="47">
        <v>19.245899701524401</v>
      </c>
      <c r="K329" s="28">
        <v>26.783891157869402</v>
      </c>
      <c r="L329" s="28">
        <v>39.204516457045401</v>
      </c>
      <c r="M329" s="53">
        <v>306379</v>
      </c>
      <c r="N329" s="53">
        <v>43753.7</v>
      </c>
      <c r="O329" s="53">
        <v>75888.899999999994</v>
      </c>
      <c r="P329" s="53">
        <v>5147.6992200000004</v>
      </c>
      <c r="Q329" s="53">
        <v>167294</v>
      </c>
      <c r="R329" s="53">
        <v>16957.3</v>
      </c>
      <c r="S329" s="51">
        <v>184511.6</v>
      </c>
      <c r="T329" s="51">
        <v>32600.864750000001</v>
      </c>
      <c r="U329" s="53">
        <v>71513.8</v>
      </c>
      <c r="W329" s="79"/>
      <c r="X329" s="53">
        <v>36000</v>
      </c>
      <c r="Y329" s="53">
        <v>149000</v>
      </c>
      <c r="Z329" s="65"/>
      <c r="AA329" s="65">
        <v>7396.8647499999997</v>
      </c>
      <c r="AB329" s="53">
        <v>25200</v>
      </c>
      <c r="AC329" s="53">
        <v>45200</v>
      </c>
      <c r="AD329" s="53">
        <v>120000</v>
      </c>
      <c r="AE329" s="65">
        <v>9949.7705100000003</v>
      </c>
      <c r="AF329" s="65"/>
      <c r="AG329" s="65"/>
      <c r="AH329" s="65"/>
      <c r="AI329" s="65">
        <v>3933.8771999999999</v>
      </c>
      <c r="AJ329" s="53">
        <v>59400</v>
      </c>
      <c r="AK329" s="53">
        <v>71500</v>
      </c>
      <c r="AL329" s="53">
        <v>30400</v>
      </c>
      <c r="AM329" s="65"/>
      <c r="AN329" s="53">
        <v>77900</v>
      </c>
      <c r="AO329" s="53">
        <v>46600</v>
      </c>
      <c r="AP329" s="53">
        <v>65200</v>
      </c>
      <c r="AQ329" s="53">
        <v>124000</v>
      </c>
      <c r="AR329" s="65"/>
    </row>
    <row r="330" spans="1:44" s="15" customFormat="1">
      <c r="A330" s="6" t="s">
        <v>2</v>
      </c>
      <c r="B330" s="2">
        <v>1168</v>
      </c>
      <c r="C330" s="2" t="s">
        <v>18</v>
      </c>
      <c r="D330" s="11">
        <f>244.9+0.66</f>
        <v>245.56</v>
      </c>
      <c r="E330" s="17">
        <v>14.216248249997401</v>
      </c>
      <c r="F330" s="20">
        <v>0.75940176438700335</v>
      </c>
      <c r="G330" s="46">
        <v>26.729651260336599</v>
      </c>
      <c r="H330" s="46">
        <v>34.2984598850502</v>
      </c>
      <c r="I330" s="46">
        <v>49.871902226430798</v>
      </c>
      <c r="J330" s="47">
        <v>23.709366864404601</v>
      </c>
      <c r="K330" s="28">
        <v>31.827890937876798</v>
      </c>
      <c r="L330" s="28">
        <v>46.238125958450297</v>
      </c>
      <c r="M330" s="53">
        <v>5997300</v>
      </c>
      <c r="N330" s="52">
        <v>555188.19999999995</v>
      </c>
      <c r="O330" s="53">
        <v>1533460</v>
      </c>
      <c r="P330" s="53">
        <v>48961.2</v>
      </c>
      <c r="Q330" s="52">
        <v>1906827.8</v>
      </c>
      <c r="R330" s="52">
        <v>169922.9</v>
      </c>
      <c r="S330" s="51">
        <v>4389473.7</v>
      </c>
      <c r="T330" s="51">
        <v>525697.9</v>
      </c>
      <c r="U330" s="58">
        <v>773147.6</v>
      </c>
      <c r="W330" s="58"/>
      <c r="X330" s="58">
        <v>117584.7</v>
      </c>
      <c r="Y330" s="58">
        <v>4271889</v>
      </c>
      <c r="Z330" s="67">
        <v>743839.6</v>
      </c>
      <c r="AA330" s="58">
        <v>66207.899999999994</v>
      </c>
      <c r="AB330" s="58">
        <v>459490</v>
      </c>
      <c r="AC330" s="58">
        <v>2453111.5</v>
      </c>
      <c r="AD330" s="58">
        <v>1542268.3</v>
      </c>
      <c r="AE330" s="58">
        <v>1405898.3</v>
      </c>
      <c r="AF330" s="58">
        <v>0</v>
      </c>
      <c r="AG330" s="58">
        <v>0</v>
      </c>
      <c r="AH330" s="58">
        <v>0</v>
      </c>
      <c r="AI330" s="58">
        <v>132857.4</v>
      </c>
      <c r="AJ330" s="58">
        <v>179741.5</v>
      </c>
      <c r="AK330" s="58">
        <v>773147.6</v>
      </c>
      <c r="AL330" s="58">
        <v>317370.40000000002</v>
      </c>
      <c r="AM330" s="58">
        <v>799520.4</v>
      </c>
      <c r="AN330" s="58">
        <v>257777.3</v>
      </c>
      <c r="AO330" s="58">
        <v>1050560.5</v>
      </c>
      <c r="AP330" s="58">
        <v>0</v>
      </c>
      <c r="AQ330" s="58">
        <v>1369502.9</v>
      </c>
      <c r="AR330" s="78">
        <v>89704952</v>
      </c>
    </row>
    <row r="331" spans="1:44" s="15" customFormat="1">
      <c r="A331" s="6" t="s">
        <v>2</v>
      </c>
      <c r="B331" s="2">
        <v>1168</v>
      </c>
      <c r="C331" s="2" t="s">
        <v>18</v>
      </c>
      <c r="D331" s="15">
        <v>246.98500000000001</v>
      </c>
      <c r="E331" s="17">
        <v>14.377991288494499</v>
      </c>
      <c r="F331" s="20">
        <v>0.6794124336868167</v>
      </c>
      <c r="G331" s="46">
        <v>21.561191746252302</v>
      </c>
      <c r="H331" s="46">
        <v>28.526865269861801</v>
      </c>
      <c r="I331" s="46">
        <v>41.073706693460203</v>
      </c>
      <c r="J331" s="47">
        <v>18.503513182295499</v>
      </c>
      <c r="K331" s="28">
        <v>25.853169204412101</v>
      </c>
      <c r="L331" s="28">
        <v>37.897935682778602</v>
      </c>
      <c r="M331" s="57">
        <v>1354120</v>
      </c>
      <c r="N331" s="57">
        <v>131503</v>
      </c>
      <c r="O331" s="57">
        <v>162211</v>
      </c>
      <c r="P331" s="57">
        <v>43434.7</v>
      </c>
      <c r="Q331" s="57">
        <v>761692</v>
      </c>
      <c r="R331" s="57">
        <v>73045</v>
      </c>
      <c r="S331" s="51">
        <v>184362.8</v>
      </c>
      <c r="T331" s="51">
        <v>85305.700000000012</v>
      </c>
      <c r="U331" s="54">
        <v>188704</v>
      </c>
      <c r="W331" s="54">
        <v>22300</v>
      </c>
      <c r="X331" s="54">
        <v>79000</v>
      </c>
      <c r="Y331" s="54">
        <v>105000</v>
      </c>
      <c r="Z331" s="48"/>
      <c r="AA331" s="54">
        <v>32900</v>
      </c>
      <c r="AB331" s="54">
        <v>52400</v>
      </c>
      <c r="AC331" s="54">
        <v>73600</v>
      </c>
      <c r="AD331" s="54">
        <v>0</v>
      </c>
      <c r="AE331" s="81">
        <v>255000</v>
      </c>
      <c r="AF331" s="82"/>
      <c r="AG331" s="82"/>
      <c r="AH331" s="82"/>
      <c r="AI331" s="54">
        <v>8880</v>
      </c>
      <c r="AJ331" s="54">
        <v>68100</v>
      </c>
      <c r="AK331" s="54">
        <v>189000</v>
      </c>
      <c r="AL331" s="54">
        <v>41800</v>
      </c>
      <c r="AM331" s="80">
        <v>8030</v>
      </c>
      <c r="AN331" s="80">
        <v>82600</v>
      </c>
      <c r="AO331" s="80">
        <v>120000</v>
      </c>
      <c r="AP331" s="80">
        <v>241000</v>
      </c>
      <c r="AQ331" s="54">
        <v>165000</v>
      </c>
      <c r="AR331" s="48"/>
    </row>
    <row r="332" spans="1:44" s="15" customFormat="1">
      <c r="A332" s="6" t="s">
        <v>2</v>
      </c>
      <c r="B332" s="2">
        <v>1168</v>
      </c>
      <c r="C332" s="2" t="s">
        <v>18</v>
      </c>
      <c r="D332" s="15">
        <v>247.62</v>
      </c>
      <c r="E332" s="17">
        <v>14.4492282035717</v>
      </c>
      <c r="F332" s="20">
        <v>0.69529713686242389</v>
      </c>
      <c r="G332" s="46">
        <v>22.672874781200299</v>
      </c>
      <c r="H332" s="46">
        <v>29.694574464684099</v>
      </c>
      <c r="I332" s="46">
        <v>42.731051115358099</v>
      </c>
      <c r="J332" s="47">
        <v>19.501529196093198</v>
      </c>
      <c r="K332" s="28">
        <v>27.063558512011198</v>
      </c>
      <c r="L332" s="28">
        <v>39.566162682483103</v>
      </c>
      <c r="M332" s="53">
        <v>208780</v>
      </c>
      <c r="N332" s="53">
        <v>22402.7</v>
      </c>
      <c r="O332" s="53">
        <v>40344.300000000003</v>
      </c>
      <c r="P332" s="53">
        <v>2596.3061499999999</v>
      </c>
      <c r="Q332" s="53">
        <v>69035.3</v>
      </c>
      <c r="R332" s="53">
        <v>8179.7968799999999</v>
      </c>
      <c r="S332" s="51">
        <v>77141.7</v>
      </c>
      <c r="T332" s="51">
        <v>19137.450389999998</v>
      </c>
      <c r="U332" s="53">
        <v>37038.199999999997</v>
      </c>
      <c r="W332" s="48"/>
      <c r="X332" s="53">
        <v>34700</v>
      </c>
      <c r="Y332" s="53">
        <v>42400</v>
      </c>
      <c r="Z332" s="65"/>
      <c r="AA332" s="65">
        <v>6938.1503899999998</v>
      </c>
      <c r="AB332" s="53">
        <v>12200</v>
      </c>
      <c r="AC332" s="53">
        <v>39700</v>
      </c>
      <c r="AD332" s="48"/>
      <c r="AE332" s="53">
        <v>66700</v>
      </c>
      <c r="AF332" s="65"/>
      <c r="AG332" s="65"/>
      <c r="AH332" s="65"/>
      <c r="AI332" s="53">
        <v>37000</v>
      </c>
      <c r="AJ332" s="48"/>
      <c r="AK332" s="53">
        <v>37000</v>
      </c>
      <c r="AL332" s="65">
        <v>9451.25684</v>
      </c>
      <c r="AM332" s="65">
        <v>2114.9853499999999</v>
      </c>
      <c r="AN332" s="53">
        <v>18300</v>
      </c>
      <c r="AO332" s="53">
        <v>18700</v>
      </c>
      <c r="AP332" s="53">
        <v>65300</v>
      </c>
      <c r="AQ332" s="54">
        <v>24200</v>
      </c>
      <c r="AR332" s="48"/>
    </row>
    <row r="333" spans="1:44">
      <c r="A333" s="6" t="s">
        <v>2</v>
      </c>
      <c r="B333" s="2">
        <v>1168</v>
      </c>
      <c r="C333" s="2" t="s">
        <v>18</v>
      </c>
      <c r="D333" s="15">
        <f>249.4+0.6</f>
        <v>250</v>
      </c>
      <c r="E333" s="17">
        <v>14.709867324393</v>
      </c>
      <c r="F333" s="20">
        <v>0.61377112544716728</v>
      </c>
      <c r="G333" s="46">
        <v>17.0290424181741</v>
      </c>
      <c r="H333" s="46">
        <v>23.866566562423401</v>
      </c>
      <c r="I333" s="46">
        <v>34.043832053509298</v>
      </c>
      <c r="J333" s="47">
        <v>14.074126878448</v>
      </c>
      <c r="K333" s="28">
        <v>20.9939588489462</v>
      </c>
      <c r="L333" s="28">
        <v>31.179009082438998</v>
      </c>
      <c r="M333" s="53">
        <v>709964</v>
      </c>
      <c r="N333" s="53">
        <v>77141.3</v>
      </c>
      <c r="O333" s="53">
        <v>84615.6</v>
      </c>
      <c r="P333" s="65">
        <v>7817.5</v>
      </c>
      <c r="Q333" s="53">
        <v>281833</v>
      </c>
      <c r="R333" s="53">
        <v>30155.1</v>
      </c>
      <c r="S333" s="51">
        <v>215209.1</v>
      </c>
      <c r="T333" s="51">
        <v>85117.4</v>
      </c>
      <c r="U333" s="53">
        <v>69933.100000000006</v>
      </c>
      <c r="V333" s="14"/>
      <c r="W333" s="48"/>
      <c r="X333" s="53">
        <v>44200</v>
      </c>
      <c r="Y333" s="53">
        <v>171000</v>
      </c>
      <c r="Z333" s="65"/>
      <c r="AA333" s="53">
        <v>23300</v>
      </c>
      <c r="AB333" s="53">
        <v>61800</v>
      </c>
      <c r="AC333" s="53">
        <v>13500</v>
      </c>
      <c r="AD333" s="53">
        <v>117000</v>
      </c>
      <c r="AE333" s="53">
        <v>174000</v>
      </c>
      <c r="AF333" s="53">
        <v>16600</v>
      </c>
      <c r="AG333" s="65"/>
      <c r="AH333" s="65"/>
      <c r="AI333" s="65"/>
      <c r="AJ333" s="48"/>
      <c r="AK333" s="53">
        <v>69900</v>
      </c>
      <c r="AL333" s="53">
        <v>16800</v>
      </c>
      <c r="AM333" s="53">
        <v>21400</v>
      </c>
      <c r="AN333" s="53">
        <v>31700</v>
      </c>
      <c r="AO333" s="53">
        <v>262000</v>
      </c>
      <c r="AP333" s="65"/>
      <c r="AQ333" s="53">
        <v>27400</v>
      </c>
      <c r="AR333" s="53">
        <v>13900000</v>
      </c>
    </row>
    <row r="334" spans="1:44" s="15" customFormat="1">
      <c r="A334" s="6" t="s">
        <v>2</v>
      </c>
      <c r="B334" s="2">
        <v>1168</v>
      </c>
      <c r="C334" s="2" t="s">
        <v>18</v>
      </c>
      <c r="D334" s="15">
        <f>250.9+0.86</f>
        <v>251.76000000000002</v>
      </c>
      <c r="E334" s="17">
        <v>14.8942276459816</v>
      </c>
      <c r="F334" s="20">
        <v>0.70247793802797898</v>
      </c>
      <c r="G334" s="46">
        <v>23.102502372338801</v>
      </c>
      <c r="H334" s="46">
        <v>30.170971779432801</v>
      </c>
      <c r="I334" s="46">
        <v>43.594355240064097</v>
      </c>
      <c r="J334" s="47">
        <v>19.978050995848601</v>
      </c>
      <c r="K334" s="28">
        <v>27.589590627032202</v>
      </c>
      <c r="L334" s="28">
        <v>40.411629571147301</v>
      </c>
      <c r="M334" s="53">
        <v>4601590</v>
      </c>
      <c r="N334" s="53">
        <v>515007</v>
      </c>
      <c r="O334" s="53">
        <v>845065</v>
      </c>
      <c r="P334" s="53">
        <v>74637.600000000006</v>
      </c>
      <c r="Q334" s="53">
        <v>2919370</v>
      </c>
      <c r="R334" s="53">
        <v>296278</v>
      </c>
      <c r="S334" s="51">
        <v>1036826</v>
      </c>
      <c r="T334" s="51">
        <v>388377</v>
      </c>
      <c r="U334" s="53">
        <v>852765</v>
      </c>
      <c r="W334" s="48"/>
      <c r="X334" s="53">
        <v>304000</v>
      </c>
      <c r="Y334" s="53">
        <v>733000</v>
      </c>
      <c r="Z334" s="65"/>
      <c r="AA334" s="53">
        <v>141000</v>
      </c>
      <c r="AB334" s="53">
        <v>247000</v>
      </c>
      <c r="AC334" s="53">
        <v>108000</v>
      </c>
      <c r="AD334" s="53">
        <v>793000</v>
      </c>
      <c r="AE334" s="65"/>
      <c r="AF334" s="65"/>
      <c r="AG334" s="65"/>
      <c r="AH334" s="65"/>
      <c r="AI334" s="53">
        <v>31900</v>
      </c>
      <c r="AJ334" s="53">
        <v>181000</v>
      </c>
      <c r="AK334" s="53">
        <v>853000</v>
      </c>
      <c r="AL334" s="53">
        <v>164000</v>
      </c>
      <c r="AM334" s="53">
        <v>421000</v>
      </c>
      <c r="AN334" s="53">
        <v>373000</v>
      </c>
      <c r="AO334" s="65"/>
      <c r="AP334" s="53">
        <v>669000</v>
      </c>
      <c r="AQ334" s="53">
        <v>540000</v>
      </c>
      <c r="AR334" s="53">
        <v>28500000</v>
      </c>
    </row>
    <row r="335" spans="1:44" s="15" customFormat="1">
      <c r="A335" s="6" t="s">
        <v>2</v>
      </c>
      <c r="B335" s="2">
        <v>1168</v>
      </c>
      <c r="C335" s="2" t="s">
        <v>18</v>
      </c>
      <c r="D335" s="15">
        <f>253+0.88</f>
        <v>253.88</v>
      </c>
      <c r="E335" s="17">
        <v>15.103988976572101</v>
      </c>
      <c r="F335" s="20">
        <v>0.73410847928510059</v>
      </c>
      <c r="G335" s="46">
        <v>25.2282519581508</v>
      </c>
      <c r="H335" s="46">
        <v>32.482155892213299</v>
      </c>
      <c r="I335" s="46">
        <v>47.016636706941902</v>
      </c>
      <c r="J335" s="47">
        <v>22.074197302487001</v>
      </c>
      <c r="K335" s="28">
        <v>29.961111631013399</v>
      </c>
      <c r="L335" s="28">
        <v>43.714436318510998</v>
      </c>
      <c r="M335" s="53">
        <v>6672900</v>
      </c>
      <c r="N335" s="53">
        <v>749570</v>
      </c>
      <c r="O335" s="53">
        <v>1596490</v>
      </c>
      <c r="P335" s="53">
        <v>107313</v>
      </c>
      <c r="Q335" s="53">
        <v>4087010</v>
      </c>
      <c r="R335" s="53">
        <v>365709</v>
      </c>
      <c r="S335" s="51">
        <v>5300370</v>
      </c>
      <c r="T335" s="51">
        <v>1243440</v>
      </c>
      <c r="U335" s="53">
        <v>2556090</v>
      </c>
      <c r="W335" s="48"/>
      <c r="X335" s="53">
        <v>2790000</v>
      </c>
      <c r="Y335" s="53">
        <v>2510000</v>
      </c>
      <c r="Z335" s="65"/>
      <c r="AA335" s="53">
        <v>467000</v>
      </c>
      <c r="AB335" s="53">
        <v>777000</v>
      </c>
      <c r="AC335" s="53">
        <v>107000</v>
      </c>
      <c r="AD335" s="53">
        <v>2650000</v>
      </c>
      <c r="AE335" s="53">
        <v>1420000</v>
      </c>
      <c r="AF335" s="65"/>
      <c r="AG335" s="65"/>
      <c r="AH335" s="65"/>
      <c r="AI335" s="53">
        <v>38600</v>
      </c>
      <c r="AJ335" s="53">
        <v>359000</v>
      </c>
      <c r="AK335" s="53">
        <v>2560000</v>
      </c>
      <c r="AL335" s="53">
        <v>478000</v>
      </c>
      <c r="AM335" s="53">
        <v>2200000</v>
      </c>
      <c r="AN335" s="53">
        <v>758000</v>
      </c>
      <c r="AO335" s="48"/>
      <c r="AP335" s="53">
        <v>2230000</v>
      </c>
      <c r="AQ335" s="53">
        <v>1170000</v>
      </c>
      <c r="AR335" s="53">
        <v>28000000</v>
      </c>
    </row>
    <row r="336" spans="1:44">
      <c r="A336" s="6" t="s">
        <v>2</v>
      </c>
      <c r="B336" s="2">
        <v>1168</v>
      </c>
      <c r="C336" s="2" t="s">
        <v>18</v>
      </c>
      <c r="D336" s="15">
        <f>254.5+0.67</f>
        <v>255.17</v>
      </c>
      <c r="E336" s="17">
        <v>15.223786458330601</v>
      </c>
      <c r="F336" s="20">
        <v>0.71875326825842167</v>
      </c>
      <c r="G336" s="46">
        <v>24.221727990003899</v>
      </c>
      <c r="H336" s="46">
        <v>31.409625353281999</v>
      </c>
      <c r="I336" s="46">
        <v>45.394085938093298</v>
      </c>
      <c r="J336" s="47">
        <v>21.049586855677401</v>
      </c>
      <c r="K336" s="28">
        <v>28.8176591485046</v>
      </c>
      <c r="L336" s="28">
        <v>42.105939191176603</v>
      </c>
      <c r="M336" s="53">
        <v>3086670</v>
      </c>
      <c r="N336" s="53">
        <v>244985</v>
      </c>
      <c r="O336" s="53">
        <v>422757</v>
      </c>
      <c r="P336" s="53">
        <v>40529.9</v>
      </c>
      <c r="Q336" s="53">
        <v>1801780</v>
      </c>
      <c r="R336" s="53">
        <v>162796</v>
      </c>
      <c r="S336" s="51">
        <v>1089887</v>
      </c>
      <c r="T336" s="51">
        <v>862148</v>
      </c>
      <c r="U336" s="53">
        <v>1204880</v>
      </c>
      <c r="V336" s="14"/>
      <c r="W336" s="49"/>
      <c r="X336" s="53">
        <v>578000</v>
      </c>
      <c r="Y336" s="53">
        <v>512000</v>
      </c>
      <c r="Z336" s="49"/>
      <c r="AA336" s="53">
        <v>512000</v>
      </c>
      <c r="AB336" s="66">
        <v>350000</v>
      </c>
      <c r="AC336" s="53">
        <v>53800</v>
      </c>
      <c r="AD336" s="53">
        <v>453000</v>
      </c>
      <c r="AE336" s="53">
        <v>800000</v>
      </c>
      <c r="AF336" s="49"/>
      <c r="AG336" s="49"/>
      <c r="AH336" s="49"/>
      <c r="AI336" s="53">
        <v>20000</v>
      </c>
      <c r="AJ336" s="53">
        <v>222000</v>
      </c>
      <c r="AK336" s="53">
        <v>1200000</v>
      </c>
      <c r="AL336" s="65">
        <v>9529.4140599999992</v>
      </c>
      <c r="AM336" s="53">
        <v>366000</v>
      </c>
      <c r="AN336" s="53">
        <v>243000</v>
      </c>
      <c r="AO336" s="53">
        <v>1090000</v>
      </c>
      <c r="AP336" s="49"/>
      <c r="AQ336" s="53">
        <v>789000</v>
      </c>
      <c r="AR336" s="53">
        <v>43500000</v>
      </c>
    </row>
    <row r="337" spans="1:44">
      <c r="A337" s="6" t="s">
        <v>2</v>
      </c>
      <c r="B337" s="2">
        <v>1168</v>
      </c>
      <c r="C337" s="2" t="s">
        <v>18</v>
      </c>
      <c r="D337" s="15">
        <v>256.52</v>
      </c>
      <c r="E337" s="17">
        <v>15.3431627869296</v>
      </c>
      <c r="F337" s="20">
        <v>0.75436588342821975</v>
      </c>
      <c r="G337" s="46"/>
      <c r="H337" s="46"/>
      <c r="I337" s="46"/>
      <c r="J337" s="47"/>
      <c r="K337" s="28"/>
      <c r="L337" s="28"/>
      <c r="M337" s="57">
        <v>536798</v>
      </c>
      <c r="N337" s="57">
        <v>65050.2</v>
      </c>
      <c r="O337" s="57">
        <v>156722</v>
      </c>
      <c r="P337" s="57">
        <v>8928.8906299999999</v>
      </c>
      <c r="Q337" s="57">
        <v>283734</v>
      </c>
      <c r="R337" s="57">
        <v>34124.5</v>
      </c>
      <c r="S337" s="51">
        <v>110106.3</v>
      </c>
      <c r="T337" s="51">
        <v>122140.3</v>
      </c>
      <c r="U337" s="54">
        <v>208650</v>
      </c>
      <c r="V337" s="14"/>
      <c r="W337" s="54">
        <v>7820</v>
      </c>
      <c r="X337" s="54">
        <v>35700</v>
      </c>
      <c r="Y337" s="54">
        <v>74400</v>
      </c>
      <c r="Z337" s="48"/>
      <c r="AA337" s="54">
        <v>39600</v>
      </c>
      <c r="AB337" s="54">
        <v>82500</v>
      </c>
      <c r="AC337" s="54">
        <v>47400</v>
      </c>
      <c r="AD337" s="54">
        <v>0</v>
      </c>
      <c r="AE337" s="81">
        <v>251000</v>
      </c>
      <c r="AF337" s="82"/>
      <c r="AG337" s="82"/>
      <c r="AH337" s="82"/>
      <c r="AI337" s="54">
        <v>6270</v>
      </c>
      <c r="AJ337" s="54">
        <v>0</v>
      </c>
      <c r="AK337" s="54">
        <v>209000</v>
      </c>
      <c r="AL337" s="54">
        <v>30500</v>
      </c>
      <c r="AM337" s="80">
        <v>13400</v>
      </c>
      <c r="AN337" s="80">
        <v>135000</v>
      </c>
      <c r="AO337" s="80">
        <v>61300</v>
      </c>
      <c r="AP337" s="80">
        <v>351000</v>
      </c>
      <c r="AQ337" s="54">
        <v>167000</v>
      </c>
      <c r="AR337" s="48"/>
    </row>
    <row r="338" spans="1:44" s="15" customFormat="1">
      <c r="A338" s="6" t="s">
        <v>2</v>
      </c>
      <c r="B338" s="2">
        <v>1168</v>
      </c>
      <c r="C338" s="2" t="s">
        <v>18</v>
      </c>
      <c r="D338" s="15">
        <f>257.42+0.835</f>
        <v>258.255</v>
      </c>
      <c r="E338" s="17">
        <v>15.4897621887319</v>
      </c>
      <c r="F338" s="20">
        <v>0.78932834779835981</v>
      </c>
      <c r="G338" s="46"/>
      <c r="H338" s="46"/>
      <c r="I338" s="46"/>
      <c r="J338" s="47"/>
      <c r="K338" s="28"/>
      <c r="L338" s="28"/>
      <c r="M338" s="53">
        <v>7491150</v>
      </c>
      <c r="N338" s="53">
        <v>507417</v>
      </c>
      <c r="O338" s="53">
        <v>1732360</v>
      </c>
      <c r="P338" s="53">
        <v>50896</v>
      </c>
      <c r="Q338" s="53">
        <v>1119460</v>
      </c>
      <c r="R338" s="53">
        <v>117895</v>
      </c>
      <c r="S338" s="51">
        <v>1008195</v>
      </c>
      <c r="T338" s="51">
        <v>876915</v>
      </c>
      <c r="U338" s="53">
        <v>2632490</v>
      </c>
      <c r="W338" s="48"/>
      <c r="X338" s="53">
        <v>495000</v>
      </c>
      <c r="Y338" s="53">
        <v>513000</v>
      </c>
      <c r="Z338" s="48"/>
      <c r="AA338" s="53">
        <v>231000</v>
      </c>
      <c r="AB338" s="53">
        <v>646000</v>
      </c>
      <c r="AC338" s="48"/>
      <c r="AD338" s="53">
        <v>737000</v>
      </c>
      <c r="AE338" s="53">
        <v>2470000</v>
      </c>
      <c r="AF338" s="82"/>
      <c r="AG338" s="82"/>
      <c r="AH338" s="82"/>
      <c r="AI338" s="53">
        <v>16100</v>
      </c>
      <c r="AJ338" s="53">
        <v>158000</v>
      </c>
      <c r="AK338" s="53">
        <v>2630000</v>
      </c>
      <c r="AL338" s="53">
        <v>272000</v>
      </c>
      <c r="AM338" s="53">
        <v>1160000</v>
      </c>
      <c r="AN338" s="53">
        <v>616000</v>
      </c>
      <c r="AO338" s="68"/>
      <c r="AP338" s="53">
        <v>4020000</v>
      </c>
      <c r="AQ338" s="53">
        <v>798000</v>
      </c>
      <c r="AR338" s="53">
        <v>25200000</v>
      </c>
    </row>
    <row r="339" spans="1:44">
      <c r="A339" s="6" t="s">
        <v>2</v>
      </c>
      <c r="B339" s="2">
        <v>1168</v>
      </c>
      <c r="C339" s="2" t="s">
        <v>18</v>
      </c>
      <c r="D339" s="17">
        <f>258.92+0.58</f>
        <v>259.5</v>
      </c>
      <c r="E339" s="17">
        <v>15.590376970092199</v>
      </c>
      <c r="F339" s="20">
        <v>0.75306117146075691</v>
      </c>
      <c r="G339" s="46"/>
      <c r="H339" s="46"/>
      <c r="I339" s="46"/>
      <c r="J339" s="47"/>
      <c r="K339" s="28"/>
      <c r="L339" s="28"/>
      <c r="M339" s="53">
        <v>4926160</v>
      </c>
      <c r="N339" s="53">
        <v>403895</v>
      </c>
      <c r="O339" s="53">
        <v>1117070</v>
      </c>
      <c r="P339" s="53">
        <v>29852.2</v>
      </c>
      <c r="Q339" s="53">
        <v>955478</v>
      </c>
      <c r="R339" s="53">
        <v>84790.3</v>
      </c>
      <c r="S339" s="51">
        <v>723798</v>
      </c>
      <c r="T339" s="51">
        <v>1017261</v>
      </c>
      <c r="U339" s="53">
        <v>1771280</v>
      </c>
      <c r="V339" s="14"/>
      <c r="W339" s="48"/>
      <c r="X339" s="53">
        <v>160000</v>
      </c>
      <c r="Y339" s="53">
        <v>564000</v>
      </c>
      <c r="Z339" s="48"/>
      <c r="AA339" s="53">
        <v>442000</v>
      </c>
      <c r="AB339" s="53">
        <v>575000</v>
      </c>
      <c r="AC339" s="53">
        <v>66700</v>
      </c>
      <c r="AD339" s="53">
        <v>550000</v>
      </c>
      <c r="AE339" s="53">
        <v>916000</v>
      </c>
      <c r="AF339" s="82"/>
      <c r="AG339" s="82"/>
      <c r="AH339" s="82"/>
      <c r="AI339" s="53">
        <v>36700</v>
      </c>
      <c r="AJ339" s="53">
        <v>407000</v>
      </c>
      <c r="AK339" s="53">
        <v>1770000</v>
      </c>
      <c r="AL339" s="53">
        <v>269000</v>
      </c>
      <c r="AM339" s="53">
        <v>209000</v>
      </c>
      <c r="AN339" s="53">
        <v>181000</v>
      </c>
      <c r="AO339" s="53">
        <v>1430000</v>
      </c>
      <c r="AP339" s="68"/>
      <c r="AQ339" s="53">
        <v>1600000</v>
      </c>
      <c r="AR339" s="53">
        <v>43200000</v>
      </c>
    </row>
    <row r="340" spans="1:44" s="15" customFormat="1">
      <c r="A340" s="6" t="s">
        <v>4</v>
      </c>
      <c r="B340" s="2">
        <v>1168</v>
      </c>
      <c r="C340" s="2" t="s">
        <v>18</v>
      </c>
      <c r="D340" s="15">
        <v>260.15999999999997</v>
      </c>
      <c r="E340" s="17">
        <v>15.642201976356199</v>
      </c>
      <c r="F340" s="20">
        <v>0.80238919281009269</v>
      </c>
      <c r="G340" s="46"/>
      <c r="H340" s="46"/>
      <c r="I340" s="46"/>
      <c r="J340" s="47"/>
      <c r="K340" s="28"/>
      <c r="L340" s="28"/>
      <c r="M340" s="54">
        <v>2600000</v>
      </c>
      <c r="N340" s="54">
        <v>177000</v>
      </c>
      <c r="O340" s="54">
        <v>656000</v>
      </c>
      <c r="P340" s="54">
        <v>16700</v>
      </c>
      <c r="Q340" s="54">
        <v>475000</v>
      </c>
      <c r="R340" s="54">
        <v>46000</v>
      </c>
      <c r="S340" s="51">
        <v>175200</v>
      </c>
      <c r="T340" s="51">
        <v>155900</v>
      </c>
      <c r="U340" s="54">
        <v>392000</v>
      </c>
      <c r="W340" s="54">
        <v>0</v>
      </c>
      <c r="X340" s="54">
        <v>59200</v>
      </c>
      <c r="Y340" s="54">
        <v>116000</v>
      </c>
      <c r="Z340" s="48"/>
      <c r="AA340" s="54">
        <v>58000</v>
      </c>
      <c r="AB340" s="54">
        <v>97900</v>
      </c>
      <c r="AC340" s="54">
        <v>119000</v>
      </c>
      <c r="AD340" s="54">
        <v>24100</v>
      </c>
      <c r="AE340" s="54">
        <v>169000</v>
      </c>
      <c r="AF340" s="48"/>
      <c r="AG340" s="48"/>
      <c r="AH340" s="48"/>
      <c r="AI340" s="54">
        <v>4590</v>
      </c>
      <c r="AJ340" s="54">
        <v>67700</v>
      </c>
      <c r="AK340" s="54">
        <v>392000</v>
      </c>
      <c r="AL340" s="54">
        <v>58600</v>
      </c>
      <c r="AM340" s="54">
        <v>3910</v>
      </c>
      <c r="AN340" s="54">
        <v>58300</v>
      </c>
      <c r="AO340" s="54">
        <v>113000</v>
      </c>
      <c r="AP340" s="54">
        <v>207000</v>
      </c>
      <c r="AQ340" s="54">
        <v>221000</v>
      </c>
      <c r="AR340" s="48"/>
    </row>
    <row r="341" spans="1:44" s="15" customFormat="1">
      <c r="A341" s="6" t="s">
        <v>2</v>
      </c>
      <c r="B341" s="2">
        <v>1168</v>
      </c>
      <c r="C341" s="2" t="s">
        <v>18</v>
      </c>
      <c r="D341" s="15">
        <f>262.6+0.63</f>
        <v>263.23</v>
      </c>
      <c r="E341" s="17">
        <v>15.8699826399855</v>
      </c>
      <c r="F341" s="20">
        <v>0.75161984179857511</v>
      </c>
      <c r="G341" s="46"/>
      <c r="H341" s="46"/>
      <c r="I341" s="46"/>
      <c r="J341" s="47"/>
      <c r="K341" s="28"/>
      <c r="L341" s="28"/>
      <c r="M341" s="53">
        <v>7379380</v>
      </c>
      <c r="N341" s="53">
        <v>374991</v>
      </c>
      <c r="O341" s="53">
        <v>963671</v>
      </c>
      <c r="P341" s="53">
        <v>38104.199999999997</v>
      </c>
      <c r="Q341" s="53">
        <v>1327940</v>
      </c>
      <c r="R341" s="53">
        <v>132980</v>
      </c>
      <c r="S341" s="51">
        <v>1127465</v>
      </c>
      <c r="T341" s="51">
        <v>412797</v>
      </c>
      <c r="U341" s="53">
        <v>1288750</v>
      </c>
      <c r="W341" s="48"/>
      <c r="X341" s="53">
        <v>846000</v>
      </c>
      <c r="Y341" s="53">
        <v>282000</v>
      </c>
      <c r="Z341" s="48"/>
      <c r="AA341" s="53">
        <v>154000</v>
      </c>
      <c r="AB341" s="53">
        <v>258000</v>
      </c>
      <c r="AC341" s="53">
        <v>89100</v>
      </c>
      <c r="AD341" s="53">
        <v>161000</v>
      </c>
      <c r="AE341" s="53">
        <v>1580000</v>
      </c>
      <c r="AF341" s="48"/>
      <c r="AG341" s="48"/>
      <c r="AH341" s="48"/>
      <c r="AI341" s="53">
        <v>23600</v>
      </c>
      <c r="AJ341" s="53">
        <v>161000</v>
      </c>
      <c r="AK341" s="53">
        <v>1290000</v>
      </c>
      <c r="AL341" s="53">
        <v>149000</v>
      </c>
      <c r="AM341" s="53">
        <v>295000</v>
      </c>
      <c r="AN341" s="53">
        <v>230000</v>
      </c>
      <c r="AO341" s="48"/>
      <c r="AP341" s="53">
        <v>2180000</v>
      </c>
      <c r="AQ341" s="53">
        <v>624000</v>
      </c>
      <c r="AR341" s="53">
        <v>27000000</v>
      </c>
    </row>
    <row r="342" spans="1:44" s="15" customFormat="1">
      <c r="A342" s="6" t="s">
        <v>2</v>
      </c>
      <c r="B342" s="2">
        <v>1168</v>
      </c>
      <c r="C342" s="2" t="s">
        <v>18</v>
      </c>
      <c r="D342" s="15">
        <f>264.1+0.28</f>
        <v>264.38</v>
      </c>
      <c r="E342" s="17">
        <v>15.949883718039001</v>
      </c>
      <c r="F342" s="20">
        <v>0.76063398474261945</v>
      </c>
      <c r="G342" s="46"/>
      <c r="H342" s="46"/>
      <c r="I342" s="46"/>
      <c r="J342" s="47"/>
      <c r="K342" s="28"/>
      <c r="L342" s="28"/>
      <c r="M342" s="53">
        <v>12158300</v>
      </c>
      <c r="N342" s="53">
        <v>8947720</v>
      </c>
      <c r="O342" s="53">
        <v>28089300</v>
      </c>
      <c r="P342" s="53">
        <v>247698</v>
      </c>
      <c r="Q342" s="53">
        <v>865401</v>
      </c>
      <c r="R342" s="53">
        <v>96194.2</v>
      </c>
      <c r="S342" s="51">
        <v>678002</v>
      </c>
      <c r="T342" s="51">
        <v>1660558</v>
      </c>
      <c r="U342" s="53">
        <v>4718950</v>
      </c>
      <c r="W342" s="48"/>
      <c r="X342" s="53">
        <v>220000</v>
      </c>
      <c r="Y342" s="53">
        <v>458000</v>
      </c>
      <c r="Z342" s="48"/>
      <c r="AA342" s="53">
        <v>338000</v>
      </c>
      <c r="AB342" s="53">
        <v>1320000</v>
      </c>
      <c r="AC342" s="53">
        <v>225000</v>
      </c>
      <c r="AD342" s="53">
        <v>202000</v>
      </c>
      <c r="AE342" s="53">
        <v>2130000</v>
      </c>
      <c r="AF342" s="48"/>
      <c r="AG342" s="48"/>
      <c r="AH342" s="48"/>
      <c r="AI342" s="53">
        <v>166000</v>
      </c>
      <c r="AJ342" s="53">
        <v>117000</v>
      </c>
      <c r="AK342" s="53">
        <v>4720000</v>
      </c>
      <c r="AL342" s="54">
        <v>279000</v>
      </c>
      <c r="AM342" s="53">
        <v>351000</v>
      </c>
      <c r="AN342" s="53">
        <v>249000</v>
      </c>
      <c r="AO342" s="53">
        <v>3130000</v>
      </c>
      <c r="AP342" s="48"/>
      <c r="AQ342" s="53">
        <v>911000</v>
      </c>
      <c r="AR342" s="53">
        <v>47500000</v>
      </c>
    </row>
    <row r="343" spans="1:44" s="15" customFormat="1">
      <c r="A343" s="6" t="s">
        <v>2</v>
      </c>
      <c r="B343" s="2">
        <v>1168</v>
      </c>
      <c r="C343" s="2" t="s">
        <v>18</v>
      </c>
      <c r="D343" s="15">
        <v>266.2</v>
      </c>
      <c r="E343" s="17">
        <v>16.070578424006101</v>
      </c>
      <c r="F343" s="20">
        <v>0.81576484017213435</v>
      </c>
      <c r="G343" s="46"/>
      <c r="H343" s="46"/>
      <c r="I343" s="46"/>
      <c r="J343" s="47"/>
      <c r="K343" s="28"/>
      <c r="L343" s="28"/>
      <c r="M343" s="57">
        <v>1754911.8</v>
      </c>
      <c r="N343" s="57">
        <v>180028.5</v>
      </c>
      <c r="O343" s="57">
        <v>761502</v>
      </c>
      <c r="P343" s="57">
        <v>13820</v>
      </c>
      <c r="Q343" s="57">
        <v>202560</v>
      </c>
      <c r="R343" s="57">
        <v>21816.400000000001</v>
      </c>
      <c r="S343" s="51">
        <v>190839.2</v>
      </c>
      <c r="T343" s="51">
        <v>305599.7</v>
      </c>
      <c r="U343" s="54">
        <v>800192.6</v>
      </c>
      <c r="W343" s="54">
        <v>60800</v>
      </c>
      <c r="X343" s="54">
        <v>52400</v>
      </c>
      <c r="Y343" s="54">
        <v>138000</v>
      </c>
      <c r="Z343" s="48"/>
      <c r="AA343" s="54">
        <v>161000</v>
      </c>
      <c r="AB343" s="54">
        <v>145000</v>
      </c>
      <c r="AC343" s="54">
        <v>118000</v>
      </c>
      <c r="AD343" s="54">
        <v>30300</v>
      </c>
      <c r="AE343" s="81">
        <v>236000</v>
      </c>
      <c r="AF343" s="82"/>
      <c r="AG343" s="82"/>
      <c r="AH343" s="82"/>
      <c r="AI343" s="54">
        <v>39800</v>
      </c>
      <c r="AJ343" s="54">
        <v>11900</v>
      </c>
      <c r="AK343" s="54">
        <v>800000</v>
      </c>
      <c r="AL343" s="54">
        <v>82200</v>
      </c>
      <c r="AM343" s="80">
        <v>71600</v>
      </c>
      <c r="AN343" s="80">
        <v>89600</v>
      </c>
      <c r="AO343" s="80">
        <v>299000</v>
      </c>
      <c r="AP343" s="68"/>
      <c r="AQ343" s="54">
        <v>201000</v>
      </c>
      <c r="AR343" s="48"/>
    </row>
    <row r="344" spans="1:44" s="15" customFormat="1">
      <c r="A344" s="6" t="s">
        <v>2</v>
      </c>
      <c r="B344" s="2">
        <v>1168</v>
      </c>
      <c r="C344" s="2" t="s">
        <v>18</v>
      </c>
      <c r="D344" s="17">
        <f>267.1+0.87</f>
        <v>267.97000000000003</v>
      </c>
      <c r="E344" s="17">
        <v>16.1814510941071</v>
      </c>
      <c r="F344" s="20">
        <v>0.77864482554120806</v>
      </c>
      <c r="G344" s="46"/>
      <c r="H344" s="46"/>
      <c r="I344" s="46"/>
      <c r="J344" s="47"/>
      <c r="K344" s="28"/>
      <c r="L344" s="28"/>
      <c r="M344" s="53">
        <v>46822800</v>
      </c>
      <c r="N344" s="53">
        <v>6105980</v>
      </c>
      <c r="O344" s="53">
        <v>19228100</v>
      </c>
      <c r="P344" s="53">
        <v>710307</v>
      </c>
      <c r="Q344" s="53">
        <v>23529600</v>
      </c>
      <c r="R344" s="53">
        <v>1540150</v>
      </c>
      <c r="S344" s="51">
        <v>5286600</v>
      </c>
      <c r="T344" s="51">
        <v>5857670</v>
      </c>
      <c r="U344" s="53">
        <v>22441800</v>
      </c>
      <c r="W344" s="48"/>
      <c r="X344" s="53">
        <v>1510000</v>
      </c>
      <c r="Y344" s="53">
        <v>3770000</v>
      </c>
      <c r="Z344" s="48"/>
      <c r="AA344" s="53">
        <v>2170000</v>
      </c>
      <c r="AB344" s="53">
        <v>3690000</v>
      </c>
      <c r="AC344" s="53">
        <v>336000</v>
      </c>
      <c r="AD344" s="53">
        <v>2760000</v>
      </c>
      <c r="AE344" s="53">
        <v>1940000</v>
      </c>
      <c r="AF344" s="53">
        <v>220000</v>
      </c>
      <c r="AG344" s="53">
        <v>126000</v>
      </c>
      <c r="AH344" s="53">
        <v>94900</v>
      </c>
      <c r="AI344" s="53">
        <v>123000</v>
      </c>
      <c r="AJ344" s="53">
        <v>895000</v>
      </c>
      <c r="AK344" s="53">
        <v>22400000</v>
      </c>
      <c r="AL344" s="53">
        <v>1400000</v>
      </c>
      <c r="AM344" s="53">
        <v>7050000</v>
      </c>
      <c r="AN344" s="53">
        <v>2980000</v>
      </c>
      <c r="AO344" s="53">
        <v>2750000</v>
      </c>
      <c r="AP344" s="65"/>
      <c r="AQ344" s="53">
        <v>3670000</v>
      </c>
      <c r="AR344" s="53">
        <v>66800000</v>
      </c>
    </row>
    <row r="345" spans="1:44">
      <c r="A345" s="6" t="s">
        <v>2</v>
      </c>
      <c r="B345" s="2">
        <v>1168</v>
      </c>
      <c r="C345" s="2" t="s">
        <v>18</v>
      </c>
      <c r="D345" s="17">
        <f>268.6+0.24</f>
        <v>268.84000000000003</v>
      </c>
      <c r="E345" s="17">
        <v>16.233685176633401</v>
      </c>
      <c r="F345" s="20">
        <v>0.75270762298046789</v>
      </c>
      <c r="G345" s="46"/>
      <c r="H345" s="46"/>
      <c r="I345" s="46"/>
      <c r="J345" s="47"/>
      <c r="K345" s="28"/>
      <c r="L345" s="28"/>
      <c r="M345" s="53">
        <v>3541500</v>
      </c>
      <c r="N345" s="53">
        <v>751568</v>
      </c>
      <c r="O345" s="53">
        <v>2209930</v>
      </c>
      <c r="P345" s="57">
        <v>32944.300000000003</v>
      </c>
      <c r="Q345" s="53">
        <v>577980</v>
      </c>
      <c r="R345" s="53">
        <v>44745.599999999999</v>
      </c>
      <c r="S345" s="51">
        <v>708308</v>
      </c>
      <c r="T345" s="51">
        <v>741550</v>
      </c>
      <c r="U345" s="53">
        <v>2348100</v>
      </c>
      <c r="V345" s="14"/>
      <c r="W345" s="48"/>
      <c r="X345" s="53">
        <v>345000</v>
      </c>
      <c r="Y345" s="54">
        <v>363000</v>
      </c>
      <c r="Z345" s="48"/>
      <c r="AA345" s="53">
        <v>251000</v>
      </c>
      <c r="AB345" s="53">
        <v>490000</v>
      </c>
      <c r="AC345" s="53">
        <v>45000</v>
      </c>
      <c r="AD345" s="53">
        <v>204000</v>
      </c>
      <c r="AE345" s="53">
        <v>452000</v>
      </c>
      <c r="AF345" s="65">
        <v>2932.1918900000001</v>
      </c>
      <c r="AG345" s="82"/>
      <c r="AH345" s="82"/>
      <c r="AI345" s="53">
        <v>14600</v>
      </c>
      <c r="AJ345" s="53">
        <v>385000</v>
      </c>
      <c r="AK345" s="53">
        <v>2350000</v>
      </c>
      <c r="AL345" s="53">
        <v>184000</v>
      </c>
      <c r="AM345" s="53">
        <v>185000</v>
      </c>
      <c r="AN345" s="53">
        <v>104000</v>
      </c>
      <c r="AO345" s="53">
        <v>435000</v>
      </c>
      <c r="AP345" s="53">
        <v>26200</v>
      </c>
      <c r="AQ345" s="53">
        <v>1510000</v>
      </c>
      <c r="AR345" s="53">
        <v>46300000</v>
      </c>
    </row>
    <row r="346" spans="1:44" s="15" customFormat="1">
      <c r="A346" s="6" t="s">
        <v>2</v>
      </c>
      <c r="B346" s="2">
        <v>1168</v>
      </c>
      <c r="C346" s="2" t="s">
        <v>18</v>
      </c>
      <c r="D346" s="15">
        <v>270.91000000000003</v>
      </c>
      <c r="E346" s="17">
        <v>16.352220179571301</v>
      </c>
      <c r="F346" s="20">
        <v>0.71060227430391443</v>
      </c>
      <c r="G346" s="46"/>
      <c r="H346" s="46"/>
      <c r="I346" s="46"/>
      <c r="J346" s="47"/>
      <c r="K346" s="28"/>
      <c r="L346" s="28"/>
      <c r="M346" s="53">
        <v>2647700</v>
      </c>
      <c r="N346" s="53">
        <v>204203</v>
      </c>
      <c r="O346" s="53">
        <v>451026</v>
      </c>
      <c r="P346" s="57">
        <v>18284.400000000001</v>
      </c>
      <c r="Q346" s="53">
        <v>397105</v>
      </c>
      <c r="R346" s="53">
        <v>32100.3</v>
      </c>
      <c r="S346" s="51">
        <v>2725806</v>
      </c>
      <c r="T346" s="51">
        <v>645804</v>
      </c>
      <c r="U346" s="53">
        <v>2146400</v>
      </c>
      <c r="W346" s="48"/>
      <c r="X346" s="53">
        <v>2100000</v>
      </c>
      <c r="Y346" s="54">
        <v>625000</v>
      </c>
      <c r="Z346" s="48"/>
      <c r="AA346" s="53">
        <v>252000</v>
      </c>
      <c r="AB346" s="53">
        <v>394000</v>
      </c>
      <c r="AC346" s="53">
        <v>445000</v>
      </c>
      <c r="AD346" s="53">
        <v>98500</v>
      </c>
      <c r="AE346" s="82"/>
      <c r="AF346" s="82"/>
      <c r="AG346" s="82"/>
      <c r="AH346" s="82"/>
      <c r="AI346" s="53">
        <v>43100</v>
      </c>
      <c r="AJ346" s="53">
        <v>214000</v>
      </c>
      <c r="AK346" s="53">
        <v>2150000</v>
      </c>
      <c r="AL346" s="53">
        <v>143000</v>
      </c>
      <c r="AM346" s="65">
        <v>9504.5898400000005</v>
      </c>
      <c r="AN346" s="53">
        <v>131000</v>
      </c>
      <c r="AO346" s="53">
        <v>107000</v>
      </c>
      <c r="AP346" s="53">
        <v>110000</v>
      </c>
      <c r="AQ346" s="54">
        <v>385000</v>
      </c>
      <c r="AR346" s="48"/>
    </row>
    <row r="347" spans="1:44" s="15" customFormat="1">
      <c r="A347" s="6" t="s">
        <v>2</v>
      </c>
      <c r="B347" s="2">
        <v>1168</v>
      </c>
      <c r="C347" s="2" t="s">
        <v>18</v>
      </c>
      <c r="D347" s="17">
        <f>271.6+0.23</f>
        <v>271.83000000000004</v>
      </c>
      <c r="E347" s="17">
        <v>16.402397476718701</v>
      </c>
      <c r="F347" s="20">
        <v>0.74717067029650941</v>
      </c>
      <c r="G347" s="46"/>
      <c r="H347" s="46"/>
      <c r="I347" s="46"/>
      <c r="J347" s="47"/>
      <c r="K347" s="28"/>
      <c r="L347" s="28"/>
      <c r="M347" s="49">
        <v>655734.43799999997</v>
      </c>
      <c r="N347" s="49">
        <v>32346.096000000001</v>
      </c>
      <c r="O347" s="49">
        <v>82922.326000000001</v>
      </c>
      <c r="P347" s="49">
        <v>3078.4229999999998</v>
      </c>
      <c r="Q347" s="49">
        <v>104802.833</v>
      </c>
      <c r="R347" s="49">
        <v>9589.6409999999996</v>
      </c>
      <c r="S347" s="51">
        <v>53222.557999999997</v>
      </c>
      <c r="T347" s="51">
        <v>107018.405</v>
      </c>
      <c r="U347" s="49">
        <v>151311.255</v>
      </c>
      <c r="W347" s="49">
        <v>0</v>
      </c>
      <c r="X347" s="49">
        <v>23598.116999999998</v>
      </c>
      <c r="Y347" s="49">
        <v>29624.440999999999</v>
      </c>
      <c r="Z347" s="49">
        <v>0</v>
      </c>
      <c r="AA347" s="49">
        <v>20501.353999999999</v>
      </c>
      <c r="AB347" s="49">
        <v>86517.051000000007</v>
      </c>
      <c r="AC347" s="49">
        <v>4669.9139999999998</v>
      </c>
      <c r="AD347" s="49">
        <v>27705.185000000001</v>
      </c>
      <c r="AE347" s="49">
        <v>30930.542000000001</v>
      </c>
      <c r="AF347" s="49">
        <v>701.43700000000001</v>
      </c>
      <c r="AG347" s="49">
        <v>644.71799999999996</v>
      </c>
      <c r="AH347" s="49">
        <v>113.41</v>
      </c>
      <c r="AI347" s="49">
        <v>1165.627</v>
      </c>
      <c r="AJ347" s="49">
        <v>15386.144</v>
      </c>
      <c r="AK347" s="49">
        <v>151311.255</v>
      </c>
      <c r="AL347" s="49">
        <v>17475.544000000002</v>
      </c>
      <c r="AM347" s="49">
        <v>10448.744000000001</v>
      </c>
      <c r="AN347" s="49">
        <v>8923.9830000000002</v>
      </c>
      <c r="AO347" s="49">
        <v>502.59500000000003</v>
      </c>
      <c r="AP347" s="49">
        <v>42677.150999999998</v>
      </c>
      <c r="AQ347" s="49">
        <v>73487.604000000007</v>
      </c>
      <c r="AR347" s="53">
        <v>1050000</v>
      </c>
    </row>
    <row r="348" spans="1:44" s="15" customFormat="1">
      <c r="A348" s="6" t="s">
        <v>2</v>
      </c>
      <c r="B348" s="2">
        <v>1168</v>
      </c>
      <c r="C348" s="2" t="s">
        <v>18</v>
      </c>
      <c r="D348" s="17">
        <f>272.2+0.29</f>
        <v>272.49</v>
      </c>
      <c r="E348" s="17">
        <v>16.437360273933798</v>
      </c>
      <c r="F348" s="20">
        <v>0.76828378345840809</v>
      </c>
      <c r="G348" s="46"/>
      <c r="H348" s="46"/>
      <c r="I348" s="46"/>
      <c r="J348" s="47"/>
      <c r="K348" s="28"/>
      <c r="L348" s="28"/>
      <c r="M348" s="53">
        <v>25214400</v>
      </c>
      <c r="N348" s="53">
        <v>2559890</v>
      </c>
      <c r="O348" s="53">
        <v>8237490</v>
      </c>
      <c r="P348" s="53">
        <v>113117</v>
      </c>
      <c r="Q348" s="66">
        <v>1842670</v>
      </c>
      <c r="R348" s="53">
        <v>137025</v>
      </c>
      <c r="S348" s="51">
        <v>3942377</v>
      </c>
      <c r="T348" s="51">
        <v>4006907</v>
      </c>
      <c r="U348" s="53">
        <v>12021100</v>
      </c>
      <c r="W348" s="49"/>
      <c r="X348" s="53">
        <v>714000</v>
      </c>
      <c r="Y348" s="53">
        <v>3230000</v>
      </c>
      <c r="Z348" s="49"/>
      <c r="AA348" s="53">
        <v>792000</v>
      </c>
      <c r="AB348" s="53">
        <v>3210000</v>
      </c>
      <c r="AC348" s="53">
        <v>198000</v>
      </c>
      <c r="AD348" s="53">
        <v>1990000</v>
      </c>
      <c r="AE348" s="53">
        <v>982000</v>
      </c>
      <c r="AF348" s="53">
        <v>112000</v>
      </c>
      <c r="AG348" s="53">
        <v>72400</v>
      </c>
      <c r="AH348" s="53">
        <v>35200</v>
      </c>
      <c r="AI348" s="53">
        <v>79800</v>
      </c>
      <c r="AJ348" s="53">
        <v>919000</v>
      </c>
      <c r="AK348" s="53">
        <v>12000000</v>
      </c>
      <c r="AL348" s="53">
        <v>823000</v>
      </c>
      <c r="AM348" s="53">
        <v>2360000</v>
      </c>
      <c r="AN348" s="53">
        <v>1500000</v>
      </c>
      <c r="AO348" s="49"/>
      <c r="AP348" s="53">
        <v>1280000</v>
      </c>
      <c r="AQ348" s="53">
        <v>3070000</v>
      </c>
      <c r="AR348" s="53">
        <v>22600000</v>
      </c>
    </row>
    <row r="349" spans="1:44" s="15" customFormat="1">
      <c r="A349" s="6" t="s">
        <v>2</v>
      </c>
      <c r="B349" s="2">
        <v>1168</v>
      </c>
      <c r="C349" s="2" t="s">
        <v>18</v>
      </c>
      <c r="D349" s="17">
        <f>273.7+0.58</f>
        <v>274.27999999999997</v>
      </c>
      <c r="E349" s="17">
        <v>16.523970041344199</v>
      </c>
      <c r="F349" s="20">
        <v>0.70506025572303432</v>
      </c>
      <c r="G349" s="46"/>
      <c r="H349" s="46"/>
      <c r="I349" s="46"/>
      <c r="J349" s="47"/>
      <c r="K349" s="28"/>
      <c r="L349" s="28"/>
      <c r="M349" s="53">
        <v>1530120</v>
      </c>
      <c r="N349" s="53">
        <v>156563</v>
      </c>
      <c r="O349" s="53">
        <v>334156</v>
      </c>
      <c r="P349" s="65">
        <v>9064.5595699999994</v>
      </c>
      <c r="Q349" s="53">
        <v>323647</v>
      </c>
      <c r="R349" s="53">
        <v>31046.9</v>
      </c>
      <c r="S349" s="51">
        <v>254164.5</v>
      </c>
      <c r="T349" s="51">
        <v>441158</v>
      </c>
      <c r="U349" s="53">
        <v>869072</v>
      </c>
      <c r="W349" s="49"/>
      <c r="X349" s="53">
        <v>60300</v>
      </c>
      <c r="Y349" s="53">
        <v>194000</v>
      </c>
      <c r="Z349" s="49"/>
      <c r="AA349" s="53">
        <v>100000</v>
      </c>
      <c r="AB349" s="53">
        <v>341000</v>
      </c>
      <c r="AC349" s="53">
        <v>25600</v>
      </c>
      <c r="AD349" s="53">
        <v>58400</v>
      </c>
      <c r="AE349" s="53">
        <v>831000</v>
      </c>
      <c r="AF349" s="49"/>
      <c r="AG349" s="49"/>
      <c r="AH349" s="49"/>
      <c r="AI349" s="53">
        <v>14500</v>
      </c>
      <c r="AJ349" s="53">
        <v>170000</v>
      </c>
      <c r="AK349" s="53">
        <v>869000</v>
      </c>
      <c r="AL349" s="53">
        <v>84100</v>
      </c>
      <c r="AM349" s="49"/>
      <c r="AN349" s="49"/>
      <c r="AO349" s="49"/>
      <c r="AP349" s="49"/>
      <c r="AQ349" s="53">
        <v>582000</v>
      </c>
      <c r="AR349" s="53">
        <v>44600000</v>
      </c>
    </row>
    <row r="350" spans="1:44" s="15" customFormat="1">
      <c r="A350" s="6" t="s">
        <v>2</v>
      </c>
      <c r="B350" s="2">
        <v>1168</v>
      </c>
      <c r="C350" s="2" t="s">
        <v>18</v>
      </c>
      <c r="D350" s="15">
        <v>275.82</v>
      </c>
      <c r="E350" s="17">
        <v>16.591365308910699</v>
      </c>
      <c r="F350" s="20">
        <v>0.59728984631505844</v>
      </c>
      <c r="G350" s="46"/>
      <c r="H350" s="46"/>
      <c r="I350" s="46"/>
      <c r="J350" s="47"/>
      <c r="K350" s="28"/>
      <c r="L350" s="28"/>
      <c r="M350" s="56">
        <v>946537.6</v>
      </c>
      <c r="N350" s="56">
        <v>162947.20000000001</v>
      </c>
      <c r="O350" s="56">
        <v>214262.1</v>
      </c>
      <c r="P350" s="56">
        <v>9552</v>
      </c>
      <c r="Q350" s="56">
        <v>171205.4</v>
      </c>
      <c r="R350" s="56">
        <v>17865.2</v>
      </c>
      <c r="S350" s="51">
        <v>521751</v>
      </c>
      <c r="T350" s="51">
        <v>829974</v>
      </c>
      <c r="U350" s="54">
        <v>2444760</v>
      </c>
      <c r="W350" s="54">
        <v>0</v>
      </c>
      <c r="X350" s="56">
        <v>84300</v>
      </c>
      <c r="Y350" s="56">
        <v>437000</v>
      </c>
      <c r="Z350" s="76"/>
      <c r="AA350" s="56">
        <v>830000</v>
      </c>
      <c r="AB350" s="54">
        <v>0</v>
      </c>
      <c r="AC350" s="56">
        <v>350000</v>
      </c>
      <c r="AD350" s="54">
        <v>0</v>
      </c>
      <c r="AE350" s="56">
        <v>1060000</v>
      </c>
      <c r="AF350" s="76"/>
      <c r="AG350" s="76"/>
      <c r="AH350" s="76"/>
      <c r="AI350" s="56">
        <v>79500</v>
      </c>
      <c r="AJ350" s="54">
        <v>0</v>
      </c>
      <c r="AK350" s="54">
        <v>2440000</v>
      </c>
      <c r="AL350" s="56">
        <v>68600</v>
      </c>
      <c r="AM350" s="56">
        <v>13600</v>
      </c>
      <c r="AN350" s="56">
        <v>40300</v>
      </c>
      <c r="AO350" s="56">
        <v>44800</v>
      </c>
      <c r="AP350" s="56">
        <v>1640000</v>
      </c>
      <c r="AQ350" s="56">
        <v>219000</v>
      </c>
      <c r="AR350" s="76"/>
    </row>
    <row r="351" spans="1:44" s="15" customFormat="1">
      <c r="A351" s="6" t="s">
        <v>2</v>
      </c>
      <c r="B351" s="2">
        <v>1168</v>
      </c>
      <c r="C351" s="2" t="s">
        <v>18</v>
      </c>
      <c r="D351" s="15">
        <f>276.7+0.63</f>
        <v>277.33</v>
      </c>
      <c r="E351" s="17">
        <v>16.654469438736399</v>
      </c>
      <c r="F351" s="20">
        <v>0.66349864198933761</v>
      </c>
      <c r="G351" s="46">
        <v>20.454307458602901</v>
      </c>
      <c r="H351" s="46">
        <v>27.356555864713901</v>
      </c>
      <c r="I351" s="46">
        <v>39.223781470159402</v>
      </c>
      <c r="J351" s="47">
        <v>17.4128305681906</v>
      </c>
      <c r="K351" s="28">
        <v>24.6728194963083</v>
      </c>
      <c r="L351" s="28">
        <v>36.238199864996901</v>
      </c>
      <c r="M351" s="53">
        <v>1364200</v>
      </c>
      <c r="N351" s="53">
        <v>84099.9</v>
      </c>
      <c r="O351" s="53">
        <v>102730</v>
      </c>
      <c r="P351" s="53">
        <v>11700.5</v>
      </c>
      <c r="Q351" s="53">
        <v>455582</v>
      </c>
      <c r="R351" s="53">
        <v>51394</v>
      </c>
      <c r="S351" s="51">
        <v>609531</v>
      </c>
      <c r="T351" s="51">
        <v>857984</v>
      </c>
      <c r="U351" s="53">
        <v>1440950</v>
      </c>
      <c r="W351" s="48"/>
      <c r="X351" s="53">
        <v>160000</v>
      </c>
      <c r="Y351" s="53">
        <v>450000</v>
      </c>
      <c r="Z351" s="76"/>
      <c r="AA351" s="53">
        <v>127000</v>
      </c>
      <c r="AB351" s="53">
        <v>731000</v>
      </c>
      <c r="AC351" s="53">
        <v>14000</v>
      </c>
      <c r="AD351" s="54">
        <v>169000</v>
      </c>
      <c r="AE351" s="53">
        <v>426000</v>
      </c>
      <c r="AF351" s="76"/>
      <c r="AG351" s="76"/>
      <c r="AH351" s="76"/>
      <c r="AI351" s="65">
        <v>8242.875</v>
      </c>
      <c r="AJ351" s="54">
        <v>139000</v>
      </c>
      <c r="AK351" s="53">
        <v>1440000</v>
      </c>
      <c r="AL351" s="53">
        <v>66300</v>
      </c>
      <c r="AM351" s="56">
        <v>1590000</v>
      </c>
      <c r="AN351" s="53">
        <v>527000</v>
      </c>
      <c r="AO351" s="53">
        <v>955000</v>
      </c>
      <c r="AP351" s="76"/>
      <c r="AQ351" s="53">
        <v>609000</v>
      </c>
      <c r="AR351" s="53">
        <v>23600000</v>
      </c>
    </row>
    <row r="352" spans="1:44" s="15" customFormat="1">
      <c r="A352" s="6" t="s">
        <v>2</v>
      </c>
      <c r="B352" s="2">
        <v>1168</v>
      </c>
      <c r="C352" s="2" t="s">
        <v>18</v>
      </c>
      <c r="D352" s="11">
        <f>278.2+0.86</f>
        <v>279.06</v>
      </c>
      <c r="E352" s="17">
        <v>16.727246853370001</v>
      </c>
      <c r="F352" s="20">
        <v>0.61805247751679626</v>
      </c>
      <c r="G352" s="46"/>
      <c r="H352" s="46"/>
      <c r="I352" s="46"/>
      <c r="J352" s="47"/>
      <c r="K352" s="28"/>
      <c r="L352" s="28"/>
      <c r="M352" s="52">
        <v>1255650</v>
      </c>
      <c r="N352" s="52">
        <v>210691</v>
      </c>
      <c r="O352" s="52">
        <v>292635</v>
      </c>
      <c r="P352" s="52">
        <v>31325.1</v>
      </c>
      <c r="Q352" s="52">
        <v>154257</v>
      </c>
      <c r="R352" s="52">
        <v>16971.8</v>
      </c>
      <c r="S352" s="51">
        <v>1336093</v>
      </c>
      <c r="T352" s="51">
        <v>408668</v>
      </c>
      <c r="U352" s="58">
        <v>1421034</v>
      </c>
      <c r="W352" s="58"/>
      <c r="X352" s="52">
        <v>1120000</v>
      </c>
      <c r="Y352" s="52">
        <v>217000</v>
      </c>
      <c r="Z352" s="67">
        <v>58747.8</v>
      </c>
      <c r="AA352" s="52">
        <v>155000</v>
      </c>
      <c r="AB352" s="52">
        <v>253000</v>
      </c>
      <c r="AC352" s="58">
        <v>100953.8</v>
      </c>
      <c r="AD352" s="58">
        <v>77559.5</v>
      </c>
      <c r="AE352" s="58">
        <v>375892.3</v>
      </c>
      <c r="AF352" s="48"/>
      <c r="AG352" s="58">
        <v>0</v>
      </c>
      <c r="AH352" s="58">
        <v>0</v>
      </c>
      <c r="AI352" s="58">
        <v>48089.599999999999</v>
      </c>
      <c r="AJ352" s="58">
        <v>46913.1</v>
      </c>
      <c r="AK352" s="58">
        <v>1421034</v>
      </c>
      <c r="AL352" s="58">
        <v>93300</v>
      </c>
      <c r="AM352" s="58">
        <v>33742.1</v>
      </c>
      <c r="AN352" s="58">
        <v>29922.1</v>
      </c>
      <c r="AO352" s="58">
        <v>601533.4</v>
      </c>
      <c r="AP352" s="58">
        <v>0</v>
      </c>
      <c r="AQ352" s="52">
        <v>399000</v>
      </c>
      <c r="AR352" s="71">
        <v>6700000</v>
      </c>
    </row>
    <row r="353" spans="1:44" s="15" customFormat="1">
      <c r="A353" s="6" t="s">
        <v>2</v>
      </c>
      <c r="B353" s="2">
        <v>1168</v>
      </c>
      <c r="C353" s="2" t="s">
        <v>18</v>
      </c>
      <c r="D353" s="11">
        <f>279.7+0.585</f>
        <v>280.28499999999997</v>
      </c>
      <c r="E353" s="17">
        <v>16.781565278445601</v>
      </c>
      <c r="F353" s="20">
        <v>0.66473080893228809</v>
      </c>
      <c r="G353" s="46">
        <v>20.687132707577302</v>
      </c>
      <c r="H353" s="46">
        <v>27.549077087628401</v>
      </c>
      <c r="I353" s="46">
        <v>39.507762844393497</v>
      </c>
      <c r="J353" s="47">
        <v>17.540278624659798</v>
      </c>
      <c r="K353" s="28">
        <v>24.821803227855501</v>
      </c>
      <c r="L353" s="28">
        <v>36.482913640508798</v>
      </c>
      <c r="M353" s="53">
        <v>1710210</v>
      </c>
      <c r="N353" s="53">
        <v>201667</v>
      </c>
      <c r="O353" s="53">
        <v>249709</v>
      </c>
      <c r="P353" s="53">
        <v>34704.699999999997</v>
      </c>
      <c r="Q353" s="53">
        <v>1145700</v>
      </c>
      <c r="R353" s="53">
        <v>115427</v>
      </c>
      <c r="S353" s="51">
        <v>969251</v>
      </c>
      <c r="T353" s="51">
        <v>1066696</v>
      </c>
      <c r="U353" s="53">
        <v>2206410</v>
      </c>
      <c r="W353" s="58"/>
      <c r="X353" s="53">
        <v>300000</v>
      </c>
      <c r="Y353" s="53">
        <v>670000</v>
      </c>
      <c r="Z353" s="67"/>
      <c r="AA353" s="53">
        <v>437000</v>
      </c>
      <c r="AB353" s="53">
        <v>630000</v>
      </c>
      <c r="AC353" s="53">
        <v>39700</v>
      </c>
      <c r="AD353" s="53">
        <v>170000</v>
      </c>
      <c r="AE353" s="53">
        <v>690000</v>
      </c>
      <c r="AF353" s="79"/>
      <c r="AG353" s="58"/>
      <c r="AH353" s="58"/>
      <c r="AI353" s="53">
        <v>14300</v>
      </c>
      <c r="AJ353" s="53">
        <v>114000</v>
      </c>
      <c r="AK353" s="53">
        <v>2210000</v>
      </c>
      <c r="AL353" s="53">
        <v>110000</v>
      </c>
      <c r="AM353" s="53">
        <v>199000</v>
      </c>
      <c r="AN353" s="53">
        <v>143000</v>
      </c>
      <c r="AO353" s="53">
        <v>1180000</v>
      </c>
      <c r="AP353" s="58"/>
      <c r="AQ353" s="53">
        <v>386000</v>
      </c>
      <c r="AR353" s="53">
        <v>20000000</v>
      </c>
    </row>
    <row r="354" spans="1:44" s="15" customFormat="1">
      <c r="A354" s="6" t="s">
        <v>2</v>
      </c>
      <c r="B354" s="2">
        <v>1168</v>
      </c>
      <c r="C354" s="2" t="s">
        <v>18</v>
      </c>
      <c r="D354" s="15">
        <v>281.11</v>
      </c>
      <c r="E354" s="17">
        <v>16.820311707612099</v>
      </c>
      <c r="F354" s="20">
        <v>0.68075611150511872</v>
      </c>
      <c r="G354" s="46">
        <v>21.692927688317599</v>
      </c>
      <c r="H354" s="46">
        <v>28.665162121515799</v>
      </c>
      <c r="I354" s="46">
        <v>41.224724800008602</v>
      </c>
      <c r="J354" s="47">
        <v>18.593494946828901</v>
      </c>
      <c r="K354" s="28">
        <v>25.994548672462599</v>
      </c>
      <c r="L354" s="28">
        <v>38.102365523156401</v>
      </c>
      <c r="M354" s="53">
        <v>569715</v>
      </c>
      <c r="N354" s="53">
        <v>104477</v>
      </c>
      <c r="O354" s="53">
        <v>142513</v>
      </c>
      <c r="P354" s="53">
        <v>18107.7</v>
      </c>
      <c r="Q354" s="53">
        <v>563926</v>
      </c>
      <c r="R354" s="53">
        <v>62166.2</v>
      </c>
      <c r="S354" s="51">
        <v>696858</v>
      </c>
      <c r="T354" s="51">
        <v>360662</v>
      </c>
      <c r="U354" s="53">
        <v>1109570</v>
      </c>
      <c r="W354" s="53">
        <v>8620</v>
      </c>
      <c r="X354" s="53">
        <v>399000</v>
      </c>
      <c r="Y354" s="53">
        <v>298000</v>
      </c>
      <c r="Z354" s="65"/>
      <c r="AA354" s="53">
        <v>120000</v>
      </c>
      <c r="AB354" s="53">
        <v>241000</v>
      </c>
      <c r="AC354" s="53">
        <v>100000</v>
      </c>
      <c r="AD354" s="48"/>
      <c r="AE354" s="53">
        <v>422000</v>
      </c>
      <c r="AF354" s="65"/>
      <c r="AG354" s="65"/>
      <c r="AH354" s="65"/>
      <c r="AI354" s="53">
        <v>51200</v>
      </c>
      <c r="AJ354" s="53">
        <v>21700</v>
      </c>
      <c r="AK354" s="53">
        <v>1110000</v>
      </c>
      <c r="AL354" s="53">
        <v>54500</v>
      </c>
      <c r="AM354" s="53">
        <v>13600</v>
      </c>
      <c r="AN354" s="53">
        <v>115000</v>
      </c>
      <c r="AO354" s="53">
        <v>80500</v>
      </c>
      <c r="AP354" s="53">
        <v>663000</v>
      </c>
      <c r="AQ354" s="53">
        <v>170000</v>
      </c>
      <c r="AR354" s="65"/>
    </row>
    <row r="355" spans="1:44" s="15" customFormat="1">
      <c r="A355" s="6" t="s">
        <v>2</v>
      </c>
      <c r="B355" s="2">
        <v>1168</v>
      </c>
      <c r="C355" s="2" t="s">
        <v>18</v>
      </c>
      <c r="D355" s="15">
        <v>282.43</v>
      </c>
      <c r="E355" s="17">
        <v>16.885390271259901</v>
      </c>
      <c r="F355" s="20">
        <v>0.68113563548408318</v>
      </c>
      <c r="G355" s="46"/>
      <c r="H355" s="46"/>
      <c r="I355" s="46"/>
      <c r="J355" s="47"/>
      <c r="K355" s="28"/>
      <c r="L355" s="28"/>
      <c r="M355" s="53">
        <v>1181000</v>
      </c>
      <c r="N355" s="53">
        <v>166276</v>
      </c>
      <c r="O355" s="53">
        <v>314173</v>
      </c>
      <c r="P355" s="53">
        <v>13380.3</v>
      </c>
      <c r="Q355" s="53">
        <v>221801</v>
      </c>
      <c r="R355" s="53">
        <v>27633.8</v>
      </c>
      <c r="S355" s="51">
        <v>564272</v>
      </c>
      <c r="T355" s="51">
        <v>415507.8</v>
      </c>
      <c r="U355" s="53">
        <v>1175970</v>
      </c>
      <c r="V355" s="22"/>
      <c r="W355" s="65"/>
      <c r="X355" s="53">
        <v>360000</v>
      </c>
      <c r="Y355" s="53">
        <v>204000</v>
      </c>
      <c r="Z355" s="65"/>
      <c r="AA355" s="53">
        <v>83500</v>
      </c>
      <c r="AB355" s="53">
        <v>332000</v>
      </c>
      <c r="AC355" s="53">
        <v>13100</v>
      </c>
      <c r="AD355" s="53">
        <v>59500</v>
      </c>
      <c r="AE355" s="53">
        <v>123000</v>
      </c>
      <c r="AF355" s="65"/>
      <c r="AG355" s="65"/>
      <c r="AH355" s="65"/>
      <c r="AI355" s="53">
        <v>29100</v>
      </c>
      <c r="AJ355" s="53">
        <v>16700</v>
      </c>
      <c r="AK355" s="53">
        <v>1180000</v>
      </c>
      <c r="AL355" s="53">
        <v>48600</v>
      </c>
      <c r="AM355" s="65">
        <v>4272.9218799999999</v>
      </c>
      <c r="AN355" s="53">
        <v>42400</v>
      </c>
      <c r="AO355" s="53">
        <v>38400</v>
      </c>
      <c r="AP355" s="53">
        <v>177000</v>
      </c>
      <c r="AQ355" s="53">
        <v>134000</v>
      </c>
      <c r="AR355" s="65"/>
    </row>
    <row r="356" spans="1:44" s="15" customFormat="1">
      <c r="A356" s="6" t="s">
        <v>2</v>
      </c>
      <c r="B356" s="2">
        <v>1168</v>
      </c>
      <c r="C356" s="2" t="s">
        <v>18</v>
      </c>
      <c r="D356" s="15">
        <f>283.3+0.675</f>
        <v>283.97500000000002</v>
      </c>
      <c r="E356" s="17">
        <v>16.964227110682302</v>
      </c>
      <c r="F356" s="20">
        <v>0.67223035939225628</v>
      </c>
      <c r="G356" s="46"/>
      <c r="H356" s="46"/>
      <c r="I356" s="46"/>
      <c r="J356" s="47"/>
      <c r="K356" s="28"/>
      <c r="L356" s="28"/>
      <c r="M356" s="53">
        <v>1235440</v>
      </c>
      <c r="N356" s="53">
        <v>198874</v>
      </c>
      <c r="O356" s="53">
        <v>331831</v>
      </c>
      <c r="P356" s="53">
        <v>16524.3</v>
      </c>
      <c r="Q356" s="53">
        <v>527824</v>
      </c>
      <c r="R356" s="53">
        <v>59520</v>
      </c>
      <c r="S356" s="51">
        <v>280146.09999999998</v>
      </c>
      <c r="T356" s="51">
        <v>435468</v>
      </c>
      <c r="U356" s="53">
        <v>1277710</v>
      </c>
      <c r="W356" s="65"/>
      <c r="X356" s="53">
        <v>48700</v>
      </c>
      <c r="Y356" s="53">
        <v>231000</v>
      </c>
      <c r="Z356" s="65"/>
      <c r="AA356" s="53">
        <v>119000</v>
      </c>
      <c r="AB356" s="53">
        <v>317000</v>
      </c>
      <c r="AC356" s="53">
        <v>14800</v>
      </c>
      <c r="AD356" s="53">
        <v>188000</v>
      </c>
      <c r="AE356" s="53">
        <v>627000</v>
      </c>
      <c r="AF356" s="65"/>
      <c r="AG356" s="65"/>
      <c r="AH356" s="65"/>
      <c r="AI356" s="53">
        <v>15200</v>
      </c>
      <c r="AJ356" s="53">
        <v>116000</v>
      </c>
      <c r="AK356" s="53">
        <v>1280000</v>
      </c>
      <c r="AL356" s="53">
        <v>121000</v>
      </c>
      <c r="AM356" s="53">
        <v>58000</v>
      </c>
      <c r="AN356" s="53">
        <v>40500</v>
      </c>
      <c r="AO356" s="53">
        <v>1080000</v>
      </c>
      <c r="AP356" s="53">
        <v>20300</v>
      </c>
      <c r="AQ356" s="53">
        <v>681000</v>
      </c>
      <c r="AR356" s="53">
        <v>20200000</v>
      </c>
    </row>
    <row r="357" spans="1:44" s="15" customFormat="1">
      <c r="A357" s="6" t="s">
        <v>2</v>
      </c>
      <c r="B357" s="2">
        <v>1168</v>
      </c>
      <c r="C357" s="2" t="s">
        <v>18</v>
      </c>
      <c r="D357" s="7">
        <v>285.42500000000001</v>
      </c>
      <c r="E357" s="17">
        <v>17.0383568869015</v>
      </c>
      <c r="F357" s="20">
        <v>0.64574086594497904</v>
      </c>
      <c r="G357" s="46"/>
      <c r="H357" s="46"/>
      <c r="I357" s="46"/>
      <c r="J357" s="47"/>
      <c r="K357" s="28"/>
      <c r="L357" s="28"/>
      <c r="M357" s="56">
        <v>502812</v>
      </c>
      <c r="N357" s="56">
        <v>53108.3</v>
      </c>
      <c r="O357" s="56">
        <v>81494.5</v>
      </c>
      <c r="P357" s="56">
        <v>4538.6069299999999</v>
      </c>
      <c r="Q357" s="56">
        <v>88105.4</v>
      </c>
      <c r="R357" s="56">
        <v>10772.3</v>
      </c>
      <c r="S357" s="51">
        <v>113743.20000000001</v>
      </c>
      <c r="T357" s="51">
        <v>176883</v>
      </c>
      <c r="U357" s="56">
        <v>483779</v>
      </c>
      <c r="W357" s="56">
        <v>11500</v>
      </c>
      <c r="X357" s="56">
        <v>17700</v>
      </c>
      <c r="Y357" s="56">
        <v>96000</v>
      </c>
      <c r="Z357" s="76"/>
      <c r="AA357" s="56">
        <v>177000</v>
      </c>
      <c r="AB357" s="76"/>
      <c r="AC357" s="56">
        <v>46700</v>
      </c>
      <c r="AD357" s="76"/>
      <c r="AE357" s="56">
        <v>103000</v>
      </c>
      <c r="AF357" s="76"/>
      <c r="AG357" s="76"/>
      <c r="AH357" s="76"/>
      <c r="AI357" s="76"/>
      <c r="AJ357" s="56">
        <v>0</v>
      </c>
      <c r="AK357" s="56">
        <v>484000</v>
      </c>
      <c r="AL357" s="56">
        <v>21900</v>
      </c>
      <c r="AM357" s="76">
        <v>4512.2583000000004</v>
      </c>
      <c r="AN357" s="56">
        <v>17700</v>
      </c>
      <c r="AO357" s="56">
        <v>20800</v>
      </c>
      <c r="AP357" s="56">
        <v>171000</v>
      </c>
      <c r="AQ357" s="56">
        <v>93700</v>
      </c>
      <c r="AR357" s="76"/>
    </row>
    <row r="358" spans="1:44" s="15" customFormat="1">
      <c r="A358" s="6" t="s">
        <v>2</v>
      </c>
      <c r="B358" s="2">
        <v>1168</v>
      </c>
      <c r="C358" s="2" t="s">
        <v>18</v>
      </c>
      <c r="D358" s="7">
        <f>286.3+0.64</f>
        <v>286.94</v>
      </c>
      <c r="E358" s="17">
        <v>17.113279922474099</v>
      </c>
      <c r="F358" s="20">
        <v>0.60412267539362996</v>
      </c>
      <c r="G358" s="46"/>
      <c r="H358" s="46"/>
      <c r="I358" s="46"/>
      <c r="J358" s="47"/>
      <c r="K358" s="28"/>
      <c r="L358" s="28"/>
      <c r="M358" s="53">
        <v>4775760</v>
      </c>
      <c r="N358" s="53">
        <v>116612</v>
      </c>
      <c r="O358" s="53">
        <v>141435</v>
      </c>
      <c r="P358" s="53">
        <v>11429.4</v>
      </c>
      <c r="Q358" s="53">
        <v>229646</v>
      </c>
      <c r="R358" s="53">
        <v>25089.599999999999</v>
      </c>
      <c r="S358" s="51">
        <v>313820</v>
      </c>
      <c r="T358" s="51">
        <v>626994</v>
      </c>
      <c r="U358" s="53">
        <v>2567400</v>
      </c>
      <c r="W358" s="76"/>
      <c r="X358" s="53">
        <v>155000</v>
      </c>
      <c r="Y358" s="53">
        <v>159000</v>
      </c>
      <c r="Z358" s="76"/>
      <c r="AA358" s="53">
        <v>164000</v>
      </c>
      <c r="AB358" s="53">
        <v>463000</v>
      </c>
      <c r="AC358" s="49"/>
      <c r="AD358" s="53">
        <v>84400</v>
      </c>
      <c r="AE358" s="53">
        <v>256000</v>
      </c>
      <c r="AF358" s="76"/>
      <c r="AG358" s="76"/>
      <c r="AH358" s="76"/>
      <c r="AI358" s="76"/>
      <c r="AJ358" s="53">
        <v>52200</v>
      </c>
      <c r="AK358" s="53">
        <v>2570000</v>
      </c>
      <c r="AL358" s="53">
        <v>44200</v>
      </c>
      <c r="AM358" s="53">
        <v>31700</v>
      </c>
      <c r="AN358" s="53">
        <v>29200</v>
      </c>
      <c r="AO358" s="76"/>
      <c r="AP358" s="53">
        <v>439000</v>
      </c>
      <c r="AQ358" s="53">
        <v>237000</v>
      </c>
      <c r="AR358" s="53">
        <v>24200000</v>
      </c>
    </row>
    <row r="359" spans="1:44" s="15" customFormat="1">
      <c r="A359" s="6" t="s">
        <v>2</v>
      </c>
      <c r="B359" s="2">
        <v>1168</v>
      </c>
      <c r="C359" s="2" t="s">
        <v>18</v>
      </c>
      <c r="D359" s="7">
        <f>287.8+0.53</f>
        <v>288.33</v>
      </c>
      <c r="E359" s="17">
        <v>17.1751411120879</v>
      </c>
      <c r="F359" s="20">
        <v>0.68423083403840368</v>
      </c>
      <c r="G359" s="46">
        <v>21.888004697771098</v>
      </c>
      <c r="H359" s="46">
        <v>28.837611812772401</v>
      </c>
      <c r="I359" s="46">
        <v>41.626098885564502</v>
      </c>
      <c r="J359" s="47">
        <v>18.844048871971399</v>
      </c>
      <c r="K359" s="28">
        <v>26.2522725875296</v>
      </c>
      <c r="L359" s="28">
        <v>38.487744960697299</v>
      </c>
      <c r="M359" s="53">
        <v>49103300</v>
      </c>
      <c r="N359" s="53">
        <v>7046250</v>
      </c>
      <c r="O359" s="53">
        <v>9292470</v>
      </c>
      <c r="P359" s="53">
        <v>1492760</v>
      </c>
      <c r="Q359" s="53">
        <v>54661000</v>
      </c>
      <c r="R359" s="53">
        <v>4483080</v>
      </c>
      <c r="S359" s="51">
        <v>6921800</v>
      </c>
      <c r="T359" s="51">
        <v>5331450</v>
      </c>
      <c r="U359" s="53">
        <v>24777200</v>
      </c>
      <c r="W359" s="76"/>
      <c r="X359" s="53">
        <v>3620000</v>
      </c>
      <c r="Y359" s="53">
        <v>3300000</v>
      </c>
      <c r="Z359" s="49"/>
      <c r="AA359" s="53">
        <v>2160000</v>
      </c>
      <c r="AB359" s="53">
        <v>3180000</v>
      </c>
      <c r="AC359" s="53">
        <v>231000</v>
      </c>
      <c r="AD359" s="53">
        <v>2720000</v>
      </c>
      <c r="AE359" s="53">
        <v>621000</v>
      </c>
      <c r="AF359" s="53">
        <v>193000</v>
      </c>
      <c r="AG359" s="53">
        <v>91500</v>
      </c>
      <c r="AH359" s="53">
        <v>52400</v>
      </c>
      <c r="AI359" s="53">
        <v>111000</v>
      </c>
      <c r="AJ359" s="53">
        <v>999000</v>
      </c>
      <c r="AK359" s="53">
        <v>24800000</v>
      </c>
      <c r="AL359" s="53">
        <v>1050000</v>
      </c>
      <c r="AM359" s="53">
        <v>1930000</v>
      </c>
      <c r="AN359" s="53">
        <v>1840000</v>
      </c>
      <c r="AO359" s="53">
        <v>1680000</v>
      </c>
      <c r="AP359" s="53">
        <v>504000</v>
      </c>
      <c r="AQ359" s="53">
        <v>2210000</v>
      </c>
      <c r="AR359" s="53">
        <v>29500000</v>
      </c>
    </row>
    <row r="360" spans="1:44" s="15" customFormat="1">
      <c r="A360" s="6" t="s">
        <v>2</v>
      </c>
      <c r="B360" s="2">
        <v>1168</v>
      </c>
      <c r="C360" s="2" t="s">
        <v>18</v>
      </c>
      <c r="D360" s="7">
        <f>289.3+0.59</f>
        <v>289.89</v>
      </c>
      <c r="E360" s="17">
        <v>17.231353578609198</v>
      </c>
      <c r="F360" s="20">
        <v>0.67464568408599335</v>
      </c>
      <c r="G360" s="46">
        <v>21.328043351083299</v>
      </c>
      <c r="H360" s="46">
        <v>28.220024085411399</v>
      </c>
      <c r="I360" s="46">
        <v>40.6099344212613</v>
      </c>
      <c r="J360" s="47">
        <v>18.139388844358599</v>
      </c>
      <c r="K360" s="28">
        <v>25.5319295594255</v>
      </c>
      <c r="L360" s="28">
        <v>37.532466541234001</v>
      </c>
      <c r="M360" s="53">
        <v>5904350</v>
      </c>
      <c r="N360" s="53">
        <v>435671</v>
      </c>
      <c r="O360" s="53">
        <v>539571</v>
      </c>
      <c r="P360" s="53">
        <v>95032.3</v>
      </c>
      <c r="Q360" s="53">
        <v>3500780</v>
      </c>
      <c r="R360" s="53">
        <v>268792</v>
      </c>
      <c r="S360" s="51">
        <v>733191</v>
      </c>
      <c r="T360" s="51">
        <v>746512</v>
      </c>
      <c r="U360" s="53">
        <v>1876610</v>
      </c>
      <c r="W360" s="76"/>
      <c r="X360" s="53">
        <v>313000</v>
      </c>
      <c r="Y360" s="53">
        <v>421000</v>
      </c>
      <c r="Z360" s="76"/>
      <c r="AA360" s="53">
        <v>257000</v>
      </c>
      <c r="AB360" s="53">
        <v>489000</v>
      </c>
      <c r="AC360" s="53">
        <v>35200</v>
      </c>
      <c r="AD360" s="53">
        <v>277000</v>
      </c>
      <c r="AE360" s="53">
        <v>157000</v>
      </c>
      <c r="AF360" s="53">
        <v>15100</v>
      </c>
      <c r="AG360" s="53">
        <v>14000</v>
      </c>
      <c r="AH360" s="65">
        <v>9073.3564499999993</v>
      </c>
      <c r="AI360" s="53">
        <v>12900</v>
      </c>
      <c r="AJ360" s="53">
        <v>123000</v>
      </c>
      <c r="AK360" s="53">
        <v>1880000</v>
      </c>
      <c r="AL360" s="53">
        <v>165000</v>
      </c>
      <c r="AM360" s="56">
        <v>409000</v>
      </c>
      <c r="AN360" s="53">
        <v>206000</v>
      </c>
      <c r="AO360" s="53">
        <v>190000</v>
      </c>
      <c r="AP360" s="76"/>
      <c r="AQ360" s="53">
        <v>488000</v>
      </c>
      <c r="AR360" s="53">
        <v>22700000</v>
      </c>
    </row>
    <row r="361" spans="1:44" s="15" customFormat="1">
      <c r="A361" s="6" t="s">
        <v>2</v>
      </c>
      <c r="B361" s="2">
        <v>1168</v>
      </c>
      <c r="C361" s="2" t="s">
        <v>18</v>
      </c>
      <c r="D361" s="7">
        <f>290.8+0.19</f>
        <v>290.99</v>
      </c>
      <c r="E361" s="17">
        <v>17.268161598280201</v>
      </c>
      <c r="F361" s="20">
        <v>0.66189841830505658</v>
      </c>
      <c r="G361" s="46">
        <v>20.409440884466299</v>
      </c>
      <c r="H361" s="46">
        <v>27.291012291207</v>
      </c>
      <c r="I361" s="46">
        <v>39.2028631123002</v>
      </c>
      <c r="J361" s="47">
        <v>17.306533149562998</v>
      </c>
      <c r="K361" s="28">
        <v>24.564451351650799</v>
      </c>
      <c r="L361" s="28">
        <v>36.236972893660798</v>
      </c>
      <c r="M361" s="53">
        <v>64253500</v>
      </c>
      <c r="N361" s="53">
        <v>6685100</v>
      </c>
      <c r="O361" s="53">
        <v>7066470</v>
      </c>
      <c r="P361" s="53">
        <v>1615350</v>
      </c>
      <c r="Q361" s="53">
        <v>59238300</v>
      </c>
      <c r="R361" s="53">
        <v>4405540</v>
      </c>
      <c r="S361" s="51">
        <v>2610890</v>
      </c>
      <c r="T361" s="51">
        <v>3054310</v>
      </c>
      <c r="U361" s="53">
        <v>9392100</v>
      </c>
      <c r="W361" s="76"/>
      <c r="X361" s="53">
        <v>2610000</v>
      </c>
      <c r="Y361" s="65"/>
      <c r="Z361" s="76"/>
      <c r="AA361" s="53">
        <v>1140000</v>
      </c>
      <c r="AB361" s="53">
        <v>1910000</v>
      </c>
      <c r="AC361" s="53">
        <v>106000</v>
      </c>
      <c r="AD361" s="53">
        <v>2080000</v>
      </c>
      <c r="AE361" s="53">
        <v>928000</v>
      </c>
      <c r="AF361" s="53">
        <v>119000</v>
      </c>
      <c r="AG361" s="53">
        <v>72000</v>
      </c>
      <c r="AH361" s="53">
        <v>41600</v>
      </c>
      <c r="AI361" s="53">
        <v>84900</v>
      </c>
      <c r="AJ361" s="53">
        <v>1200000</v>
      </c>
      <c r="AK361" s="53">
        <v>9390000</v>
      </c>
      <c r="AL361" s="53">
        <v>887000</v>
      </c>
      <c r="AM361" s="53">
        <v>2490000</v>
      </c>
      <c r="AN361" s="53">
        <v>1410000</v>
      </c>
      <c r="AO361" s="49"/>
      <c r="AP361" s="53">
        <v>1230000</v>
      </c>
      <c r="AQ361" s="53">
        <v>3280000</v>
      </c>
      <c r="AR361" s="53">
        <v>27800000</v>
      </c>
    </row>
    <row r="362" spans="1:44">
      <c r="A362" s="6" t="s">
        <v>2</v>
      </c>
      <c r="B362" s="2">
        <v>1168</v>
      </c>
      <c r="C362" s="2" t="s">
        <v>18</v>
      </c>
      <c r="D362" s="7">
        <f>291.4+0.26</f>
        <v>291.65999999999997</v>
      </c>
      <c r="E362" s="17">
        <v>17.2914697509873</v>
      </c>
      <c r="F362" s="20">
        <v>0.68347090151552092</v>
      </c>
      <c r="G362" s="46">
        <v>21.881843083683801</v>
      </c>
      <c r="H362" s="46">
        <v>28.806780204253599</v>
      </c>
      <c r="I362" s="46">
        <v>41.4427572384892</v>
      </c>
      <c r="J362" s="47">
        <v>18.744807535929699</v>
      </c>
      <c r="K362" s="28">
        <v>26.165343607136901</v>
      </c>
      <c r="L362" s="28">
        <v>38.323987511955501</v>
      </c>
      <c r="M362" s="53">
        <v>24091400</v>
      </c>
      <c r="N362" s="53">
        <v>1389200</v>
      </c>
      <c r="O362" s="53">
        <v>1858950</v>
      </c>
      <c r="P362" s="53">
        <v>303608</v>
      </c>
      <c r="Q362" s="53">
        <v>9853560</v>
      </c>
      <c r="R362" s="53">
        <v>837096</v>
      </c>
      <c r="S362" s="51">
        <v>3517390</v>
      </c>
      <c r="T362" s="51">
        <v>2121974</v>
      </c>
      <c r="U362" s="53">
        <v>7097880</v>
      </c>
      <c r="V362" s="14"/>
      <c r="W362" s="76"/>
      <c r="X362" s="53">
        <v>1900000</v>
      </c>
      <c r="Y362" s="53">
        <v>1620000</v>
      </c>
      <c r="Z362" s="76"/>
      <c r="AA362" s="53">
        <v>815000</v>
      </c>
      <c r="AB362" s="53">
        <v>1310000</v>
      </c>
      <c r="AC362" s="53">
        <v>126000</v>
      </c>
      <c r="AD362" s="53">
        <v>1660000</v>
      </c>
      <c r="AE362" s="53">
        <v>552000</v>
      </c>
      <c r="AF362" s="53">
        <v>125000</v>
      </c>
      <c r="AG362" s="53">
        <v>73400</v>
      </c>
      <c r="AH362" s="53">
        <v>68300</v>
      </c>
      <c r="AI362" s="53">
        <v>41700</v>
      </c>
      <c r="AJ362" s="53">
        <v>227000</v>
      </c>
      <c r="AK362" s="53">
        <v>7100000</v>
      </c>
      <c r="AL362" s="53">
        <v>596000</v>
      </c>
      <c r="AM362" s="53">
        <v>2800000</v>
      </c>
      <c r="AN362" s="53">
        <v>2390000</v>
      </c>
      <c r="AO362" s="65"/>
      <c r="AP362" s="53">
        <v>635000</v>
      </c>
      <c r="AQ362" s="53">
        <v>733000</v>
      </c>
      <c r="AR362" s="53">
        <v>23200000</v>
      </c>
    </row>
    <row r="363" spans="1:44" s="15" customFormat="1">
      <c r="A363" s="6" t="s">
        <v>2</v>
      </c>
      <c r="B363" s="2">
        <v>1168</v>
      </c>
      <c r="C363" s="2" t="s">
        <v>18</v>
      </c>
      <c r="D363" s="10">
        <v>293.39999999999998</v>
      </c>
      <c r="E363" s="17">
        <v>17.362729875980801</v>
      </c>
      <c r="F363" s="20">
        <v>0.64823755423626239</v>
      </c>
      <c r="G363" s="46">
        <v>19.452124557211299</v>
      </c>
      <c r="H363" s="46">
        <v>26.3163716891255</v>
      </c>
      <c r="I363" s="46">
        <v>37.668066311706497</v>
      </c>
      <c r="J363" s="47">
        <v>16.376378246219801</v>
      </c>
      <c r="K363" s="28">
        <v>23.5643557744616</v>
      </c>
      <c r="L363" s="28">
        <v>34.714737431911097</v>
      </c>
      <c r="M363" s="53">
        <v>13264500</v>
      </c>
      <c r="N363" s="53">
        <v>2521900</v>
      </c>
      <c r="O363" s="53">
        <v>2608690</v>
      </c>
      <c r="P363" s="53">
        <v>591237</v>
      </c>
      <c r="Q363" s="53">
        <v>20498700</v>
      </c>
      <c r="R363" s="53">
        <v>1447500</v>
      </c>
      <c r="S363" s="51">
        <v>857180</v>
      </c>
      <c r="T363" s="51">
        <v>488131</v>
      </c>
      <c r="U363" s="53">
        <v>1406640</v>
      </c>
      <c r="W363" s="76"/>
      <c r="X363" s="53">
        <v>482000</v>
      </c>
      <c r="Y363" s="53">
        <v>375000</v>
      </c>
      <c r="Z363" s="65"/>
      <c r="AA363" s="53">
        <v>219000</v>
      </c>
      <c r="AB363" s="53">
        <v>269000</v>
      </c>
      <c r="AC363" s="53">
        <v>319000</v>
      </c>
      <c r="AD363" s="76"/>
      <c r="AE363" s="76"/>
      <c r="AF363" s="76"/>
      <c r="AG363" s="76"/>
      <c r="AH363" s="76"/>
      <c r="AI363" s="53">
        <v>140000</v>
      </c>
      <c r="AJ363" s="76"/>
      <c r="AK363" s="53">
        <v>1410000</v>
      </c>
      <c r="AL363" s="53">
        <v>180000</v>
      </c>
      <c r="AM363" s="56">
        <v>28600</v>
      </c>
      <c r="AN363" s="53">
        <v>547000</v>
      </c>
      <c r="AO363" s="53">
        <v>523000</v>
      </c>
      <c r="AP363" s="53">
        <v>131000</v>
      </c>
      <c r="AQ363" s="53">
        <v>270000</v>
      </c>
      <c r="AR363" s="65"/>
    </row>
    <row r="364" spans="1:44" s="15" customFormat="1">
      <c r="A364" s="6" t="s">
        <v>2</v>
      </c>
      <c r="B364" s="2">
        <v>1168</v>
      </c>
      <c r="C364" s="2" t="s">
        <v>18</v>
      </c>
      <c r="D364" s="15">
        <v>293.56</v>
      </c>
      <c r="E364" s="17">
        <v>17.370462956549499</v>
      </c>
      <c r="F364" s="20">
        <v>0.66796376106086586</v>
      </c>
      <c r="G364" s="46">
        <v>20.850339402766</v>
      </c>
      <c r="H364" s="46">
        <v>27.6899689553324</v>
      </c>
      <c r="I364" s="46">
        <v>40.012419572613602</v>
      </c>
      <c r="J364" s="47">
        <v>17.711521118128001</v>
      </c>
      <c r="K364" s="28">
        <v>25.067621354701799</v>
      </c>
      <c r="L364" s="28">
        <v>36.670708383552203</v>
      </c>
      <c r="M364" s="56">
        <v>30267000</v>
      </c>
      <c r="N364" s="56">
        <v>6387670</v>
      </c>
      <c r="O364" s="56">
        <v>7222900</v>
      </c>
      <c r="P364" s="56">
        <v>1381350</v>
      </c>
      <c r="Q364" s="56">
        <v>51648100</v>
      </c>
      <c r="R364" s="56">
        <v>4245950</v>
      </c>
      <c r="S364" s="51">
        <v>2518487</v>
      </c>
      <c r="T364" s="51">
        <v>2670441</v>
      </c>
      <c r="U364" s="56">
        <v>8314260</v>
      </c>
      <c r="W364" s="56">
        <v>223000</v>
      </c>
      <c r="X364" s="56">
        <v>880000</v>
      </c>
      <c r="Y364" s="56">
        <v>1640000</v>
      </c>
      <c r="Z364" s="76"/>
      <c r="AA364" s="56">
        <v>765000</v>
      </c>
      <c r="AB364" s="56">
        <v>1910000</v>
      </c>
      <c r="AC364" s="56">
        <v>987000</v>
      </c>
      <c r="AD364" s="56">
        <v>60100</v>
      </c>
      <c r="AE364" s="56">
        <v>592000</v>
      </c>
      <c r="AF364" s="76"/>
      <c r="AG364" s="76"/>
      <c r="AH364" s="76"/>
      <c r="AI364" s="56">
        <v>51400</v>
      </c>
      <c r="AJ364" s="56">
        <v>603000</v>
      </c>
      <c r="AK364" s="56">
        <v>8310000</v>
      </c>
      <c r="AL364" s="56">
        <v>476000</v>
      </c>
      <c r="AM364" s="56">
        <v>77100</v>
      </c>
      <c r="AN364" s="56">
        <v>809000</v>
      </c>
      <c r="AO364" s="56">
        <v>653000</v>
      </c>
      <c r="AP364" s="56">
        <v>821000</v>
      </c>
      <c r="AQ364" s="56">
        <v>1680000</v>
      </c>
      <c r="AR364" s="76"/>
    </row>
    <row r="365" spans="1:44">
      <c r="A365" s="6" t="s">
        <v>2</v>
      </c>
      <c r="B365" s="2">
        <v>1168</v>
      </c>
      <c r="C365" s="2" t="s">
        <v>18</v>
      </c>
      <c r="D365" s="15">
        <f xml:space="preserve"> 294.4+0.26</f>
        <v>294.65999999999997</v>
      </c>
      <c r="E365" s="17">
        <v>17.4243855584754</v>
      </c>
      <c r="F365" s="20">
        <v>0.66628862070681782</v>
      </c>
      <c r="G365" s="46">
        <v>20.662448660539201</v>
      </c>
      <c r="H365" s="46">
        <v>27.575202423109101</v>
      </c>
      <c r="I365" s="46">
        <v>39.558405030912901</v>
      </c>
      <c r="J365" s="47">
        <v>17.599914787041001</v>
      </c>
      <c r="K365" s="28">
        <v>24.914684700789898</v>
      </c>
      <c r="L365" s="28">
        <v>36.545096761957403</v>
      </c>
      <c r="M365" s="53">
        <v>48232500</v>
      </c>
      <c r="N365" s="53">
        <v>9118570</v>
      </c>
      <c r="O365" s="53">
        <v>10937300</v>
      </c>
      <c r="P365" s="53">
        <v>2017030</v>
      </c>
      <c r="Q365" s="53">
        <v>71916700</v>
      </c>
      <c r="R365" s="53">
        <v>5251820</v>
      </c>
      <c r="S365" s="51">
        <v>3328350</v>
      </c>
      <c r="T365" s="51">
        <v>3295770</v>
      </c>
      <c r="U365" s="53">
        <v>16151100</v>
      </c>
      <c r="V365" s="14"/>
      <c r="W365" s="76"/>
      <c r="X365" s="53">
        <v>1730000</v>
      </c>
      <c r="Y365" s="53">
        <v>1600000</v>
      </c>
      <c r="Z365" s="76"/>
      <c r="AA365" s="53">
        <v>1270000</v>
      </c>
      <c r="AB365" s="56">
        <v>2020000</v>
      </c>
      <c r="AC365" s="53">
        <v>218000</v>
      </c>
      <c r="AD365" s="53">
        <v>1290000</v>
      </c>
      <c r="AE365" s="53">
        <v>241000</v>
      </c>
      <c r="AF365" s="53">
        <v>142000</v>
      </c>
      <c r="AG365" s="53">
        <v>64800</v>
      </c>
      <c r="AH365" s="53">
        <v>48100</v>
      </c>
      <c r="AI365" s="53">
        <v>76700</v>
      </c>
      <c r="AJ365" s="53">
        <v>946000</v>
      </c>
      <c r="AK365" s="53">
        <v>16200000</v>
      </c>
      <c r="AL365" s="53">
        <v>876000</v>
      </c>
      <c r="AM365" s="53">
        <v>2350000</v>
      </c>
      <c r="AN365" s="53">
        <v>1610000</v>
      </c>
      <c r="AO365" s="53">
        <v>758000</v>
      </c>
      <c r="AP365" s="53">
        <v>325000</v>
      </c>
      <c r="AQ365" s="53">
        <v>2250000</v>
      </c>
      <c r="AR365" s="53">
        <v>21300000</v>
      </c>
    </row>
    <row r="366" spans="1:44" s="15" customFormat="1">
      <c r="A366" s="6" t="s">
        <v>2</v>
      </c>
      <c r="B366" s="2">
        <v>1168</v>
      </c>
      <c r="C366" s="2" t="s">
        <v>18</v>
      </c>
      <c r="D366" s="15">
        <v>295.56</v>
      </c>
      <c r="E366" s="17">
        <v>17.468641839625601</v>
      </c>
      <c r="F366" s="20">
        <v>0.69729729729729728</v>
      </c>
      <c r="G366" s="46">
        <v>22.778805150210999</v>
      </c>
      <c r="H366" s="46">
        <v>29.798606118206798</v>
      </c>
      <c r="I366" s="46">
        <v>43.122320912141703</v>
      </c>
      <c r="J366" s="47">
        <v>19.663951173379701</v>
      </c>
      <c r="K366" s="28">
        <v>27.225660443195299</v>
      </c>
      <c r="L366" s="28">
        <v>39.890948820433998</v>
      </c>
      <c r="M366" s="54">
        <v>10000000</v>
      </c>
      <c r="N366" s="54">
        <v>1400000</v>
      </c>
      <c r="O366" s="54">
        <v>2210000</v>
      </c>
      <c r="P366" s="54">
        <v>255000</v>
      </c>
      <c r="Q366" s="54">
        <v>7290000</v>
      </c>
      <c r="R366" s="54">
        <v>760000</v>
      </c>
      <c r="S366" s="51">
        <v>429000</v>
      </c>
      <c r="T366" s="51">
        <v>527000</v>
      </c>
      <c r="U366" s="54">
        <v>1370000</v>
      </c>
      <c r="W366" s="54">
        <v>0</v>
      </c>
      <c r="X366" s="54">
        <v>176000</v>
      </c>
      <c r="Y366" s="54">
        <v>253000</v>
      </c>
      <c r="Z366" s="48"/>
      <c r="AA366" s="54">
        <v>216000</v>
      </c>
      <c r="AB366" s="54">
        <v>311000</v>
      </c>
      <c r="AC366" s="54">
        <v>33300</v>
      </c>
      <c r="AD366" s="54">
        <v>165000</v>
      </c>
      <c r="AE366" s="54">
        <v>258000</v>
      </c>
      <c r="AF366" s="48"/>
      <c r="AG366" s="48"/>
      <c r="AH366" s="48"/>
      <c r="AI366" s="54">
        <v>7560</v>
      </c>
      <c r="AJ366" s="54">
        <v>60700</v>
      </c>
      <c r="AK366" s="54">
        <v>1370000</v>
      </c>
      <c r="AL366" s="54">
        <v>71200</v>
      </c>
      <c r="AM366" s="54">
        <v>12700</v>
      </c>
      <c r="AN366" s="54">
        <v>533000</v>
      </c>
      <c r="AO366" s="54">
        <v>377000</v>
      </c>
      <c r="AP366" s="54">
        <v>165000</v>
      </c>
      <c r="AQ366" s="54">
        <v>222000</v>
      </c>
      <c r="AR366" s="48"/>
    </row>
    <row r="367" spans="1:44" s="15" customFormat="1">
      <c r="A367" s="6" t="s">
        <v>2</v>
      </c>
      <c r="B367" s="2">
        <v>1168</v>
      </c>
      <c r="C367" s="2" t="s">
        <v>18</v>
      </c>
      <c r="D367" s="15">
        <f>295.9+0.63</f>
        <v>296.52999999999997</v>
      </c>
      <c r="E367" s="17">
        <v>17.522115572042999</v>
      </c>
      <c r="F367" s="20">
        <v>0.69710568333336609</v>
      </c>
      <c r="G367" s="46">
        <v>22.7916309182643</v>
      </c>
      <c r="H367" s="46">
        <v>29.816261967319299</v>
      </c>
      <c r="I367" s="46">
        <v>43.005015664126702</v>
      </c>
      <c r="J367" s="47">
        <v>19.631921011716901</v>
      </c>
      <c r="K367" s="28">
        <v>27.1951937134925</v>
      </c>
      <c r="L367" s="28">
        <v>39.793391270138699</v>
      </c>
      <c r="M367" s="53">
        <v>25740800</v>
      </c>
      <c r="N367" s="53">
        <v>1385030</v>
      </c>
      <c r="O367" s="53">
        <v>2368150</v>
      </c>
      <c r="P367" s="53">
        <v>206351</v>
      </c>
      <c r="Q367" s="53">
        <v>8350460</v>
      </c>
      <c r="R367" s="53">
        <v>613120</v>
      </c>
      <c r="S367" s="51">
        <v>668896</v>
      </c>
      <c r="T367" s="51">
        <v>996486</v>
      </c>
      <c r="U367" s="53">
        <v>5774470</v>
      </c>
      <c r="W367" s="48"/>
      <c r="X367" s="53">
        <v>320000</v>
      </c>
      <c r="Y367" s="53">
        <v>349000</v>
      </c>
      <c r="Z367" s="48"/>
      <c r="AA367" s="53">
        <v>447000</v>
      </c>
      <c r="AB367" s="53">
        <v>549000</v>
      </c>
      <c r="AC367" s="53">
        <v>34700</v>
      </c>
      <c r="AD367" s="53">
        <v>300000</v>
      </c>
      <c r="AE367" s="53">
        <v>181000</v>
      </c>
      <c r="AF367" s="53">
        <v>41100</v>
      </c>
      <c r="AG367" s="53">
        <v>19800</v>
      </c>
      <c r="AH367" s="65">
        <v>8169.1796899999999</v>
      </c>
      <c r="AI367" s="53">
        <v>17200</v>
      </c>
      <c r="AJ367" s="53">
        <v>198000</v>
      </c>
      <c r="AK367" s="53">
        <v>5770000</v>
      </c>
      <c r="AL367" s="53">
        <v>197000</v>
      </c>
      <c r="AM367" s="53">
        <v>648000</v>
      </c>
      <c r="AN367" s="53">
        <v>477000</v>
      </c>
      <c r="AO367" s="53">
        <v>368000</v>
      </c>
      <c r="AP367" s="53">
        <v>101000</v>
      </c>
      <c r="AQ367" s="53">
        <v>558000</v>
      </c>
      <c r="AR367" s="53">
        <v>6620000</v>
      </c>
    </row>
    <row r="368" spans="1:44" s="15" customFormat="1">
      <c r="A368" s="6" t="s">
        <v>2</v>
      </c>
      <c r="B368" s="2">
        <v>1168</v>
      </c>
      <c r="C368" s="2" t="s">
        <v>18</v>
      </c>
      <c r="D368" s="15">
        <f>297.4+0.26</f>
        <v>297.65999999999997</v>
      </c>
      <c r="E368" s="17">
        <v>17.599884090386301</v>
      </c>
      <c r="F368" s="20">
        <v>0.71843310812331918</v>
      </c>
      <c r="G368" s="46">
        <v>24.152634869688299</v>
      </c>
      <c r="H368" s="46">
        <v>31.325404632234999</v>
      </c>
      <c r="I368" s="46">
        <v>45.296066830747897</v>
      </c>
      <c r="J368" s="47">
        <v>21.081028891054402</v>
      </c>
      <c r="K368" s="28">
        <v>28.7811753508118</v>
      </c>
      <c r="L368" s="28">
        <v>42.052603959991004</v>
      </c>
      <c r="M368" s="53">
        <v>19423900</v>
      </c>
      <c r="N368" s="53">
        <v>762939</v>
      </c>
      <c r="O368" s="53">
        <v>1499100</v>
      </c>
      <c r="P368" s="53">
        <v>111338</v>
      </c>
      <c r="Q368" s="53">
        <v>3990100</v>
      </c>
      <c r="R368" s="53">
        <v>336242</v>
      </c>
      <c r="S368" s="51">
        <v>824845</v>
      </c>
      <c r="T368" s="51">
        <v>1452822</v>
      </c>
      <c r="U368" s="53">
        <v>4668650</v>
      </c>
      <c r="W368" s="48"/>
      <c r="X368" s="53">
        <v>364000</v>
      </c>
      <c r="Y368" s="53">
        <v>461000</v>
      </c>
      <c r="Z368" s="48"/>
      <c r="AA368" s="53">
        <v>469000</v>
      </c>
      <c r="AB368" s="53">
        <v>984000</v>
      </c>
      <c r="AC368" s="53">
        <v>56200</v>
      </c>
      <c r="AD368" s="53">
        <v>410000</v>
      </c>
      <c r="AE368" s="53">
        <v>390000</v>
      </c>
      <c r="AF368" s="53">
        <v>50900</v>
      </c>
      <c r="AG368" s="53">
        <v>36200</v>
      </c>
      <c r="AH368" s="53">
        <v>22600</v>
      </c>
      <c r="AI368" s="53">
        <v>27500</v>
      </c>
      <c r="AJ368" s="53">
        <v>432000</v>
      </c>
      <c r="AK368" s="53">
        <v>4670000</v>
      </c>
      <c r="AL368" s="53">
        <v>269000</v>
      </c>
      <c r="AM368" s="53">
        <v>994000</v>
      </c>
      <c r="AN368" s="53">
        <v>662000</v>
      </c>
      <c r="AO368" s="53">
        <v>599000</v>
      </c>
      <c r="AP368" s="53">
        <v>98300</v>
      </c>
      <c r="AQ368" s="53">
        <v>1470000</v>
      </c>
      <c r="AR368" s="53">
        <v>20500000</v>
      </c>
    </row>
    <row r="369" spans="1:44" s="15" customFormat="1">
      <c r="A369" s="6" t="s">
        <v>2</v>
      </c>
      <c r="B369" s="2">
        <v>1168</v>
      </c>
      <c r="C369" s="2" t="s">
        <v>18</v>
      </c>
      <c r="D369" s="11">
        <f>298.9+0.81</f>
        <v>299.70999999999998</v>
      </c>
      <c r="E369" s="17">
        <v>17.780072966588701</v>
      </c>
      <c r="F369" s="20">
        <v>0.65589432182136664</v>
      </c>
      <c r="G369" s="46">
        <v>19.9881996391324</v>
      </c>
      <c r="H369" s="46">
        <v>26.8834574747377</v>
      </c>
      <c r="I369" s="46">
        <v>38.523558239284199</v>
      </c>
      <c r="J369" s="47">
        <v>16.911831187327401</v>
      </c>
      <c r="K369" s="28">
        <v>24.173984825762201</v>
      </c>
      <c r="L369" s="28">
        <v>35.621591541371998</v>
      </c>
      <c r="M369" s="52">
        <v>4935440</v>
      </c>
      <c r="N369" s="52">
        <v>841784</v>
      </c>
      <c r="O369" s="52">
        <v>953187</v>
      </c>
      <c r="P369" s="52">
        <v>166062</v>
      </c>
      <c r="Q369" s="52">
        <v>6545330</v>
      </c>
      <c r="R369" s="52">
        <v>485262</v>
      </c>
      <c r="S369" s="51">
        <v>333379</v>
      </c>
      <c r="T369" s="51">
        <v>290838</v>
      </c>
      <c r="U369" s="58">
        <v>1129183.8</v>
      </c>
      <c r="W369" s="58"/>
      <c r="X369" s="52">
        <v>151000</v>
      </c>
      <c r="Y369" s="52">
        <v>182000</v>
      </c>
      <c r="Z369" s="67">
        <v>5984.8</v>
      </c>
      <c r="AA369" s="52">
        <v>115000</v>
      </c>
      <c r="AB369" s="52">
        <v>176000</v>
      </c>
      <c r="AC369" s="58">
        <v>57673.4</v>
      </c>
      <c r="AD369" s="58">
        <v>85101.7</v>
      </c>
      <c r="AE369" s="58">
        <v>37594.1</v>
      </c>
      <c r="AF369" s="58">
        <v>9425.7000000000007</v>
      </c>
      <c r="AG369" s="58">
        <v>7281.7</v>
      </c>
      <c r="AH369" s="58">
        <v>5523.8</v>
      </c>
      <c r="AI369" s="58">
        <v>34866</v>
      </c>
      <c r="AJ369" s="58">
        <v>25495.9</v>
      </c>
      <c r="AK369" s="58">
        <v>1129183.8</v>
      </c>
      <c r="AL369" s="58">
        <v>58566.1</v>
      </c>
      <c r="AM369" s="58">
        <v>120097.4</v>
      </c>
      <c r="AN369" s="58">
        <v>133851.29999999999</v>
      </c>
      <c r="AO369" s="58">
        <v>145414.5</v>
      </c>
      <c r="AP369" s="58">
        <v>47405.599999999999</v>
      </c>
      <c r="AQ369" s="77">
        <v>110098</v>
      </c>
      <c r="AR369" s="71">
        <v>1750000</v>
      </c>
    </row>
    <row r="370" spans="1:44">
      <c r="A370" s="6" t="s">
        <v>2</v>
      </c>
      <c r="B370" s="2">
        <v>1168</v>
      </c>
      <c r="C370" s="2" t="s">
        <v>18</v>
      </c>
      <c r="D370" s="11">
        <f>299.9+0.26</f>
        <v>300.15999999999997</v>
      </c>
      <c r="E370" s="17">
        <v>17.824368973448198</v>
      </c>
      <c r="F370" s="20">
        <v>0.65464087828098005</v>
      </c>
      <c r="G370" s="46">
        <v>19.939813659310801</v>
      </c>
      <c r="H370" s="46">
        <v>26.8009674644168</v>
      </c>
      <c r="I370" s="46">
        <v>38.374537237431397</v>
      </c>
      <c r="J370" s="47">
        <v>16.8855396904953</v>
      </c>
      <c r="K370" s="28">
        <v>24.076549272894798</v>
      </c>
      <c r="L370" s="28">
        <v>35.584203435123698</v>
      </c>
      <c r="M370" s="53">
        <v>36588300</v>
      </c>
      <c r="N370" s="53">
        <v>6564600</v>
      </c>
      <c r="O370" s="53">
        <v>7177740</v>
      </c>
      <c r="P370" s="53">
        <v>1702650</v>
      </c>
      <c r="Q370" s="52">
        <v>51386200</v>
      </c>
      <c r="R370" s="53">
        <v>3563050</v>
      </c>
      <c r="S370" s="51">
        <v>1266976</v>
      </c>
      <c r="T370" s="51">
        <v>1771685</v>
      </c>
      <c r="U370" s="53">
        <v>8543390</v>
      </c>
      <c r="V370" s="14"/>
      <c r="W370" s="58"/>
      <c r="X370" s="53">
        <v>654000</v>
      </c>
      <c r="Y370" s="53">
        <v>613000</v>
      </c>
      <c r="Z370" s="67"/>
      <c r="AA370" s="53">
        <v>726000</v>
      </c>
      <c r="AB370" s="53">
        <v>1050000</v>
      </c>
      <c r="AC370" s="53">
        <v>310000</v>
      </c>
      <c r="AD370" s="53">
        <v>600000</v>
      </c>
      <c r="AE370" s="53">
        <v>171000</v>
      </c>
      <c r="AF370" s="53">
        <v>116000</v>
      </c>
      <c r="AG370" s="53">
        <v>94200</v>
      </c>
      <c r="AH370" s="53">
        <v>49400</v>
      </c>
      <c r="AI370" s="53">
        <v>51000</v>
      </c>
      <c r="AJ370" s="53">
        <v>159000</v>
      </c>
      <c r="AK370" s="53">
        <v>8540000</v>
      </c>
      <c r="AL370" s="53">
        <v>627000</v>
      </c>
      <c r="AM370" s="53">
        <v>2140000</v>
      </c>
      <c r="AN370" s="53">
        <v>1730000</v>
      </c>
      <c r="AO370" s="53">
        <v>108000</v>
      </c>
      <c r="AP370" s="53">
        <v>232000</v>
      </c>
      <c r="AQ370" s="53">
        <v>355000</v>
      </c>
      <c r="AR370" s="53">
        <v>9210000</v>
      </c>
    </row>
    <row r="371" spans="1:44" s="15" customFormat="1">
      <c r="A371" s="6" t="s">
        <v>2</v>
      </c>
      <c r="B371" s="2">
        <v>1168</v>
      </c>
      <c r="C371" s="2" t="s">
        <v>18</v>
      </c>
      <c r="D371" s="11">
        <f>300.7+0.63</f>
        <v>301.33</v>
      </c>
      <c r="E371" s="17">
        <v>17.9441115681207</v>
      </c>
      <c r="F371" s="20">
        <v>0.67643991089563427</v>
      </c>
      <c r="G371" s="46">
        <v>21.443194582155598</v>
      </c>
      <c r="H371" s="46">
        <v>28.303936330173698</v>
      </c>
      <c r="I371" s="46">
        <v>40.932032781263402</v>
      </c>
      <c r="J371" s="47">
        <v>18.229079823463898</v>
      </c>
      <c r="K371" s="28">
        <v>25.596257504152899</v>
      </c>
      <c r="L371" s="28">
        <v>37.645950509287303</v>
      </c>
      <c r="M371" s="53">
        <v>35302100</v>
      </c>
      <c r="N371" s="53">
        <v>5828880</v>
      </c>
      <c r="O371" s="53">
        <v>7876570</v>
      </c>
      <c r="P371" s="53">
        <v>1366010</v>
      </c>
      <c r="Q371" s="53">
        <v>41756900</v>
      </c>
      <c r="R371" s="53">
        <v>2943370</v>
      </c>
      <c r="S371" s="51">
        <v>2473850</v>
      </c>
      <c r="T371" s="51">
        <v>3462330</v>
      </c>
      <c r="U371" s="53">
        <v>20765600</v>
      </c>
      <c r="W371" s="58"/>
      <c r="X371" s="53">
        <v>1190000</v>
      </c>
      <c r="Y371" s="53">
        <v>1290000</v>
      </c>
      <c r="Z371" s="67"/>
      <c r="AA371" s="53">
        <v>1770000</v>
      </c>
      <c r="AB371" s="53">
        <v>1690000</v>
      </c>
      <c r="AC371" s="53">
        <v>312000</v>
      </c>
      <c r="AD371" s="53">
        <v>1000000</v>
      </c>
      <c r="AE371" s="53">
        <v>445000</v>
      </c>
      <c r="AF371" s="53">
        <v>163000</v>
      </c>
      <c r="AG371" s="53">
        <v>142000</v>
      </c>
      <c r="AH371" s="53">
        <v>65000</v>
      </c>
      <c r="AI371" s="53">
        <v>73700</v>
      </c>
      <c r="AJ371" s="53">
        <v>550000</v>
      </c>
      <c r="AK371" s="53">
        <v>20800000</v>
      </c>
      <c r="AL371" s="53">
        <v>876000</v>
      </c>
      <c r="AM371" s="53">
        <v>2980000</v>
      </c>
      <c r="AN371" s="53">
        <v>2220000</v>
      </c>
      <c r="AO371" s="53">
        <v>1110000</v>
      </c>
      <c r="AP371" s="53">
        <v>382000</v>
      </c>
      <c r="AQ371" s="53">
        <v>1500000</v>
      </c>
      <c r="AR371" s="53">
        <v>14800000</v>
      </c>
    </row>
    <row r="372" spans="1:44">
      <c r="A372" s="6" t="s">
        <v>2</v>
      </c>
      <c r="B372" s="2">
        <v>1168</v>
      </c>
      <c r="C372" s="2" t="s">
        <v>18</v>
      </c>
      <c r="D372" s="11">
        <f>302.2+0.625</f>
        <v>302.82499999999999</v>
      </c>
      <c r="E372" s="17">
        <v>18.100632197623199</v>
      </c>
      <c r="F372" s="20">
        <v>0.6925818982208849</v>
      </c>
      <c r="G372" s="46">
        <v>22.5932801832551</v>
      </c>
      <c r="H372" s="46">
        <v>29.5005483496804</v>
      </c>
      <c r="I372" s="46">
        <v>42.494214421183401</v>
      </c>
      <c r="J372" s="47">
        <v>19.424216935414901</v>
      </c>
      <c r="K372" s="28">
        <v>26.9029888424635</v>
      </c>
      <c r="L372" s="28">
        <v>39.37027228382</v>
      </c>
      <c r="M372" s="53">
        <v>12962300</v>
      </c>
      <c r="N372" s="53">
        <v>2069590</v>
      </c>
      <c r="O372" s="53">
        <v>3149800</v>
      </c>
      <c r="P372" s="53">
        <v>481887</v>
      </c>
      <c r="Q372" s="53">
        <v>13708500</v>
      </c>
      <c r="R372" s="53">
        <v>1030890</v>
      </c>
      <c r="S372" s="51">
        <v>1509221</v>
      </c>
      <c r="T372" s="51">
        <v>2288477</v>
      </c>
      <c r="U372" s="53">
        <v>8621960</v>
      </c>
      <c r="V372" s="14"/>
      <c r="W372" s="58"/>
      <c r="X372" s="53">
        <v>751000</v>
      </c>
      <c r="Y372" s="53">
        <v>758000</v>
      </c>
      <c r="Z372" s="67"/>
      <c r="AA372" s="53">
        <v>837000</v>
      </c>
      <c r="AB372" s="53">
        <v>1450000</v>
      </c>
      <c r="AC372" s="53">
        <v>149000</v>
      </c>
      <c r="AD372" s="53">
        <v>565000</v>
      </c>
      <c r="AE372" s="53">
        <v>131000</v>
      </c>
      <c r="AF372" s="53">
        <v>67000</v>
      </c>
      <c r="AG372" s="53">
        <v>48900</v>
      </c>
      <c r="AH372" s="53">
        <v>52700</v>
      </c>
      <c r="AI372" s="53">
        <v>34800</v>
      </c>
      <c r="AJ372" s="53">
        <v>421000</v>
      </c>
      <c r="AK372" s="53">
        <v>8620000</v>
      </c>
      <c r="AL372" s="53">
        <v>391000</v>
      </c>
      <c r="AM372" s="53">
        <v>1230000</v>
      </c>
      <c r="AN372" s="53">
        <v>915000</v>
      </c>
      <c r="AO372" s="53">
        <v>293000</v>
      </c>
      <c r="AP372" s="53">
        <v>177000</v>
      </c>
      <c r="AQ372" s="53">
        <v>1210000</v>
      </c>
      <c r="AR372" s="53">
        <v>17300000</v>
      </c>
    </row>
    <row r="373" spans="1:44" s="15" customFormat="1">
      <c r="A373" s="6" t="s">
        <v>2</v>
      </c>
      <c r="B373" s="2">
        <v>1168</v>
      </c>
      <c r="C373" s="2" t="s">
        <v>18</v>
      </c>
      <c r="D373" s="32">
        <v>304.3</v>
      </c>
      <c r="E373" s="17">
        <v>18.250016312192201</v>
      </c>
      <c r="F373" s="20">
        <v>0.61595918112368786</v>
      </c>
      <c r="G373" s="46">
        <v>17.161850943288599</v>
      </c>
      <c r="H373" s="46">
        <v>24.036296350217</v>
      </c>
      <c r="I373" s="46">
        <v>34.203295371683602</v>
      </c>
      <c r="J373" s="47">
        <v>14.1644125812937</v>
      </c>
      <c r="K373" s="28">
        <v>21.136587770903901</v>
      </c>
      <c r="L373" s="28">
        <v>31.516119601822499</v>
      </c>
      <c r="M373" s="53">
        <v>41158300</v>
      </c>
      <c r="N373" s="53">
        <v>9528840</v>
      </c>
      <c r="O373" s="53">
        <v>8688550</v>
      </c>
      <c r="P373" s="53">
        <v>3792170</v>
      </c>
      <c r="Q373" s="53">
        <v>75625300</v>
      </c>
      <c r="R373" s="53">
        <v>2802490</v>
      </c>
      <c r="S373" s="51">
        <v>1369744</v>
      </c>
      <c r="T373" s="51">
        <v>2849090</v>
      </c>
      <c r="U373" s="56">
        <v>15490800</v>
      </c>
      <c r="W373" s="56">
        <v>487000</v>
      </c>
      <c r="X373" s="56">
        <v>643000</v>
      </c>
      <c r="Y373" s="56">
        <v>727000</v>
      </c>
      <c r="Z373" s="76"/>
      <c r="AA373" s="56">
        <v>1620000</v>
      </c>
      <c r="AB373" s="56">
        <v>1230000</v>
      </c>
      <c r="AC373" s="56">
        <v>633000</v>
      </c>
      <c r="AD373" s="56">
        <v>778000</v>
      </c>
      <c r="AE373" s="56">
        <v>555000</v>
      </c>
      <c r="AF373" s="76"/>
      <c r="AG373" s="76"/>
      <c r="AH373" s="76"/>
      <c r="AI373" s="56">
        <v>191000</v>
      </c>
      <c r="AJ373" s="56">
        <v>324000</v>
      </c>
      <c r="AK373" s="56">
        <v>15500000</v>
      </c>
      <c r="AL373" s="56">
        <v>1520000</v>
      </c>
      <c r="AM373" s="56">
        <v>72900</v>
      </c>
      <c r="AN373" s="56">
        <v>1640000</v>
      </c>
      <c r="AO373" s="56">
        <v>1170000</v>
      </c>
      <c r="AP373" s="56">
        <v>607000</v>
      </c>
      <c r="AQ373" s="56">
        <v>717000</v>
      </c>
      <c r="AR373" s="76"/>
    </row>
    <row r="374" spans="1:44">
      <c r="A374" s="6" t="s">
        <v>2</v>
      </c>
      <c r="B374" s="2">
        <v>1168</v>
      </c>
      <c r="C374" s="2" t="s">
        <v>18</v>
      </c>
      <c r="D374" s="32">
        <f>305.2+0.64</f>
        <v>305.83999999999997</v>
      </c>
      <c r="E374" s="17">
        <v>18.390352686714898</v>
      </c>
      <c r="F374" s="20">
        <v>0.65574099732683933</v>
      </c>
      <c r="G374" s="46">
        <v>19.9462215045174</v>
      </c>
      <c r="H374" s="46">
        <v>26.847883914401301</v>
      </c>
      <c r="I374" s="46">
        <v>38.529610284642203</v>
      </c>
      <c r="J374" s="47">
        <v>16.900653118425002</v>
      </c>
      <c r="K374" s="28">
        <v>24.137676528805901</v>
      </c>
      <c r="L374" s="28">
        <v>35.479670462817097</v>
      </c>
      <c r="M374" s="53">
        <v>28167900</v>
      </c>
      <c r="N374" s="53">
        <v>4919530</v>
      </c>
      <c r="O374" s="53">
        <v>5787100</v>
      </c>
      <c r="P374" s="53">
        <v>1162020</v>
      </c>
      <c r="Q374" s="53">
        <v>35543500</v>
      </c>
      <c r="R374" s="53">
        <v>2421550</v>
      </c>
      <c r="S374" s="51">
        <v>2136210</v>
      </c>
      <c r="T374" s="51">
        <v>2889190</v>
      </c>
      <c r="U374" s="53">
        <v>16284600</v>
      </c>
      <c r="V374" s="14"/>
      <c r="W374" s="76"/>
      <c r="X374" s="53">
        <v>1040000</v>
      </c>
      <c r="Y374" s="53">
        <v>1100000</v>
      </c>
      <c r="Z374" s="76"/>
      <c r="AA374" s="53">
        <v>1450000</v>
      </c>
      <c r="AB374" s="53">
        <v>1440000</v>
      </c>
      <c r="AC374" s="53">
        <v>196000</v>
      </c>
      <c r="AD374" s="53">
        <v>856000</v>
      </c>
      <c r="AE374" s="53">
        <v>380000</v>
      </c>
      <c r="AF374" s="53">
        <v>150000</v>
      </c>
      <c r="AG374" s="53">
        <v>99400</v>
      </c>
      <c r="AH374" s="53">
        <v>58700</v>
      </c>
      <c r="AI374" s="53">
        <v>69600</v>
      </c>
      <c r="AJ374" s="53">
        <v>448000</v>
      </c>
      <c r="AK374" s="53">
        <v>16300000</v>
      </c>
      <c r="AL374" s="53">
        <v>698000</v>
      </c>
      <c r="AM374" s="53">
        <v>2130000</v>
      </c>
      <c r="AN374" s="53">
        <v>1780000</v>
      </c>
      <c r="AO374" s="53">
        <v>833000</v>
      </c>
      <c r="AP374" s="53">
        <v>330000</v>
      </c>
      <c r="AQ374" s="53">
        <v>1190000</v>
      </c>
      <c r="AR374" s="53">
        <v>14600000</v>
      </c>
    </row>
    <row r="375" spans="1:44" s="15" customFormat="1">
      <c r="A375" s="6" t="s">
        <v>2</v>
      </c>
      <c r="B375" s="2">
        <v>1168</v>
      </c>
      <c r="C375" s="2" t="s">
        <v>18</v>
      </c>
      <c r="D375" s="32">
        <f>306.7+0.65</f>
        <v>307.34999999999997</v>
      </c>
      <c r="E375" s="17">
        <v>18.5035355264849</v>
      </c>
      <c r="F375" s="20">
        <v>0.71733458703402952</v>
      </c>
      <c r="G375" s="46">
        <v>24.095825953707099</v>
      </c>
      <c r="H375" s="46">
        <v>31.244588250669899</v>
      </c>
      <c r="I375" s="46">
        <v>45.264681225561603</v>
      </c>
      <c r="J375" s="47">
        <v>20.956585071904399</v>
      </c>
      <c r="K375" s="28">
        <v>28.718804534215302</v>
      </c>
      <c r="L375" s="28">
        <v>41.757161041914998</v>
      </c>
      <c r="M375" s="53">
        <v>33661400</v>
      </c>
      <c r="N375" s="53">
        <v>6325040</v>
      </c>
      <c r="O375" s="53">
        <v>11861800</v>
      </c>
      <c r="P375" s="53">
        <v>1245410</v>
      </c>
      <c r="Q375" s="53">
        <v>36534100</v>
      </c>
      <c r="R375" s="53">
        <v>2944170</v>
      </c>
      <c r="S375" s="51">
        <v>3253320</v>
      </c>
      <c r="T375" s="51">
        <v>4115660</v>
      </c>
      <c r="U375" s="53">
        <v>19661600</v>
      </c>
      <c r="W375" s="76"/>
      <c r="X375" s="53">
        <v>1820000</v>
      </c>
      <c r="Y375" s="53">
        <v>1440000</v>
      </c>
      <c r="Z375" s="76"/>
      <c r="AA375" s="53">
        <v>1710000</v>
      </c>
      <c r="AB375" s="53">
        <v>2410000</v>
      </c>
      <c r="AC375" s="53">
        <v>273000</v>
      </c>
      <c r="AD375" s="53">
        <v>846000</v>
      </c>
      <c r="AE375" s="53">
        <v>378000</v>
      </c>
      <c r="AF375" s="53">
        <v>172000</v>
      </c>
      <c r="AG375" s="53">
        <v>110000</v>
      </c>
      <c r="AH375" s="53">
        <v>61300</v>
      </c>
      <c r="AI375" s="53">
        <v>63000</v>
      </c>
      <c r="AJ375" s="53">
        <v>396000</v>
      </c>
      <c r="AK375" s="53">
        <v>19700000</v>
      </c>
      <c r="AL375" s="53">
        <v>700000</v>
      </c>
      <c r="AM375" s="53">
        <v>2350000</v>
      </c>
      <c r="AN375" s="53">
        <v>2090000</v>
      </c>
      <c r="AO375" s="53">
        <v>1090000</v>
      </c>
      <c r="AP375" s="53">
        <v>412000</v>
      </c>
      <c r="AQ375" s="53">
        <v>930000</v>
      </c>
      <c r="AR375" s="53">
        <v>16900000</v>
      </c>
    </row>
    <row r="376" spans="1:44">
      <c r="A376" s="6" t="s">
        <v>2</v>
      </c>
      <c r="B376" s="2">
        <v>1168</v>
      </c>
      <c r="C376" s="2" t="s">
        <v>18</v>
      </c>
      <c r="D376" s="32">
        <f>308.2+0.66</f>
        <v>308.86</v>
      </c>
      <c r="E376" s="17">
        <v>18.614802364271299</v>
      </c>
      <c r="F376" s="20">
        <v>0.66652824824228141</v>
      </c>
      <c r="G376" s="46">
        <v>20.813277129559701</v>
      </c>
      <c r="H376" s="46">
        <v>27.670406537601401</v>
      </c>
      <c r="I376" s="46">
        <v>39.615297225078599</v>
      </c>
      <c r="J376" s="47">
        <v>17.659938164518099</v>
      </c>
      <c r="K376" s="28">
        <v>24.979061830533301</v>
      </c>
      <c r="L376" s="28">
        <v>36.7487481340793</v>
      </c>
      <c r="M376" s="53">
        <v>9510150</v>
      </c>
      <c r="N376" s="53">
        <v>1991570</v>
      </c>
      <c r="O376" s="53">
        <v>2361990</v>
      </c>
      <c r="P376" s="53">
        <v>477980</v>
      </c>
      <c r="Q376" s="53">
        <v>15350200</v>
      </c>
      <c r="R376" s="53">
        <v>1140690</v>
      </c>
      <c r="S376" s="51">
        <v>779172</v>
      </c>
      <c r="T376" s="51">
        <v>724758</v>
      </c>
      <c r="U376" s="53">
        <v>3704650</v>
      </c>
      <c r="V376" s="14"/>
      <c r="W376" s="53">
        <v>62200</v>
      </c>
      <c r="X376" s="53">
        <v>388000</v>
      </c>
      <c r="Y376" s="53">
        <v>391000</v>
      </c>
      <c r="Z376" s="65"/>
      <c r="AA376" s="53">
        <v>291000</v>
      </c>
      <c r="AB376" s="53">
        <v>434000</v>
      </c>
      <c r="AC376" s="53">
        <v>275000</v>
      </c>
      <c r="AD376" s="76"/>
      <c r="AE376" s="53">
        <v>185000</v>
      </c>
      <c r="AF376" s="65"/>
      <c r="AG376" s="65"/>
      <c r="AH376" s="65"/>
      <c r="AI376" s="53">
        <v>399000</v>
      </c>
      <c r="AJ376" s="76"/>
      <c r="AK376" s="53">
        <v>3700000</v>
      </c>
      <c r="AL376" s="53">
        <v>187000</v>
      </c>
      <c r="AM376" s="53">
        <v>28200</v>
      </c>
      <c r="AN376" s="53">
        <v>511000</v>
      </c>
      <c r="AO376" s="53">
        <v>313000</v>
      </c>
      <c r="AP376" s="53">
        <v>231000</v>
      </c>
      <c r="AQ376" s="53">
        <v>407000</v>
      </c>
      <c r="AR376" s="65"/>
    </row>
    <row r="377" spans="1:44" s="15" customFormat="1">
      <c r="A377" s="6" t="s">
        <v>2</v>
      </c>
      <c r="B377" s="2">
        <v>1168</v>
      </c>
      <c r="C377" s="2" t="s">
        <v>18</v>
      </c>
      <c r="D377" s="32">
        <v>310.63</v>
      </c>
      <c r="E377" s="17">
        <v>18.743324062865799</v>
      </c>
      <c r="F377" s="20">
        <v>0.66412339922049002</v>
      </c>
      <c r="G377" s="46">
        <v>20.600521321631899</v>
      </c>
      <c r="H377" s="46">
        <v>27.413700936813601</v>
      </c>
      <c r="I377" s="46">
        <v>39.380975097677798</v>
      </c>
      <c r="J377" s="47">
        <v>17.506066731654901</v>
      </c>
      <c r="K377" s="28">
        <v>24.729312828756601</v>
      </c>
      <c r="L377" s="28">
        <v>36.394000894192899</v>
      </c>
      <c r="M377" s="53">
        <v>38064700</v>
      </c>
      <c r="N377" s="53">
        <v>6177120</v>
      </c>
      <c r="O377" s="53">
        <v>6667950</v>
      </c>
      <c r="P377" s="53">
        <v>1448650</v>
      </c>
      <c r="Q377" s="53">
        <v>55910800</v>
      </c>
      <c r="R377" s="53">
        <v>4097320</v>
      </c>
      <c r="S377" s="51">
        <v>3107800</v>
      </c>
      <c r="T377" s="51">
        <v>1676887</v>
      </c>
      <c r="U377" s="53">
        <v>8211660</v>
      </c>
      <c r="W377" s="53">
        <v>337000</v>
      </c>
      <c r="X377" s="53">
        <v>1970000</v>
      </c>
      <c r="Y377" s="53">
        <v>1130000</v>
      </c>
      <c r="Z377" s="65"/>
      <c r="AA377" s="53">
        <v>694000</v>
      </c>
      <c r="AB377" s="53">
        <v>983000</v>
      </c>
      <c r="AC377" s="53">
        <v>705000</v>
      </c>
      <c r="AD377" s="76"/>
      <c r="AE377" s="53">
        <v>640000</v>
      </c>
      <c r="AF377" s="65"/>
      <c r="AG377" s="65"/>
      <c r="AH377" s="65"/>
      <c r="AI377" s="53">
        <v>332000</v>
      </c>
      <c r="AJ377" s="76"/>
      <c r="AK377" s="53">
        <v>8210000</v>
      </c>
      <c r="AL377" s="53">
        <v>14100</v>
      </c>
      <c r="AM377" s="65">
        <v>4903.4511700000003</v>
      </c>
      <c r="AN377" s="53">
        <v>157000</v>
      </c>
      <c r="AO377" s="53">
        <v>103000</v>
      </c>
      <c r="AP377" s="53">
        <v>18300</v>
      </c>
      <c r="AQ377" s="53">
        <v>556000</v>
      </c>
      <c r="AR377" s="65"/>
    </row>
    <row r="378" spans="1:44">
      <c r="A378" s="6" t="s">
        <v>4</v>
      </c>
      <c r="B378" s="2">
        <v>1168</v>
      </c>
      <c r="C378" s="2" t="s">
        <v>18</v>
      </c>
      <c r="D378" s="15">
        <v>312.08</v>
      </c>
      <c r="E378" s="17">
        <v>18.8324817913301</v>
      </c>
      <c r="F378" s="20">
        <v>0.66899766899766899</v>
      </c>
      <c r="G378" s="46">
        <v>20.922438038676098</v>
      </c>
      <c r="H378" s="46">
        <v>27.806106693417501</v>
      </c>
      <c r="I378" s="46">
        <v>39.942856254871302</v>
      </c>
      <c r="J378" s="47">
        <v>17.786654607343898</v>
      </c>
      <c r="K378" s="28">
        <v>25.1245684066803</v>
      </c>
      <c r="L378" s="28">
        <v>37.005014897252899</v>
      </c>
      <c r="M378" s="54">
        <v>6450000</v>
      </c>
      <c r="N378" s="54">
        <v>994000</v>
      </c>
      <c r="O378" s="54">
        <v>1190000</v>
      </c>
      <c r="P378" s="54">
        <v>237000</v>
      </c>
      <c r="Q378" s="54">
        <v>6480000</v>
      </c>
      <c r="R378" s="54">
        <v>582000</v>
      </c>
      <c r="S378" s="51">
        <v>979000</v>
      </c>
      <c r="T378" s="51">
        <v>964000</v>
      </c>
      <c r="U378" s="54">
        <v>5260000</v>
      </c>
      <c r="V378" s="14"/>
      <c r="W378" s="54">
        <v>0</v>
      </c>
      <c r="X378" s="54">
        <v>487000</v>
      </c>
      <c r="Y378" s="54">
        <v>492000</v>
      </c>
      <c r="Z378" s="48"/>
      <c r="AA378" s="54">
        <v>369000</v>
      </c>
      <c r="AB378" s="54">
        <v>595000</v>
      </c>
      <c r="AC378" s="54">
        <v>448000</v>
      </c>
      <c r="AD378" s="54">
        <v>62700</v>
      </c>
      <c r="AE378" s="54">
        <v>341000</v>
      </c>
      <c r="AF378" s="48"/>
      <c r="AG378" s="48"/>
      <c r="AH378" s="48"/>
      <c r="AI378" s="54">
        <v>30400</v>
      </c>
      <c r="AJ378" s="54">
        <v>380000</v>
      </c>
      <c r="AK378" s="54">
        <v>5260000</v>
      </c>
      <c r="AL378" s="54">
        <v>237000</v>
      </c>
      <c r="AM378" s="54">
        <v>23600</v>
      </c>
      <c r="AN378" s="54">
        <v>852000</v>
      </c>
      <c r="AO378" s="54">
        <v>605000</v>
      </c>
      <c r="AP378" s="54">
        <v>407000</v>
      </c>
      <c r="AQ378" s="54">
        <v>1080000</v>
      </c>
      <c r="AR378" s="48"/>
    </row>
    <row r="379" spans="1:44">
      <c r="A379" s="6" t="s">
        <v>2</v>
      </c>
      <c r="B379" s="2">
        <v>1168</v>
      </c>
      <c r="C379" s="2" t="s">
        <v>18</v>
      </c>
      <c r="D379" s="15">
        <f>311.5+0.65</f>
        <v>312.14999999999998</v>
      </c>
      <c r="E379" s="17">
        <v>18.8361870318607</v>
      </c>
      <c r="F379" s="20">
        <v>0.67667517344858097</v>
      </c>
      <c r="G379" s="46">
        <v>21.4359184894147</v>
      </c>
      <c r="H379" s="46">
        <v>28.3859010058884</v>
      </c>
      <c r="I379" s="46">
        <v>40.837883983780898</v>
      </c>
      <c r="J379" s="47">
        <v>18.2855532258558</v>
      </c>
      <c r="K379" s="28">
        <v>25.7136769683963</v>
      </c>
      <c r="L379" s="28">
        <v>37.773852942389603</v>
      </c>
      <c r="M379" s="53">
        <v>27505600</v>
      </c>
      <c r="N379" s="53">
        <v>5042380</v>
      </c>
      <c r="O379" s="53">
        <v>6000340</v>
      </c>
      <c r="P379" s="53">
        <v>1200300</v>
      </c>
      <c r="Q379" s="53">
        <v>41338700</v>
      </c>
      <c r="R379" s="53">
        <v>3352380</v>
      </c>
      <c r="S379" s="51">
        <v>3181380</v>
      </c>
      <c r="T379" s="51">
        <v>3517990</v>
      </c>
      <c r="U379" s="53">
        <v>19248800</v>
      </c>
      <c r="V379" s="14"/>
      <c r="W379" s="48"/>
      <c r="X379" s="53">
        <v>1580000</v>
      </c>
      <c r="Y379" s="53">
        <v>1600000</v>
      </c>
      <c r="Z379" s="48"/>
      <c r="AA379" s="53">
        <v>1380000</v>
      </c>
      <c r="AB379" s="53">
        <v>2140000</v>
      </c>
      <c r="AC379" s="53">
        <v>224000</v>
      </c>
      <c r="AD379" s="53">
        <v>1060000</v>
      </c>
      <c r="AE379" s="53">
        <v>402000</v>
      </c>
      <c r="AF379" s="53">
        <v>166000</v>
      </c>
      <c r="AG379" s="53">
        <v>97800</v>
      </c>
      <c r="AH379" s="53">
        <v>65600</v>
      </c>
      <c r="AI379" s="53">
        <v>78200</v>
      </c>
      <c r="AJ379" s="53">
        <v>807000</v>
      </c>
      <c r="AK379" s="53">
        <v>19200000</v>
      </c>
      <c r="AL379" s="53">
        <v>697000</v>
      </c>
      <c r="AM379" s="53">
        <v>2570000</v>
      </c>
      <c r="AN379" s="53">
        <v>2070000</v>
      </c>
      <c r="AO379" s="53">
        <v>1010000</v>
      </c>
      <c r="AP379" s="48"/>
      <c r="AQ379" s="53">
        <v>2100000</v>
      </c>
      <c r="AR379" s="53">
        <v>12200000</v>
      </c>
    </row>
    <row r="380" spans="1:44" s="15" customFormat="1">
      <c r="A380" s="6" t="s">
        <v>2</v>
      </c>
      <c r="B380" s="2">
        <v>1168</v>
      </c>
      <c r="C380" s="2" t="s">
        <v>18</v>
      </c>
      <c r="D380" s="11">
        <f>313+0.58</f>
        <v>313.58</v>
      </c>
      <c r="E380" s="17">
        <v>18.904252952298702</v>
      </c>
      <c r="F380" s="20">
        <v>0.65331129297715351</v>
      </c>
      <c r="G380" s="46">
        <v>19.858567632126999</v>
      </c>
      <c r="H380" s="46">
        <v>26.647211503228601</v>
      </c>
      <c r="I380" s="46">
        <v>38.270065509140203</v>
      </c>
      <c r="J380" s="47">
        <v>16.7395306903035</v>
      </c>
      <c r="K380" s="28">
        <v>23.9089083142531</v>
      </c>
      <c r="L380" s="28">
        <v>35.207315793302698</v>
      </c>
      <c r="M380" s="52">
        <v>10854600</v>
      </c>
      <c r="N380" s="52">
        <v>1349820</v>
      </c>
      <c r="O380" s="52">
        <v>1646640</v>
      </c>
      <c r="P380" s="52">
        <v>300335</v>
      </c>
      <c r="Q380" s="52">
        <v>9134980</v>
      </c>
      <c r="R380" s="52">
        <v>596669</v>
      </c>
      <c r="S380" s="51">
        <v>1964449</v>
      </c>
      <c r="T380" s="51">
        <v>2814384</v>
      </c>
      <c r="U380" s="58">
        <v>23058146</v>
      </c>
      <c r="W380" s="58"/>
      <c r="X380" s="52">
        <v>955000</v>
      </c>
      <c r="Y380" s="52">
        <v>1010000</v>
      </c>
      <c r="Z380" s="67">
        <v>41885.300000000003</v>
      </c>
      <c r="AA380" s="58">
        <v>1019358.4</v>
      </c>
      <c r="AB380" s="58">
        <v>1795025.6</v>
      </c>
      <c r="AC380" s="58">
        <v>365594.8</v>
      </c>
      <c r="AD380" s="58">
        <v>615024</v>
      </c>
      <c r="AE380" s="58">
        <v>351307.7</v>
      </c>
      <c r="AF380" s="58">
        <v>112551.2</v>
      </c>
      <c r="AG380" s="58">
        <v>78717.899999999994</v>
      </c>
      <c r="AH380" s="58">
        <v>33367.699999999997</v>
      </c>
      <c r="AI380" s="58">
        <v>321192.2</v>
      </c>
      <c r="AJ380" s="58">
        <v>433939.9</v>
      </c>
      <c r="AK380" s="58">
        <v>23058146</v>
      </c>
      <c r="AL380" s="58">
        <v>589741.4</v>
      </c>
      <c r="AM380" s="58">
        <v>1440736.3</v>
      </c>
      <c r="AN380" s="58">
        <v>1318267.6000000001</v>
      </c>
      <c r="AO380" s="53">
        <v>1010000</v>
      </c>
      <c r="AP380" s="58">
        <v>386824</v>
      </c>
      <c r="AQ380" s="52">
        <v>1730000</v>
      </c>
      <c r="AR380" s="71">
        <v>14400000</v>
      </c>
    </row>
    <row r="381" spans="1:44" s="15" customFormat="1">
      <c r="A381" s="6" t="s">
        <v>2</v>
      </c>
      <c r="B381" s="2">
        <v>1168</v>
      </c>
      <c r="C381" s="2" t="s">
        <v>18</v>
      </c>
      <c r="D381" s="15">
        <v>314.02</v>
      </c>
      <c r="E381" s="17">
        <v>18.922921733923001</v>
      </c>
      <c r="F381" s="20">
        <v>0.69147088126846801</v>
      </c>
      <c r="G381" s="46">
        <v>22.388247277594001</v>
      </c>
      <c r="H381" s="46">
        <v>29.381063280689698</v>
      </c>
      <c r="I381" s="46">
        <v>42.305581941141803</v>
      </c>
      <c r="J381" s="47">
        <v>19.2659580724773</v>
      </c>
      <c r="K381" s="28">
        <v>26.7643609544273</v>
      </c>
      <c r="L381" s="28">
        <v>39.091450609752002</v>
      </c>
      <c r="M381" s="56">
        <v>40112700</v>
      </c>
      <c r="N381" s="56">
        <v>4347780</v>
      </c>
      <c r="O381" s="56">
        <v>6144350</v>
      </c>
      <c r="P381" s="56">
        <v>952060</v>
      </c>
      <c r="Q381" s="56">
        <v>30864800</v>
      </c>
      <c r="R381" s="56">
        <v>2647770</v>
      </c>
      <c r="S381" s="51">
        <v>3071050</v>
      </c>
      <c r="T381" s="51">
        <v>2775360</v>
      </c>
      <c r="U381" s="56">
        <v>16375100</v>
      </c>
      <c r="W381" s="56">
        <v>256000</v>
      </c>
      <c r="X381" s="56">
        <v>1470000</v>
      </c>
      <c r="Y381" s="56">
        <v>1600000</v>
      </c>
      <c r="Z381" s="76"/>
      <c r="AA381" s="56">
        <v>1190000</v>
      </c>
      <c r="AB381" s="56">
        <v>1580000</v>
      </c>
      <c r="AC381" s="56">
        <v>1270000</v>
      </c>
      <c r="AD381" s="56">
        <v>153000</v>
      </c>
      <c r="AE381" s="56">
        <v>1380000</v>
      </c>
      <c r="AF381" s="76"/>
      <c r="AG381" s="76"/>
      <c r="AH381" s="76"/>
      <c r="AI381" s="56">
        <v>101000</v>
      </c>
      <c r="AJ381" s="56">
        <v>1320000</v>
      </c>
      <c r="AK381" s="56">
        <v>16400000</v>
      </c>
      <c r="AL381" s="56">
        <v>730000</v>
      </c>
      <c r="AM381" s="56">
        <v>166000</v>
      </c>
      <c r="AN381" s="56">
        <v>1800000</v>
      </c>
      <c r="AO381" s="56">
        <v>1490000</v>
      </c>
      <c r="AP381" s="56">
        <v>1080000</v>
      </c>
      <c r="AQ381" s="56">
        <v>2840000</v>
      </c>
      <c r="AR381" s="76"/>
    </row>
    <row r="382" spans="1:44">
      <c r="A382" s="6" t="s">
        <v>2</v>
      </c>
      <c r="B382" s="2">
        <v>1168</v>
      </c>
      <c r="C382" s="2" t="s">
        <v>18</v>
      </c>
      <c r="D382" s="15">
        <f>314.5+0.63</f>
        <v>315.13</v>
      </c>
      <c r="E382" s="17">
        <v>18.9666385848438</v>
      </c>
      <c r="F382" s="20">
        <v>0.68638667638223949</v>
      </c>
      <c r="G382" s="46">
        <v>22.0246133744354</v>
      </c>
      <c r="H382" s="46">
        <v>29.008000414058198</v>
      </c>
      <c r="I382" s="46">
        <v>41.8068078759377</v>
      </c>
      <c r="J382" s="47">
        <v>18.881286465662999</v>
      </c>
      <c r="K382" s="28">
        <v>26.398922003324099</v>
      </c>
      <c r="L382" s="28">
        <v>38.633558604217299</v>
      </c>
      <c r="M382" s="53">
        <v>25710700</v>
      </c>
      <c r="N382" s="53">
        <v>3365240</v>
      </c>
      <c r="O382" s="53">
        <v>4666180</v>
      </c>
      <c r="P382" s="53">
        <v>744689</v>
      </c>
      <c r="Q382" s="53">
        <v>24657900</v>
      </c>
      <c r="R382" s="53">
        <v>1954430</v>
      </c>
      <c r="S382" s="51">
        <v>2357270</v>
      </c>
      <c r="T382" s="51">
        <v>2202438</v>
      </c>
      <c r="U382" s="53">
        <v>11949100</v>
      </c>
      <c r="V382" s="14"/>
      <c r="W382" s="76"/>
      <c r="X382" s="53">
        <v>1030000</v>
      </c>
      <c r="Y382" s="53">
        <v>1330000</v>
      </c>
      <c r="Z382" s="76"/>
      <c r="AA382" s="53">
        <v>905000</v>
      </c>
      <c r="AB382" s="53">
        <v>1300000</v>
      </c>
      <c r="AC382" s="53">
        <v>165000</v>
      </c>
      <c r="AD382" s="53">
        <v>894000</v>
      </c>
      <c r="AE382" s="53">
        <v>365000</v>
      </c>
      <c r="AF382" s="53">
        <v>178000</v>
      </c>
      <c r="AG382" s="53">
        <v>85800</v>
      </c>
      <c r="AH382" s="53">
        <v>46800</v>
      </c>
      <c r="AI382" s="53">
        <v>47400</v>
      </c>
      <c r="AJ382" s="53">
        <v>534000</v>
      </c>
      <c r="AK382" s="53">
        <v>11900000</v>
      </c>
      <c r="AL382" s="53">
        <v>441000</v>
      </c>
      <c r="AM382" s="53">
        <v>1970000</v>
      </c>
      <c r="AN382" s="53">
        <v>1780000</v>
      </c>
      <c r="AO382" s="53">
        <v>620000</v>
      </c>
      <c r="AP382" s="49"/>
      <c r="AQ382" s="53">
        <v>1240000</v>
      </c>
      <c r="AR382" s="53">
        <v>8490000</v>
      </c>
    </row>
    <row r="383" spans="1:44" s="15" customFormat="1">
      <c r="A383" s="6" t="s">
        <v>2</v>
      </c>
      <c r="B383" s="2">
        <v>1168</v>
      </c>
      <c r="C383" s="2" t="s">
        <v>18</v>
      </c>
      <c r="D383" s="32">
        <v>316.43</v>
      </c>
      <c r="E383" s="17">
        <v>19.014078701216398</v>
      </c>
      <c r="F383" s="20">
        <v>0.64682503847056205</v>
      </c>
      <c r="G383" s="46">
        <v>19.443338678924501</v>
      </c>
      <c r="H383" s="46">
        <v>26.220794164709599</v>
      </c>
      <c r="I383" s="46">
        <v>37.579837359109298</v>
      </c>
      <c r="J383" s="47">
        <v>16.304370767654099</v>
      </c>
      <c r="K383" s="28">
        <v>23.460501296354099</v>
      </c>
      <c r="L383" s="28">
        <v>34.608569030423702</v>
      </c>
      <c r="M383" s="53">
        <v>11596300</v>
      </c>
      <c r="N383" s="53">
        <v>778268</v>
      </c>
      <c r="O383" s="53">
        <v>990143</v>
      </c>
      <c r="P383" s="53">
        <v>111946</v>
      </c>
      <c r="Q383" s="53">
        <v>3300890</v>
      </c>
      <c r="R383" s="53">
        <v>323276</v>
      </c>
      <c r="S383" s="51">
        <v>1045888</v>
      </c>
      <c r="T383" s="51">
        <v>836240</v>
      </c>
      <c r="U383" s="53">
        <v>3927980</v>
      </c>
      <c r="W383" s="76"/>
      <c r="X383" s="53">
        <v>510000</v>
      </c>
      <c r="Y383" s="53">
        <v>536000</v>
      </c>
      <c r="Z383" s="65"/>
      <c r="AA383" s="53">
        <v>347000</v>
      </c>
      <c r="AB383" s="53">
        <v>489000</v>
      </c>
      <c r="AC383" s="53">
        <v>341000</v>
      </c>
      <c r="AD383" s="76"/>
      <c r="AE383" s="53">
        <v>268000</v>
      </c>
      <c r="AF383" s="65"/>
      <c r="AG383" s="65"/>
      <c r="AH383" s="65"/>
      <c r="AI383" s="53">
        <v>385000</v>
      </c>
      <c r="AJ383" s="76"/>
      <c r="AK383" s="53">
        <v>3930000</v>
      </c>
      <c r="AL383" s="53">
        <v>172000</v>
      </c>
      <c r="AM383" s="53">
        <v>34500</v>
      </c>
      <c r="AN383" s="53">
        <v>740000</v>
      </c>
      <c r="AO383" s="53">
        <v>330000</v>
      </c>
      <c r="AP383" s="53">
        <v>219000</v>
      </c>
      <c r="AQ383" s="53">
        <v>797000</v>
      </c>
      <c r="AR383" s="65"/>
    </row>
    <row r="384" spans="1:44" s="15" customFormat="1">
      <c r="A384" s="6" t="s">
        <v>2</v>
      </c>
      <c r="B384" s="2">
        <v>1168</v>
      </c>
      <c r="C384" s="2" t="s">
        <v>18</v>
      </c>
      <c r="D384" s="32">
        <f>317.5+0.66</f>
        <v>318.16000000000003</v>
      </c>
      <c r="E384" s="17">
        <v>19.076738434810501</v>
      </c>
      <c r="F384" s="20">
        <v>0.69522450816057024</v>
      </c>
      <c r="G384" s="46">
        <v>22.624297906442301</v>
      </c>
      <c r="H384" s="46">
        <v>29.7049012688468</v>
      </c>
      <c r="I384" s="46">
        <v>42.746582901760803</v>
      </c>
      <c r="J384" s="47">
        <v>19.605408224665901</v>
      </c>
      <c r="K384" s="28">
        <v>27.078117410753698</v>
      </c>
      <c r="L384" s="28">
        <v>39.608493314566701</v>
      </c>
      <c r="M384" s="53">
        <v>6732580</v>
      </c>
      <c r="N384" s="53">
        <v>959845</v>
      </c>
      <c r="O384" s="53">
        <v>1387770</v>
      </c>
      <c r="P384" s="53">
        <v>205019</v>
      </c>
      <c r="Q384" s="53">
        <v>6943730</v>
      </c>
      <c r="R384" s="53">
        <v>596717</v>
      </c>
      <c r="S384" s="51">
        <v>688239</v>
      </c>
      <c r="T384" s="51">
        <v>1056243</v>
      </c>
      <c r="U384" s="53">
        <v>5101270</v>
      </c>
      <c r="W384" s="76"/>
      <c r="X384" s="53">
        <v>303000</v>
      </c>
      <c r="Y384" s="53">
        <v>385000</v>
      </c>
      <c r="Z384" s="65"/>
      <c r="AA384" s="53">
        <v>430000</v>
      </c>
      <c r="AB384" s="53">
        <v>626000</v>
      </c>
      <c r="AC384" s="53">
        <v>50400</v>
      </c>
      <c r="AD384" s="53">
        <v>249000</v>
      </c>
      <c r="AE384" s="53">
        <v>114000</v>
      </c>
      <c r="AF384" s="53">
        <v>44300</v>
      </c>
      <c r="AG384" s="53">
        <v>30100</v>
      </c>
      <c r="AH384" s="53">
        <v>19800</v>
      </c>
      <c r="AI384" s="53">
        <v>19700</v>
      </c>
      <c r="AJ384" s="53">
        <v>250000</v>
      </c>
      <c r="AK384" s="53">
        <v>5100000</v>
      </c>
      <c r="AL384" s="53">
        <v>217000</v>
      </c>
      <c r="AM384" s="53">
        <v>779000</v>
      </c>
      <c r="AN384" s="53">
        <v>511000</v>
      </c>
      <c r="AO384" s="53">
        <v>254000</v>
      </c>
      <c r="AP384" s="65"/>
      <c r="AQ384" s="53">
        <v>663000</v>
      </c>
      <c r="AR384" s="53">
        <v>7990000</v>
      </c>
    </row>
    <row r="385" spans="1:44" s="15" customFormat="1">
      <c r="A385" s="6" t="s">
        <v>2</v>
      </c>
      <c r="B385" s="2">
        <v>1168</v>
      </c>
      <c r="C385" s="2" t="s">
        <v>18</v>
      </c>
      <c r="D385" s="11">
        <f>319+0.24</f>
        <v>319.24</v>
      </c>
      <c r="E385" s="17">
        <v>19.1189263758314</v>
      </c>
      <c r="F385" s="20">
        <v>0.65121018022402066</v>
      </c>
      <c r="G385" s="46">
        <v>19.635956852460499</v>
      </c>
      <c r="H385" s="46">
        <v>26.510433846204201</v>
      </c>
      <c r="I385" s="46">
        <v>37.973511087349898</v>
      </c>
      <c r="J385" s="47">
        <v>16.5729348429198</v>
      </c>
      <c r="K385" s="28">
        <v>23.764004554999602</v>
      </c>
      <c r="L385" s="28">
        <v>35.051083871167101</v>
      </c>
      <c r="M385" s="52">
        <v>11105800</v>
      </c>
      <c r="N385" s="52">
        <v>2037710</v>
      </c>
      <c r="O385" s="52">
        <v>2352410</v>
      </c>
      <c r="P385" s="52">
        <v>512207</v>
      </c>
      <c r="Q385" s="52">
        <v>17372300</v>
      </c>
      <c r="R385" s="52">
        <v>939902</v>
      </c>
      <c r="S385" s="51">
        <v>937192</v>
      </c>
      <c r="T385" s="51">
        <v>1263407.8</v>
      </c>
      <c r="U385" s="58">
        <v>3675364.5</v>
      </c>
      <c r="W385" s="58"/>
      <c r="X385" s="52">
        <v>444000</v>
      </c>
      <c r="Y385" s="52">
        <v>493000</v>
      </c>
      <c r="Z385" s="67">
        <v>14581.7</v>
      </c>
      <c r="AA385" s="58">
        <v>494322</v>
      </c>
      <c r="AB385" s="58">
        <v>769085.8</v>
      </c>
      <c r="AC385" s="58">
        <v>202339</v>
      </c>
      <c r="AD385" s="58">
        <v>119639.6</v>
      </c>
      <c r="AE385" s="58">
        <v>116574.9</v>
      </c>
      <c r="AF385" s="58">
        <v>49946.9</v>
      </c>
      <c r="AG385" s="58">
        <v>25083.9</v>
      </c>
      <c r="AH385" s="58">
        <v>28770.3</v>
      </c>
      <c r="AI385" s="58">
        <v>37115.699999999997</v>
      </c>
      <c r="AJ385" s="58">
        <v>98010.9</v>
      </c>
      <c r="AK385" s="58">
        <v>3675364.5</v>
      </c>
      <c r="AL385" s="58">
        <v>331785</v>
      </c>
      <c r="AM385" s="58">
        <v>869052.1</v>
      </c>
      <c r="AN385" s="58">
        <v>667006.6</v>
      </c>
      <c r="AO385" s="58">
        <v>395682</v>
      </c>
      <c r="AP385" s="58">
        <v>132312.5</v>
      </c>
      <c r="AQ385" s="52">
        <v>421000</v>
      </c>
      <c r="AR385" s="71">
        <v>4570000</v>
      </c>
    </row>
    <row r="386" spans="1:44" s="15" customFormat="1">
      <c r="A386" s="6" t="s">
        <v>2</v>
      </c>
      <c r="B386" s="2">
        <v>1168</v>
      </c>
      <c r="C386" s="2" t="s">
        <v>18</v>
      </c>
      <c r="D386" s="11">
        <f>319.6+0.62</f>
        <v>320.22000000000003</v>
      </c>
      <c r="E386" s="17">
        <v>19.161302247617499</v>
      </c>
      <c r="F386" s="20">
        <v>0.67654140790050155</v>
      </c>
      <c r="G386" s="46">
        <v>21.487255959926799</v>
      </c>
      <c r="H386" s="46">
        <v>28.3783477826784</v>
      </c>
      <c r="I386" s="46">
        <v>40.954825397186497</v>
      </c>
      <c r="J386" s="47">
        <v>18.333474814546602</v>
      </c>
      <c r="K386" s="28">
        <v>25.717017307145699</v>
      </c>
      <c r="L386" s="28">
        <v>37.668311011336499</v>
      </c>
      <c r="M386" s="52">
        <v>3606740</v>
      </c>
      <c r="N386" s="52">
        <v>547814</v>
      </c>
      <c r="O386" s="52">
        <v>761543</v>
      </c>
      <c r="P386" s="52">
        <v>120403</v>
      </c>
      <c r="Q386" s="52">
        <v>4010470</v>
      </c>
      <c r="R386" s="52">
        <v>263854</v>
      </c>
      <c r="S386" s="51">
        <v>497590</v>
      </c>
      <c r="T386" s="51">
        <v>700295.6</v>
      </c>
      <c r="U386" s="58">
        <v>2354308.7999999998</v>
      </c>
      <c r="W386" s="58"/>
      <c r="X386" s="52">
        <v>245000</v>
      </c>
      <c r="Y386" s="52">
        <v>253000</v>
      </c>
      <c r="Z386" s="67">
        <v>9407</v>
      </c>
      <c r="AA386" s="58">
        <v>299176</v>
      </c>
      <c r="AB386" s="58">
        <v>401119.6</v>
      </c>
      <c r="AC386" s="58">
        <v>52232.1</v>
      </c>
      <c r="AD386" s="58">
        <v>67230.5</v>
      </c>
      <c r="AE386" s="58">
        <v>122021.9</v>
      </c>
      <c r="AF386" s="58">
        <v>27374.6</v>
      </c>
      <c r="AG386" s="58">
        <v>14259</v>
      </c>
      <c r="AH386" s="58">
        <v>11042.8</v>
      </c>
      <c r="AI386" s="58">
        <v>84824.7</v>
      </c>
      <c r="AJ386" s="58">
        <v>41438.6</v>
      </c>
      <c r="AK386" s="58">
        <v>2354308.7999999998</v>
      </c>
      <c r="AL386" s="58">
        <v>110338.8</v>
      </c>
      <c r="AM386" s="58">
        <v>445226</v>
      </c>
      <c r="AN386" s="58">
        <v>321631.8</v>
      </c>
      <c r="AO386" s="58">
        <v>270905</v>
      </c>
      <c r="AP386" s="58">
        <v>0</v>
      </c>
      <c r="AQ386" s="58">
        <v>249648.8</v>
      </c>
      <c r="AR386" s="71">
        <v>3460000</v>
      </c>
    </row>
    <row r="387" spans="1:44" s="15" customFormat="1">
      <c r="A387" s="6" t="s">
        <v>2</v>
      </c>
      <c r="B387" s="2">
        <v>1168</v>
      </c>
      <c r="C387" s="2" t="s">
        <v>18</v>
      </c>
      <c r="D387" s="11">
        <f>321.1+0.65</f>
        <v>321.75</v>
      </c>
      <c r="E387" s="17">
        <v>19.2381919728596</v>
      </c>
      <c r="F387" s="20">
        <v>0.67154423139425867</v>
      </c>
      <c r="G387" s="46">
        <v>21.083387757911101</v>
      </c>
      <c r="H387" s="46">
        <v>27.9959031708058</v>
      </c>
      <c r="I387" s="46">
        <v>40.2381620155018</v>
      </c>
      <c r="J387" s="47">
        <v>18.021335052717099</v>
      </c>
      <c r="K387" s="28">
        <v>25.326159857737899</v>
      </c>
      <c r="L387" s="28">
        <v>37.187089258514803</v>
      </c>
      <c r="M387" s="53">
        <v>11378800</v>
      </c>
      <c r="N387" s="53">
        <v>1959530</v>
      </c>
      <c r="O387" s="53">
        <v>2533900</v>
      </c>
      <c r="P387" s="53">
        <v>413307</v>
      </c>
      <c r="Q387" s="53">
        <v>14612600</v>
      </c>
      <c r="R387" s="53">
        <v>1059150</v>
      </c>
      <c r="S387" s="51">
        <v>744795</v>
      </c>
      <c r="T387" s="51">
        <v>981708</v>
      </c>
      <c r="U387" s="53">
        <v>4742080</v>
      </c>
      <c r="W387" s="58"/>
      <c r="X387" s="53">
        <v>349000</v>
      </c>
      <c r="Y387" s="53">
        <v>396000</v>
      </c>
      <c r="Z387" s="67"/>
      <c r="AA387" s="53">
        <v>372000</v>
      </c>
      <c r="AB387" s="53">
        <v>610000</v>
      </c>
      <c r="AC387" s="53">
        <v>67400</v>
      </c>
      <c r="AD387" s="53">
        <v>240000</v>
      </c>
      <c r="AE387" s="53">
        <v>87600</v>
      </c>
      <c r="AF387" s="53">
        <v>62500</v>
      </c>
      <c r="AG387" s="53">
        <v>26400</v>
      </c>
      <c r="AH387" s="53">
        <v>18100</v>
      </c>
      <c r="AI387" s="53">
        <v>18500</v>
      </c>
      <c r="AJ387" s="53">
        <v>132000</v>
      </c>
      <c r="AK387" s="53">
        <v>4740000</v>
      </c>
      <c r="AL387" s="53">
        <v>198000</v>
      </c>
      <c r="AM387" s="53">
        <v>955000</v>
      </c>
      <c r="AN387" s="53">
        <v>765000</v>
      </c>
      <c r="AO387" s="58"/>
      <c r="AP387" s="53">
        <v>173000</v>
      </c>
      <c r="AQ387" s="53">
        <v>276000</v>
      </c>
      <c r="AR387" s="53">
        <v>8960000</v>
      </c>
    </row>
    <row r="388" spans="1:44" s="15" customFormat="1">
      <c r="A388" s="6" t="s">
        <v>2</v>
      </c>
      <c r="B388" s="2">
        <v>1168</v>
      </c>
      <c r="C388" s="2" t="s">
        <v>18</v>
      </c>
      <c r="D388" s="11">
        <f>322.6+0.645</f>
        <v>323.245</v>
      </c>
      <c r="E388" s="17">
        <v>19.3209523642584</v>
      </c>
      <c r="F388" s="20">
        <v>0.72975929728994915</v>
      </c>
      <c r="G388" s="46">
        <v>24.993658661395902</v>
      </c>
      <c r="H388" s="46">
        <v>32.219409137100001</v>
      </c>
      <c r="I388" s="46">
        <v>46.609237204406199</v>
      </c>
      <c r="J388" s="47">
        <v>21.825911908370699</v>
      </c>
      <c r="K388" s="28">
        <v>29.684921518924199</v>
      </c>
      <c r="L388" s="28">
        <v>43.237064027860498</v>
      </c>
      <c r="M388" s="52">
        <v>13698123</v>
      </c>
      <c r="N388" s="52">
        <v>878257.8</v>
      </c>
      <c r="O388" s="52">
        <v>2202551</v>
      </c>
      <c r="P388" s="52">
        <v>65269.1</v>
      </c>
      <c r="Q388" s="52">
        <v>1734915.6</v>
      </c>
      <c r="R388" s="52">
        <v>103831.5</v>
      </c>
      <c r="S388" s="51">
        <v>958327.4</v>
      </c>
      <c r="T388" s="51">
        <v>1299387.2000000002</v>
      </c>
      <c r="U388" s="58">
        <v>4035736.5</v>
      </c>
      <c r="W388" s="58"/>
      <c r="X388" s="58">
        <v>417998.5</v>
      </c>
      <c r="Y388" s="58">
        <v>540328.9</v>
      </c>
      <c r="Z388" s="67">
        <v>23338.9</v>
      </c>
      <c r="AA388" s="58">
        <v>536697.4</v>
      </c>
      <c r="AB388" s="58">
        <v>762689.8</v>
      </c>
      <c r="AC388" s="58">
        <v>98581.6</v>
      </c>
      <c r="AD388" s="58">
        <v>111084.3</v>
      </c>
      <c r="AE388" s="58">
        <v>223252.7</v>
      </c>
      <c r="AF388" s="58">
        <v>46651.199999999997</v>
      </c>
      <c r="AG388" s="58">
        <v>37616.699999999997</v>
      </c>
      <c r="AH388" s="58">
        <v>11580.2</v>
      </c>
      <c r="AI388" s="58">
        <v>119936</v>
      </c>
      <c r="AJ388" s="58">
        <v>159225.20000000001</v>
      </c>
      <c r="AK388" s="58">
        <v>4035736.5</v>
      </c>
      <c r="AL388" s="58">
        <v>241987.9</v>
      </c>
      <c r="AM388" s="58">
        <v>947590.7</v>
      </c>
      <c r="AN388" s="58">
        <v>726998.8</v>
      </c>
      <c r="AO388" s="58">
        <v>482321.9</v>
      </c>
      <c r="AP388" s="58">
        <v>0</v>
      </c>
      <c r="AQ388" s="58">
        <v>602050.69999999995</v>
      </c>
      <c r="AR388" s="78">
        <v>6768125.5</v>
      </c>
    </row>
    <row r="389" spans="1:44" s="15" customFormat="1">
      <c r="A389" s="6" t="s">
        <v>2</v>
      </c>
      <c r="B389" s="2">
        <v>1168</v>
      </c>
      <c r="C389" s="2" t="s">
        <v>18</v>
      </c>
      <c r="D389" s="11">
        <f>324.1+0.63</f>
        <v>324.73</v>
      </c>
      <c r="E389" s="17">
        <v>19.408268689341799</v>
      </c>
      <c r="F389" s="20">
        <v>0.63916602941538603</v>
      </c>
      <c r="G389" s="46">
        <v>18.890806082192402</v>
      </c>
      <c r="H389" s="46">
        <v>25.635938860514401</v>
      </c>
      <c r="I389" s="46">
        <v>36.564187352976496</v>
      </c>
      <c r="J389" s="47">
        <v>15.7678716539197</v>
      </c>
      <c r="K389" s="28">
        <v>22.874116717084402</v>
      </c>
      <c r="L389" s="28">
        <v>33.847496008993403</v>
      </c>
      <c r="M389" s="53">
        <v>25530700</v>
      </c>
      <c r="N389" s="53">
        <v>5421700</v>
      </c>
      <c r="O389" s="53">
        <v>5086400</v>
      </c>
      <c r="P389" s="53">
        <v>1409300</v>
      </c>
      <c r="Q389" s="53">
        <v>47223700</v>
      </c>
      <c r="R389" s="53">
        <v>3108070</v>
      </c>
      <c r="S389" s="51">
        <v>1630356</v>
      </c>
      <c r="T389" s="51">
        <v>1861363</v>
      </c>
      <c r="U389" s="53">
        <v>7814160</v>
      </c>
      <c r="W389" s="58"/>
      <c r="X389" s="53">
        <v>884000</v>
      </c>
      <c r="Y389" s="53">
        <v>747000</v>
      </c>
      <c r="Z389" s="67"/>
      <c r="AA389" s="53">
        <v>775000</v>
      </c>
      <c r="AB389" s="53">
        <v>1090000</v>
      </c>
      <c r="AC389" s="53">
        <v>163000</v>
      </c>
      <c r="AD389" s="53">
        <v>544000</v>
      </c>
      <c r="AE389" s="53">
        <v>255000</v>
      </c>
      <c r="AF389" s="53">
        <v>145000</v>
      </c>
      <c r="AG389" s="53">
        <v>120000</v>
      </c>
      <c r="AH389" s="53">
        <v>37400</v>
      </c>
      <c r="AI389" s="53">
        <v>37300</v>
      </c>
      <c r="AJ389" s="53">
        <v>309000</v>
      </c>
      <c r="AK389" s="53">
        <v>7810000</v>
      </c>
      <c r="AL389" s="53">
        <v>435000</v>
      </c>
      <c r="AM389" s="52">
        <v>2640000</v>
      </c>
      <c r="AN389" s="53">
        <v>2160000</v>
      </c>
      <c r="AO389" s="58"/>
      <c r="AP389" s="53">
        <v>273000</v>
      </c>
      <c r="AQ389" s="53">
        <v>608000</v>
      </c>
      <c r="AR389" s="53">
        <v>11600000</v>
      </c>
    </row>
    <row r="390" spans="1:44" s="15" customFormat="1">
      <c r="A390" s="6" t="s">
        <v>2</v>
      </c>
      <c r="B390" s="2">
        <v>1168</v>
      </c>
      <c r="C390" s="2" t="s">
        <v>18</v>
      </c>
      <c r="D390" s="11">
        <f>325.6+0.58</f>
        <v>326.18</v>
      </c>
      <c r="E390" s="17">
        <v>19.497987223380701</v>
      </c>
      <c r="F390" s="20">
        <v>0.5827419014864742</v>
      </c>
      <c r="G390" s="46">
        <v>14.7835321587389</v>
      </c>
      <c r="H390" s="46">
        <v>21.651502169574499</v>
      </c>
      <c r="I390" s="46">
        <v>30.8551131040889</v>
      </c>
      <c r="J390" s="47">
        <v>11.9113084423657</v>
      </c>
      <c r="K390" s="28">
        <v>18.679806580154001</v>
      </c>
      <c r="L390" s="28">
        <v>28.185687202064202</v>
      </c>
      <c r="M390" s="52">
        <v>24999310</v>
      </c>
      <c r="N390" s="52">
        <v>5407548.5</v>
      </c>
      <c r="O390" s="52">
        <v>4260068</v>
      </c>
      <c r="P390" s="52">
        <v>1695661.4</v>
      </c>
      <c r="Q390" s="52">
        <v>46931496</v>
      </c>
      <c r="R390" s="52">
        <v>1596443</v>
      </c>
      <c r="S390" s="51">
        <v>774946.2</v>
      </c>
      <c r="T390" s="51">
        <v>1493393.2</v>
      </c>
      <c r="U390" s="58">
        <v>2300487.7999999998</v>
      </c>
      <c r="W390" s="58"/>
      <c r="X390" s="58">
        <v>335139.59999999998</v>
      </c>
      <c r="Y390" s="58">
        <v>439806.6</v>
      </c>
      <c r="Z390" s="67">
        <v>0</v>
      </c>
      <c r="AA390" s="58">
        <v>510432.6</v>
      </c>
      <c r="AB390" s="58">
        <v>982960.6</v>
      </c>
      <c r="AC390" s="58">
        <v>251578.6</v>
      </c>
      <c r="AD390" s="58">
        <v>1039856.8</v>
      </c>
      <c r="AE390" s="58">
        <v>108223.2</v>
      </c>
      <c r="AF390" s="58">
        <v>59285.5</v>
      </c>
      <c r="AG390" s="58">
        <v>37967.300000000003</v>
      </c>
      <c r="AH390" s="58">
        <v>25055.599999999999</v>
      </c>
      <c r="AI390" s="58">
        <v>93610.9</v>
      </c>
      <c r="AJ390" s="58">
        <v>74725.5</v>
      </c>
      <c r="AK390" s="58">
        <v>2300487.7999999998</v>
      </c>
      <c r="AL390" s="58">
        <v>796348.8</v>
      </c>
      <c r="AM390" s="58">
        <v>1678078.9</v>
      </c>
      <c r="AN390" s="58">
        <v>1248240.8999999999</v>
      </c>
      <c r="AO390" s="58">
        <v>223889.8</v>
      </c>
      <c r="AP390" s="58">
        <v>0</v>
      </c>
      <c r="AQ390" s="83">
        <v>290000</v>
      </c>
      <c r="AR390" s="78">
        <v>1444603.8</v>
      </c>
    </row>
    <row r="391" spans="1:44">
      <c r="A391" s="6" t="s">
        <v>2</v>
      </c>
      <c r="B391" s="2">
        <v>1168</v>
      </c>
      <c r="C391" s="2" t="s">
        <v>18</v>
      </c>
      <c r="D391" s="11">
        <f>327.1+0.66</f>
        <v>327.76000000000005</v>
      </c>
      <c r="E391" s="17">
        <v>19.600246810271798</v>
      </c>
      <c r="F391" s="20">
        <v>0.62435486643651028</v>
      </c>
      <c r="G391" s="46">
        <v>17.810853120930702</v>
      </c>
      <c r="H391" s="46">
        <v>24.5837218845537</v>
      </c>
      <c r="I391" s="46">
        <v>35.046027937888198</v>
      </c>
      <c r="J391" s="47">
        <v>14.702781726428199</v>
      </c>
      <c r="K391" s="28">
        <v>21.751699716437098</v>
      </c>
      <c r="L391" s="28">
        <v>32.267583676932198</v>
      </c>
      <c r="M391" s="53">
        <v>23251800</v>
      </c>
      <c r="N391" s="53">
        <v>5812560</v>
      </c>
      <c r="O391" s="53">
        <v>5199600</v>
      </c>
      <c r="P391" s="53">
        <v>2109720</v>
      </c>
      <c r="Q391" s="53">
        <v>46998400</v>
      </c>
      <c r="R391" s="53">
        <v>2351660</v>
      </c>
      <c r="S391" s="51">
        <v>516606</v>
      </c>
      <c r="T391" s="51">
        <v>1045651</v>
      </c>
      <c r="U391" s="53">
        <v>4037540</v>
      </c>
      <c r="V391" s="14"/>
      <c r="W391" s="58"/>
      <c r="X391" s="53">
        <v>271000</v>
      </c>
      <c r="Y391" s="53">
        <v>246000</v>
      </c>
      <c r="Z391" s="67"/>
      <c r="AA391" s="53">
        <v>506000</v>
      </c>
      <c r="AB391" s="53">
        <v>540000</v>
      </c>
      <c r="AC391" s="53">
        <v>250000</v>
      </c>
      <c r="AD391" s="53">
        <v>393000</v>
      </c>
      <c r="AE391" s="53">
        <v>59600</v>
      </c>
      <c r="AF391" s="53">
        <v>39300</v>
      </c>
      <c r="AG391" s="53">
        <v>27400</v>
      </c>
      <c r="AH391" s="53">
        <v>22700</v>
      </c>
      <c r="AI391" s="53">
        <v>42800</v>
      </c>
      <c r="AJ391" s="53">
        <v>128000</v>
      </c>
      <c r="AK391" s="53">
        <v>4040000</v>
      </c>
      <c r="AL391" s="53">
        <v>551000</v>
      </c>
      <c r="AM391" s="53">
        <v>790000</v>
      </c>
      <c r="AN391" s="53">
        <v>506000</v>
      </c>
      <c r="AO391" s="53">
        <v>142000</v>
      </c>
      <c r="AP391" s="53">
        <v>84300</v>
      </c>
      <c r="AQ391" s="53">
        <v>291000</v>
      </c>
      <c r="AR391" s="53">
        <v>1940000</v>
      </c>
    </row>
    <row r="392" spans="1:44">
      <c r="A392" s="6" t="s">
        <v>2</v>
      </c>
      <c r="B392" s="2">
        <v>1168</v>
      </c>
      <c r="C392" s="2" t="s">
        <v>18</v>
      </c>
      <c r="D392" s="11">
        <f>329.2+0.26</f>
        <v>329.46</v>
      </c>
      <c r="E392" s="17">
        <v>19.714876548224801</v>
      </c>
      <c r="F392" s="20">
        <v>0.64987748248304444</v>
      </c>
      <c r="G392" s="46">
        <v>19.64824246357</v>
      </c>
      <c r="H392" s="46">
        <v>26.4547751728085</v>
      </c>
      <c r="I392" s="46">
        <v>37.829634664759801</v>
      </c>
      <c r="J392" s="47">
        <v>16.531040788819698</v>
      </c>
      <c r="K392" s="28">
        <v>23.695419630947999</v>
      </c>
      <c r="L392" s="28">
        <v>34.941955933674897</v>
      </c>
      <c r="M392" s="53">
        <v>55805600</v>
      </c>
      <c r="N392" s="53">
        <v>12285400</v>
      </c>
      <c r="O392" s="53">
        <v>13591700</v>
      </c>
      <c r="P392" s="53">
        <v>3677900</v>
      </c>
      <c r="Q392" s="53">
        <v>88150000</v>
      </c>
      <c r="R392" s="53">
        <v>5533860</v>
      </c>
      <c r="S392" s="51">
        <v>3032760</v>
      </c>
      <c r="T392" s="51">
        <v>4784370</v>
      </c>
      <c r="U392" s="53">
        <v>23627500</v>
      </c>
      <c r="V392" s="14"/>
      <c r="W392" s="58"/>
      <c r="X392" s="53">
        <v>1550000</v>
      </c>
      <c r="Y392" s="53">
        <v>1480000</v>
      </c>
      <c r="Z392" s="67"/>
      <c r="AA392" s="53">
        <v>2210000</v>
      </c>
      <c r="AB392" s="53">
        <v>2580000</v>
      </c>
      <c r="AC392" s="53">
        <v>502000</v>
      </c>
      <c r="AD392" s="53">
        <v>1500000</v>
      </c>
      <c r="AE392" s="53">
        <v>608000</v>
      </c>
      <c r="AF392" s="53">
        <v>290000</v>
      </c>
      <c r="AG392" s="53">
        <v>251000</v>
      </c>
      <c r="AH392" s="53">
        <v>120000</v>
      </c>
      <c r="AI392" s="53">
        <v>105000</v>
      </c>
      <c r="AJ392" s="53">
        <v>434000</v>
      </c>
      <c r="AK392" s="53">
        <v>23600000</v>
      </c>
      <c r="AL392" s="53">
        <v>1370000</v>
      </c>
      <c r="AM392" s="53">
        <v>6370000</v>
      </c>
      <c r="AN392" s="53">
        <v>4480000</v>
      </c>
      <c r="AO392" s="58"/>
      <c r="AP392" s="53">
        <v>1000000</v>
      </c>
      <c r="AQ392" s="53">
        <v>1050000</v>
      </c>
      <c r="AR392" s="53">
        <v>18400000</v>
      </c>
    </row>
    <row r="393" spans="1:44" s="15" customFormat="1">
      <c r="A393" s="6" t="s">
        <v>2</v>
      </c>
      <c r="B393" s="2">
        <v>1168</v>
      </c>
      <c r="C393" s="2" t="s">
        <v>18</v>
      </c>
      <c r="D393" s="11">
        <f>330.7+0.26</f>
        <v>330.96</v>
      </c>
      <c r="E393" s="17">
        <v>19.819431355709099</v>
      </c>
      <c r="F393" s="20">
        <v>0.63554453717399206</v>
      </c>
      <c r="G393" s="46">
        <v>18.6312781098231</v>
      </c>
      <c r="H393" s="46">
        <v>25.416445426829998</v>
      </c>
      <c r="I393" s="46">
        <v>36.426763227556897</v>
      </c>
      <c r="J393" s="47">
        <v>15.5595505677624</v>
      </c>
      <c r="K393" s="28">
        <v>22.651241376765299</v>
      </c>
      <c r="L393" s="28">
        <v>33.510051809697501</v>
      </c>
      <c r="M393" s="53">
        <v>36139000</v>
      </c>
      <c r="N393" s="53">
        <v>8101670</v>
      </c>
      <c r="O393" s="53">
        <v>8368480</v>
      </c>
      <c r="P393" s="53">
        <v>2371750</v>
      </c>
      <c r="Q393" s="53">
        <v>60727200</v>
      </c>
      <c r="R393" s="53">
        <v>3387620</v>
      </c>
      <c r="S393" s="51">
        <v>2575160</v>
      </c>
      <c r="T393" s="51">
        <v>4140960</v>
      </c>
      <c r="U393" s="53">
        <v>21082300</v>
      </c>
      <c r="W393" s="58"/>
      <c r="X393" s="53">
        <v>1210000</v>
      </c>
      <c r="Y393" s="53">
        <v>1370000</v>
      </c>
      <c r="Z393" s="67"/>
      <c r="AA393" s="53">
        <v>1810000</v>
      </c>
      <c r="AB393" s="53">
        <v>2330000</v>
      </c>
      <c r="AC393" s="53">
        <v>468000</v>
      </c>
      <c r="AD393" s="53">
        <v>1090000</v>
      </c>
      <c r="AE393" s="53">
        <v>426000</v>
      </c>
      <c r="AF393" s="53">
        <v>215000</v>
      </c>
      <c r="AG393" s="53">
        <v>141000</v>
      </c>
      <c r="AH393" s="53">
        <v>64800</v>
      </c>
      <c r="AI393" s="53">
        <v>93400</v>
      </c>
      <c r="AJ393" s="53">
        <v>483000</v>
      </c>
      <c r="AK393" s="53">
        <v>21100000</v>
      </c>
      <c r="AL393" s="53">
        <v>1050000</v>
      </c>
      <c r="AM393" s="53">
        <v>4050000</v>
      </c>
      <c r="AN393" s="53">
        <v>2810000</v>
      </c>
      <c r="AO393" s="58"/>
      <c r="AP393" s="53">
        <v>816000</v>
      </c>
      <c r="AQ393" s="53">
        <v>1190000</v>
      </c>
      <c r="AR393" s="53">
        <v>15200000</v>
      </c>
    </row>
    <row r="394" spans="1:44">
      <c r="A394" s="6" t="s">
        <v>2</v>
      </c>
      <c r="B394" s="2">
        <v>1168</v>
      </c>
      <c r="C394" s="2" t="s">
        <v>18</v>
      </c>
      <c r="D394" s="15">
        <v>332.78999999999996</v>
      </c>
      <c r="E394" s="17">
        <v>19.950581139264902</v>
      </c>
      <c r="F394" s="20">
        <v>0.6444583463663851</v>
      </c>
      <c r="G394" s="46">
        <v>19.182682289656299</v>
      </c>
      <c r="H394" s="46">
        <v>26.022088472904301</v>
      </c>
      <c r="I394" s="46">
        <v>37.3107807235683</v>
      </c>
      <c r="J394" s="47">
        <v>16.103767804437499</v>
      </c>
      <c r="K394" s="28">
        <v>23.244009380375601</v>
      </c>
      <c r="L394" s="28">
        <v>34.378085305236802</v>
      </c>
      <c r="M394" s="54">
        <v>17400000</v>
      </c>
      <c r="N394" s="54">
        <v>3410000</v>
      </c>
      <c r="O394" s="54">
        <v>3780000</v>
      </c>
      <c r="P394" s="54">
        <v>861000</v>
      </c>
      <c r="Q394" s="54">
        <v>18900000</v>
      </c>
      <c r="R394" s="54">
        <v>1540000</v>
      </c>
      <c r="S394" s="51">
        <v>1322000</v>
      </c>
      <c r="T394" s="51">
        <v>1712000</v>
      </c>
      <c r="U394" s="54">
        <v>7950000</v>
      </c>
      <c r="V394" s="14"/>
      <c r="W394" s="54">
        <v>0</v>
      </c>
      <c r="X394" s="54">
        <v>602000</v>
      </c>
      <c r="Y394" s="54">
        <v>720000</v>
      </c>
      <c r="Z394" s="48"/>
      <c r="AA394" s="54">
        <v>784000</v>
      </c>
      <c r="AB394" s="54">
        <v>928000</v>
      </c>
      <c r="AC394" s="54">
        <v>194000</v>
      </c>
      <c r="AD394" s="54">
        <v>480000</v>
      </c>
      <c r="AE394" s="54">
        <v>527000</v>
      </c>
      <c r="AF394" s="48"/>
      <c r="AG394" s="48"/>
      <c r="AH394" s="48"/>
      <c r="AI394" s="54">
        <v>44100</v>
      </c>
      <c r="AJ394" s="54">
        <v>133000</v>
      </c>
      <c r="AK394" s="54">
        <v>7950000</v>
      </c>
      <c r="AL394" s="54">
        <v>344000</v>
      </c>
      <c r="AM394" s="54">
        <v>40600</v>
      </c>
      <c r="AN394" s="54">
        <v>1270000</v>
      </c>
      <c r="AO394" s="54">
        <v>982000</v>
      </c>
      <c r="AP394" s="54">
        <v>436000</v>
      </c>
      <c r="AQ394" s="54">
        <v>553000</v>
      </c>
      <c r="AR394" s="48"/>
    </row>
    <row r="395" spans="1:44">
      <c r="A395" s="6" t="s">
        <v>2</v>
      </c>
      <c r="B395" s="2">
        <v>1168</v>
      </c>
      <c r="C395" s="2" t="s">
        <v>18</v>
      </c>
      <c r="D395" s="17">
        <v>334.32</v>
      </c>
      <c r="E395" s="17">
        <v>20.0626608431458</v>
      </c>
      <c r="F395" s="20">
        <v>0.63584017048481623</v>
      </c>
      <c r="G395" s="46">
        <v>18.680513725789901</v>
      </c>
      <c r="H395" s="46">
        <v>25.431493509204099</v>
      </c>
      <c r="I395" s="46">
        <v>36.285370032567599</v>
      </c>
      <c r="J395" s="47">
        <v>15.6417506085788</v>
      </c>
      <c r="K395" s="28">
        <v>22.669882248316199</v>
      </c>
      <c r="L395" s="28">
        <v>33.542383812051597</v>
      </c>
      <c r="M395" s="56">
        <v>23940000</v>
      </c>
      <c r="N395" s="56">
        <v>5126460</v>
      </c>
      <c r="O395" s="56">
        <v>5058720</v>
      </c>
      <c r="P395" s="56">
        <v>1547910</v>
      </c>
      <c r="Q395" s="56">
        <v>37770400</v>
      </c>
      <c r="R395" s="56">
        <v>2344410</v>
      </c>
      <c r="S395" s="51">
        <v>2055065</v>
      </c>
      <c r="T395" s="51">
        <v>3146480</v>
      </c>
      <c r="U395" s="56">
        <v>13208500</v>
      </c>
      <c r="V395" s="14"/>
      <c r="W395" s="56">
        <v>159000</v>
      </c>
      <c r="X395" s="56">
        <v>968000</v>
      </c>
      <c r="Y395" s="56">
        <v>1090000</v>
      </c>
      <c r="Z395" s="76"/>
      <c r="AA395" s="56">
        <v>1570000</v>
      </c>
      <c r="AB395" s="56">
        <v>1580000</v>
      </c>
      <c r="AC395" s="56">
        <v>175000</v>
      </c>
      <c r="AD395" s="56">
        <v>1160000</v>
      </c>
      <c r="AE395" s="77">
        <v>671456</v>
      </c>
      <c r="AF395" s="77"/>
      <c r="AG395" s="77"/>
      <c r="AH395" s="77"/>
      <c r="AI395" s="56">
        <v>157000</v>
      </c>
      <c r="AJ395" s="56">
        <v>346000</v>
      </c>
      <c r="AK395" s="56">
        <v>13200000</v>
      </c>
      <c r="AL395" s="56">
        <v>530000</v>
      </c>
      <c r="AM395" s="56">
        <v>73300</v>
      </c>
      <c r="AN395" s="56">
        <v>1930000</v>
      </c>
      <c r="AO395" s="56">
        <v>1970000</v>
      </c>
      <c r="AP395" s="56">
        <v>815000</v>
      </c>
      <c r="AQ395" s="56">
        <v>506000</v>
      </c>
      <c r="AR395" s="76"/>
    </row>
    <row r="396" spans="1:44">
      <c r="A396" s="6" t="s">
        <v>2</v>
      </c>
      <c r="B396" s="2">
        <v>1168</v>
      </c>
      <c r="C396" s="2" t="s">
        <v>18</v>
      </c>
      <c r="D396" s="17">
        <f>335.2+0.26</f>
        <v>335.46</v>
      </c>
      <c r="E396" s="17">
        <v>20.1472803772993</v>
      </c>
      <c r="F396" s="20">
        <v>0.67479445020339424</v>
      </c>
      <c r="G396" s="46">
        <v>21.3359012005814</v>
      </c>
      <c r="H396" s="46">
        <v>28.242449642809401</v>
      </c>
      <c r="I396" s="46">
        <v>40.634399671394597</v>
      </c>
      <c r="J396" s="47">
        <v>18.208792235348401</v>
      </c>
      <c r="K396" s="28">
        <v>25.591450832124</v>
      </c>
      <c r="L396" s="28">
        <v>37.540056686103199</v>
      </c>
      <c r="M396" s="53">
        <v>16345000</v>
      </c>
      <c r="N396" s="53">
        <v>2715560</v>
      </c>
      <c r="O396" s="53">
        <v>3878120</v>
      </c>
      <c r="P396" s="53">
        <v>626718</v>
      </c>
      <c r="Q396" s="53">
        <v>16600200</v>
      </c>
      <c r="R396" s="53">
        <v>1129890</v>
      </c>
      <c r="S396" s="51">
        <v>2823650</v>
      </c>
      <c r="T396" s="51">
        <v>4082610</v>
      </c>
      <c r="U396" s="53">
        <v>22144900</v>
      </c>
      <c r="V396" s="14"/>
      <c r="W396" s="76"/>
      <c r="X396" s="53">
        <v>1100000</v>
      </c>
      <c r="Y396" s="53">
        <v>1720000</v>
      </c>
      <c r="Z396" s="76"/>
      <c r="AA396" s="53">
        <v>1300000</v>
      </c>
      <c r="AB396" s="53">
        <v>2780000</v>
      </c>
      <c r="AC396" s="53">
        <v>323000</v>
      </c>
      <c r="AD396" s="53">
        <v>1050000</v>
      </c>
      <c r="AE396" s="53">
        <v>659000</v>
      </c>
      <c r="AF396" s="53">
        <v>201000</v>
      </c>
      <c r="AG396" s="61">
        <v>126000</v>
      </c>
      <c r="AH396" s="53">
        <v>61900</v>
      </c>
      <c r="AI396" s="53">
        <v>57400</v>
      </c>
      <c r="AJ396" s="53">
        <v>500000</v>
      </c>
      <c r="AK396" s="53">
        <v>22100000</v>
      </c>
      <c r="AL396" s="53">
        <v>589000</v>
      </c>
      <c r="AM396" s="53">
        <v>3340000</v>
      </c>
      <c r="AN396" s="53">
        <v>2390000</v>
      </c>
      <c r="AO396" s="76"/>
      <c r="AP396" s="53">
        <v>1030000</v>
      </c>
      <c r="AQ396" s="53">
        <v>1270000</v>
      </c>
      <c r="AR396" s="53">
        <v>13700000</v>
      </c>
    </row>
    <row r="397" spans="1:44">
      <c r="A397" s="6" t="s">
        <v>2</v>
      </c>
      <c r="B397" s="2">
        <v>1168</v>
      </c>
      <c r="C397" s="2" t="s">
        <v>18</v>
      </c>
      <c r="D397" s="17">
        <f>336.7+0.27</f>
        <v>336.96999999999997</v>
      </c>
      <c r="E397" s="17">
        <v>20.260419885924001</v>
      </c>
      <c r="F397" s="20">
        <v>0.60776461810628168</v>
      </c>
      <c r="G397" s="46">
        <v>16.611152886969901</v>
      </c>
      <c r="H397" s="46">
        <v>23.428387457763002</v>
      </c>
      <c r="I397" s="46">
        <v>33.367133953297298</v>
      </c>
      <c r="J397" s="47">
        <v>13.6440606498722</v>
      </c>
      <c r="K397" s="28">
        <v>20.519940837245102</v>
      </c>
      <c r="L397" s="28">
        <v>30.672836215832302</v>
      </c>
      <c r="M397" s="53">
        <v>25106300</v>
      </c>
      <c r="N397" s="53">
        <v>6771230</v>
      </c>
      <c r="O397" s="53">
        <v>5550500</v>
      </c>
      <c r="P397" s="53">
        <v>2457700</v>
      </c>
      <c r="Q397" s="53">
        <v>55182700</v>
      </c>
      <c r="R397" s="53">
        <v>2483750</v>
      </c>
      <c r="S397" s="51">
        <v>681801</v>
      </c>
      <c r="T397" s="51">
        <v>1334902.7</v>
      </c>
      <c r="U397" s="53">
        <v>5774230</v>
      </c>
      <c r="V397" s="14"/>
      <c r="W397" s="76"/>
      <c r="X397" s="53">
        <v>412000</v>
      </c>
      <c r="Y397" s="53">
        <v>270000</v>
      </c>
      <c r="Z397" s="76"/>
      <c r="AA397" s="53">
        <v>705000</v>
      </c>
      <c r="AB397" s="53">
        <v>630000</v>
      </c>
      <c r="AC397" s="53">
        <v>276000</v>
      </c>
      <c r="AD397" s="53">
        <v>514000</v>
      </c>
      <c r="AE397" s="53">
        <v>63600</v>
      </c>
      <c r="AF397" s="53">
        <v>61400</v>
      </c>
      <c r="AG397" s="53">
        <v>54000</v>
      </c>
      <c r="AH397" s="53">
        <v>39500</v>
      </c>
      <c r="AI397" s="53">
        <v>49700</v>
      </c>
      <c r="AJ397" s="53">
        <v>167000</v>
      </c>
      <c r="AK397" s="53">
        <v>5770000</v>
      </c>
      <c r="AL397" s="53">
        <v>721000</v>
      </c>
      <c r="AM397" s="53">
        <v>776000</v>
      </c>
      <c r="AN397" s="53">
        <v>508000</v>
      </c>
      <c r="AO397" s="76"/>
      <c r="AP397" s="53">
        <v>155000</v>
      </c>
      <c r="AQ397" s="53">
        <v>388000</v>
      </c>
      <c r="AR397" s="53">
        <v>1910000</v>
      </c>
    </row>
    <row r="398" spans="1:44">
      <c r="A398" s="6" t="s">
        <v>2</v>
      </c>
      <c r="B398" s="2">
        <v>1168</v>
      </c>
      <c r="C398" s="2" t="s">
        <v>18</v>
      </c>
      <c r="D398" s="17">
        <f>338.2+0.26</f>
        <v>338.46</v>
      </c>
      <c r="E398" s="17">
        <v>20.372794976883501</v>
      </c>
      <c r="F398" s="20">
        <v>0.66373974342474307</v>
      </c>
      <c r="G398" s="46">
        <v>20.552984670502301</v>
      </c>
      <c r="H398" s="46">
        <v>27.411697326156698</v>
      </c>
      <c r="I398" s="46">
        <v>39.2722468402008</v>
      </c>
      <c r="J398" s="47">
        <v>17.454904729908101</v>
      </c>
      <c r="K398" s="28">
        <v>24.7362941732035</v>
      </c>
      <c r="L398" s="28">
        <v>36.306291759688001</v>
      </c>
      <c r="M398" s="53">
        <v>5304260</v>
      </c>
      <c r="N398" s="53">
        <v>830850</v>
      </c>
      <c r="O398" s="53">
        <v>1132330</v>
      </c>
      <c r="P398" s="53">
        <v>154283</v>
      </c>
      <c r="Q398" s="53">
        <v>4700580</v>
      </c>
      <c r="R398" s="53">
        <v>353391</v>
      </c>
      <c r="S398" s="51">
        <v>843389</v>
      </c>
      <c r="T398" s="51">
        <v>1398358</v>
      </c>
      <c r="U398" s="53">
        <v>6401850</v>
      </c>
      <c r="V398" s="14"/>
      <c r="W398" s="76"/>
      <c r="X398" s="53">
        <v>398000</v>
      </c>
      <c r="Y398" s="53">
        <v>446000</v>
      </c>
      <c r="Z398" s="76"/>
      <c r="AA398" s="53">
        <v>481000</v>
      </c>
      <c r="AB398" s="53">
        <v>918000</v>
      </c>
      <c r="AC398" s="53">
        <v>85100</v>
      </c>
      <c r="AD398" s="53">
        <v>219000</v>
      </c>
      <c r="AE398" s="53">
        <v>235000</v>
      </c>
      <c r="AF398" s="53">
        <v>63600</v>
      </c>
      <c r="AG398" s="53">
        <v>54800</v>
      </c>
      <c r="AH398" s="53">
        <v>23200</v>
      </c>
      <c r="AI398" s="53">
        <v>16000</v>
      </c>
      <c r="AJ398" s="53">
        <v>189000</v>
      </c>
      <c r="AK398" s="53">
        <v>6400000</v>
      </c>
      <c r="AL398" s="53">
        <v>183000</v>
      </c>
      <c r="AM398" s="53">
        <v>999000</v>
      </c>
      <c r="AN398" s="53">
        <v>713000</v>
      </c>
      <c r="AO398" s="76"/>
      <c r="AP398" s="53">
        <v>321000</v>
      </c>
      <c r="AQ398" s="53">
        <v>454000</v>
      </c>
      <c r="AR398" s="53">
        <v>8760000</v>
      </c>
    </row>
    <row r="399" spans="1:44" s="15" customFormat="1">
      <c r="A399" s="6" t="s">
        <v>2</v>
      </c>
      <c r="B399" s="2">
        <v>1168</v>
      </c>
      <c r="C399" s="2" t="s">
        <v>18</v>
      </c>
      <c r="D399" s="32">
        <f>338.8+0.26</f>
        <v>339.06</v>
      </c>
      <c r="E399" s="17">
        <v>20.418144027601201</v>
      </c>
      <c r="F399" s="20">
        <v>0.69498427146359731</v>
      </c>
      <c r="G399" s="46">
        <v>22.683407573985399</v>
      </c>
      <c r="H399" s="46">
        <v>29.661756914974099</v>
      </c>
      <c r="I399" s="46">
        <v>42.833534588622399</v>
      </c>
      <c r="J399" s="47">
        <v>19.5710067856057</v>
      </c>
      <c r="K399" s="28">
        <v>27.054265718826802</v>
      </c>
      <c r="L399" s="28">
        <v>39.601935016314599</v>
      </c>
      <c r="M399" s="53">
        <v>62254200</v>
      </c>
      <c r="N399" s="53">
        <v>13688200</v>
      </c>
      <c r="O399" s="53">
        <v>21862900</v>
      </c>
      <c r="P399" s="53">
        <v>2943530</v>
      </c>
      <c r="Q399" s="53">
        <v>89326100</v>
      </c>
      <c r="R399" s="53">
        <v>6382400</v>
      </c>
      <c r="S399" s="51">
        <v>4018210</v>
      </c>
      <c r="T399" s="51">
        <v>5517240</v>
      </c>
      <c r="U399" s="53">
        <v>24001400</v>
      </c>
      <c r="W399" s="76"/>
      <c r="X399" s="53">
        <v>1810000</v>
      </c>
      <c r="Y399" s="53">
        <v>2210000</v>
      </c>
      <c r="Z399" s="76"/>
      <c r="AA399" s="53">
        <v>2160000</v>
      </c>
      <c r="AB399" s="53">
        <v>3360000</v>
      </c>
      <c r="AC399" s="53">
        <v>458000</v>
      </c>
      <c r="AD399" s="53">
        <v>1530000</v>
      </c>
      <c r="AE399" s="53">
        <v>711000</v>
      </c>
      <c r="AF399" s="53">
        <v>225000</v>
      </c>
      <c r="AG399" s="53">
        <v>102000</v>
      </c>
      <c r="AH399" s="53">
        <v>77400</v>
      </c>
      <c r="AI399" s="53">
        <v>117000</v>
      </c>
      <c r="AJ399" s="53">
        <v>1010000</v>
      </c>
      <c r="AK399" s="53">
        <v>24000000</v>
      </c>
      <c r="AL399" s="53">
        <v>1120000</v>
      </c>
      <c r="AM399" s="53">
        <v>4890000</v>
      </c>
      <c r="AN399" s="53">
        <v>2760000</v>
      </c>
      <c r="AO399" s="76"/>
      <c r="AP399" s="53">
        <v>990000</v>
      </c>
      <c r="AQ399" s="53">
        <v>2020000</v>
      </c>
      <c r="AR399" s="53">
        <v>26900000</v>
      </c>
    </row>
    <row r="400" spans="1:44" s="15" customFormat="1">
      <c r="A400" s="37" t="s">
        <v>5</v>
      </c>
      <c r="B400" s="2">
        <v>1168</v>
      </c>
      <c r="C400" s="2" t="s">
        <v>18</v>
      </c>
      <c r="D400" s="37">
        <v>339.26</v>
      </c>
      <c r="E400" s="17">
        <v>20.433262546083199</v>
      </c>
      <c r="F400" s="20">
        <v>0.68922832870253481</v>
      </c>
      <c r="G400" s="46">
        <v>22.192814426620401</v>
      </c>
      <c r="H400" s="46">
        <v>29.2280220635181</v>
      </c>
      <c r="I400" s="46">
        <v>42.101395877724002</v>
      </c>
      <c r="J400" s="47">
        <v>19.100501051826299</v>
      </c>
      <c r="K400" s="28">
        <v>26.6360342810442</v>
      </c>
      <c r="L400" s="28">
        <v>38.984537506191003</v>
      </c>
      <c r="M400" s="48">
        <v>82369200</v>
      </c>
      <c r="N400" s="48">
        <v>32014700</v>
      </c>
      <c r="O400" s="48">
        <v>67405100</v>
      </c>
      <c r="P400" s="48">
        <v>1760740</v>
      </c>
      <c r="Q400" s="48">
        <v>25998200</v>
      </c>
      <c r="R400" s="48">
        <v>1836250</v>
      </c>
      <c r="S400" s="51">
        <v>0</v>
      </c>
      <c r="T400" s="51">
        <v>0</v>
      </c>
      <c r="U400" s="48">
        <v>51040400</v>
      </c>
      <c r="W400" s="48" t="s">
        <v>43</v>
      </c>
      <c r="X400" s="48" t="s">
        <v>43</v>
      </c>
      <c r="Y400" s="48" t="s">
        <v>43</v>
      </c>
      <c r="Z400" s="48"/>
      <c r="AA400" s="48" t="s">
        <v>43</v>
      </c>
      <c r="AB400" s="48" t="s">
        <v>43</v>
      </c>
      <c r="AC400" s="48" t="s">
        <v>43</v>
      </c>
      <c r="AD400" s="48" t="s">
        <v>43</v>
      </c>
      <c r="AE400" s="48" t="s">
        <v>43</v>
      </c>
      <c r="AF400" s="48" t="s">
        <v>43</v>
      </c>
      <c r="AG400" s="48" t="s">
        <v>43</v>
      </c>
      <c r="AH400" s="48"/>
      <c r="AI400" s="48" t="s">
        <v>43</v>
      </c>
      <c r="AJ400" s="48" t="s">
        <v>43</v>
      </c>
      <c r="AK400" s="48">
        <v>51040400</v>
      </c>
      <c r="AL400" s="48">
        <v>2214340</v>
      </c>
      <c r="AM400" s="48">
        <v>92344.9</v>
      </c>
      <c r="AN400" s="48">
        <v>1124310</v>
      </c>
      <c r="AO400" s="48">
        <v>492639</v>
      </c>
      <c r="AP400" s="48">
        <v>811685</v>
      </c>
      <c r="AQ400" s="48">
        <v>6375630</v>
      </c>
      <c r="AR400" s="48" t="s">
        <v>43</v>
      </c>
    </row>
    <row r="401" spans="1:44" s="15" customFormat="1">
      <c r="A401" s="38" t="s">
        <v>2</v>
      </c>
      <c r="B401" s="2">
        <v>1168</v>
      </c>
      <c r="C401" s="2" t="s">
        <v>18</v>
      </c>
      <c r="D401" s="39">
        <v>340.9</v>
      </c>
      <c r="E401" s="17">
        <v>20.550843572538501</v>
      </c>
      <c r="F401" s="20">
        <v>0.66763131777746554</v>
      </c>
      <c r="G401" s="46">
        <v>20.8053755489269</v>
      </c>
      <c r="H401" s="46">
        <v>27.735503510991901</v>
      </c>
      <c r="I401" s="46">
        <v>39.820666507665898</v>
      </c>
      <c r="J401" s="47">
        <v>17.7393948097186</v>
      </c>
      <c r="K401" s="28">
        <v>25.001861577117399</v>
      </c>
      <c r="L401" s="28">
        <v>36.7761822054063</v>
      </c>
      <c r="M401" s="56">
        <v>35629600</v>
      </c>
      <c r="N401" s="56">
        <v>7334280</v>
      </c>
      <c r="O401" s="56">
        <v>8299090</v>
      </c>
      <c r="P401" s="56">
        <v>2243550</v>
      </c>
      <c r="Q401" s="56">
        <v>61985200</v>
      </c>
      <c r="R401" s="56">
        <v>4189780</v>
      </c>
      <c r="S401" s="51">
        <v>3056610</v>
      </c>
      <c r="T401" s="51">
        <v>2813750</v>
      </c>
      <c r="U401" s="56">
        <v>12126100</v>
      </c>
      <c r="W401" s="56">
        <v>128000</v>
      </c>
      <c r="X401" s="56">
        <v>1640000</v>
      </c>
      <c r="Y401" s="56">
        <v>1410000</v>
      </c>
      <c r="Z401" s="76"/>
      <c r="AA401" s="56">
        <v>1210000</v>
      </c>
      <c r="AB401" s="56">
        <v>1610000</v>
      </c>
      <c r="AC401" s="56">
        <v>144000</v>
      </c>
      <c r="AD401" s="56">
        <v>1120000</v>
      </c>
      <c r="AE401" s="56">
        <v>856000</v>
      </c>
      <c r="AF401" s="76"/>
      <c r="AG401" s="76"/>
      <c r="AH401" s="76"/>
      <c r="AI401" s="56">
        <v>280000</v>
      </c>
      <c r="AJ401" s="56">
        <v>414000</v>
      </c>
      <c r="AK401" s="56">
        <v>12100000</v>
      </c>
      <c r="AL401" s="56">
        <v>572000</v>
      </c>
      <c r="AM401" s="56">
        <v>94100</v>
      </c>
      <c r="AN401" s="56">
        <v>1730000</v>
      </c>
      <c r="AO401" s="56">
        <v>5170000</v>
      </c>
      <c r="AP401" s="56">
        <v>409000</v>
      </c>
      <c r="AQ401" s="56">
        <v>582000</v>
      </c>
      <c r="AR401" s="76"/>
    </row>
    <row r="402" spans="1:44">
      <c r="A402" s="38" t="s">
        <v>2</v>
      </c>
      <c r="B402" s="2">
        <v>1168</v>
      </c>
      <c r="C402" s="2" t="s">
        <v>18</v>
      </c>
      <c r="D402" s="32">
        <f>341.8+0.3</f>
        <v>342.1</v>
      </c>
      <c r="E402" s="17">
        <v>20.635085676793899</v>
      </c>
      <c r="F402" s="20">
        <v>0.66876972414286151</v>
      </c>
      <c r="G402" s="46">
        <v>20.8831752371444</v>
      </c>
      <c r="H402" s="46">
        <v>27.797580755933598</v>
      </c>
      <c r="I402" s="46">
        <v>39.950811689190203</v>
      </c>
      <c r="J402" s="47">
        <v>17.814178323498499</v>
      </c>
      <c r="K402" s="28">
        <v>25.115769251324799</v>
      </c>
      <c r="L402" s="28">
        <v>36.903137019629703</v>
      </c>
      <c r="M402" s="53">
        <v>27729200</v>
      </c>
      <c r="N402" s="53">
        <v>5189080</v>
      </c>
      <c r="O402" s="53">
        <v>6624860</v>
      </c>
      <c r="P402" s="53">
        <v>1220390</v>
      </c>
      <c r="Q402" s="53">
        <v>38641900</v>
      </c>
      <c r="R402" s="53">
        <v>2631750</v>
      </c>
      <c r="S402" s="51">
        <v>1983542</v>
      </c>
      <c r="T402" s="51">
        <v>2446638</v>
      </c>
      <c r="U402" s="53">
        <v>9141950</v>
      </c>
      <c r="V402" s="14"/>
      <c r="W402" s="76"/>
      <c r="X402" s="53">
        <v>910000</v>
      </c>
      <c r="Y402" s="53">
        <v>1070000</v>
      </c>
      <c r="Z402" s="76"/>
      <c r="AA402" s="53">
        <v>815000</v>
      </c>
      <c r="AB402" s="53">
        <v>1630000</v>
      </c>
      <c r="AC402" s="53">
        <v>146000</v>
      </c>
      <c r="AD402" s="53">
        <v>728000</v>
      </c>
      <c r="AE402" s="53">
        <v>218000</v>
      </c>
      <c r="AF402" s="53">
        <v>138000</v>
      </c>
      <c r="AG402" s="53">
        <v>78900</v>
      </c>
      <c r="AH402" s="53">
        <v>57500</v>
      </c>
      <c r="AI402" s="53">
        <v>55300</v>
      </c>
      <c r="AJ402" s="53">
        <v>392000</v>
      </c>
      <c r="AK402" s="53">
        <v>9140000</v>
      </c>
      <c r="AL402" s="53">
        <v>442000</v>
      </c>
      <c r="AM402" s="53">
        <v>2720000</v>
      </c>
      <c r="AN402" s="53">
        <v>1970000</v>
      </c>
      <c r="AO402" s="76"/>
      <c r="AP402" s="53">
        <v>258000</v>
      </c>
      <c r="AQ402" s="53">
        <v>746000</v>
      </c>
      <c r="AR402" s="53">
        <v>10500000</v>
      </c>
    </row>
    <row r="403" spans="1:44" s="15" customFormat="1">
      <c r="A403" s="38" t="s">
        <v>2</v>
      </c>
      <c r="B403" s="2">
        <v>1168</v>
      </c>
      <c r="C403" s="2" t="s">
        <v>18</v>
      </c>
      <c r="D403" s="32">
        <f>343.3+0.26</f>
        <v>343.56</v>
      </c>
      <c r="E403" s="17">
        <v>20.7324559752585</v>
      </c>
      <c r="F403" s="20">
        <v>0.7164822478996884</v>
      </c>
      <c r="G403" s="46">
        <v>24.0451578783915</v>
      </c>
      <c r="H403" s="46">
        <v>31.200694272560099</v>
      </c>
      <c r="I403" s="46">
        <v>45.0218288459101</v>
      </c>
      <c r="J403" s="47">
        <v>20.902528163276202</v>
      </c>
      <c r="K403" s="28">
        <v>28.609865823879201</v>
      </c>
      <c r="L403" s="28">
        <v>41.878008370499799</v>
      </c>
      <c r="M403" s="53">
        <v>13016900</v>
      </c>
      <c r="N403" s="53">
        <v>2084120</v>
      </c>
      <c r="O403" s="53">
        <v>3996720</v>
      </c>
      <c r="P403" s="53">
        <v>377106</v>
      </c>
      <c r="Q403" s="53">
        <v>11323500</v>
      </c>
      <c r="R403" s="53">
        <v>892987</v>
      </c>
      <c r="S403" s="51">
        <v>2083409</v>
      </c>
      <c r="T403" s="51">
        <v>1818580</v>
      </c>
      <c r="U403" s="53">
        <v>7158330</v>
      </c>
      <c r="W403" s="76"/>
      <c r="X403" s="53">
        <v>1400000</v>
      </c>
      <c r="Y403" s="53">
        <v>682000</v>
      </c>
      <c r="Z403" s="76"/>
      <c r="AA403" s="53">
        <v>704000</v>
      </c>
      <c r="AB403" s="53">
        <v>1110000</v>
      </c>
      <c r="AC403" s="53">
        <v>86000</v>
      </c>
      <c r="AD403" s="53">
        <v>590000</v>
      </c>
      <c r="AE403" s="53">
        <v>244000</v>
      </c>
      <c r="AF403" s="53">
        <v>96900</v>
      </c>
      <c r="AG403" s="53">
        <v>69300</v>
      </c>
      <c r="AH403" s="53">
        <v>43100</v>
      </c>
      <c r="AI403" s="53">
        <v>39700</v>
      </c>
      <c r="AJ403" s="53">
        <v>491000</v>
      </c>
      <c r="AK403" s="53">
        <v>7160000</v>
      </c>
      <c r="AL403" s="53">
        <v>309000</v>
      </c>
      <c r="AM403" s="53">
        <v>2130000</v>
      </c>
      <c r="AN403" s="53">
        <v>1250000</v>
      </c>
      <c r="AO403" s="76"/>
      <c r="AP403" s="53">
        <v>289000</v>
      </c>
      <c r="AQ403" s="53">
        <v>1110000</v>
      </c>
      <c r="AR403" s="53">
        <v>11800000</v>
      </c>
    </row>
    <row r="404" spans="1:44" s="15" customFormat="1">
      <c r="A404" s="37" t="s">
        <v>5</v>
      </c>
      <c r="B404" s="2">
        <v>1168</v>
      </c>
      <c r="C404" s="2" t="s">
        <v>18</v>
      </c>
      <c r="D404" s="37">
        <v>343.85</v>
      </c>
      <c r="E404" s="17">
        <v>20.751183674094399</v>
      </c>
      <c r="F404" s="20">
        <v>0.66944911373648952</v>
      </c>
      <c r="G404" s="46">
        <v>20.8825860174817</v>
      </c>
      <c r="H404" s="46">
        <v>27.795593697811199</v>
      </c>
      <c r="I404" s="46">
        <v>39.975997859795299</v>
      </c>
      <c r="J404" s="47">
        <v>17.7610162294886</v>
      </c>
      <c r="K404" s="28">
        <v>25.097536901701702</v>
      </c>
      <c r="L404" s="28">
        <v>36.922943367051303</v>
      </c>
      <c r="M404" s="48">
        <v>8062060</v>
      </c>
      <c r="N404" s="48">
        <v>1417030</v>
      </c>
      <c r="O404" s="48">
        <v>2072140</v>
      </c>
      <c r="P404" s="48">
        <v>272059</v>
      </c>
      <c r="Q404" s="48">
        <v>8029370</v>
      </c>
      <c r="R404" s="48">
        <v>525645</v>
      </c>
      <c r="S404" s="51">
        <v>0</v>
      </c>
      <c r="T404" s="51">
        <v>0</v>
      </c>
      <c r="U404" s="48">
        <v>5464390</v>
      </c>
      <c r="W404" s="48" t="s">
        <v>43</v>
      </c>
      <c r="X404" s="48" t="s">
        <v>43</v>
      </c>
      <c r="Y404" s="48" t="s">
        <v>43</v>
      </c>
      <c r="Z404" s="48"/>
      <c r="AA404" s="48" t="s">
        <v>43</v>
      </c>
      <c r="AB404" s="48" t="s">
        <v>43</v>
      </c>
      <c r="AC404" s="48" t="s">
        <v>43</v>
      </c>
      <c r="AD404" s="48" t="s">
        <v>43</v>
      </c>
      <c r="AE404" s="48" t="s">
        <v>43</v>
      </c>
      <c r="AF404" s="48" t="s">
        <v>43</v>
      </c>
      <c r="AG404" s="48" t="s">
        <v>43</v>
      </c>
      <c r="AH404" s="48"/>
      <c r="AI404" s="48" t="s">
        <v>43</v>
      </c>
      <c r="AJ404" s="48" t="s">
        <v>43</v>
      </c>
      <c r="AK404" s="48">
        <v>5464390</v>
      </c>
      <c r="AL404" s="48">
        <v>178393</v>
      </c>
      <c r="AM404" s="48">
        <v>22293.5</v>
      </c>
      <c r="AN404" s="48">
        <v>358959</v>
      </c>
      <c r="AO404" s="48">
        <v>272832</v>
      </c>
      <c r="AP404" s="48">
        <v>271350</v>
      </c>
      <c r="AQ404" s="48">
        <v>141181</v>
      </c>
      <c r="AR404" s="48" t="s">
        <v>43</v>
      </c>
    </row>
    <row r="405" spans="1:44" s="15" customFormat="1">
      <c r="A405" s="38" t="s">
        <v>2</v>
      </c>
      <c r="B405" s="2">
        <v>1168</v>
      </c>
      <c r="C405" s="2" t="s">
        <v>18</v>
      </c>
      <c r="D405" s="32">
        <f>344.8+0.26</f>
        <v>345.06</v>
      </c>
      <c r="E405" s="17">
        <v>20.828010257795199</v>
      </c>
      <c r="F405" s="20">
        <v>0.6469909610078366</v>
      </c>
      <c r="G405" s="46">
        <v>19.453259977794598</v>
      </c>
      <c r="H405" s="46">
        <v>26.237640973445899</v>
      </c>
      <c r="I405" s="46">
        <v>37.563468229351997</v>
      </c>
      <c r="J405" s="47">
        <v>16.343295363777798</v>
      </c>
      <c r="K405" s="28">
        <v>23.485826343666801</v>
      </c>
      <c r="L405" s="28">
        <v>34.653771166098402</v>
      </c>
      <c r="M405" s="53">
        <v>30427600</v>
      </c>
      <c r="N405" s="53">
        <v>6881710</v>
      </c>
      <c r="O405" s="53">
        <v>7184700</v>
      </c>
      <c r="P405" s="53">
        <v>1776610</v>
      </c>
      <c r="Q405" s="53">
        <v>55017500</v>
      </c>
      <c r="R405" s="53">
        <v>3651410</v>
      </c>
      <c r="S405" s="51">
        <v>3445780</v>
      </c>
      <c r="T405" s="51">
        <v>3471470</v>
      </c>
      <c r="U405" s="53">
        <v>15824000</v>
      </c>
      <c r="W405" s="76"/>
      <c r="X405" s="53">
        <v>2220000</v>
      </c>
      <c r="Y405" s="53">
        <v>1230000</v>
      </c>
      <c r="Z405" s="76"/>
      <c r="AA405" s="53">
        <v>1430000</v>
      </c>
      <c r="AB405" s="53">
        <v>2040000</v>
      </c>
      <c r="AC405" s="53">
        <v>248000</v>
      </c>
      <c r="AD405" s="53">
        <v>1020000</v>
      </c>
      <c r="AE405" s="53">
        <v>257000</v>
      </c>
      <c r="AF405" s="53">
        <v>193000</v>
      </c>
      <c r="AG405" s="53">
        <v>152000</v>
      </c>
      <c r="AH405" s="53">
        <v>62100</v>
      </c>
      <c r="AI405" s="53">
        <v>45300</v>
      </c>
      <c r="AJ405" s="53">
        <v>209000</v>
      </c>
      <c r="AK405" s="53">
        <v>15800000</v>
      </c>
      <c r="AL405" s="53">
        <v>740000</v>
      </c>
      <c r="AM405" s="53">
        <v>3730000</v>
      </c>
      <c r="AN405" s="53">
        <v>4020000</v>
      </c>
      <c r="AO405" s="76"/>
      <c r="AP405" s="53">
        <v>518000</v>
      </c>
      <c r="AQ405" s="53">
        <v>409000</v>
      </c>
      <c r="AR405" s="53">
        <v>9170000</v>
      </c>
    </row>
    <row r="406" spans="1:44" s="15" customFormat="1">
      <c r="A406" s="38" t="s">
        <v>4</v>
      </c>
      <c r="B406" s="2">
        <v>1168</v>
      </c>
      <c r="C406" s="2" t="s">
        <v>18</v>
      </c>
      <c r="D406" s="37">
        <v>346.90999999999997</v>
      </c>
      <c r="E406" s="17">
        <v>20.944272679878001</v>
      </c>
      <c r="F406" s="20">
        <v>0.70075027682507074</v>
      </c>
      <c r="G406" s="46">
        <v>23.1169257932901</v>
      </c>
      <c r="H406" s="46">
        <v>30.0963315126554</v>
      </c>
      <c r="I406" s="46">
        <v>43.466406611016197</v>
      </c>
      <c r="J406" s="47">
        <v>19.966890009804899</v>
      </c>
      <c r="K406" s="28">
        <v>27.505853561121398</v>
      </c>
      <c r="L406" s="28">
        <v>40.226102372869597</v>
      </c>
      <c r="M406" s="54">
        <v>8702766</v>
      </c>
      <c r="N406" s="54">
        <v>1540029</v>
      </c>
      <c r="O406" s="54">
        <v>2499306</v>
      </c>
      <c r="P406" s="54">
        <v>312273.2</v>
      </c>
      <c r="Q406" s="54">
        <v>9187037</v>
      </c>
      <c r="R406" s="54">
        <v>794692.3</v>
      </c>
      <c r="S406" s="51">
        <v>791000</v>
      </c>
      <c r="T406" s="51">
        <v>1153000</v>
      </c>
      <c r="U406" s="54">
        <v>5170000</v>
      </c>
      <c r="W406" s="54">
        <v>0</v>
      </c>
      <c r="X406" s="54">
        <v>413000</v>
      </c>
      <c r="Y406" s="54">
        <v>378000</v>
      </c>
      <c r="Z406" s="48"/>
      <c r="AA406" s="54">
        <v>392000</v>
      </c>
      <c r="AB406" s="54">
        <v>761000</v>
      </c>
      <c r="AC406" s="54">
        <v>79000</v>
      </c>
      <c r="AD406" s="54">
        <v>225000</v>
      </c>
      <c r="AE406" s="54">
        <v>321000</v>
      </c>
      <c r="AF406" s="48"/>
      <c r="AG406" s="48"/>
      <c r="AH406" s="48"/>
      <c r="AI406" s="54">
        <v>19800</v>
      </c>
      <c r="AJ406" s="54">
        <v>144000</v>
      </c>
      <c r="AK406" s="54">
        <v>5170000</v>
      </c>
      <c r="AL406" s="54">
        <v>169000</v>
      </c>
      <c r="AM406" s="54">
        <v>35900</v>
      </c>
      <c r="AN406" s="54">
        <v>901000</v>
      </c>
      <c r="AO406" s="54">
        <v>773000</v>
      </c>
      <c r="AP406" s="54">
        <v>204000</v>
      </c>
      <c r="AQ406" s="54">
        <v>283000</v>
      </c>
      <c r="AR406" s="48"/>
    </row>
    <row r="407" spans="1:44" s="15" customFormat="1">
      <c r="A407" s="38" t="s">
        <v>2</v>
      </c>
      <c r="B407" s="2">
        <v>1168</v>
      </c>
      <c r="C407" s="2" t="s">
        <v>18</v>
      </c>
      <c r="D407" s="15">
        <f>347.8+0.26</f>
        <v>348.06</v>
      </c>
      <c r="E407" s="17">
        <v>21.0107954478697</v>
      </c>
      <c r="F407" s="20">
        <v>0.74779773174726583</v>
      </c>
      <c r="G407" s="46">
        <v>26.1111854154532</v>
      </c>
      <c r="H407" s="46">
        <v>33.4592862475102</v>
      </c>
      <c r="I407" s="46">
        <v>48.676571422075099</v>
      </c>
      <c r="J407" s="47">
        <v>22.983117788919699</v>
      </c>
      <c r="K407" s="28">
        <v>31.056426717826401</v>
      </c>
      <c r="L407" s="28">
        <v>45.061677174661902</v>
      </c>
      <c r="M407" s="53">
        <v>7479340</v>
      </c>
      <c r="N407" s="53">
        <v>540222</v>
      </c>
      <c r="O407" s="53">
        <v>1433610</v>
      </c>
      <c r="P407" s="53">
        <v>57439.8</v>
      </c>
      <c r="Q407" s="53">
        <v>1361040</v>
      </c>
      <c r="R407" s="54">
        <v>110747</v>
      </c>
      <c r="S407" s="51">
        <v>531724</v>
      </c>
      <c r="T407" s="51">
        <v>1202818</v>
      </c>
      <c r="U407" s="53">
        <v>5870780</v>
      </c>
      <c r="W407" s="48"/>
      <c r="X407" s="53">
        <v>243000</v>
      </c>
      <c r="Y407" s="53">
        <v>289000</v>
      </c>
      <c r="Z407" s="48"/>
      <c r="AA407" s="53">
        <v>430000</v>
      </c>
      <c r="AB407" s="53">
        <v>773000</v>
      </c>
      <c r="AC407" s="53">
        <v>68400</v>
      </c>
      <c r="AD407" s="53">
        <v>258000</v>
      </c>
      <c r="AE407" s="53">
        <v>121000</v>
      </c>
      <c r="AF407" s="53">
        <v>55500</v>
      </c>
      <c r="AG407" s="53">
        <v>33600</v>
      </c>
      <c r="AH407" s="53">
        <v>24000</v>
      </c>
      <c r="AI407" s="53">
        <v>17500</v>
      </c>
      <c r="AJ407" s="53">
        <v>253000</v>
      </c>
      <c r="AK407" s="53">
        <v>5870000</v>
      </c>
      <c r="AL407" s="53">
        <v>157000</v>
      </c>
      <c r="AM407" s="53">
        <v>793000</v>
      </c>
      <c r="AN407" s="53">
        <v>560000</v>
      </c>
      <c r="AO407" s="48"/>
      <c r="AP407" s="53">
        <v>221000</v>
      </c>
      <c r="AQ407" s="53">
        <v>567000</v>
      </c>
      <c r="AR407" s="53">
        <v>6840000</v>
      </c>
    </row>
    <row r="408" spans="1:44" s="15" customFormat="1">
      <c r="A408" s="38" t="s">
        <v>2</v>
      </c>
      <c r="B408" s="2">
        <v>1168</v>
      </c>
      <c r="C408" s="2" t="s">
        <v>18</v>
      </c>
      <c r="D408" s="15">
        <f>348.4+0.63</f>
        <v>349.03</v>
      </c>
      <c r="E408" s="17">
        <v>21.062614818695099</v>
      </c>
      <c r="F408" s="20">
        <v>0.66753608713103174</v>
      </c>
      <c r="G408" s="46">
        <v>20.8425168496033</v>
      </c>
      <c r="H408" s="46">
        <v>27.738497602383202</v>
      </c>
      <c r="I408" s="46">
        <v>39.834734013164798</v>
      </c>
      <c r="J408" s="47">
        <v>17.685004749419601</v>
      </c>
      <c r="K408" s="28">
        <v>24.9997354599342</v>
      </c>
      <c r="L408" s="28">
        <v>36.733103506400397</v>
      </c>
      <c r="M408" s="53">
        <v>8697520</v>
      </c>
      <c r="N408" s="53">
        <v>1505880</v>
      </c>
      <c r="O408" s="53">
        <v>1899760</v>
      </c>
      <c r="P408" s="53">
        <v>393117</v>
      </c>
      <c r="Q408" s="53">
        <v>11134800</v>
      </c>
      <c r="R408" s="54">
        <v>730697</v>
      </c>
      <c r="S408" s="51">
        <v>1240642</v>
      </c>
      <c r="T408" s="51">
        <v>2928059</v>
      </c>
      <c r="U408" s="53">
        <v>13781000</v>
      </c>
      <c r="W408" s="48"/>
      <c r="X408" s="53">
        <v>593000</v>
      </c>
      <c r="Y408" s="53">
        <v>648000</v>
      </c>
      <c r="Z408" s="48"/>
      <c r="AA408" s="53">
        <v>857000</v>
      </c>
      <c r="AB408" s="53">
        <v>2070000</v>
      </c>
      <c r="AC408" s="53">
        <v>165000</v>
      </c>
      <c r="AD408" s="53">
        <v>385000</v>
      </c>
      <c r="AE408" s="53">
        <v>108000</v>
      </c>
      <c r="AF408" s="53">
        <v>74200</v>
      </c>
      <c r="AG408" s="53">
        <v>58700</v>
      </c>
      <c r="AH408" s="53">
        <v>24900</v>
      </c>
      <c r="AI408" s="53">
        <v>26100</v>
      </c>
      <c r="AJ408" s="53">
        <v>114000</v>
      </c>
      <c r="AK408" s="53">
        <v>13800000</v>
      </c>
      <c r="AL408" s="53">
        <v>289000</v>
      </c>
      <c r="AM408" s="53">
        <v>1150000</v>
      </c>
      <c r="AN408" s="53">
        <v>1060000</v>
      </c>
      <c r="AO408" s="48"/>
      <c r="AP408" s="53">
        <v>399000</v>
      </c>
      <c r="AQ408" s="53">
        <v>222000</v>
      </c>
      <c r="AR408" s="53">
        <v>5910000</v>
      </c>
    </row>
    <row r="409" spans="1:44">
      <c r="A409" s="38" t="s">
        <v>2</v>
      </c>
      <c r="B409" s="2">
        <v>1168</v>
      </c>
      <c r="C409" s="2" t="s">
        <v>18</v>
      </c>
      <c r="D409" s="39">
        <v>350.5</v>
      </c>
      <c r="E409" s="17">
        <v>21.1408253634429</v>
      </c>
      <c r="F409" s="20">
        <v>0.67894804949319143</v>
      </c>
      <c r="G409" s="46">
        <v>21.592345114625001</v>
      </c>
      <c r="H409" s="46">
        <v>28.5320529402277</v>
      </c>
      <c r="I409" s="46">
        <v>40.979924178649199</v>
      </c>
      <c r="J409" s="47">
        <v>18.432891767082101</v>
      </c>
      <c r="K409" s="28">
        <v>25.832478516235302</v>
      </c>
      <c r="L409" s="28">
        <v>37.875168406186901</v>
      </c>
      <c r="M409" s="56">
        <v>23197000</v>
      </c>
      <c r="N409" s="56">
        <v>4738730</v>
      </c>
      <c r="O409" s="56">
        <v>6097550</v>
      </c>
      <c r="P409" s="56">
        <v>1208980</v>
      </c>
      <c r="Q409" s="56">
        <v>35677400</v>
      </c>
      <c r="R409" s="56">
        <v>2714750</v>
      </c>
      <c r="S409" s="51">
        <v>2097979</v>
      </c>
      <c r="T409" s="51">
        <v>2366990</v>
      </c>
      <c r="U409" s="56">
        <v>11100900</v>
      </c>
      <c r="V409" s="14"/>
      <c r="W409" s="56">
        <v>98300</v>
      </c>
      <c r="X409" s="56">
        <v>1210000</v>
      </c>
      <c r="Y409" s="56">
        <v>889000</v>
      </c>
      <c r="Z409" s="76"/>
      <c r="AA409" s="56">
        <v>1050000</v>
      </c>
      <c r="AB409" s="56">
        <v>1320000</v>
      </c>
      <c r="AC409" s="56">
        <v>314000</v>
      </c>
      <c r="AD409" s="56">
        <v>585000</v>
      </c>
      <c r="AE409" s="56">
        <v>578000</v>
      </c>
      <c r="AF409" s="76"/>
      <c r="AG409" s="76"/>
      <c r="AH409" s="76"/>
      <c r="AI409" s="56">
        <v>46300</v>
      </c>
      <c r="AJ409" s="56">
        <v>118000</v>
      </c>
      <c r="AK409" s="56">
        <v>11100000</v>
      </c>
      <c r="AL409" s="56">
        <v>613000</v>
      </c>
      <c r="AM409" s="56">
        <v>69600</v>
      </c>
      <c r="AN409" s="56">
        <v>1530000</v>
      </c>
      <c r="AO409" s="56">
        <v>1740000</v>
      </c>
      <c r="AP409" s="56">
        <v>278000</v>
      </c>
      <c r="AQ409" s="56">
        <v>253000</v>
      </c>
      <c r="AR409" s="76"/>
    </row>
    <row r="410" spans="1:44" s="15" customFormat="1">
      <c r="A410" s="37" t="s">
        <v>5</v>
      </c>
      <c r="B410" s="2">
        <v>1168</v>
      </c>
      <c r="C410" s="2" t="s">
        <v>18</v>
      </c>
      <c r="D410" s="37">
        <v>350.69</v>
      </c>
      <c r="E410" s="17">
        <v>21.151367636854001</v>
      </c>
      <c r="F410" s="20">
        <v>0.63919592549161031</v>
      </c>
      <c r="G410" s="46">
        <v>18.9268972866446</v>
      </c>
      <c r="H410" s="46">
        <v>25.6293669559597</v>
      </c>
      <c r="I410" s="46">
        <v>36.749502445374297</v>
      </c>
      <c r="J410" s="47">
        <v>15.732434393542301</v>
      </c>
      <c r="K410" s="28">
        <v>22.875644165478601</v>
      </c>
      <c r="L410" s="28">
        <v>33.841491363040902</v>
      </c>
      <c r="M410" s="48">
        <v>21408780</v>
      </c>
      <c r="N410" s="48">
        <v>4132170</v>
      </c>
      <c r="O410" s="48">
        <v>4383240</v>
      </c>
      <c r="P410" s="48">
        <v>1030010</v>
      </c>
      <c r="Q410" s="48">
        <v>31765100</v>
      </c>
      <c r="R410" s="48">
        <v>1907250</v>
      </c>
      <c r="S410" s="51">
        <v>1474203</v>
      </c>
      <c r="T410" s="51">
        <v>2111133</v>
      </c>
      <c r="U410" s="48">
        <v>9249110</v>
      </c>
      <c r="W410" s="48" t="s">
        <v>43</v>
      </c>
      <c r="X410" s="48">
        <v>689288</v>
      </c>
      <c r="Y410" s="48">
        <v>784915</v>
      </c>
      <c r="Z410" s="48"/>
      <c r="AA410" s="48">
        <v>925243</v>
      </c>
      <c r="AB410" s="48">
        <v>1185890</v>
      </c>
      <c r="AC410" s="48">
        <v>215945</v>
      </c>
      <c r="AD410" s="48">
        <v>556592</v>
      </c>
      <c r="AE410" s="48">
        <v>342295</v>
      </c>
      <c r="AF410" s="48" t="s">
        <v>43</v>
      </c>
      <c r="AG410" s="48" t="s">
        <v>43</v>
      </c>
      <c r="AH410" s="48"/>
      <c r="AI410" s="48">
        <v>31618</v>
      </c>
      <c r="AJ410" s="48">
        <v>90244.3</v>
      </c>
      <c r="AK410" s="48">
        <v>9249110</v>
      </c>
      <c r="AL410" s="48">
        <v>503195</v>
      </c>
      <c r="AM410" s="48">
        <v>35093.5</v>
      </c>
      <c r="AN410" s="48">
        <v>812297.9</v>
      </c>
      <c r="AO410" s="48">
        <v>599325.6</v>
      </c>
      <c r="AP410" s="48">
        <v>11427.4</v>
      </c>
      <c r="AQ410" s="48">
        <v>209681</v>
      </c>
      <c r="AR410" s="48" t="s">
        <v>43</v>
      </c>
    </row>
    <row r="411" spans="1:44" s="15" customFormat="1">
      <c r="A411" s="38" t="s">
        <v>2</v>
      </c>
      <c r="B411" s="2">
        <v>1168</v>
      </c>
      <c r="C411" s="2" t="s">
        <v>18</v>
      </c>
      <c r="D411" s="32">
        <f>351.4+0.65</f>
        <v>352.04999999999995</v>
      </c>
      <c r="E411" s="17">
        <v>21.233314827092599</v>
      </c>
      <c r="F411" s="20">
        <v>0.72348623165365944</v>
      </c>
      <c r="G411" s="46">
        <v>24.529643208398799</v>
      </c>
      <c r="H411" s="46">
        <v>31.7086812712773</v>
      </c>
      <c r="I411" s="46">
        <v>45.911023882573602</v>
      </c>
      <c r="J411" s="47">
        <v>21.3932790137933</v>
      </c>
      <c r="K411" s="28">
        <v>29.1497809136496</v>
      </c>
      <c r="L411" s="28">
        <v>42.545690348677901</v>
      </c>
      <c r="M411" s="53">
        <v>19004900</v>
      </c>
      <c r="N411" s="53">
        <v>2987340</v>
      </c>
      <c r="O411" s="56">
        <v>6043260</v>
      </c>
      <c r="P411" s="53">
        <v>521145</v>
      </c>
      <c r="Q411" s="53">
        <v>15696800</v>
      </c>
      <c r="R411" s="53">
        <v>1251840</v>
      </c>
      <c r="S411" s="51">
        <v>1388267</v>
      </c>
      <c r="T411" s="51">
        <v>2721479</v>
      </c>
      <c r="U411" s="53">
        <v>10919800</v>
      </c>
      <c r="W411" s="76"/>
      <c r="X411" s="53">
        <v>658000</v>
      </c>
      <c r="Y411" s="53">
        <v>731000</v>
      </c>
      <c r="Z411" s="76"/>
      <c r="AA411" s="53">
        <v>728000</v>
      </c>
      <c r="AB411" s="53">
        <v>1990000</v>
      </c>
      <c r="AC411" s="53">
        <v>176000</v>
      </c>
      <c r="AD411" s="53">
        <v>576000</v>
      </c>
      <c r="AE411" s="53">
        <v>328000</v>
      </c>
      <c r="AF411" s="53">
        <v>94100</v>
      </c>
      <c r="AG411" s="53">
        <v>63400</v>
      </c>
      <c r="AH411" s="53">
        <v>53400</v>
      </c>
      <c r="AI411" s="53">
        <v>24000</v>
      </c>
      <c r="AJ411" s="53">
        <v>301000</v>
      </c>
      <c r="AK411" s="53">
        <v>10900000</v>
      </c>
      <c r="AL411" s="53">
        <v>245000</v>
      </c>
      <c r="AM411" s="53">
        <v>1860000</v>
      </c>
      <c r="AN411" s="53">
        <v>1160000</v>
      </c>
      <c r="AO411" s="76"/>
      <c r="AP411" s="53">
        <v>294000</v>
      </c>
      <c r="AQ411" s="53">
        <v>618000</v>
      </c>
      <c r="AR411" s="53">
        <v>12300000</v>
      </c>
    </row>
    <row r="412" spans="1:44" s="15" customFormat="1">
      <c r="A412" s="38" t="s">
        <v>2</v>
      </c>
      <c r="B412" s="2">
        <v>1168</v>
      </c>
      <c r="C412" s="2" t="s">
        <v>18</v>
      </c>
      <c r="D412" s="11">
        <f>352.9+0.62</f>
        <v>353.52</v>
      </c>
      <c r="E412" s="17">
        <v>21.3384942576402</v>
      </c>
      <c r="F412" s="20">
        <v>0.72151478219240472</v>
      </c>
      <c r="G412" s="46">
        <v>24.435722265519601</v>
      </c>
      <c r="H412" s="46">
        <v>31.637322938740699</v>
      </c>
      <c r="I412" s="46">
        <v>45.870318968034198</v>
      </c>
      <c r="J412" s="47">
        <v>21.257855739244398</v>
      </c>
      <c r="K412" s="28">
        <v>29.082702309469301</v>
      </c>
      <c r="L412" s="28">
        <v>42.366126051145699</v>
      </c>
      <c r="M412" s="58">
        <v>64652264</v>
      </c>
      <c r="N412" s="58">
        <v>11302647</v>
      </c>
      <c r="O412" s="58">
        <v>23215710</v>
      </c>
      <c r="P412" s="58">
        <v>1811968</v>
      </c>
      <c r="Q412" s="58">
        <v>60228344</v>
      </c>
      <c r="R412" s="58">
        <v>4255840</v>
      </c>
      <c r="S412" s="51">
        <v>10256036.5</v>
      </c>
      <c r="T412" s="51">
        <v>12830640.5</v>
      </c>
      <c r="U412" s="58">
        <v>47141212</v>
      </c>
      <c r="W412" s="58"/>
      <c r="X412" s="58">
        <v>5262432.5</v>
      </c>
      <c r="Y412" s="58">
        <v>4993604</v>
      </c>
      <c r="Z412" s="67">
        <v>78162.8</v>
      </c>
      <c r="AA412" s="58">
        <v>4097527.5</v>
      </c>
      <c r="AB412" s="58">
        <v>8733113</v>
      </c>
      <c r="AC412" s="58">
        <v>1415693.6</v>
      </c>
      <c r="AD412" s="58">
        <v>954791</v>
      </c>
      <c r="AE412" s="58">
        <v>619606.80000000005</v>
      </c>
      <c r="AF412" s="58">
        <v>365909.8</v>
      </c>
      <c r="AG412" s="58">
        <v>211486.2</v>
      </c>
      <c r="AH412" s="58">
        <v>166270</v>
      </c>
      <c r="AI412" s="58">
        <v>764700.9</v>
      </c>
      <c r="AJ412" s="58">
        <v>915480.6</v>
      </c>
      <c r="AK412" s="58">
        <v>47141212</v>
      </c>
      <c r="AL412" s="58">
        <v>1411114.8</v>
      </c>
      <c r="AM412" s="58">
        <v>6294529</v>
      </c>
      <c r="AN412" s="58">
        <v>4310854.5</v>
      </c>
      <c r="AO412" s="58">
        <v>1247233.3999999999</v>
      </c>
      <c r="AP412" s="58">
        <v>0</v>
      </c>
      <c r="AQ412" s="58">
        <v>4173355.5</v>
      </c>
      <c r="AR412" s="78">
        <v>69491816</v>
      </c>
    </row>
    <row r="413" spans="1:44" s="15" customFormat="1">
      <c r="A413" s="38" t="s">
        <v>2</v>
      </c>
      <c r="B413" s="2">
        <v>1168</v>
      </c>
      <c r="C413" s="2" t="s">
        <v>18</v>
      </c>
      <c r="D413" s="11">
        <f>354.4+0.63</f>
        <v>355.03</v>
      </c>
      <c r="E413" s="17">
        <v>21.455257184542202</v>
      </c>
      <c r="F413" s="20">
        <v>0.72279216997020512</v>
      </c>
      <c r="G413" s="46">
        <v>24.487195840122201</v>
      </c>
      <c r="H413" s="46">
        <v>31.667347941752201</v>
      </c>
      <c r="I413" s="46">
        <v>45.955791558952299</v>
      </c>
      <c r="J413" s="47">
        <v>21.345700070537401</v>
      </c>
      <c r="K413" s="28">
        <v>29.179564907859</v>
      </c>
      <c r="L413" s="28">
        <v>42.485897971668997</v>
      </c>
      <c r="M413" s="53">
        <v>4917020</v>
      </c>
      <c r="N413" s="53">
        <v>833348</v>
      </c>
      <c r="O413" s="53">
        <v>1729230</v>
      </c>
      <c r="P413" s="53">
        <v>120689</v>
      </c>
      <c r="Q413" s="53">
        <v>3977550</v>
      </c>
      <c r="R413" s="53">
        <v>322954</v>
      </c>
      <c r="S413" s="51">
        <v>888706</v>
      </c>
      <c r="T413" s="51">
        <v>765044</v>
      </c>
      <c r="U413" s="53">
        <v>2841730</v>
      </c>
      <c r="W413" s="58"/>
      <c r="X413" s="53">
        <v>535000</v>
      </c>
      <c r="Y413" s="53">
        <v>353000</v>
      </c>
      <c r="Z413" s="67"/>
      <c r="AA413" s="53">
        <v>285000</v>
      </c>
      <c r="AB413" s="53">
        <v>480000</v>
      </c>
      <c r="AC413" s="53">
        <v>45500</v>
      </c>
      <c r="AD413" s="53">
        <v>427000</v>
      </c>
      <c r="AE413" s="53">
        <v>52100</v>
      </c>
      <c r="AF413" s="53">
        <v>39700</v>
      </c>
      <c r="AG413" s="53">
        <v>24900</v>
      </c>
      <c r="AH413" s="53">
        <v>20900</v>
      </c>
      <c r="AI413" s="53">
        <v>12600</v>
      </c>
      <c r="AJ413" s="53">
        <v>122000</v>
      </c>
      <c r="AK413" s="53">
        <v>2840000</v>
      </c>
      <c r="AL413" s="53">
        <v>107000</v>
      </c>
      <c r="AM413" s="53">
        <v>883000</v>
      </c>
      <c r="AN413" s="53">
        <v>476000</v>
      </c>
      <c r="AO413" s="58"/>
      <c r="AP413" s="53">
        <v>64100</v>
      </c>
      <c r="AQ413" s="53">
        <v>254000</v>
      </c>
      <c r="AR413" s="53">
        <v>3660000</v>
      </c>
    </row>
    <row r="414" spans="1:44" s="15" customFormat="1">
      <c r="A414" s="38" t="s">
        <v>2</v>
      </c>
      <c r="B414" s="2">
        <v>1168</v>
      </c>
      <c r="C414" s="2" t="s">
        <v>18</v>
      </c>
      <c r="D414" s="11">
        <f>355.9+0.66</f>
        <v>356.56</v>
      </c>
      <c r="E414" s="17">
        <v>21.568940512150299</v>
      </c>
      <c r="F414" s="20">
        <v>0.6463490138207717</v>
      </c>
      <c r="G414" s="46">
        <v>19.307863882442</v>
      </c>
      <c r="H414" s="46">
        <v>26.136365039986998</v>
      </c>
      <c r="I414" s="46">
        <v>37.416185259038897</v>
      </c>
      <c r="J414" s="47">
        <v>16.2376743119469</v>
      </c>
      <c r="K414" s="28">
        <v>23.4030049323996</v>
      </c>
      <c r="L414" s="28">
        <v>34.495963492213299</v>
      </c>
      <c r="M414" s="53">
        <v>38461700</v>
      </c>
      <c r="N414" s="53">
        <v>8653730</v>
      </c>
      <c r="O414" s="53">
        <v>9155830</v>
      </c>
      <c r="P414" s="53">
        <v>2248760</v>
      </c>
      <c r="Q414" s="53">
        <v>70557500</v>
      </c>
      <c r="R414" s="53">
        <v>4411370</v>
      </c>
      <c r="S414" s="51">
        <v>1479662</v>
      </c>
      <c r="T414" s="51">
        <v>1688964</v>
      </c>
      <c r="U414" s="53">
        <v>7329870</v>
      </c>
      <c r="W414" s="58"/>
      <c r="X414" s="53">
        <v>1000000</v>
      </c>
      <c r="Y414" s="53">
        <v>477000</v>
      </c>
      <c r="Z414" s="67"/>
      <c r="AA414" s="53">
        <v>608000</v>
      </c>
      <c r="AB414" s="53">
        <v>1080000</v>
      </c>
      <c r="AC414" s="53">
        <v>248000</v>
      </c>
      <c r="AD414" s="53">
        <v>540000</v>
      </c>
      <c r="AE414" s="53">
        <v>128000</v>
      </c>
      <c r="AF414" s="53">
        <v>79200</v>
      </c>
      <c r="AG414" s="53">
        <v>57300</v>
      </c>
      <c r="AH414" s="53">
        <v>31900</v>
      </c>
      <c r="AI414" s="53">
        <v>36900</v>
      </c>
      <c r="AJ414" s="53">
        <v>146000</v>
      </c>
      <c r="AK414" s="53">
        <v>7330000</v>
      </c>
      <c r="AL414" s="53">
        <v>558000</v>
      </c>
      <c r="AM414" s="53">
        <v>1640000</v>
      </c>
      <c r="AN414" s="53">
        <v>1670000</v>
      </c>
      <c r="AO414" s="58"/>
      <c r="AP414" s="53">
        <v>191000</v>
      </c>
      <c r="AQ414" s="53">
        <v>277000</v>
      </c>
      <c r="AR414" s="53">
        <v>2560000</v>
      </c>
    </row>
    <row r="415" spans="1:44" s="15" customFormat="1">
      <c r="A415" s="37" t="s">
        <v>5</v>
      </c>
      <c r="B415" s="2">
        <v>1168</v>
      </c>
      <c r="C415" s="2" t="s">
        <v>18</v>
      </c>
      <c r="D415" s="37">
        <v>357.55</v>
      </c>
      <c r="E415" s="17">
        <v>21.633480932793798</v>
      </c>
      <c r="F415" s="20">
        <v>0.67431647948829421</v>
      </c>
      <c r="G415" s="46">
        <v>21.259347064032099</v>
      </c>
      <c r="H415" s="46">
        <v>28.121327325357399</v>
      </c>
      <c r="I415" s="46">
        <v>40.568260096656601</v>
      </c>
      <c r="J415" s="47">
        <v>18.094656747963199</v>
      </c>
      <c r="K415" s="28">
        <v>25.486357557845398</v>
      </c>
      <c r="L415" s="28">
        <v>37.384581611244002</v>
      </c>
      <c r="M415" s="48">
        <v>1367542</v>
      </c>
      <c r="N415" s="48">
        <v>247315.5</v>
      </c>
      <c r="O415" s="48">
        <v>301294.7</v>
      </c>
      <c r="P415" s="48">
        <v>63153.8</v>
      </c>
      <c r="Q415" s="48">
        <v>1871509.5</v>
      </c>
      <c r="R415" s="48">
        <v>147609.70000000001</v>
      </c>
      <c r="S415" s="51">
        <v>277210.90000000002</v>
      </c>
      <c r="T415" s="51">
        <v>226546.4</v>
      </c>
      <c r="U415" s="48">
        <v>1253338.1000000001</v>
      </c>
      <c r="W415" s="48" t="s">
        <v>43</v>
      </c>
      <c r="X415" s="48">
        <v>173846.5</v>
      </c>
      <c r="Y415" s="48">
        <v>103364.4</v>
      </c>
      <c r="Z415" s="48"/>
      <c r="AA415" s="48">
        <v>93235.1</v>
      </c>
      <c r="AB415" s="48">
        <v>133311.29999999999</v>
      </c>
      <c r="AC415" s="48">
        <v>27278.799999999999</v>
      </c>
      <c r="AD415" s="48">
        <v>67676.899999999994</v>
      </c>
      <c r="AE415" s="48">
        <v>26475.1</v>
      </c>
      <c r="AF415" s="48">
        <v>16529.8</v>
      </c>
      <c r="AG415" s="48">
        <v>6109.2</v>
      </c>
      <c r="AH415" s="48"/>
      <c r="AI415" s="48">
        <v>7842.8</v>
      </c>
      <c r="AJ415" s="48">
        <v>22570.9</v>
      </c>
      <c r="AK415" s="48">
        <v>1253338.1000000001</v>
      </c>
      <c r="AL415" s="48">
        <v>54595.199999999997</v>
      </c>
      <c r="AM415" s="48">
        <v>393505.1</v>
      </c>
      <c r="AN415" s="48">
        <v>328229</v>
      </c>
      <c r="AO415" s="48">
        <v>36771.9</v>
      </c>
      <c r="AP415" s="48">
        <v>15223.5</v>
      </c>
      <c r="AQ415" s="48">
        <v>21250.799999999999</v>
      </c>
      <c r="AR415" s="48" t="s">
        <v>43</v>
      </c>
    </row>
    <row r="416" spans="1:44" s="15" customFormat="1">
      <c r="A416" s="40" t="s">
        <v>4</v>
      </c>
      <c r="B416" s="2">
        <v>1168</v>
      </c>
      <c r="C416" s="2" t="s">
        <v>18</v>
      </c>
      <c r="D416" s="41">
        <v>357.87</v>
      </c>
      <c r="E416" s="17">
        <v>21.652052774573399</v>
      </c>
      <c r="F416" s="20">
        <v>0.71591462503977199</v>
      </c>
      <c r="G416" s="46">
        <v>24.046106593097999</v>
      </c>
      <c r="H416" s="46">
        <v>31.1878292706471</v>
      </c>
      <c r="I416" s="46">
        <v>45.190450379343702</v>
      </c>
      <c r="J416" s="47">
        <v>20.863046284499202</v>
      </c>
      <c r="K416" s="28">
        <v>28.652152339089302</v>
      </c>
      <c r="L416" s="28">
        <v>41.692556114800801</v>
      </c>
      <c r="M416" s="59">
        <v>1940000</v>
      </c>
      <c r="N416" s="59">
        <v>210000</v>
      </c>
      <c r="O416" s="53">
        <v>467423</v>
      </c>
      <c r="P416" s="59">
        <v>19262</v>
      </c>
      <c r="Q416" s="53">
        <v>469925</v>
      </c>
      <c r="R416" s="53">
        <v>42529.4</v>
      </c>
      <c r="S416" s="51">
        <v>120797</v>
      </c>
      <c r="T416" s="51">
        <v>156500</v>
      </c>
      <c r="U416" s="59">
        <v>666175</v>
      </c>
      <c r="W416" s="59">
        <v>0</v>
      </c>
      <c r="X416" s="59">
        <v>65900</v>
      </c>
      <c r="Y416" s="59">
        <v>54900</v>
      </c>
      <c r="Z416" s="84"/>
      <c r="AA416" s="59">
        <v>73800</v>
      </c>
      <c r="AB416" s="59">
        <v>82700</v>
      </c>
      <c r="AC416" s="59">
        <v>22900</v>
      </c>
      <c r="AD416" s="59">
        <v>18200</v>
      </c>
      <c r="AE416" s="59">
        <v>74000</v>
      </c>
      <c r="AF416" s="84"/>
      <c r="AG416" s="84"/>
      <c r="AH416" s="84"/>
      <c r="AI416" s="59">
        <v>4370</v>
      </c>
      <c r="AJ416" s="59">
        <v>23800</v>
      </c>
      <c r="AK416" s="59">
        <v>666000</v>
      </c>
      <c r="AL416" s="59">
        <v>1980</v>
      </c>
      <c r="AM416" s="59">
        <v>2730</v>
      </c>
      <c r="AN416" s="59">
        <v>126000</v>
      </c>
      <c r="AO416" s="59">
        <v>72100</v>
      </c>
      <c r="AP416" s="59">
        <v>41600</v>
      </c>
      <c r="AQ416" s="59">
        <v>59600</v>
      </c>
      <c r="AR416" s="84"/>
    </row>
    <row r="417" spans="1:44" s="15" customFormat="1" ht="17" thickBot="1">
      <c r="A417" s="38" t="s">
        <v>2</v>
      </c>
      <c r="B417" s="2">
        <v>1168</v>
      </c>
      <c r="C417" s="2" t="s">
        <v>18</v>
      </c>
      <c r="D417" s="42">
        <f>358+0.63</f>
        <v>358.63</v>
      </c>
      <c r="E417" s="17">
        <v>21.690885532933301</v>
      </c>
      <c r="F417" s="20">
        <v>0.62849337606074085</v>
      </c>
      <c r="G417" s="46">
        <v>18.0615837159494</v>
      </c>
      <c r="H417" s="46">
        <v>24.861754706257202</v>
      </c>
      <c r="I417" s="46">
        <v>35.541178817218601</v>
      </c>
      <c r="J417" s="47">
        <v>14.998268705508201</v>
      </c>
      <c r="K417" s="28">
        <v>22.051064022291001</v>
      </c>
      <c r="L417" s="28">
        <v>32.703567724492999</v>
      </c>
      <c r="M417" s="60">
        <v>5816027</v>
      </c>
      <c r="N417" s="60">
        <v>775600.1</v>
      </c>
      <c r="O417" s="60">
        <v>1082829.1000000001</v>
      </c>
      <c r="P417" s="60">
        <v>75022.5</v>
      </c>
      <c r="Q417" s="60">
        <v>2512512.2999999998</v>
      </c>
      <c r="R417" s="60">
        <v>154263.70000000001</v>
      </c>
      <c r="S417" s="51">
        <v>288880.40000000002</v>
      </c>
      <c r="T417" s="51">
        <v>299036.69999999995</v>
      </c>
      <c r="U417" s="60">
        <v>985821.5</v>
      </c>
      <c r="W417" s="60"/>
      <c r="X417" s="60">
        <v>143876.6</v>
      </c>
      <c r="Y417" s="60">
        <v>145003.79999999999</v>
      </c>
      <c r="Z417" s="85">
        <v>9627.4</v>
      </c>
      <c r="AA417" s="60">
        <v>105584.4</v>
      </c>
      <c r="AB417" s="60">
        <v>193452.3</v>
      </c>
      <c r="AC417" s="60">
        <v>59473.8</v>
      </c>
      <c r="AD417" s="60">
        <v>115922.6</v>
      </c>
      <c r="AE417" s="60">
        <v>69997.899999999994</v>
      </c>
      <c r="AF417" s="60">
        <v>23474.1</v>
      </c>
      <c r="AG417" s="60">
        <v>10232.5</v>
      </c>
      <c r="AH417" s="60">
        <v>6735.4</v>
      </c>
      <c r="AI417" s="60">
        <v>31146.1</v>
      </c>
      <c r="AJ417" s="60">
        <v>54060.800000000003</v>
      </c>
      <c r="AK417" s="60">
        <v>985821.5</v>
      </c>
      <c r="AL417" s="60">
        <v>58738</v>
      </c>
      <c r="AM417" s="60">
        <v>244699.3</v>
      </c>
      <c r="AN417" s="60">
        <v>196654.9</v>
      </c>
      <c r="AO417" s="60">
        <v>119050.7</v>
      </c>
      <c r="AP417" s="60">
        <v>0</v>
      </c>
      <c r="AQ417" s="60">
        <v>222195.4</v>
      </c>
      <c r="AR417" s="86">
        <v>4338559</v>
      </c>
    </row>
    <row r="418" spans="1:44" s="15" customFormat="1">
      <c r="A418" s="38" t="s">
        <v>2</v>
      </c>
      <c r="B418" s="2">
        <v>1168</v>
      </c>
      <c r="C418" s="2" t="s">
        <v>18</v>
      </c>
      <c r="D418" s="11">
        <f>359.5+0.26</f>
        <v>359.76</v>
      </c>
      <c r="E418" s="17">
        <v>21.742777673119299</v>
      </c>
      <c r="F418" s="20">
        <v>0.64217180359192638</v>
      </c>
      <c r="G418" s="46">
        <v>19.054408331822099</v>
      </c>
      <c r="H418" s="46">
        <v>25.866927036459</v>
      </c>
      <c r="I418" s="46">
        <v>36.932956566037802</v>
      </c>
      <c r="J418" s="47">
        <v>16.000175717878601</v>
      </c>
      <c r="K418" s="28">
        <v>23.152357620148301</v>
      </c>
      <c r="L418" s="28">
        <v>34.142944626446798</v>
      </c>
      <c r="M418" s="53">
        <v>4867850</v>
      </c>
      <c r="N418" s="52">
        <v>803018</v>
      </c>
      <c r="O418" s="53">
        <v>831421</v>
      </c>
      <c r="P418" s="53">
        <v>231148</v>
      </c>
      <c r="Q418" s="53">
        <v>5929370</v>
      </c>
      <c r="R418" s="53">
        <v>378557</v>
      </c>
      <c r="S418" s="51">
        <v>349496</v>
      </c>
      <c r="T418" s="51">
        <v>799688</v>
      </c>
      <c r="U418" s="52">
        <v>4064200</v>
      </c>
      <c r="W418" s="58"/>
      <c r="X418" s="53">
        <v>178000</v>
      </c>
      <c r="Y418" s="53">
        <v>172000</v>
      </c>
      <c r="Z418" s="67"/>
      <c r="AA418" s="53">
        <v>283000</v>
      </c>
      <c r="AB418" s="53">
        <v>517000</v>
      </c>
      <c r="AC418" s="58"/>
      <c r="AD418" s="58"/>
      <c r="AE418" s="53">
        <v>49600</v>
      </c>
      <c r="AF418" s="52">
        <v>29700</v>
      </c>
      <c r="AG418" s="53">
        <v>20600</v>
      </c>
      <c r="AH418" s="53">
        <v>20400</v>
      </c>
      <c r="AI418" s="53">
        <v>12200</v>
      </c>
      <c r="AJ418" s="53">
        <v>89300</v>
      </c>
      <c r="AK418" s="52">
        <v>4060000</v>
      </c>
      <c r="AL418" s="53">
        <v>132000</v>
      </c>
      <c r="AM418" s="53">
        <v>461000</v>
      </c>
      <c r="AN418" s="53">
        <v>335000</v>
      </c>
      <c r="AO418" s="58"/>
      <c r="AP418" s="53">
        <v>154000</v>
      </c>
      <c r="AQ418" s="53">
        <v>188000</v>
      </c>
      <c r="AR418" s="53">
        <v>1650000</v>
      </c>
    </row>
    <row r="419" spans="1:44" s="15" customFormat="1">
      <c r="A419" s="38" t="s">
        <v>2</v>
      </c>
      <c r="B419" s="2">
        <v>1168</v>
      </c>
      <c r="C419" s="2" t="s">
        <v>18</v>
      </c>
      <c r="D419" s="11">
        <f>361+0.26</f>
        <v>361.26</v>
      </c>
      <c r="E419" s="17">
        <v>21.806545882498401</v>
      </c>
      <c r="F419" s="20">
        <v>0.68096012829108687</v>
      </c>
      <c r="G419" s="46">
        <v>21.6933834557504</v>
      </c>
      <c r="H419" s="46">
        <v>28.690277045381801</v>
      </c>
      <c r="I419" s="46">
        <v>41.198251824287901</v>
      </c>
      <c r="J419" s="47">
        <v>18.562955466801402</v>
      </c>
      <c r="K419" s="28">
        <v>26.013980485490102</v>
      </c>
      <c r="L419" s="28">
        <v>38.235627120255003</v>
      </c>
      <c r="M419" s="53">
        <v>28617800</v>
      </c>
      <c r="N419" s="53">
        <v>6024130</v>
      </c>
      <c r="O419" s="53">
        <v>8668860</v>
      </c>
      <c r="P419" s="53">
        <v>1320270</v>
      </c>
      <c r="Q419" s="53">
        <v>35599400</v>
      </c>
      <c r="R419" s="53">
        <v>2868800</v>
      </c>
      <c r="S419" s="51">
        <v>4540260</v>
      </c>
      <c r="T419" s="51">
        <v>8076510</v>
      </c>
      <c r="U419" s="53">
        <v>33875300</v>
      </c>
      <c r="W419" s="58"/>
      <c r="X419" s="53">
        <v>1740000</v>
      </c>
      <c r="Y419" s="53">
        <v>2800000</v>
      </c>
      <c r="Z419" s="67"/>
      <c r="AA419" s="53">
        <v>2040000</v>
      </c>
      <c r="AB419" s="53">
        <v>6040000</v>
      </c>
      <c r="AC419" s="53">
        <v>605000</v>
      </c>
      <c r="AD419" s="53">
        <v>1910000</v>
      </c>
      <c r="AE419" s="53">
        <v>335000</v>
      </c>
      <c r="AF419" s="53">
        <v>230000</v>
      </c>
      <c r="AG419" s="53">
        <v>116000</v>
      </c>
      <c r="AH419" s="53">
        <v>126000</v>
      </c>
      <c r="AI419" s="53">
        <v>111000</v>
      </c>
      <c r="AJ419" s="53">
        <v>797000</v>
      </c>
      <c r="AK419" s="53">
        <v>33900000</v>
      </c>
      <c r="AL419" s="53">
        <v>898000</v>
      </c>
      <c r="AM419" s="53">
        <v>3500000</v>
      </c>
      <c r="AN419" s="53">
        <v>2560000</v>
      </c>
      <c r="AO419" s="58"/>
      <c r="AP419" s="53">
        <v>963000</v>
      </c>
      <c r="AQ419" s="53">
        <v>1920000</v>
      </c>
      <c r="AR419" s="53">
        <v>14500000</v>
      </c>
    </row>
    <row r="420" spans="1:44" s="15" customFormat="1">
      <c r="A420" s="38" t="s">
        <v>2</v>
      </c>
      <c r="B420" s="2">
        <v>1168</v>
      </c>
      <c r="C420" s="2" t="s">
        <v>18</v>
      </c>
      <c r="D420" s="11">
        <f>362.5+0.26</f>
        <v>362.76</v>
      </c>
      <c r="E420" s="17">
        <v>21.866663837649401</v>
      </c>
      <c r="F420" s="20">
        <v>0.64322621819228076</v>
      </c>
      <c r="G420" s="46">
        <v>19.092417147767801</v>
      </c>
      <c r="H420" s="46">
        <v>25.9108729735979</v>
      </c>
      <c r="I420" s="46">
        <v>37.0384098400787</v>
      </c>
      <c r="J420" s="47">
        <v>16.022779301499099</v>
      </c>
      <c r="K420" s="28">
        <v>23.174930498359501</v>
      </c>
      <c r="L420" s="28">
        <v>34.172650060666001</v>
      </c>
      <c r="M420" s="53">
        <v>6214580</v>
      </c>
      <c r="N420" s="53">
        <v>886850</v>
      </c>
      <c r="O420" s="53">
        <v>1301360</v>
      </c>
      <c r="P420" s="53">
        <v>98829.8</v>
      </c>
      <c r="Q420" s="53">
        <v>2698340</v>
      </c>
      <c r="R420" s="53">
        <v>198709</v>
      </c>
      <c r="S420" s="51">
        <v>850940</v>
      </c>
      <c r="T420" s="51">
        <v>1661750</v>
      </c>
      <c r="U420" s="53">
        <v>7277170</v>
      </c>
      <c r="W420" s="58"/>
      <c r="X420" s="53">
        <v>311000</v>
      </c>
      <c r="Y420" s="53">
        <v>540000</v>
      </c>
      <c r="Z420" s="67"/>
      <c r="AA420" s="53">
        <v>524000</v>
      </c>
      <c r="AB420" s="53">
        <v>1140000</v>
      </c>
      <c r="AC420" s="53">
        <v>56900</v>
      </c>
      <c r="AD420" s="53">
        <v>575000</v>
      </c>
      <c r="AE420" s="53">
        <v>167000</v>
      </c>
      <c r="AF420" s="53">
        <v>38600</v>
      </c>
      <c r="AG420" s="53">
        <v>23100</v>
      </c>
      <c r="AH420" s="53">
        <v>23300</v>
      </c>
      <c r="AI420" s="53">
        <v>27600</v>
      </c>
      <c r="AJ420" s="53">
        <v>389000</v>
      </c>
      <c r="AK420" s="53">
        <v>7280000</v>
      </c>
      <c r="AL420" s="53">
        <v>181000</v>
      </c>
      <c r="AM420" s="53">
        <v>459000</v>
      </c>
      <c r="AN420" s="53">
        <v>348000</v>
      </c>
      <c r="AO420" s="58"/>
      <c r="AP420" s="53">
        <v>369000</v>
      </c>
      <c r="AQ420" s="53">
        <v>889000</v>
      </c>
      <c r="AR420" s="53">
        <v>5930000</v>
      </c>
    </row>
    <row r="421" spans="1:44">
      <c r="A421" s="38" t="s">
        <v>2</v>
      </c>
      <c r="B421" s="2">
        <v>1168</v>
      </c>
      <c r="C421" s="2" t="s">
        <v>18</v>
      </c>
      <c r="D421" s="37">
        <v>363.1</v>
      </c>
      <c r="E421" s="17">
        <v>21.880028713735499</v>
      </c>
      <c r="F421" s="20">
        <v>0.57893080965166588</v>
      </c>
      <c r="G421" s="46">
        <v>14.456857330205199</v>
      </c>
      <c r="H421" s="46">
        <v>21.338375983998901</v>
      </c>
      <c r="I421" s="46">
        <v>30.260644785271602</v>
      </c>
      <c r="J421" s="47">
        <v>11.628495960166701</v>
      </c>
      <c r="K421" s="28">
        <v>18.406382431618699</v>
      </c>
      <c r="L421" s="28">
        <v>27.811215952704401</v>
      </c>
      <c r="M421" s="56">
        <v>79799400</v>
      </c>
      <c r="N421" s="56">
        <v>23126800</v>
      </c>
      <c r="O421" s="56">
        <v>20694000</v>
      </c>
      <c r="P421" s="56">
        <v>3827180</v>
      </c>
      <c r="Q421" s="56">
        <v>102372000</v>
      </c>
      <c r="R421" s="56">
        <v>7276010</v>
      </c>
      <c r="S421" s="51">
        <v>10756850</v>
      </c>
      <c r="T421" s="51">
        <v>11919240</v>
      </c>
      <c r="U421" s="56">
        <v>61961500</v>
      </c>
      <c r="V421" s="14"/>
      <c r="W421" s="56">
        <v>0</v>
      </c>
      <c r="X421" s="56">
        <v>4680000</v>
      </c>
      <c r="Y421" s="56">
        <v>6070000</v>
      </c>
      <c r="Z421" s="76"/>
      <c r="AA421" s="56">
        <v>3850000</v>
      </c>
      <c r="AB421" s="56">
        <v>8070000</v>
      </c>
      <c r="AC421" s="56">
        <v>2060000</v>
      </c>
      <c r="AD421" s="56">
        <v>3000000</v>
      </c>
      <c r="AE421" s="56">
        <v>4260000</v>
      </c>
      <c r="AF421" s="76"/>
      <c r="AG421" s="76"/>
      <c r="AH421" s="76"/>
      <c r="AI421" s="56">
        <v>222000</v>
      </c>
      <c r="AJ421" s="56">
        <v>794000</v>
      </c>
      <c r="AK421" s="56">
        <v>62000000</v>
      </c>
      <c r="AL421" s="56">
        <v>1650000</v>
      </c>
      <c r="AM421" s="56">
        <v>378000</v>
      </c>
      <c r="AN421" s="56">
        <v>2210000</v>
      </c>
      <c r="AO421" s="56">
        <v>2300000</v>
      </c>
      <c r="AP421" s="56">
        <v>1370000</v>
      </c>
      <c r="AQ421" s="56">
        <v>1370000</v>
      </c>
      <c r="AR421" s="76"/>
    </row>
    <row r="422" spans="1:44" s="15" customFormat="1">
      <c r="A422" s="37" t="s">
        <v>5</v>
      </c>
      <c r="B422" s="2">
        <v>1168</v>
      </c>
      <c r="C422" s="2" t="s">
        <v>18</v>
      </c>
      <c r="D422" s="37">
        <v>364.39</v>
      </c>
      <c r="E422" s="17">
        <v>21.930630090474299</v>
      </c>
      <c r="F422" s="20">
        <v>0.66128875826705913</v>
      </c>
      <c r="G422" s="46">
        <v>20.331179115651398</v>
      </c>
      <c r="H422" s="46">
        <v>27.2119819378931</v>
      </c>
      <c r="I422" s="46">
        <v>39.117002138276099</v>
      </c>
      <c r="J422" s="47">
        <v>17.269576876879501</v>
      </c>
      <c r="K422" s="28">
        <v>24.5341369376826</v>
      </c>
      <c r="L422" s="28">
        <v>35.9858601673523</v>
      </c>
      <c r="M422" s="48">
        <v>45083900</v>
      </c>
      <c r="N422" s="48">
        <v>8540470</v>
      </c>
      <c r="O422" s="48">
        <v>10624100</v>
      </c>
      <c r="P422" s="48">
        <v>2018050</v>
      </c>
      <c r="Q422" s="48">
        <v>57286700</v>
      </c>
      <c r="R422" s="48">
        <v>4031984.5</v>
      </c>
      <c r="S422" s="51">
        <v>6478780</v>
      </c>
      <c r="T422" s="51">
        <v>0</v>
      </c>
      <c r="U422" s="48">
        <v>31201700</v>
      </c>
      <c r="W422" s="48" t="s">
        <v>43</v>
      </c>
      <c r="X422" s="48">
        <v>3970380</v>
      </c>
      <c r="Y422" s="48">
        <v>2508400</v>
      </c>
      <c r="Z422" s="48"/>
      <c r="AA422" s="48" t="s">
        <v>43</v>
      </c>
      <c r="AB422" s="48" t="s">
        <v>43</v>
      </c>
      <c r="AC422" s="48" t="s">
        <v>43</v>
      </c>
      <c r="AD422" s="48" t="s">
        <v>43</v>
      </c>
      <c r="AE422" s="48" t="s">
        <v>43</v>
      </c>
      <c r="AF422" s="48" t="s">
        <v>43</v>
      </c>
      <c r="AG422" s="48" t="s">
        <v>43</v>
      </c>
      <c r="AH422" s="48"/>
      <c r="AI422" s="48" t="s">
        <v>43</v>
      </c>
      <c r="AJ422" s="48" t="s">
        <v>43</v>
      </c>
      <c r="AK422" s="48">
        <v>31201700</v>
      </c>
      <c r="AL422" s="48">
        <v>1529050</v>
      </c>
      <c r="AM422" s="48">
        <v>49934.5</v>
      </c>
      <c r="AN422" s="48">
        <v>679866</v>
      </c>
      <c r="AO422" s="48">
        <v>339838</v>
      </c>
      <c r="AP422" s="48">
        <v>449854</v>
      </c>
      <c r="AQ422" s="48">
        <v>1081040</v>
      </c>
      <c r="AR422" s="48" t="s">
        <v>43</v>
      </c>
    </row>
    <row r="423" spans="1:44" s="15" customFormat="1">
      <c r="A423" s="38" t="s">
        <v>2</v>
      </c>
      <c r="B423" s="2">
        <v>1168</v>
      </c>
      <c r="C423" s="2" t="s">
        <v>18</v>
      </c>
      <c r="D423" s="11">
        <f>364+0.56</f>
        <v>364.56</v>
      </c>
      <c r="E423" s="17">
        <v>21.937338427047099</v>
      </c>
      <c r="F423" s="20">
        <v>0.67294839177810961</v>
      </c>
      <c r="G423" s="46">
        <v>21.201380414349199</v>
      </c>
      <c r="H423" s="46">
        <v>28.0678224694704</v>
      </c>
      <c r="I423" s="46">
        <v>40.306536495899302</v>
      </c>
      <c r="J423" s="47">
        <v>18.047427532463399</v>
      </c>
      <c r="K423" s="28">
        <v>25.4081793871452</v>
      </c>
      <c r="L423" s="28">
        <v>37.321155236112901</v>
      </c>
      <c r="M423" s="58">
        <v>16185364</v>
      </c>
      <c r="N423" s="58">
        <v>2064831.4</v>
      </c>
      <c r="O423" s="58">
        <v>3161889.5</v>
      </c>
      <c r="P423" s="58">
        <v>447701.2</v>
      </c>
      <c r="Q423" s="58">
        <v>10644154</v>
      </c>
      <c r="R423" s="58">
        <v>639050.6</v>
      </c>
      <c r="S423" s="51">
        <v>2723230.7</v>
      </c>
      <c r="T423" s="51">
        <v>3249040.8</v>
      </c>
      <c r="U423" s="58">
        <v>15338802</v>
      </c>
      <c r="W423" s="58"/>
      <c r="X423" s="58">
        <v>1278147.8</v>
      </c>
      <c r="Y423" s="58">
        <v>1445082.9</v>
      </c>
      <c r="Z423" s="67">
        <v>21798.3</v>
      </c>
      <c r="AA423" s="58">
        <v>1369436</v>
      </c>
      <c r="AB423" s="58">
        <v>1879604.8</v>
      </c>
      <c r="AC423" s="58">
        <v>439638.3</v>
      </c>
      <c r="AD423" s="58">
        <v>1089568.3</v>
      </c>
      <c r="AE423" s="58">
        <v>261856.7</v>
      </c>
      <c r="AF423" s="58">
        <v>142231.9</v>
      </c>
      <c r="AG423" s="58">
        <v>78298.100000000006</v>
      </c>
      <c r="AH423" s="58">
        <v>46781.5</v>
      </c>
      <c r="AI423" s="58">
        <v>225625.4</v>
      </c>
      <c r="AJ423" s="58">
        <v>202901.8</v>
      </c>
      <c r="AK423" s="58">
        <v>15338802</v>
      </c>
      <c r="AL423" s="58">
        <v>632043.5</v>
      </c>
      <c r="AM423" s="58">
        <v>1853659.8</v>
      </c>
      <c r="AN423" s="58">
        <v>2055036.4</v>
      </c>
      <c r="AO423" s="58">
        <v>886002.3</v>
      </c>
      <c r="AP423" s="58">
        <v>0</v>
      </c>
      <c r="AQ423" s="58">
        <v>848810.2</v>
      </c>
      <c r="AR423" s="78">
        <v>13363841</v>
      </c>
    </row>
    <row r="424" spans="1:44" s="15" customFormat="1">
      <c r="A424" s="38" t="s">
        <v>2</v>
      </c>
      <c r="B424" s="2">
        <v>1168</v>
      </c>
      <c r="C424" s="2" t="s">
        <v>18</v>
      </c>
      <c r="D424" s="11">
        <f>365.5+0.26</f>
        <v>365.76</v>
      </c>
      <c r="E424" s="17">
        <v>21.985469947760102</v>
      </c>
      <c r="F424" s="20">
        <v>0.81797646884379227</v>
      </c>
      <c r="G424" s="46">
        <v>30.336107674729099</v>
      </c>
      <c r="H424" s="46">
        <v>38.592537651328399</v>
      </c>
      <c r="I424" s="46">
        <v>56.830748616877401</v>
      </c>
      <c r="J424" s="47">
        <v>27.545895535093901</v>
      </c>
      <c r="K424" s="28">
        <v>36.223068697580104</v>
      </c>
      <c r="L424" s="28">
        <v>52.564631872994198</v>
      </c>
      <c r="M424" s="53">
        <v>28725000</v>
      </c>
      <c r="N424" s="53">
        <v>2435530</v>
      </c>
      <c r="O424" s="53">
        <v>10607400</v>
      </c>
      <c r="P424" s="53">
        <v>136089</v>
      </c>
      <c r="Q424" s="53">
        <v>2277780</v>
      </c>
      <c r="R424" s="53">
        <v>201284</v>
      </c>
      <c r="S424" s="51">
        <v>1420150</v>
      </c>
      <c r="T424" s="51">
        <v>2504156</v>
      </c>
      <c r="U424" s="53">
        <v>8823410</v>
      </c>
      <c r="W424" s="58"/>
      <c r="X424" s="53">
        <v>516000</v>
      </c>
      <c r="Y424" s="53">
        <v>904000</v>
      </c>
      <c r="Z424" s="67"/>
      <c r="AA424" s="53">
        <v>671000</v>
      </c>
      <c r="AB424" s="53">
        <v>1830000</v>
      </c>
      <c r="AC424" s="53">
        <v>144000</v>
      </c>
      <c r="AD424" s="53">
        <v>251000</v>
      </c>
      <c r="AE424" s="53">
        <v>531000</v>
      </c>
      <c r="AF424" s="53">
        <v>131000</v>
      </c>
      <c r="AG424" s="53">
        <v>83900</v>
      </c>
      <c r="AH424" s="53">
        <v>65100</v>
      </c>
      <c r="AI424" s="53">
        <v>16600</v>
      </c>
      <c r="AJ424" s="52">
        <v>209000</v>
      </c>
      <c r="AK424" s="53">
        <v>8820000</v>
      </c>
      <c r="AL424" s="53">
        <v>181000</v>
      </c>
      <c r="AM424" s="53">
        <v>3530000</v>
      </c>
      <c r="AN424" s="53">
        <v>2680000</v>
      </c>
      <c r="AO424" s="58"/>
      <c r="AP424" s="53">
        <v>531000</v>
      </c>
      <c r="AQ424" s="53">
        <v>508000</v>
      </c>
      <c r="AR424" s="53">
        <v>6390000</v>
      </c>
    </row>
    <row r="425" spans="1:44" s="15" customFormat="1">
      <c r="A425" s="38" t="s">
        <v>2</v>
      </c>
      <c r="B425" s="2">
        <v>1168</v>
      </c>
      <c r="C425" s="2" t="s">
        <v>18</v>
      </c>
      <c r="D425" s="11">
        <f>366.72+0.26</f>
        <v>366.98</v>
      </c>
      <c r="E425" s="17">
        <v>22.034426527509101</v>
      </c>
      <c r="F425" s="20">
        <v>0.67707705277195496</v>
      </c>
      <c r="G425" s="46">
        <v>21.4916496231743</v>
      </c>
      <c r="H425" s="46">
        <v>28.3589936582256</v>
      </c>
      <c r="I425" s="46">
        <v>40.8272612248551</v>
      </c>
      <c r="J425" s="47">
        <v>18.361042016634698</v>
      </c>
      <c r="K425" s="28">
        <v>25.688009527187099</v>
      </c>
      <c r="L425" s="28">
        <v>37.708419008614598</v>
      </c>
      <c r="M425" s="53">
        <v>11152600</v>
      </c>
      <c r="N425" s="53">
        <v>1896510</v>
      </c>
      <c r="O425" s="53">
        <v>2619180</v>
      </c>
      <c r="P425" s="53">
        <v>437598</v>
      </c>
      <c r="Q425" s="53">
        <v>12014600</v>
      </c>
      <c r="R425" s="53">
        <v>919661</v>
      </c>
      <c r="S425" s="51">
        <v>1639470</v>
      </c>
      <c r="T425" s="51">
        <v>2678790</v>
      </c>
      <c r="U425" s="53">
        <v>14330100</v>
      </c>
      <c r="W425" s="58"/>
      <c r="X425" s="53">
        <v>790000</v>
      </c>
      <c r="Y425" s="53">
        <v>850000</v>
      </c>
      <c r="Z425" s="67"/>
      <c r="AA425" s="53">
        <v>1060000</v>
      </c>
      <c r="AB425" s="53">
        <v>1620000</v>
      </c>
      <c r="AC425" s="53">
        <v>160000</v>
      </c>
      <c r="AD425" s="53">
        <v>534000</v>
      </c>
      <c r="AE425" s="53">
        <v>200000</v>
      </c>
      <c r="AF425" s="53">
        <v>85200</v>
      </c>
      <c r="AG425" s="53">
        <v>63500</v>
      </c>
      <c r="AH425" s="53">
        <v>31800</v>
      </c>
      <c r="AI425" s="53">
        <v>55200</v>
      </c>
      <c r="AJ425" s="53">
        <v>552000</v>
      </c>
      <c r="AK425" s="53">
        <v>14300000</v>
      </c>
      <c r="AL425" s="53">
        <v>415000</v>
      </c>
      <c r="AM425" s="53">
        <v>1150000</v>
      </c>
      <c r="AN425" s="53">
        <v>1100000</v>
      </c>
      <c r="AO425" s="58"/>
      <c r="AP425" s="53">
        <v>645000</v>
      </c>
      <c r="AQ425" s="53">
        <v>1240000</v>
      </c>
      <c r="AR425" s="53">
        <v>6950000</v>
      </c>
    </row>
    <row r="426" spans="1:44" s="15" customFormat="1">
      <c r="A426" s="43" t="s">
        <v>2</v>
      </c>
      <c r="B426" s="2">
        <v>1168</v>
      </c>
      <c r="C426" s="2" t="s">
        <v>18</v>
      </c>
      <c r="D426" s="11">
        <f>367.6+0.63</f>
        <v>368.23</v>
      </c>
      <c r="E426" s="17">
        <v>22.080610260797599</v>
      </c>
      <c r="F426" s="20">
        <v>0.72752206531341379</v>
      </c>
      <c r="G426" s="46">
        <v>24.865028392821699</v>
      </c>
      <c r="H426" s="46">
        <v>32.041450432253797</v>
      </c>
      <c r="I426" s="46">
        <v>46.472428039836799</v>
      </c>
      <c r="J426" s="47">
        <v>21.724878095161799</v>
      </c>
      <c r="K426" s="28">
        <v>29.521883551435199</v>
      </c>
      <c r="L426" s="28">
        <v>43.053179328943799</v>
      </c>
      <c r="M426" s="58">
        <v>36622204</v>
      </c>
      <c r="N426" s="58">
        <v>2779778.8</v>
      </c>
      <c r="O426" s="58">
        <v>6784150.5</v>
      </c>
      <c r="P426" s="58">
        <v>215307.3</v>
      </c>
      <c r="Q426" s="58">
        <v>5726072.5</v>
      </c>
      <c r="R426" s="58">
        <v>422612.6</v>
      </c>
      <c r="S426" s="51">
        <v>5055323.3</v>
      </c>
      <c r="T426" s="51">
        <v>7111062.2999999998</v>
      </c>
      <c r="U426" s="58">
        <v>14461071</v>
      </c>
      <c r="W426" s="58"/>
      <c r="X426" s="58">
        <v>1672422.5</v>
      </c>
      <c r="Y426" s="58">
        <v>3382900.8</v>
      </c>
      <c r="Z426" s="67">
        <v>545209.4</v>
      </c>
      <c r="AA426" s="58">
        <v>2378541.7999999998</v>
      </c>
      <c r="AB426" s="58">
        <v>4732520.5</v>
      </c>
      <c r="AC426" s="58">
        <v>1555222.9</v>
      </c>
      <c r="AD426" s="58">
        <v>1434305.5</v>
      </c>
      <c r="AE426" s="58">
        <v>1574003.4</v>
      </c>
      <c r="AF426" s="58">
        <v>0</v>
      </c>
      <c r="AG426" s="58">
        <v>0</v>
      </c>
      <c r="AH426" s="58">
        <v>0</v>
      </c>
      <c r="AI426" s="58">
        <v>721940.3</v>
      </c>
      <c r="AJ426" s="58">
        <v>267696.3</v>
      </c>
      <c r="AK426" s="58">
        <v>14461071</v>
      </c>
      <c r="AL426" s="58">
        <v>822944.8</v>
      </c>
      <c r="AM426" s="58">
        <v>940981.2</v>
      </c>
      <c r="AN426" s="58">
        <v>868571.9</v>
      </c>
      <c r="AO426" s="58">
        <v>2156137.2999999998</v>
      </c>
      <c r="AP426" s="58">
        <v>0</v>
      </c>
      <c r="AQ426" s="58">
        <v>2706365</v>
      </c>
      <c r="AR426" s="78">
        <v>96271856</v>
      </c>
    </row>
    <row r="427" spans="1:44">
      <c r="A427" s="37" t="s">
        <v>5</v>
      </c>
      <c r="B427" s="2">
        <v>1168</v>
      </c>
      <c r="C427" s="2" t="s">
        <v>18</v>
      </c>
      <c r="D427" s="37">
        <v>371.22</v>
      </c>
      <c r="E427" s="17">
        <v>22.176332975377498</v>
      </c>
      <c r="F427" s="20">
        <v>0.70261787064011305</v>
      </c>
      <c r="G427" s="46">
        <v>23.1473208575221</v>
      </c>
      <c r="H427" s="46">
        <v>30.2448167702882</v>
      </c>
      <c r="I427" s="46">
        <v>43.732827984645603</v>
      </c>
      <c r="J427" s="47">
        <v>20.022181630890099</v>
      </c>
      <c r="K427" s="28">
        <v>27.619591221016599</v>
      </c>
      <c r="L427" s="28">
        <v>40.405131221418699</v>
      </c>
      <c r="M427" s="48">
        <v>1476590</v>
      </c>
      <c r="N427" s="48">
        <v>1476590</v>
      </c>
      <c r="O427" s="48">
        <v>2893800</v>
      </c>
      <c r="P427" s="48">
        <v>191998</v>
      </c>
      <c r="Q427" s="48">
        <v>4427430</v>
      </c>
      <c r="R427" s="48">
        <v>402907</v>
      </c>
      <c r="S427" s="51">
        <v>1405873</v>
      </c>
      <c r="T427" s="51">
        <v>1366895</v>
      </c>
      <c r="U427" s="48">
        <v>8111730</v>
      </c>
      <c r="V427" s="14"/>
      <c r="W427" s="48" t="s">
        <v>43</v>
      </c>
      <c r="X427" s="48">
        <v>564918</v>
      </c>
      <c r="Y427" s="48">
        <v>840955</v>
      </c>
      <c r="Z427" s="48"/>
      <c r="AA427" s="48">
        <v>592034</v>
      </c>
      <c r="AB427" s="48">
        <v>774861</v>
      </c>
      <c r="AC427" s="48">
        <v>235518</v>
      </c>
      <c r="AD427" s="48">
        <v>469749</v>
      </c>
      <c r="AE427" s="48">
        <v>263063</v>
      </c>
      <c r="AF427" s="48" t="s">
        <v>43</v>
      </c>
      <c r="AG427" s="48" t="s">
        <v>43</v>
      </c>
      <c r="AH427" s="48"/>
      <c r="AI427" s="48">
        <v>86754.8</v>
      </c>
      <c r="AJ427" s="48">
        <v>119814</v>
      </c>
      <c r="AK427" s="48">
        <v>8111730</v>
      </c>
      <c r="AL427" s="48">
        <v>215492</v>
      </c>
      <c r="AM427" s="48">
        <v>30303.599999999999</v>
      </c>
      <c r="AN427" s="48">
        <v>508382</v>
      </c>
      <c r="AO427" s="48">
        <v>341141</v>
      </c>
      <c r="AP427" s="48">
        <v>268958</v>
      </c>
      <c r="AQ427" s="48">
        <v>404807</v>
      </c>
      <c r="AR427" s="48" t="s">
        <v>43</v>
      </c>
    </row>
    <row r="428" spans="1:44" s="15" customFormat="1">
      <c r="A428" s="43" t="s">
        <v>2</v>
      </c>
      <c r="B428" s="2">
        <v>1168</v>
      </c>
      <c r="C428" s="2" t="s">
        <v>18</v>
      </c>
      <c r="D428" s="11">
        <f>373.6+0.625</f>
        <v>374.22500000000002</v>
      </c>
      <c r="E428" s="17">
        <v>22.2555904623703</v>
      </c>
      <c r="F428" s="20">
        <v>0.65184463360354039</v>
      </c>
      <c r="G428" s="46">
        <v>19.714161670935699</v>
      </c>
      <c r="H428" s="46">
        <v>26.6190530147285</v>
      </c>
      <c r="I428" s="46">
        <v>38.165568341004402</v>
      </c>
      <c r="J428" s="47">
        <v>16.660092385845999</v>
      </c>
      <c r="K428" s="28">
        <v>23.845503084770499</v>
      </c>
      <c r="L428" s="28">
        <v>35.230427882837702</v>
      </c>
      <c r="M428" s="58">
        <v>4858471.5</v>
      </c>
      <c r="N428" s="58">
        <v>820419.8</v>
      </c>
      <c r="O428" s="58">
        <v>1026250.6</v>
      </c>
      <c r="P428" s="58">
        <v>175799.8</v>
      </c>
      <c r="Q428" s="58">
        <v>5239119</v>
      </c>
      <c r="R428" s="58">
        <v>334005.90000000002</v>
      </c>
      <c r="S428" s="51">
        <v>690741</v>
      </c>
      <c r="T428" s="51">
        <v>764909</v>
      </c>
      <c r="U428" s="58">
        <v>2241837.2999999998</v>
      </c>
      <c r="W428" s="58"/>
      <c r="X428" s="58">
        <v>343344.1</v>
      </c>
      <c r="Y428" s="58">
        <v>347396.9</v>
      </c>
      <c r="Z428" s="67">
        <v>9366.4</v>
      </c>
      <c r="AA428" s="58">
        <v>360558.2</v>
      </c>
      <c r="AB428" s="58">
        <v>404350.8</v>
      </c>
      <c r="AC428" s="58">
        <v>111480</v>
      </c>
      <c r="AD428" s="58">
        <v>126412</v>
      </c>
      <c r="AE428" s="58">
        <v>87985.9</v>
      </c>
      <c r="AF428" s="58">
        <v>36251.4</v>
      </c>
      <c r="AG428" s="58">
        <v>34500.9</v>
      </c>
      <c r="AH428" s="58">
        <v>15598.9</v>
      </c>
      <c r="AI428" s="58">
        <v>69400.7</v>
      </c>
      <c r="AJ428" s="58">
        <v>62139.4</v>
      </c>
      <c r="AK428" s="58">
        <v>2241837.2999999998</v>
      </c>
      <c r="AL428" s="58">
        <v>191159.4</v>
      </c>
      <c r="AM428" s="58">
        <v>843412.8</v>
      </c>
      <c r="AN428" s="58">
        <v>688331.9</v>
      </c>
      <c r="AO428" s="58">
        <v>215418.2</v>
      </c>
      <c r="AP428" s="58">
        <v>0</v>
      </c>
      <c r="AQ428" s="58">
        <v>308548.3</v>
      </c>
      <c r="AR428" s="78">
        <v>3673416.5</v>
      </c>
    </row>
    <row r="429" spans="1:44">
      <c r="A429" s="43" t="s">
        <v>2</v>
      </c>
      <c r="B429" s="2">
        <v>1168</v>
      </c>
      <c r="C429" s="2" t="s">
        <v>18</v>
      </c>
      <c r="D429" s="11">
        <f>377.3+0.58</f>
        <v>377.88</v>
      </c>
      <c r="E429" s="17">
        <v>22.336316630514599</v>
      </c>
      <c r="F429" s="20">
        <v>0.6642434201677504</v>
      </c>
      <c r="G429" s="46">
        <v>20.535439056720701</v>
      </c>
      <c r="H429" s="46">
        <v>27.429000237944798</v>
      </c>
      <c r="I429" s="46">
        <v>39.413844303354999</v>
      </c>
      <c r="J429" s="47">
        <v>17.4401776072663</v>
      </c>
      <c r="K429" s="28">
        <v>24.7324159828425</v>
      </c>
      <c r="L429" s="28">
        <v>36.303403797930898</v>
      </c>
      <c r="M429" s="58">
        <v>82972352</v>
      </c>
      <c r="N429" s="58">
        <v>7191826.5</v>
      </c>
      <c r="O429" s="58">
        <v>9394048</v>
      </c>
      <c r="P429" s="58">
        <v>1687321.4</v>
      </c>
      <c r="Q429" s="58">
        <v>46891792</v>
      </c>
      <c r="R429" s="58">
        <v>3146567.5</v>
      </c>
      <c r="S429" s="51">
        <v>10463373</v>
      </c>
      <c r="T429" s="51">
        <v>13383922</v>
      </c>
      <c r="U429" s="58">
        <v>48752900</v>
      </c>
      <c r="V429" s="14"/>
      <c r="W429" s="58"/>
      <c r="X429" s="58">
        <v>5280613</v>
      </c>
      <c r="Y429" s="58">
        <v>5182760</v>
      </c>
      <c r="Z429" s="67">
        <v>134359.9</v>
      </c>
      <c r="AA429" s="58">
        <v>5390641.5</v>
      </c>
      <c r="AB429" s="58">
        <v>7993280.5</v>
      </c>
      <c r="AC429" s="58">
        <v>2881674.8</v>
      </c>
      <c r="AD429" s="58">
        <v>2448104.7999999998</v>
      </c>
      <c r="AE429" s="58">
        <v>1068488.3</v>
      </c>
      <c r="AF429" s="58">
        <v>384288.6</v>
      </c>
      <c r="AG429" s="58">
        <v>290391.59999999998</v>
      </c>
      <c r="AH429" s="58">
        <v>162423.1</v>
      </c>
      <c r="AI429" s="58">
        <v>1632688.8</v>
      </c>
      <c r="AJ429" s="58">
        <v>648040.9</v>
      </c>
      <c r="AK429" s="58">
        <v>48752900</v>
      </c>
      <c r="AL429" s="58">
        <v>1916027.3</v>
      </c>
      <c r="AM429" s="58">
        <v>8093469.5</v>
      </c>
      <c r="AN429" s="58">
        <v>6702544.5</v>
      </c>
      <c r="AO429" s="58">
        <v>2345716.5</v>
      </c>
      <c r="AP429" s="58">
        <v>0</v>
      </c>
      <c r="AQ429" s="58">
        <v>5743972</v>
      </c>
      <c r="AR429" s="78">
        <v>43315972</v>
      </c>
    </row>
    <row r="430" spans="1:44" s="15" customFormat="1">
      <c r="A430" s="43" t="s">
        <v>2</v>
      </c>
      <c r="B430" s="2">
        <v>1168</v>
      </c>
      <c r="C430" s="2" t="s">
        <v>18</v>
      </c>
      <c r="D430" s="11">
        <f>380.3+0.63</f>
        <v>380.93</v>
      </c>
      <c r="E430" s="17">
        <v>22.395732815756102</v>
      </c>
      <c r="F430" s="20">
        <v>0.57688052345744401</v>
      </c>
      <c r="G430" s="46">
        <v>14.340231618981299</v>
      </c>
      <c r="H430" s="46">
        <v>21.199288920494801</v>
      </c>
      <c r="I430" s="46">
        <v>30.213886214203001</v>
      </c>
      <c r="J430" s="47">
        <v>11.481654403801601</v>
      </c>
      <c r="K430" s="28">
        <v>18.2362842531636</v>
      </c>
      <c r="L430" s="28">
        <v>27.586530782865299</v>
      </c>
      <c r="M430" s="58">
        <v>45431184</v>
      </c>
      <c r="N430" s="58">
        <v>3110590.8</v>
      </c>
      <c r="O430" s="58">
        <v>2552224.7999999998</v>
      </c>
      <c r="P430" s="58">
        <v>628287.9</v>
      </c>
      <c r="Q430" s="58">
        <v>17530330</v>
      </c>
      <c r="R430" s="58">
        <v>1060462.6000000001</v>
      </c>
      <c r="S430" s="51">
        <v>4147471</v>
      </c>
      <c r="T430" s="51">
        <v>3203006.6</v>
      </c>
      <c r="U430" s="58">
        <v>7374144</v>
      </c>
      <c r="W430" s="58"/>
      <c r="X430" s="58">
        <v>1541963.5</v>
      </c>
      <c r="Y430" s="58">
        <v>2605507.5</v>
      </c>
      <c r="Z430" s="67">
        <v>14802.7</v>
      </c>
      <c r="AA430" s="58">
        <v>1530310.6</v>
      </c>
      <c r="AB430" s="58">
        <v>1672696</v>
      </c>
      <c r="AC430" s="58">
        <v>908300.5</v>
      </c>
      <c r="AD430" s="58">
        <v>1530658.9</v>
      </c>
      <c r="AE430" s="58">
        <v>282964.7</v>
      </c>
      <c r="AF430" s="58">
        <v>171311.4</v>
      </c>
      <c r="AG430" s="58">
        <v>105313.60000000001</v>
      </c>
      <c r="AH430" s="58">
        <v>62323</v>
      </c>
      <c r="AI430" s="58">
        <v>260599.3</v>
      </c>
      <c r="AJ430" s="58">
        <v>384769.9</v>
      </c>
      <c r="AK430" s="58">
        <v>7374144</v>
      </c>
      <c r="AL430" s="58">
        <v>1009955.6</v>
      </c>
      <c r="AM430" s="58">
        <v>3279478.8</v>
      </c>
      <c r="AN430" s="58">
        <v>3320182.5</v>
      </c>
      <c r="AO430" s="58">
        <v>933314.3</v>
      </c>
      <c r="AP430" s="58">
        <v>0</v>
      </c>
      <c r="AQ430" s="58">
        <v>1760402.9</v>
      </c>
      <c r="AR430" s="78">
        <v>14599658</v>
      </c>
    </row>
    <row r="431" spans="1:44">
      <c r="A431" s="37" t="s">
        <v>5</v>
      </c>
      <c r="B431" s="2">
        <v>1168</v>
      </c>
      <c r="C431" s="2" t="s">
        <v>18</v>
      </c>
      <c r="D431" s="37">
        <v>382.39</v>
      </c>
      <c r="E431" s="17">
        <v>22.420680106253201</v>
      </c>
      <c r="F431" s="20">
        <v>0.69615285598461207</v>
      </c>
      <c r="G431" s="46">
        <v>22.766840440895301</v>
      </c>
      <c r="H431" s="46">
        <v>29.7090745643407</v>
      </c>
      <c r="I431" s="46">
        <v>42.868150271195397</v>
      </c>
      <c r="J431" s="47">
        <v>19.6118336973793</v>
      </c>
      <c r="K431" s="28">
        <v>27.1416702843552</v>
      </c>
      <c r="L431" s="28">
        <v>39.610207512669902</v>
      </c>
      <c r="M431" s="48">
        <v>32391400</v>
      </c>
      <c r="N431" s="48">
        <v>6007450</v>
      </c>
      <c r="O431" s="48">
        <v>9037790</v>
      </c>
      <c r="P431" s="48">
        <v>1440590</v>
      </c>
      <c r="Q431" s="48">
        <v>36798800</v>
      </c>
      <c r="R431" s="48">
        <v>3285460</v>
      </c>
      <c r="S431" s="51">
        <v>3332610</v>
      </c>
      <c r="T431" s="51">
        <v>4585050</v>
      </c>
      <c r="U431" s="48">
        <v>23949300</v>
      </c>
      <c r="V431" s="14"/>
      <c r="W431" s="48" t="s">
        <v>43</v>
      </c>
      <c r="X431" s="48">
        <v>1441610</v>
      </c>
      <c r="Y431" s="48">
        <v>1891000</v>
      </c>
      <c r="Z431" s="48"/>
      <c r="AA431" s="48">
        <v>2040480</v>
      </c>
      <c r="AB431" s="48">
        <v>2544570</v>
      </c>
      <c r="AC431" s="48">
        <v>517166</v>
      </c>
      <c r="AD431" s="48">
        <v>1245130</v>
      </c>
      <c r="AE431" s="48" t="s">
        <v>43</v>
      </c>
      <c r="AF431" s="48" t="s">
        <v>43</v>
      </c>
      <c r="AG431" s="48" t="s">
        <v>43</v>
      </c>
      <c r="AH431" s="48"/>
      <c r="AI431" s="48" t="s">
        <v>43</v>
      </c>
      <c r="AJ431" s="48" t="s">
        <v>43</v>
      </c>
      <c r="AK431" s="48">
        <v>23949300</v>
      </c>
      <c r="AL431" s="48">
        <v>690678</v>
      </c>
      <c r="AM431" s="48">
        <v>65167.6</v>
      </c>
      <c r="AN431" s="48">
        <v>776148</v>
      </c>
      <c r="AO431" s="48">
        <v>495952</v>
      </c>
      <c r="AP431" s="48">
        <v>335336</v>
      </c>
      <c r="AQ431" s="48">
        <v>1312170</v>
      </c>
      <c r="AR431" s="48" t="s">
        <v>43</v>
      </c>
    </row>
    <row r="432" spans="1:44">
      <c r="A432" s="43" t="s">
        <v>2</v>
      </c>
      <c r="B432" s="2">
        <v>1168</v>
      </c>
      <c r="C432" s="2" t="s">
        <v>18</v>
      </c>
      <c r="D432" s="11">
        <f>383.3+0.61</f>
        <v>383.91</v>
      </c>
      <c r="E432" s="17">
        <v>22.444028154693001</v>
      </c>
      <c r="F432" s="20">
        <v>0.62587212641566936</v>
      </c>
      <c r="G432" s="46">
        <v>17.884346426609898</v>
      </c>
      <c r="H432" s="46">
        <v>24.717605855917899</v>
      </c>
      <c r="I432" s="46">
        <v>35.302531000856803</v>
      </c>
      <c r="J432" s="47">
        <v>14.926272602285</v>
      </c>
      <c r="K432" s="28">
        <v>21.918994603632299</v>
      </c>
      <c r="L432" s="28">
        <v>32.525023798861199</v>
      </c>
      <c r="M432" s="58">
        <v>48804892</v>
      </c>
      <c r="N432" s="58">
        <v>7320041</v>
      </c>
      <c r="O432" s="58">
        <v>8191825</v>
      </c>
      <c r="P432" s="58">
        <v>1332495</v>
      </c>
      <c r="Q432" s="58">
        <v>35598716</v>
      </c>
      <c r="R432" s="58">
        <v>2721251.5</v>
      </c>
      <c r="S432" s="51">
        <v>13494933</v>
      </c>
      <c r="T432" s="51">
        <v>9962101.8000000007</v>
      </c>
      <c r="U432" s="58">
        <v>13622904</v>
      </c>
      <c r="V432" s="14"/>
      <c r="W432" s="58"/>
      <c r="X432" s="58">
        <v>7504670</v>
      </c>
      <c r="Y432" s="58">
        <v>5990263</v>
      </c>
      <c r="Z432" s="67">
        <v>326914.59999999998</v>
      </c>
      <c r="AA432" s="58">
        <v>2798557.8</v>
      </c>
      <c r="AB432" s="58">
        <v>7163544</v>
      </c>
      <c r="AC432" s="58">
        <v>2992022.3</v>
      </c>
      <c r="AD432" s="58">
        <v>4503452</v>
      </c>
      <c r="AE432" s="58">
        <v>634551.9</v>
      </c>
      <c r="AF432" s="58">
        <v>287143.59999999998</v>
      </c>
      <c r="AG432" s="58">
        <v>158063.1</v>
      </c>
      <c r="AH432" s="58">
        <v>114512.7</v>
      </c>
      <c r="AI432" s="58">
        <v>2621164.5</v>
      </c>
      <c r="AJ432" s="58">
        <v>922939.9</v>
      </c>
      <c r="AK432" s="58">
        <v>13622904</v>
      </c>
      <c r="AL432" s="58">
        <v>1748731.8</v>
      </c>
      <c r="AM432" s="58">
        <v>4404281.5</v>
      </c>
      <c r="AN432" s="58">
        <v>3359077</v>
      </c>
      <c r="AO432" s="58">
        <v>1471384.1</v>
      </c>
      <c r="AP432" s="58">
        <v>0</v>
      </c>
      <c r="AQ432" s="58">
        <v>8562572</v>
      </c>
      <c r="AR432" s="78">
        <v>60107876</v>
      </c>
    </row>
    <row r="433" spans="1:44" s="15" customFormat="1">
      <c r="A433" s="43" t="s">
        <v>2</v>
      </c>
      <c r="B433" s="2">
        <v>1168</v>
      </c>
      <c r="C433" s="2" t="s">
        <v>18</v>
      </c>
      <c r="D433" s="11">
        <f>386.9+0.63</f>
        <v>387.53</v>
      </c>
      <c r="E433" s="17">
        <v>22.4897965962918</v>
      </c>
      <c r="F433" s="20">
        <v>0.52817432922421759</v>
      </c>
      <c r="G433" s="46">
        <v>10.491146911609199</v>
      </c>
      <c r="H433" s="46">
        <v>17.648333575842098</v>
      </c>
      <c r="I433" s="46">
        <v>25.361399745635001</v>
      </c>
      <c r="J433" s="47">
        <v>7.9802597247328704</v>
      </c>
      <c r="K433" s="28">
        <v>14.5565340526353</v>
      </c>
      <c r="L433" s="28">
        <v>22.9004739998473</v>
      </c>
      <c r="M433" s="58">
        <v>3500015.5</v>
      </c>
      <c r="N433" s="58">
        <v>674090.4</v>
      </c>
      <c r="O433" s="58">
        <v>465757.7</v>
      </c>
      <c r="P433" s="58">
        <v>109730.2</v>
      </c>
      <c r="Q433" s="58">
        <v>2839793.8</v>
      </c>
      <c r="R433" s="58">
        <v>179107</v>
      </c>
      <c r="S433" s="51">
        <v>647061.5</v>
      </c>
      <c r="T433" s="51">
        <v>661245.4</v>
      </c>
      <c r="U433" s="58">
        <v>1076861.8</v>
      </c>
      <c r="W433" s="58"/>
      <c r="X433" s="58">
        <v>347685</v>
      </c>
      <c r="Y433" s="58">
        <v>299376.5</v>
      </c>
      <c r="Z433" s="67">
        <v>9997.1</v>
      </c>
      <c r="AA433" s="58">
        <v>233170.5</v>
      </c>
      <c r="AB433" s="58">
        <v>428074.9</v>
      </c>
      <c r="AC433" s="58">
        <v>157118.9</v>
      </c>
      <c r="AD433" s="58">
        <v>248186</v>
      </c>
      <c r="AE433" s="58">
        <v>65342.2</v>
      </c>
      <c r="AF433" s="58">
        <v>26167.1</v>
      </c>
      <c r="AG433" s="58">
        <v>18678.2</v>
      </c>
      <c r="AH433" s="58">
        <v>12165.9</v>
      </c>
      <c r="AI433" s="58">
        <v>67003.5</v>
      </c>
      <c r="AJ433" s="58">
        <v>44746.5</v>
      </c>
      <c r="AK433" s="58">
        <v>1076861.8</v>
      </c>
      <c r="AL433" s="58">
        <v>155008.20000000001</v>
      </c>
      <c r="AM433" s="58">
        <v>509304.3</v>
      </c>
      <c r="AN433" s="58">
        <v>388311.3</v>
      </c>
      <c r="AO433" s="58">
        <v>176274.1</v>
      </c>
      <c r="AP433" s="58">
        <v>0</v>
      </c>
      <c r="AQ433" s="58">
        <v>229626.9</v>
      </c>
      <c r="AR433" s="78">
        <v>3401583.5</v>
      </c>
    </row>
    <row r="434" spans="1:44" s="15" customFormat="1">
      <c r="A434" s="43" t="s">
        <v>2</v>
      </c>
      <c r="B434" s="2">
        <v>1168</v>
      </c>
      <c r="C434" s="2" t="s">
        <v>18</v>
      </c>
      <c r="D434" s="11">
        <f>389.9+0.62</f>
        <v>390.52</v>
      </c>
      <c r="E434" s="17">
        <v>22.51838658766</v>
      </c>
      <c r="F434" s="20">
        <v>0.61247318340089485</v>
      </c>
      <c r="G434" s="46">
        <v>16.899243230597499</v>
      </c>
      <c r="H434" s="46">
        <v>23.719146197624301</v>
      </c>
      <c r="I434" s="46">
        <v>33.736022870046099</v>
      </c>
      <c r="J434" s="47">
        <v>13.8990850888199</v>
      </c>
      <c r="K434" s="28">
        <v>20.816621328336701</v>
      </c>
      <c r="L434" s="28">
        <v>31.114178916309999</v>
      </c>
      <c r="M434" s="58">
        <v>53164992</v>
      </c>
      <c r="N434" s="58">
        <v>8845641</v>
      </c>
      <c r="O434" s="58">
        <v>10127464</v>
      </c>
      <c r="P434" s="58">
        <v>1387825</v>
      </c>
      <c r="Q434" s="58">
        <v>38832900</v>
      </c>
      <c r="R434" s="58">
        <v>2464951</v>
      </c>
      <c r="S434" s="51">
        <v>7597829.7999999998</v>
      </c>
      <c r="T434" s="51">
        <v>8995489.8000000007</v>
      </c>
      <c r="U434" s="58">
        <v>21333716</v>
      </c>
      <c r="W434" s="58"/>
      <c r="X434" s="58">
        <v>3329251.8</v>
      </c>
      <c r="Y434" s="58">
        <v>4268578</v>
      </c>
      <c r="Z434" s="67">
        <v>550400.80000000005</v>
      </c>
      <c r="AA434" s="58">
        <v>2913203.8</v>
      </c>
      <c r="AB434" s="58">
        <v>6082286</v>
      </c>
      <c r="AC434" s="58">
        <v>1076624.3</v>
      </c>
      <c r="AD434" s="58">
        <v>1346389.5</v>
      </c>
      <c r="AE434" s="58">
        <v>3394350.3</v>
      </c>
      <c r="AF434" s="58">
        <v>420134.2</v>
      </c>
      <c r="AG434" s="58">
        <v>271489.8</v>
      </c>
      <c r="AH434" s="58">
        <v>156038.5</v>
      </c>
      <c r="AI434" s="58">
        <v>1392037.1</v>
      </c>
      <c r="AJ434" s="58">
        <v>765063.1</v>
      </c>
      <c r="AK434" s="58">
        <v>21333716</v>
      </c>
      <c r="AL434" s="58">
        <v>1579552.8</v>
      </c>
      <c r="AM434" s="58">
        <v>6954772.5</v>
      </c>
      <c r="AN434" s="58">
        <v>5305970.5</v>
      </c>
      <c r="AO434" s="58">
        <v>3835235.8</v>
      </c>
      <c r="AP434" s="58">
        <v>0</v>
      </c>
      <c r="AQ434" s="58">
        <v>4587121.5</v>
      </c>
      <c r="AR434" s="78">
        <v>55216708</v>
      </c>
    </row>
    <row r="435" spans="1:44">
      <c r="A435" s="43" t="s">
        <v>2</v>
      </c>
      <c r="B435" s="2">
        <v>1168</v>
      </c>
      <c r="C435" s="2" t="s">
        <v>18</v>
      </c>
      <c r="D435" s="11">
        <f>392.9+0.63</f>
        <v>393.53</v>
      </c>
      <c r="E435" s="17">
        <v>22.540084540361899</v>
      </c>
      <c r="F435" s="20">
        <v>0.67603604922853511</v>
      </c>
      <c r="G435" s="46">
        <v>21.391701703017599</v>
      </c>
      <c r="H435" s="46">
        <v>28.297232077841901</v>
      </c>
      <c r="I435" s="46">
        <v>40.686676520012099</v>
      </c>
      <c r="J435" s="47">
        <v>18.269515269506599</v>
      </c>
      <c r="K435" s="28">
        <v>25.668601911179</v>
      </c>
      <c r="L435" s="28">
        <v>37.657391962200499</v>
      </c>
      <c r="M435" s="58">
        <v>50574432</v>
      </c>
      <c r="N435" s="58">
        <v>9159862</v>
      </c>
      <c r="O435" s="58">
        <v>14432696</v>
      </c>
      <c r="P435" s="58">
        <v>1798754.1</v>
      </c>
      <c r="Q435" s="58">
        <v>50030324</v>
      </c>
      <c r="R435" s="58">
        <v>2883012.8</v>
      </c>
      <c r="S435" s="51">
        <v>10713270.5</v>
      </c>
      <c r="T435" s="51">
        <v>11419571.300000001</v>
      </c>
      <c r="U435" s="58">
        <v>24265654</v>
      </c>
      <c r="V435" s="14"/>
      <c r="W435" s="58"/>
      <c r="X435" s="58">
        <v>5063580</v>
      </c>
      <c r="Y435" s="58">
        <v>5649690.5</v>
      </c>
      <c r="Z435" s="67">
        <v>145650.1</v>
      </c>
      <c r="AA435" s="58">
        <v>3415177.3</v>
      </c>
      <c r="AB435" s="58">
        <v>8004394</v>
      </c>
      <c r="AC435" s="58">
        <v>1279828.5</v>
      </c>
      <c r="AD435" s="58">
        <v>1592031</v>
      </c>
      <c r="AE435" s="58">
        <v>2061395.5</v>
      </c>
      <c r="AF435" s="58">
        <v>427475.5</v>
      </c>
      <c r="AG435" s="58">
        <v>225512.9</v>
      </c>
      <c r="AH435" s="58">
        <v>159091.20000000001</v>
      </c>
      <c r="AI435" s="58">
        <v>532919.69999999995</v>
      </c>
      <c r="AJ435" s="58">
        <v>252336.5</v>
      </c>
      <c r="AK435" s="58">
        <v>24265654</v>
      </c>
      <c r="AL435" s="58">
        <v>1577870.1</v>
      </c>
      <c r="AM435" s="58">
        <v>8134656.5</v>
      </c>
      <c r="AN435" s="58">
        <v>5637143.5</v>
      </c>
      <c r="AO435" s="58">
        <v>2347937.2999999998</v>
      </c>
      <c r="AP435" s="58">
        <v>0</v>
      </c>
      <c r="AQ435" s="58">
        <v>2246722.7999999998</v>
      </c>
      <c r="AR435" s="78">
        <v>42716520</v>
      </c>
    </row>
    <row r="436" spans="1:44">
      <c r="A436" s="37" t="s">
        <v>5</v>
      </c>
      <c r="B436" s="2">
        <v>1168</v>
      </c>
      <c r="C436" s="2" t="s">
        <v>18</v>
      </c>
      <c r="D436" s="37">
        <v>396.02</v>
      </c>
      <c r="E436" s="17">
        <v>22.553556581997899</v>
      </c>
      <c r="F436" s="20">
        <v>0.64635769873070459</v>
      </c>
      <c r="G436" s="46">
        <v>19.311667499052302</v>
      </c>
      <c r="H436" s="46">
        <v>26.165246849923101</v>
      </c>
      <c r="I436" s="46">
        <v>37.496896898989903</v>
      </c>
      <c r="J436" s="47">
        <v>16.260422777364699</v>
      </c>
      <c r="K436" s="28">
        <v>23.3993097664789</v>
      </c>
      <c r="L436" s="28">
        <v>34.522154833395099</v>
      </c>
      <c r="M436" s="48">
        <v>42326552</v>
      </c>
      <c r="N436" s="48">
        <v>8821029</v>
      </c>
      <c r="O436" s="48">
        <v>9677368</v>
      </c>
      <c r="P436" s="48">
        <v>2467016.5</v>
      </c>
      <c r="Q436" s="48">
        <v>63983428</v>
      </c>
      <c r="R436" s="48">
        <v>3977951.5</v>
      </c>
      <c r="S436" s="51">
        <v>6049546.2999999998</v>
      </c>
      <c r="T436" s="51">
        <v>9875066</v>
      </c>
      <c r="U436" s="48">
        <v>52069632</v>
      </c>
      <c r="V436" s="14"/>
      <c r="W436" s="48" t="s">
        <v>43</v>
      </c>
      <c r="X436" s="48">
        <v>2989680.3</v>
      </c>
      <c r="Y436" s="48">
        <v>3059866</v>
      </c>
      <c r="Z436" s="48"/>
      <c r="AA436" s="48">
        <v>3938150</v>
      </c>
      <c r="AB436" s="48">
        <v>5936916</v>
      </c>
      <c r="AC436" s="48">
        <v>677177.6</v>
      </c>
      <c r="AD436" s="48">
        <v>1696205.6</v>
      </c>
      <c r="AE436" s="48">
        <v>275244.3</v>
      </c>
      <c r="AF436" s="48">
        <v>906128.8</v>
      </c>
      <c r="AG436" s="48">
        <v>434000.5</v>
      </c>
      <c r="AH436" s="48"/>
      <c r="AI436" s="48">
        <v>111614.7</v>
      </c>
      <c r="AJ436" s="48">
        <v>794961.6</v>
      </c>
      <c r="AK436" s="48">
        <v>52069632</v>
      </c>
      <c r="AL436" s="48">
        <v>1535339.3</v>
      </c>
      <c r="AM436" s="48">
        <v>8783323</v>
      </c>
      <c r="AN436" s="48">
        <v>8363685</v>
      </c>
      <c r="AO436" s="48">
        <v>1879200</v>
      </c>
      <c r="AP436" s="48" t="s">
        <v>43</v>
      </c>
      <c r="AQ436" s="48">
        <v>1721942.4</v>
      </c>
      <c r="AR436" s="48" t="s">
        <v>43</v>
      </c>
    </row>
    <row r="437" spans="1:44">
      <c r="A437" s="37" t="s">
        <v>5</v>
      </c>
      <c r="B437" s="2">
        <v>1168</v>
      </c>
      <c r="C437" s="2" t="s">
        <v>18</v>
      </c>
      <c r="D437" s="37">
        <v>396.43</v>
      </c>
      <c r="E437" s="17">
        <v>22.5554401615363</v>
      </c>
      <c r="F437" s="20">
        <v>0.42019709254905724</v>
      </c>
      <c r="G437" s="46">
        <v>1.2824737848040799</v>
      </c>
      <c r="H437" s="46">
        <v>9.5753653812960309</v>
      </c>
      <c r="I437" s="46">
        <v>16.4885219888363</v>
      </c>
      <c r="J437" s="47">
        <v>-0.375566464978703</v>
      </c>
      <c r="K437" s="28">
        <v>6.3800857744861901</v>
      </c>
      <c r="L437" s="28">
        <v>13.307036890871499</v>
      </c>
      <c r="M437" s="48">
        <v>1160947</v>
      </c>
      <c r="N437" s="48">
        <v>755302</v>
      </c>
      <c r="O437" s="48">
        <v>418046.4</v>
      </c>
      <c r="P437" s="48">
        <v>49050.5</v>
      </c>
      <c r="Q437" s="48">
        <v>1052976.8999999999</v>
      </c>
      <c r="R437" s="48">
        <v>80288.600000000006</v>
      </c>
      <c r="S437" s="51">
        <v>283636.90000000002</v>
      </c>
      <c r="T437" s="51">
        <v>410258.8</v>
      </c>
      <c r="U437" s="48">
        <v>1781428.1</v>
      </c>
      <c r="V437" s="14"/>
      <c r="W437" s="48" t="s">
        <v>43</v>
      </c>
      <c r="X437" s="48">
        <v>112045.7</v>
      </c>
      <c r="Y437" s="48">
        <v>171591.2</v>
      </c>
      <c r="Z437" s="48"/>
      <c r="AA437" s="48">
        <v>106145.2</v>
      </c>
      <c r="AB437" s="48">
        <v>304113.59999999998</v>
      </c>
      <c r="AC437" s="48">
        <v>31185.200000000001</v>
      </c>
      <c r="AD437" s="48">
        <v>109776.6</v>
      </c>
      <c r="AE437" s="48">
        <v>104214.3</v>
      </c>
      <c r="AF437" s="48">
        <v>21315.4</v>
      </c>
      <c r="AG437" s="48">
        <v>27646.799999999999</v>
      </c>
      <c r="AH437" s="48"/>
      <c r="AI437" s="48">
        <v>21417</v>
      </c>
      <c r="AJ437" s="48">
        <v>15488.7</v>
      </c>
      <c r="AK437" s="48">
        <v>1781428.1</v>
      </c>
      <c r="AL437" s="48">
        <v>30588.799999999999</v>
      </c>
      <c r="AM437" s="48">
        <v>995546.6</v>
      </c>
      <c r="AN437" s="48">
        <v>724344.9</v>
      </c>
      <c r="AO437" s="48">
        <v>109761.4</v>
      </c>
      <c r="AP437" s="48">
        <v>35626.699999999997</v>
      </c>
      <c r="AQ437" s="48">
        <v>85049.3</v>
      </c>
      <c r="AR437" s="48" t="s">
        <v>43</v>
      </c>
    </row>
    <row r="438" spans="1:44">
      <c r="A438" s="37" t="s">
        <v>5</v>
      </c>
      <c r="B438" s="2">
        <v>1168</v>
      </c>
      <c r="C438" s="2" t="s">
        <v>18</v>
      </c>
      <c r="D438" s="37">
        <v>396.43</v>
      </c>
      <c r="E438" s="17">
        <v>22.5554401615363</v>
      </c>
      <c r="F438" s="20">
        <v>0.53976623365449561</v>
      </c>
      <c r="G438" s="46">
        <v>11.4467287653819</v>
      </c>
      <c r="H438" s="46">
        <v>18.517015975945299</v>
      </c>
      <c r="I438" s="46">
        <v>26.4691760805024</v>
      </c>
      <c r="J438" s="47">
        <v>8.8272503518570602</v>
      </c>
      <c r="K438" s="28">
        <v>15.4489225538449</v>
      </c>
      <c r="L438" s="28">
        <v>24.034947525837399</v>
      </c>
      <c r="M438" s="48">
        <v>19837900</v>
      </c>
      <c r="N438" s="48">
        <v>12838000</v>
      </c>
      <c r="O438" s="48">
        <v>12567335</v>
      </c>
      <c r="P438" s="48">
        <v>922075</v>
      </c>
      <c r="Q438" s="48">
        <v>20971100</v>
      </c>
      <c r="R438" s="48">
        <v>1567110</v>
      </c>
      <c r="S438" s="51">
        <v>3029870</v>
      </c>
      <c r="T438" s="51">
        <v>2596340</v>
      </c>
      <c r="U438" s="48">
        <v>8728610</v>
      </c>
      <c r="V438" s="14"/>
      <c r="W438" s="48" t="s">
        <v>43</v>
      </c>
      <c r="X438" s="48">
        <v>1351220</v>
      </c>
      <c r="Y438" s="48">
        <v>1678650</v>
      </c>
      <c r="Z438" s="48"/>
      <c r="AA438" s="48">
        <v>1024530</v>
      </c>
      <c r="AB438" s="48">
        <v>1571810</v>
      </c>
      <c r="AC438" s="48">
        <v>1066460</v>
      </c>
      <c r="AD438" s="48" t="s">
        <v>43</v>
      </c>
      <c r="AE438" s="48">
        <v>434127</v>
      </c>
      <c r="AF438" s="48" t="s">
        <v>43</v>
      </c>
      <c r="AG438" s="48" t="s">
        <v>43</v>
      </c>
      <c r="AH438" s="48"/>
      <c r="AI438" s="48">
        <v>397806</v>
      </c>
      <c r="AJ438" s="48" t="s">
        <v>43</v>
      </c>
      <c r="AK438" s="48">
        <v>8728610</v>
      </c>
      <c r="AL438" s="48">
        <v>212960</v>
      </c>
      <c r="AM438" s="48">
        <v>33640.6</v>
      </c>
      <c r="AN438" s="48">
        <v>1049460</v>
      </c>
      <c r="AO438" s="48">
        <v>665191</v>
      </c>
      <c r="AP438" s="48">
        <v>198897</v>
      </c>
      <c r="AQ438" s="48">
        <v>756026</v>
      </c>
      <c r="AR438" s="48" t="s">
        <v>43</v>
      </c>
    </row>
    <row r="439" spans="1:44">
      <c r="A439" s="43" t="s">
        <v>2</v>
      </c>
      <c r="B439" s="2">
        <v>1168</v>
      </c>
      <c r="C439" s="2" t="s">
        <v>18</v>
      </c>
      <c r="D439" s="11">
        <f>396.5+0.62</f>
        <v>397.12</v>
      </c>
      <c r="E439" s="17">
        <v>22.558417374121799</v>
      </c>
      <c r="F439" s="20">
        <v>0.66293544908180835</v>
      </c>
      <c r="G439" s="46">
        <v>20.506819291997601</v>
      </c>
      <c r="H439" s="46">
        <v>27.362906250320201</v>
      </c>
      <c r="I439" s="46">
        <v>39.334960330921</v>
      </c>
      <c r="J439" s="47">
        <v>17.405636220665698</v>
      </c>
      <c r="K439" s="28">
        <v>24.666791495202499</v>
      </c>
      <c r="L439" s="28">
        <v>36.252497686654998</v>
      </c>
      <c r="M439" s="58">
        <v>69379880</v>
      </c>
      <c r="N439" s="58">
        <v>11385818</v>
      </c>
      <c r="O439" s="58">
        <v>18181428</v>
      </c>
      <c r="P439" s="58">
        <v>1602313.3</v>
      </c>
      <c r="Q439" s="58">
        <v>44386960</v>
      </c>
      <c r="R439" s="58">
        <v>2609780.5</v>
      </c>
      <c r="S439" s="51">
        <v>9193042.5</v>
      </c>
      <c r="T439" s="51">
        <v>12865857</v>
      </c>
      <c r="U439" s="58">
        <v>34911456</v>
      </c>
      <c r="V439" s="14"/>
      <c r="W439" s="58"/>
      <c r="X439" s="58">
        <v>4141686.5</v>
      </c>
      <c r="Y439" s="58">
        <v>5051356</v>
      </c>
      <c r="Z439" s="67">
        <v>229706.7</v>
      </c>
      <c r="AA439" s="58">
        <v>5357024</v>
      </c>
      <c r="AB439" s="58">
        <v>7508833</v>
      </c>
      <c r="AC439" s="58">
        <v>1656340.3</v>
      </c>
      <c r="AD439" s="58">
        <v>1330244</v>
      </c>
      <c r="AE439" s="58">
        <v>1630710.3</v>
      </c>
      <c r="AF439" s="58">
        <v>622785.4</v>
      </c>
      <c r="AG439" s="58">
        <v>407675.6</v>
      </c>
      <c r="AH439" s="58">
        <v>221895.4</v>
      </c>
      <c r="AI439" s="58">
        <v>1022072.1</v>
      </c>
      <c r="AJ439" s="58">
        <v>653089.80000000005</v>
      </c>
      <c r="AK439" s="58">
        <v>34911456</v>
      </c>
      <c r="AL439" s="58">
        <v>1936937.1</v>
      </c>
      <c r="AM439" s="58">
        <v>10682384</v>
      </c>
      <c r="AN439" s="58">
        <v>8299321</v>
      </c>
      <c r="AO439" s="58">
        <v>2638403.2999999998</v>
      </c>
      <c r="AP439" s="58">
        <v>0</v>
      </c>
      <c r="AQ439" s="58">
        <v>3401080.3</v>
      </c>
      <c r="AR439" s="78">
        <v>83600704</v>
      </c>
    </row>
    <row r="440" spans="1:44" s="15" customFormat="1">
      <c r="A440" s="43" t="s">
        <v>2</v>
      </c>
      <c r="B440" s="2">
        <v>1168</v>
      </c>
      <c r="C440" s="2" t="s">
        <v>18</v>
      </c>
      <c r="D440" s="11">
        <f>399.5+0.62</f>
        <v>400.12</v>
      </c>
      <c r="E440" s="17">
        <v>22.568899972051401</v>
      </c>
      <c r="F440" s="20">
        <v>0.55696226516282288</v>
      </c>
      <c r="G440" s="46">
        <v>12.8155485038347</v>
      </c>
      <c r="H440" s="46">
        <v>19.781106516592502</v>
      </c>
      <c r="I440" s="46">
        <v>28.0580350536843</v>
      </c>
      <c r="J440" s="47">
        <v>10.0319868295262</v>
      </c>
      <c r="K440" s="28">
        <v>16.746709698908099</v>
      </c>
      <c r="L440" s="28">
        <v>25.699580367127201</v>
      </c>
      <c r="M440" s="58">
        <v>61242912</v>
      </c>
      <c r="N440" s="58">
        <v>15163186</v>
      </c>
      <c r="O440" s="58">
        <v>12094635</v>
      </c>
      <c r="P440" s="58">
        <v>2598381.5</v>
      </c>
      <c r="Q440" s="58">
        <v>67468384</v>
      </c>
      <c r="R440" s="58">
        <v>4369293</v>
      </c>
      <c r="S440" s="51">
        <v>17293177</v>
      </c>
      <c r="T440" s="51">
        <v>24621248</v>
      </c>
      <c r="U440" s="58">
        <v>79397848</v>
      </c>
      <c r="W440" s="58"/>
      <c r="X440" s="58">
        <v>6520425</v>
      </c>
      <c r="Y440" s="58">
        <v>10772752</v>
      </c>
      <c r="Z440" s="67">
        <v>121002.7</v>
      </c>
      <c r="AA440" s="58">
        <v>10129799</v>
      </c>
      <c r="AB440" s="58">
        <v>14491449</v>
      </c>
      <c r="AC440" s="58">
        <v>4560324.5</v>
      </c>
      <c r="AD440" s="58">
        <v>6230158</v>
      </c>
      <c r="AE440" s="58">
        <v>2257487.5</v>
      </c>
      <c r="AF440" s="58">
        <v>1082260.8999999999</v>
      </c>
      <c r="AG440" s="58">
        <v>670462.1</v>
      </c>
      <c r="AH440" s="58">
        <v>328861.7</v>
      </c>
      <c r="AI440" s="58">
        <v>2704354</v>
      </c>
      <c r="AJ440" s="58">
        <v>3247875.3</v>
      </c>
      <c r="AK440" s="58">
        <v>79397848</v>
      </c>
      <c r="AL440" s="58">
        <v>4954501.5</v>
      </c>
      <c r="AM440" s="58">
        <v>18888350</v>
      </c>
      <c r="AN440" s="58">
        <v>14427358</v>
      </c>
      <c r="AO440" s="58">
        <v>5881065</v>
      </c>
      <c r="AP440" s="58">
        <v>0</v>
      </c>
      <c r="AQ440" s="58">
        <v>14022201</v>
      </c>
      <c r="AR440" s="78">
        <v>107601152</v>
      </c>
    </row>
    <row r="441" spans="1:44" s="15" customFormat="1">
      <c r="A441" s="37" t="s">
        <v>5</v>
      </c>
      <c r="B441" s="2">
        <v>1168</v>
      </c>
      <c r="C441" s="2" t="s">
        <v>18</v>
      </c>
      <c r="D441" s="37">
        <v>402.02</v>
      </c>
      <c r="E441" s="17">
        <v>22.5738686377505</v>
      </c>
      <c r="F441" s="20">
        <v>0.55047204414501161</v>
      </c>
      <c r="G441" s="46">
        <v>12.2249453649194</v>
      </c>
      <c r="H441" s="46">
        <v>19.215775907051</v>
      </c>
      <c r="I441" s="46">
        <v>27.531277488561901</v>
      </c>
      <c r="J441" s="47">
        <v>9.5545156971138603</v>
      </c>
      <c r="K441" s="28">
        <v>16.1951587719212</v>
      </c>
      <c r="L441" s="28">
        <v>25.057015937227401</v>
      </c>
      <c r="M441" s="48">
        <v>5692372.5</v>
      </c>
      <c r="N441" s="48">
        <v>1802738.5</v>
      </c>
      <c r="O441" s="48">
        <v>1337287.5</v>
      </c>
      <c r="P441" s="48">
        <v>317357.59999999998</v>
      </c>
      <c r="Q441" s="48">
        <v>9257000</v>
      </c>
      <c r="R441" s="48">
        <v>552908.69999999995</v>
      </c>
      <c r="S441" s="51">
        <v>310569.59999999998</v>
      </c>
      <c r="T441" s="51">
        <v>483767.30000000005</v>
      </c>
      <c r="U441" s="48">
        <v>2226985.5</v>
      </c>
      <c r="W441" s="48" t="s">
        <v>43</v>
      </c>
      <c r="X441" s="48">
        <v>166661.9</v>
      </c>
      <c r="Y441" s="48">
        <v>143907.70000000001</v>
      </c>
      <c r="Z441" s="48"/>
      <c r="AA441" s="48">
        <v>221954.6</v>
      </c>
      <c r="AB441" s="48">
        <v>261812.7</v>
      </c>
      <c r="AC441" s="48">
        <v>59668.6</v>
      </c>
      <c r="AD441" s="48">
        <v>115300.6</v>
      </c>
      <c r="AE441" s="48">
        <v>54382.7</v>
      </c>
      <c r="AF441" s="48">
        <v>25304.1</v>
      </c>
      <c r="AG441" s="48">
        <v>28890.5</v>
      </c>
      <c r="AH441" s="48"/>
      <c r="AI441" s="48">
        <v>6108.3</v>
      </c>
      <c r="AJ441" s="48">
        <v>23647</v>
      </c>
      <c r="AK441" s="48">
        <v>2226985.5</v>
      </c>
      <c r="AL441" s="48">
        <v>96687.2</v>
      </c>
      <c r="AM441" s="48">
        <v>446034.7</v>
      </c>
      <c r="AN441" s="48">
        <v>432462.9</v>
      </c>
      <c r="AO441" s="48">
        <v>109678.39999999999</v>
      </c>
      <c r="AP441" s="48">
        <v>42072.2</v>
      </c>
      <c r="AQ441" s="48">
        <v>44795.8</v>
      </c>
      <c r="AR441" s="48" t="s">
        <v>43</v>
      </c>
    </row>
    <row r="442" spans="1:44">
      <c r="A442" s="43" t="s">
        <v>2</v>
      </c>
      <c r="B442" s="2">
        <v>1168</v>
      </c>
      <c r="C442" s="2" t="s">
        <v>18</v>
      </c>
      <c r="D442" s="11">
        <f>402.5+0.63</f>
        <v>403.13</v>
      </c>
      <c r="E442" s="17">
        <v>22.576326326101601</v>
      </c>
      <c r="F442" s="20">
        <v>0.58909780579224491</v>
      </c>
      <c r="G442" s="46">
        <v>15.2533557057039</v>
      </c>
      <c r="H442" s="46">
        <v>22.076580244833099</v>
      </c>
      <c r="I442" s="46">
        <v>31.430489380560299</v>
      </c>
      <c r="J442" s="47">
        <v>12.3044755742948</v>
      </c>
      <c r="K442" s="28">
        <v>19.120614396027101</v>
      </c>
      <c r="L442" s="28">
        <v>28.786127717591</v>
      </c>
      <c r="M442" s="58">
        <v>17826064</v>
      </c>
      <c r="N442" s="58">
        <v>4042200</v>
      </c>
      <c r="O442" s="58">
        <v>3622802.8</v>
      </c>
      <c r="P442" s="58">
        <v>923401.4</v>
      </c>
      <c r="Q442" s="58">
        <v>26165350</v>
      </c>
      <c r="R442" s="58">
        <v>1248973.3</v>
      </c>
      <c r="S442" s="51">
        <v>2693131.8</v>
      </c>
      <c r="T442" s="51">
        <v>2572738.6</v>
      </c>
      <c r="U442" s="58">
        <v>699366</v>
      </c>
      <c r="V442" s="14"/>
      <c r="W442" s="58"/>
      <c r="X442" s="58">
        <v>1428713.4</v>
      </c>
      <c r="Y442" s="58">
        <v>1264418.3999999999</v>
      </c>
      <c r="Z442" s="67">
        <v>15851.9</v>
      </c>
      <c r="AA442" s="58">
        <v>1301920</v>
      </c>
      <c r="AB442" s="58">
        <v>1270818.6000000001</v>
      </c>
      <c r="AC442" s="58">
        <v>414176.2</v>
      </c>
      <c r="AD442" s="58">
        <v>343316.9</v>
      </c>
      <c r="AE442" s="58">
        <v>219418.3</v>
      </c>
      <c r="AF442" s="58">
        <v>159749.5</v>
      </c>
      <c r="AG442" s="58">
        <v>92322.7</v>
      </c>
      <c r="AH442" s="58">
        <v>188846.5</v>
      </c>
      <c r="AI442" s="58">
        <v>197320.1</v>
      </c>
      <c r="AJ442" s="58">
        <v>6951249.5</v>
      </c>
      <c r="AK442" s="58">
        <v>699366</v>
      </c>
      <c r="AL442" s="58">
        <v>4438588</v>
      </c>
      <c r="AM442" s="58">
        <v>4246252</v>
      </c>
      <c r="AN442" s="58">
        <v>396491.6</v>
      </c>
      <c r="AO442" s="58">
        <v>442367.6</v>
      </c>
      <c r="AP442" s="58">
        <v>0</v>
      </c>
      <c r="AQ442" s="58">
        <v>861836.3</v>
      </c>
      <c r="AR442" s="78">
        <v>25864894</v>
      </c>
    </row>
    <row r="443" spans="1:44">
      <c r="A443" s="43" t="s">
        <v>2</v>
      </c>
      <c r="B443" s="2">
        <v>1168</v>
      </c>
      <c r="C443" s="2" t="s">
        <v>18</v>
      </c>
      <c r="D443" s="11">
        <f>406.1+0.62</f>
        <v>406.72</v>
      </c>
      <c r="E443" s="17">
        <v>22.582883584829201</v>
      </c>
      <c r="F443" s="20">
        <v>0.62734859000849363</v>
      </c>
      <c r="G443" s="46">
        <v>18.076870952046399</v>
      </c>
      <c r="H443" s="46">
        <v>24.819184472225601</v>
      </c>
      <c r="I443" s="46">
        <v>35.386880995692998</v>
      </c>
      <c r="J443" s="47">
        <v>14.9304178880828</v>
      </c>
      <c r="K443" s="28">
        <v>21.951952236146099</v>
      </c>
      <c r="L443" s="28">
        <v>32.604685549193498</v>
      </c>
      <c r="M443" s="58">
        <v>14416583</v>
      </c>
      <c r="N443" s="58">
        <v>2463945</v>
      </c>
      <c r="O443" s="58">
        <v>2576598</v>
      </c>
      <c r="P443" s="58">
        <v>708570.8</v>
      </c>
      <c r="Q443" s="58">
        <v>18019604</v>
      </c>
      <c r="R443" s="58">
        <v>862816.1</v>
      </c>
      <c r="S443" s="51">
        <v>1523318.2999999998</v>
      </c>
      <c r="T443" s="51">
        <v>3355406.4</v>
      </c>
      <c r="U443" s="58">
        <v>10713423</v>
      </c>
      <c r="V443" s="14"/>
      <c r="W443" s="58"/>
      <c r="X443" s="58">
        <v>667915.6</v>
      </c>
      <c r="Y443" s="58">
        <v>855402.7</v>
      </c>
      <c r="Z443" s="67">
        <v>20468.3</v>
      </c>
      <c r="AA443" s="58">
        <v>1153435.3999999999</v>
      </c>
      <c r="AB443" s="58">
        <v>2201971</v>
      </c>
      <c r="AC443" s="58">
        <v>262694.8</v>
      </c>
      <c r="AD443" s="58">
        <v>579010.6</v>
      </c>
      <c r="AE443" s="58">
        <v>282412.90000000002</v>
      </c>
      <c r="AF443" s="58">
        <v>169092</v>
      </c>
      <c r="AG443" s="58">
        <v>164877.29999999999</v>
      </c>
      <c r="AH443" s="58">
        <v>37716</v>
      </c>
      <c r="AI443" s="58">
        <v>95060.3</v>
      </c>
      <c r="AJ443" s="58">
        <v>151430.20000000001</v>
      </c>
      <c r="AK443" s="58">
        <v>10713423</v>
      </c>
      <c r="AL443" s="58">
        <v>602615.30000000005</v>
      </c>
      <c r="AM443" s="58">
        <v>2555846</v>
      </c>
      <c r="AN443" s="58">
        <v>2428382</v>
      </c>
      <c r="AO443" s="58">
        <v>1328078.5</v>
      </c>
      <c r="AP443" s="58">
        <v>0</v>
      </c>
      <c r="AQ443" s="58">
        <v>574045.1</v>
      </c>
      <c r="AR443" s="78">
        <v>5849298</v>
      </c>
    </row>
    <row r="444" spans="1:44">
      <c r="A444" s="37" t="s">
        <v>5</v>
      </c>
      <c r="B444" s="2">
        <v>1168</v>
      </c>
      <c r="C444" s="2" t="s">
        <v>18</v>
      </c>
      <c r="D444" s="37">
        <v>408.22</v>
      </c>
      <c r="E444" s="17">
        <v>22.585357659767698</v>
      </c>
      <c r="F444" s="20">
        <v>0.49597676399260915</v>
      </c>
      <c r="G444" s="46">
        <v>7.9046659276785904</v>
      </c>
      <c r="H444" s="46">
        <v>15.2902507713072</v>
      </c>
      <c r="I444" s="46">
        <v>22.4074470412267</v>
      </c>
      <c r="J444" s="47">
        <v>5.63614697855758</v>
      </c>
      <c r="K444" s="28">
        <v>12.1679448836753</v>
      </c>
      <c r="L444" s="28">
        <v>20.016990088574499</v>
      </c>
      <c r="M444" s="48">
        <v>5171570</v>
      </c>
      <c r="N444" s="48">
        <v>1675970</v>
      </c>
      <c r="O444" s="48">
        <v>1049210</v>
      </c>
      <c r="P444" s="48">
        <v>289955</v>
      </c>
      <c r="Q444" s="48">
        <v>5784760</v>
      </c>
      <c r="R444" s="48">
        <v>310049</v>
      </c>
      <c r="S444" s="51">
        <v>241934</v>
      </c>
      <c r="T444" s="51">
        <v>255538</v>
      </c>
      <c r="U444" s="48">
        <v>1232950</v>
      </c>
      <c r="V444" s="14"/>
      <c r="W444" s="48">
        <v>0</v>
      </c>
      <c r="X444" s="48">
        <v>129345</v>
      </c>
      <c r="Y444" s="48">
        <v>112589</v>
      </c>
      <c r="Z444" s="48"/>
      <c r="AA444" s="48">
        <v>132602</v>
      </c>
      <c r="AB444" s="48">
        <v>122936</v>
      </c>
      <c r="AC444" s="48">
        <v>88811.199999999997</v>
      </c>
      <c r="AD444" s="48">
        <v>0</v>
      </c>
      <c r="AE444" s="48" t="s">
        <v>43</v>
      </c>
      <c r="AF444" s="48" t="s">
        <v>43</v>
      </c>
      <c r="AG444" s="48" t="s">
        <v>43</v>
      </c>
      <c r="AH444" s="48"/>
      <c r="AI444" s="48">
        <v>4680.25</v>
      </c>
      <c r="AJ444" s="48">
        <v>23157.4</v>
      </c>
      <c r="AK444" s="48">
        <v>1232950</v>
      </c>
      <c r="AL444" s="48">
        <v>39746.699999999997</v>
      </c>
      <c r="AM444" s="48">
        <v>44818.400000000001</v>
      </c>
      <c r="AN444" s="48">
        <v>36666.5</v>
      </c>
      <c r="AO444" s="48">
        <v>9198.3799999999992</v>
      </c>
      <c r="AP444" s="48" t="s">
        <v>43</v>
      </c>
      <c r="AQ444" s="48">
        <v>30797.200000000001</v>
      </c>
      <c r="AR444" s="48" t="s">
        <v>43</v>
      </c>
    </row>
    <row r="445" spans="1:44">
      <c r="A445" s="43" t="s">
        <v>2</v>
      </c>
      <c r="B445" s="2">
        <v>1168</v>
      </c>
      <c r="C445" s="2" t="s">
        <v>18</v>
      </c>
      <c r="D445" s="11">
        <f>409.1+0.62</f>
        <v>409.72</v>
      </c>
      <c r="E445" s="17">
        <v>22.587903098437302</v>
      </c>
      <c r="F445" s="20">
        <v>0.63671962427546958</v>
      </c>
      <c r="G445" s="46">
        <v>18.672819396906899</v>
      </c>
      <c r="H445" s="46">
        <v>25.527843460590699</v>
      </c>
      <c r="I445" s="46">
        <v>36.371661248863902</v>
      </c>
      <c r="J445" s="47">
        <v>15.598865215541499</v>
      </c>
      <c r="K445" s="28">
        <v>22.764655594715201</v>
      </c>
      <c r="L445" s="28">
        <v>33.585961976948802</v>
      </c>
      <c r="M445" s="58">
        <v>42145636</v>
      </c>
      <c r="N445" s="58">
        <v>8415774</v>
      </c>
      <c r="O445" s="58">
        <v>8625578</v>
      </c>
      <c r="P445" s="58">
        <v>2759159.8</v>
      </c>
      <c r="Q445" s="58">
        <v>71952744</v>
      </c>
      <c r="R445" s="58">
        <v>3365545.5</v>
      </c>
      <c r="S445" s="51">
        <v>5133566.5999999996</v>
      </c>
      <c r="T445" s="51">
        <v>18062573.5</v>
      </c>
      <c r="U445" s="58">
        <v>25897984</v>
      </c>
      <c r="V445" s="14"/>
      <c r="W445" s="58"/>
      <c r="X445" s="58">
        <v>3416044.8</v>
      </c>
      <c r="Y445" s="58">
        <v>1717521.8</v>
      </c>
      <c r="Z445" s="67">
        <v>17601.400000000001</v>
      </c>
      <c r="AA445" s="58">
        <v>10149329</v>
      </c>
      <c r="AB445" s="58">
        <v>7913244.5</v>
      </c>
      <c r="AC445" s="58">
        <v>631187.9</v>
      </c>
      <c r="AD445" s="52">
        <v>758000</v>
      </c>
      <c r="AE445" s="58">
        <v>433929.6</v>
      </c>
      <c r="AF445" s="58">
        <v>354550.8</v>
      </c>
      <c r="AG445" s="58">
        <v>267950.2</v>
      </c>
      <c r="AH445" s="58">
        <v>91649</v>
      </c>
      <c r="AI445" s="58">
        <v>370084</v>
      </c>
      <c r="AJ445" s="58">
        <v>238518.1</v>
      </c>
      <c r="AK445" s="58">
        <v>25897984</v>
      </c>
      <c r="AL445" s="58">
        <v>1617905.3</v>
      </c>
      <c r="AM445" s="58">
        <v>6243284.5</v>
      </c>
      <c r="AN445" s="58">
        <v>5894992</v>
      </c>
      <c r="AO445" s="58">
        <v>1492739.8</v>
      </c>
      <c r="AP445" s="58">
        <v>0</v>
      </c>
      <c r="AQ445" s="58">
        <v>1396946.5</v>
      </c>
      <c r="AR445" s="78">
        <v>14154099</v>
      </c>
    </row>
    <row r="446" spans="1:44">
      <c r="A446" s="37" t="s">
        <v>5</v>
      </c>
      <c r="B446" s="2">
        <v>1168</v>
      </c>
      <c r="C446" s="2" t="s">
        <v>18</v>
      </c>
      <c r="D446" s="37">
        <v>411.12</v>
      </c>
      <c r="E446" s="17">
        <v>22.590480561379799</v>
      </c>
      <c r="F446" s="20">
        <v>0.62113044230165471</v>
      </c>
      <c r="G446" s="46">
        <v>17.5254382969955</v>
      </c>
      <c r="H446" s="46">
        <v>24.419677668004802</v>
      </c>
      <c r="I446" s="46">
        <v>34.780926374732097</v>
      </c>
      <c r="J446" s="47">
        <v>14.5266765444609</v>
      </c>
      <c r="K446" s="28">
        <v>21.539321683020201</v>
      </c>
      <c r="L446" s="28">
        <v>31.996965176930999</v>
      </c>
      <c r="M446" s="48">
        <v>10242266</v>
      </c>
      <c r="N446" s="48">
        <v>2622804</v>
      </c>
      <c r="O446" s="48">
        <v>2622804</v>
      </c>
      <c r="P446" s="48">
        <v>651304.9</v>
      </c>
      <c r="Q446" s="48">
        <v>16314034</v>
      </c>
      <c r="R446" s="48">
        <v>1025796.9</v>
      </c>
      <c r="S446" s="51">
        <v>2036341</v>
      </c>
      <c r="T446" s="51">
        <v>4340873.5999999996</v>
      </c>
      <c r="U446" s="48">
        <v>25146140</v>
      </c>
      <c r="V446" s="14"/>
      <c r="W446" s="48" t="s">
        <v>43</v>
      </c>
      <c r="X446" s="48">
        <v>939964.9</v>
      </c>
      <c r="Y446" s="48">
        <v>1096376.1000000001</v>
      </c>
      <c r="Z446" s="48"/>
      <c r="AA446" s="48">
        <v>1534122.8</v>
      </c>
      <c r="AB446" s="48">
        <v>2806750.8</v>
      </c>
      <c r="AC446" s="48">
        <v>282267.90000000002</v>
      </c>
      <c r="AD446" s="48">
        <v>1244351.5</v>
      </c>
      <c r="AE446" s="48">
        <v>1104809.1000000001</v>
      </c>
      <c r="AF446" s="48">
        <v>587867.19999999995</v>
      </c>
      <c r="AG446" s="48">
        <v>231505.5</v>
      </c>
      <c r="AH446" s="48"/>
      <c r="AI446" s="48">
        <v>39481.4</v>
      </c>
      <c r="AJ446" s="48">
        <v>204376.4</v>
      </c>
      <c r="AK446" s="48">
        <v>25146140</v>
      </c>
      <c r="AL446" s="48">
        <v>802947.9</v>
      </c>
      <c r="AM446" s="48">
        <v>9825439</v>
      </c>
      <c r="AN446" s="48">
        <v>10590872</v>
      </c>
      <c r="AO446" s="48">
        <v>2141148.5</v>
      </c>
      <c r="AP446" s="48">
        <v>818093.6</v>
      </c>
      <c r="AQ446" s="48">
        <v>642312.19999999995</v>
      </c>
      <c r="AR446" s="48" t="s">
        <v>43</v>
      </c>
    </row>
    <row r="447" spans="1:44">
      <c r="A447" s="38" t="s">
        <v>2</v>
      </c>
      <c r="B447" s="2">
        <v>1168</v>
      </c>
      <c r="C447" s="2" t="s">
        <v>18</v>
      </c>
      <c r="D447" s="39">
        <v>412.7</v>
      </c>
      <c r="E447" s="17">
        <v>22.593785511099501</v>
      </c>
      <c r="F447" s="20">
        <v>0.64380219782663561</v>
      </c>
      <c r="G447" s="46">
        <v>19.174657255982702</v>
      </c>
      <c r="H447" s="46">
        <v>26.012848350008799</v>
      </c>
      <c r="I447" s="46">
        <v>37.287156693051102</v>
      </c>
      <c r="J447" s="47">
        <v>16.088422378425101</v>
      </c>
      <c r="K447" s="28">
        <v>23.2509973671018</v>
      </c>
      <c r="L447" s="28">
        <v>34.372267058035199</v>
      </c>
      <c r="M447" s="56">
        <v>14704900</v>
      </c>
      <c r="N447" s="56">
        <v>3203440</v>
      </c>
      <c r="O447" s="56">
        <v>3203930</v>
      </c>
      <c r="P447" s="56">
        <v>1060060</v>
      </c>
      <c r="Q447" s="56">
        <v>23832700</v>
      </c>
      <c r="R447" s="56">
        <v>1526000</v>
      </c>
      <c r="S447" s="51">
        <v>1472330</v>
      </c>
      <c r="T447" s="51">
        <v>1381297</v>
      </c>
      <c r="U447" s="56">
        <v>6668480</v>
      </c>
      <c r="V447" s="14"/>
      <c r="W447" s="56">
        <v>193000</v>
      </c>
      <c r="X447" s="56">
        <v>894000</v>
      </c>
      <c r="Y447" s="56">
        <v>578000</v>
      </c>
      <c r="Z447" s="76"/>
      <c r="AA447" s="56">
        <v>671000</v>
      </c>
      <c r="AB447" s="56">
        <v>711000</v>
      </c>
      <c r="AC447" s="56">
        <v>176000</v>
      </c>
      <c r="AD447" s="56">
        <v>893000</v>
      </c>
      <c r="AE447" s="56">
        <v>545000</v>
      </c>
      <c r="AF447" s="76"/>
      <c r="AG447" s="76"/>
      <c r="AH447" s="76"/>
      <c r="AI447" s="56">
        <v>77300</v>
      </c>
      <c r="AJ447" s="56">
        <v>139000</v>
      </c>
      <c r="AK447" s="56">
        <v>6670000</v>
      </c>
      <c r="AL447" s="56">
        <v>246000</v>
      </c>
      <c r="AM447" s="56">
        <v>62800</v>
      </c>
      <c r="AN447" s="56">
        <v>2020000</v>
      </c>
      <c r="AO447" s="56">
        <v>2040000</v>
      </c>
      <c r="AP447" s="56">
        <v>164000</v>
      </c>
      <c r="AQ447" s="56">
        <v>126000</v>
      </c>
      <c r="AR447" s="76"/>
    </row>
    <row r="448" spans="1:44">
      <c r="A448" s="37" t="s">
        <v>5</v>
      </c>
      <c r="B448" s="2">
        <v>1168</v>
      </c>
      <c r="C448" s="2" t="s">
        <v>18</v>
      </c>
      <c r="D448" s="37">
        <v>414.01</v>
      </c>
      <c r="E448" s="17">
        <v>22.596969044339499</v>
      </c>
      <c r="F448" s="20">
        <v>0.52377899802055639</v>
      </c>
      <c r="G448" s="46">
        <v>10.179160215855999</v>
      </c>
      <c r="H448" s="46">
        <v>17.355099802891299</v>
      </c>
      <c r="I448" s="46">
        <v>24.943573652698099</v>
      </c>
      <c r="J448" s="47">
        <v>7.6798642470907996</v>
      </c>
      <c r="K448" s="28">
        <v>14.2564226820794</v>
      </c>
      <c r="L448" s="28">
        <v>22.513854595534202</v>
      </c>
      <c r="M448" s="48">
        <v>80826700</v>
      </c>
      <c r="N448" s="48">
        <v>28749700</v>
      </c>
      <c r="O448" s="48">
        <v>19010000</v>
      </c>
      <c r="P448" s="48">
        <v>5297970</v>
      </c>
      <c r="Q448" s="48">
        <v>101659000</v>
      </c>
      <c r="R448" s="48">
        <v>7312830</v>
      </c>
      <c r="S448" s="51">
        <v>11259380</v>
      </c>
      <c r="T448" s="51">
        <v>13907780</v>
      </c>
      <c r="U448" s="48">
        <v>70779000</v>
      </c>
      <c r="V448" s="14"/>
      <c r="W448" s="48" t="s">
        <v>43</v>
      </c>
      <c r="X448" s="48">
        <v>5298510</v>
      </c>
      <c r="Y448" s="48">
        <v>5960870</v>
      </c>
      <c r="Z448" s="48"/>
      <c r="AA448" s="48">
        <v>7865400</v>
      </c>
      <c r="AB448" s="48">
        <v>6042380</v>
      </c>
      <c r="AC448" s="48">
        <v>1261570</v>
      </c>
      <c r="AD448" s="48">
        <v>2202180</v>
      </c>
      <c r="AE448" s="48" t="s">
        <v>43</v>
      </c>
      <c r="AF448" s="48" t="s">
        <v>43</v>
      </c>
      <c r="AG448" s="48" t="s">
        <v>43</v>
      </c>
      <c r="AH448" s="48"/>
      <c r="AI448" s="48">
        <v>438262.4</v>
      </c>
      <c r="AJ448" s="48">
        <v>387584.6</v>
      </c>
      <c r="AK448" s="48">
        <v>70779000</v>
      </c>
      <c r="AL448" s="48">
        <v>2549380</v>
      </c>
      <c r="AM448" s="48">
        <v>138205</v>
      </c>
      <c r="AN448" s="48">
        <v>1655350</v>
      </c>
      <c r="AO448" s="48">
        <v>1317620</v>
      </c>
      <c r="AP448" s="48">
        <v>724451</v>
      </c>
      <c r="AQ448" s="48">
        <v>1073100</v>
      </c>
      <c r="AR448" s="48" t="s">
        <v>43</v>
      </c>
    </row>
    <row r="449" spans="1:44">
      <c r="A449" s="37" t="s">
        <v>5</v>
      </c>
      <c r="B449" s="2">
        <v>1168</v>
      </c>
      <c r="C449" s="2" t="s">
        <v>18</v>
      </c>
      <c r="D449" s="37">
        <v>420.97</v>
      </c>
      <c r="E449" s="17">
        <v>22.624982279616599</v>
      </c>
      <c r="F449" s="20">
        <v>0.64249273702556153</v>
      </c>
      <c r="G449" s="46">
        <v>19.024379979070201</v>
      </c>
      <c r="H449" s="46">
        <v>25.8717162208562</v>
      </c>
      <c r="I449" s="46">
        <v>36.9941347902936</v>
      </c>
      <c r="J449" s="47">
        <v>15.880068533385201</v>
      </c>
      <c r="K449" s="28">
        <v>23.104233447602802</v>
      </c>
      <c r="L449" s="28">
        <v>34.299494977786303</v>
      </c>
      <c r="M449" s="48">
        <v>78453000</v>
      </c>
      <c r="N449" s="48">
        <v>20465800</v>
      </c>
      <c r="O449" s="48">
        <v>18966930</v>
      </c>
      <c r="P449" s="48">
        <v>7402500</v>
      </c>
      <c r="Q449" s="48">
        <v>141348000</v>
      </c>
      <c r="R449" s="48">
        <v>10410600</v>
      </c>
      <c r="S449" s="51">
        <v>5485570</v>
      </c>
      <c r="T449" s="51">
        <v>7494730</v>
      </c>
      <c r="U449" s="48">
        <v>35681300</v>
      </c>
      <c r="V449" s="14"/>
      <c r="W449" s="48" t="s">
        <v>43</v>
      </c>
      <c r="X449" s="48">
        <v>2334590</v>
      </c>
      <c r="Y449" s="48">
        <v>3150980</v>
      </c>
      <c r="Z449" s="48"/>
      <c r="AA449" s="48">
        <v>4769990</v>
      </c>
      <c r="AB449" s="48">
        <v>2724740</v>
      </c>
      <c r="AC449" s="48">
        <v>1073490</v>
      </c>
      <c r="AD449" s="48">
        <v>1657690</v>
      </c>
      <c r="AE449" s="48" t="s">
        <v>43</v>
      </c>
      <c r="AF449" s="48" t="s">
        <v>43</v>
      </c>
      <c r="AG449" s="48" t="s">
        <v>43</v>
      </c>
      <c r="AH449" s="48"/>
      <c r="AI449" s="48" t="s">
        <v>43</v>
      </c>
      <c r="AJ449" s="48" t="s">
        <v>43</v>
      </c>
      <c r="AK449" s="48">
        <v>35681300</v>
      </c>
      <c r="AL449" s="48">
        <v>1730150</v>
      </c>
      <c r="AM449" s="48">
        <v>39330.800000000003</v>
      </c>
      <c r="AN449" s="48">
        <v>830070</v>
      </c>
      <c r="AO449" s="48">
        <v>579364</v>
      </c>
      <c r="AP449" s="48">
        <v>355338</v>
      </c>
      <c r="AQ449" s="48">
        <v>765092</v>
      </c>
      <c r="AR449" s="48" t="s">
        <v>43</v>
      </c>
    </row>
    <row r="450" spans="1:44">
      <c r="A450" s="37" t="s">
        <v>5</v>
      </c>
      <c r="B450" s="2">
        <v>1168</v>
      </c>
      <c r="C450" s="2" t="s">
        <v>18</v>
      </c>
      <c r="D450" s="37">
        <v>423.4</v>
      </c>
      <c r="E450" s="17">
        <v>22.641039684949401</v>
      </c>
      <c r="F450" s="20">
        <v>0.61952697163515169</v>
      </c>
      <c r="G450" s="46">
        <v>17.4892615917448</v>
      </c>
      <c r="H450" s="46">
        <v>24.3075600044811</v>
      </c>
      <c r="I450" s="46">
        <v>34.564252607289802</v>
      </c>
      <c r="J450" s="47">
        <v>14.478321979258601</v>
      </c>
      <c r="K450" s="28">
        <v>21.4437450316981</v>
      </c>
      <c r="L450" s="28">
        <v>31.914793131683702</v>
      </c>
      <c r="M450" s="48">
        <v>50233000</v>
      </c>
      <c r="N450" s="48">
        <v>13635400</v>
      </c>
      <c r="O450" s="48">
        <v>13167700</v>
      </c>
      <c r="P450" s="48">
        <v>4100660</v>
      </c>
      <c r="Q450" s="48">
        <v>75313300</v>
      </c>
      <c r="R450" s="48">
        <v>4934260</v>
      </c>
      <c r="S450" s="51">
        <v>5771220</v>
      </c>
      <c r="T450" s="51">
        <v>6514810</v>
      </c>
      <c r="U450" s="48">
        <v>29488100</v>
      </c>
      <c r="V450" s="14"/>
      <c r="W450" s="48">
        <v>0</v>
      </c>
      <c r="X450" s="48">
        <v>1851550</v>
      </c>
      <c r="Y450" s="48">
        <v>3919670</v>
      </c>
      <c r="Z450" s="48"/>
      <c r="AA450" s="48">
        <v>3994760</v>
      </c>
      <c r="AB450" s="48">
        <v>2520050</v>
      </c>
      <c r="AC450" s="48">
        <v>948937</v>
      </c>
      <c r="AD450" s="48">
        <v>1249790</v>
      </c>
      <c r="AE450" s="48" t="s">
        <v>43</v>
      </c>
      <c r="AF450" s="48" t="s">
        <v>43</v>
      </c>
      <c r="AG450" s="48" t="s">
        <v>43</v>
      </c>
      <c r="AH450" s="48"/>
      <c r="AI450" s="48">
        <v>0</v>
      </c>
      <c r="AJ450" s="48">
        <v>0</v>
      </c>
      <c r="AK450" s="48">
        <v>29488100</v>
      </c>
      <c r="AL450" s="48">
        <v>1281500</v>
      </c>
      <c r="AM450" s="48">
        <v>595324</v>
      </c>
      <c r="AN450" s="48">
        <v>421978</v>
      </c>
      <c r="AO450" s="48">
        <v>212339</v>
      </c>
      <c r="AP450" s="48" t="s">
        <v>43</v>
      </c>
      <c r="AQ450" s="48">
        <v>562499</v>
      </c>
      <c r="AR450" s="48" t="s">
        <v>43</v>
      </c>
    </row>
    <row r="451" spans="1:44">
      <c r="A451" s="37" t="s">
        <v>5</v>
      </c>
      <c r="B451" s="2">
        <v>1168</v>
      </c>
      <c r="C451" s="2" t="s">
        <v>18</v>
      </c>
      <c r="D451" s="37">
        <v>425.82</v>
      </c>
      <c r="E451" s="17">
        <v>22.661325374063001</v>
      </c>
      <c r="F451" s="20">
        <v>0.59129787729367134</v>
      </c>
      <c r="G451" s="46">
        <v>15.343094176096599</v>
      </c>
      <c r="H451" s="46">
        <v>22.241369510710001</v>
      </c>
      <c r="I451" s="46">
        <v>31.6321979230928</v>
      </c>
      <c r="J451" s="47">
        <v>12.5233330631836</v>
      </c>
      <c r="K451" s="28">
        <v>19.264729728777699</v>
      </c>
      <c r="L451" s="28">
        <v>28.973976678403702</v>
      </c>
      <c r="M451" s="48">
        <v>87000700</v>
      </c>
      <c r="N451" s="48">
        <v>20031100</v>
      </c>
      <c r="O451" s="48">
        <v>14924900</v>
      </c>
      <c r="P451" s="48">
        <v>6310000</v>
      </c>
      <c r="Q451" s="48">
        <v>138573000</v>
      </c>
      <c r="R451" s="48">
        <v>7745490</v>
      </c>
      <c r="S451" s="51">
        <v>3397520</v>
      </c>
      <c r="T451" s="51">
        <v>4900500</v>
      </c>
      <c r="U451" s="48">
        <v>23289400</v>
      </c>
      <c r="V451" s="14"/>
      <c r="W451" s="48">
        <v>0</v>
      </c>
      <c r="X451" s="48">
        <v>1563990</v>
      </c>
      <c r="Y451" s="48">
        <v>1833530</v>
      </c>
      <c r="Z451" s="48"/>
      <c r="AA451" s="48">
        <v>2628550</v>
      </c>
      <c r="AB451" s="48">
        <v>2271950</v>
      </c>
      <c r="AC451" s="48">
        <v>675361</v>
      </c>
      <c r="AD451" s="48">
        <v>1512350</v>
      </c>
      <c r="AE451" s="48" t="s">
        <v>43</v>
      </c>
      <c r="AF451" s="48" t="s">
        <v>43</v>
      </c>
      <c r="AG451" s="48" t="s">
        <v>43</v>
      </c>
      <c r="AH451" s="48"/>
      <c r="AI451" s="48">
        <v>218401</v>
      </c>
      <c r="AJ451" s="48">
        <v>622368</v>
      </c>
      <c r="AK451" s="48">
        <v>23289400</v>
      </c>
      <c r="AL451" s="48">
        <v>1090970</v>
      </c>
      <c r="AM451" s="48">
        <v>377474.2</v>
      </c>
      <c r="AN451" s="48">
        <v>325936.90000000002</v>
      </c>
      <c r="AO451" s="48">
        <v>102805.1</v>
      </c>
      <c r="AP451" s="48" t="s">
        <v>43</v>
      </c>
      <c r="AQ451" s="48">
        <v>598899</v>
      </c>
      <c r="AR451" s="48" t="s">
        <v>43</v>
      </c>
    </row>
    <row r="452" spans="1:44">
      <c r="A452" s="38" t="s">
        <v>5</v>
      </c>
      <c r="B452" s="2">
        <v>1168</v>
      </c>
      <c r="C452" s="2" t="s">
        <v>18</v>
      </c>
      <c r="D452" s="39">
        <v>433.35</v>
      </c>
      <c r="E452" s="17">
        <v>22.7589897322156</v>
      </c>
      <c r="F452" s="20">
        <v>0.63346066824050229</v>
      </c>
      <c r="G452" s="46">
        <v>18.478795115614901</v>
      </c>
      <c r="H452" s="46">
        <v>25.246145124659801</v>
      </c>
      <c r="I452" s="46">
        <v>36.193333139726803</v>
      </c>
      <c r="J452" s="47">
        <v>15.371142639483599</v>
      </c>
      <c r="K452" s="28">
        <v>22.433630400125999</v>
      </c>
      <c r="L452" s="28">
        <v>33.1119173478222</v>
      </c>
      <c r="M452" s="56">
        <v>27892300</v>
      </c>
      <c r="N452" s="56">
        <v>6570760</v>
      </c>
      <c r="O452" s="56">
        <v>6138540</v>
      </c>
      <c r="P452" s="56">
        <v>2359660</v>
      </c>
      <c r="Q452" s="56">
        <v>53165000</v>
      </c>
      <c r="R452" s="56">
        <v>2857520</v>
      </c>
      <c r="S452" s="51">
        <v>2317030</v>
      </c>
      <c r="T452" s="51">
        <v>3847770</v>
      </c>
      <c r="U452" s="56">
        <v>23631800</v>
      </c>
      <c r="V452" s="14"/>
      <c r="W452" s="56">
        <v>371000</v>
      </c>
      <c r="X452" s="56">
        <v>1250000</v>
      </c>
      <c r="Y452" s="56">
        <v>1070000</v>
      </c>
      <c r="Z452" s="76"/>
      <c r="AA452" s="56">
        <v>2120000</v>
      </c>
      <c r="AB452" s="56">
        <v>1730000</v>
      </c>
      <c r="AC452" s="56">
        <v>339000</v>
      </c>
      <c r="AD452" s="56">
        <v>830000</v>
      </c>
      <c r="AE452" s="56">
        <v>836000</v>
      </c>
      <c r="AF452" s="76"/>
      <c r="AG452" s="76"/>
      <c r="AH452" s="76"/>
      <c r="AI452" s="56">
        <v>59500</v>
      </c>
      <c r="AJ452" s="56">
        <v>156000</v>
      </c>
      <c r="AK452" s="56">
        <v>23600000</v>
      </c>
      <c r="AL452" s="56">
        <v>821000</v>
      </c>
      <c r="AM452" s="56">
        <v>110000</v>
      </c>
      <c r="AN452" s="56">
        <v>3300000</v>
      </c>
      <c r="AO452" s="56">
        <v>3170000</v>
      </c>
      <c r="AP452" s="56">
        <v>768000</v>
      </c>
      <c r="AQ452" s="56">
        <v>363000</v>
      </c>
      <c r="AR452" s="76"/>
    </row>
    <row r="453" spans="1:44">
      <c r="A453" s="37" t="s">
        <v>5</v>
      </c>
      <c r="B453" s="2">
        <v>1168</v>
      </c>
      <c r="C453" s="2" t="s">
        <v>18</v>
      </c>
      <c r="D453" s="37">
        <v>440.25</v>
      </c>
      <c r="E453" s="17">
        <v>22.904195039254901</v>
      </c>
      <c r="F453" s="20">
        <v>0.65641163392990765</v>
      </c>
      <c r="G453" s="46">
        <v>19.9823555734494</v>
      </c>
      <c r="H453" s="46">
        <v>26.844978768250002</v>
      </c>
      <c r="I453" s="46">
        <v>38.498316375951703</v>
      </c>
      <c r="J453" s="47">
        <v>16.959319315017702</v>
      </c>
      <c r="K453" s="28">
        <v>24.1596594712205</v>
      </c>
      <c r="L453" s="28">
        <v>35.446156022421597</v>
      </c>
      <c r="M453" s="48">
        <v>1492307.9</v>
      </c>
      <c r="N453" s="48">
        <v>392813</v>
      </c>
      <c r="O453" s="48">
        <v>370164.3</v>
      </c>
      <c r="P453" s="48">
        <v>150261.6</v>
      </c>
      <c r="Q453" s="48">
        <v>3093157.8</v>
      </c>
      <c r="R453" s="48">
        <v>230027.4</v>
      </c>
      <c r="S453" s="51">
        <v>230340.2</v>
      </c>
      <c r="T453" s="51">
        <v>299900.3</v>
      </c>
      <c r="U453" s="48">
        <v>12803.2</v>
      </c>
      <c r="V453" s="14"/>
      <c r="W453" s="48" t="s">
        <v>43</v>
      </c>
      <c r="X453" s="48">
        <v>107326.5</v>
      </c>
      <c r="Y453" s="48">
        <v>123013.7</v>
      </c>
      <c r="Z453" s="48">
        <v>230340.2</v>
      </c>
      <c r="AA453" s="48">
        <v>168922.8</v>
      </c>
      <c r="AB453" s="48">
        <v>130977.5</v>
      </c>
      <c r="AC453" s="48">
        <v>299900.3</v>
      </c>
      <c r="AD453" s="48">
        <v>34307.199999999997</v>
      </c>
      <c r="AE453" s="48">
        <v>45003.5</v>
      </c>
      <c r="AF453" s="48">
        <v>79310.7</v>
      </c>
      <c r="AG453" s="48">
        <v>36979.300000000003</v>
      </c>
      <c r="AH453" s="48">
        <v>18172.8</v>
      </c>
      <c r="AI453" s="48">
        <v>16324</v>
      </c>
      <c r="AJ453" s="48">
        <v>71476.100000000006</v>
      </c>
      <c r="AK453" s="48">
        <v>12803.2</v>
      </c>
      <c r="AL453" s="48" t="s">
        <v>43</v>
      </c>
      <c r="AM453" s="48">
        <v>12803.2</v>
      </c>
      <c r="AN453" s="48">
        <v>1853622.5</v>
      </c>
      <c r="AO453" s="48">
        <v>82952.399999999994</v>
      </c>
      <c r="AP453" s="48">
        <v>199315</v>
      </c>
      <c r="AQ453" s="48">
        <v>167170.70000000001</v>
      </c>
      <c r="AR453" s="48">
        <v>84473.7</v>
      </c>
    </row>
    <row r="454" spans="1:44">
      <c r="A454" s="37" t="s">
        <v>5</v>
      </c>
      <c r="B454" s="2">
        <v>1168</v>
      </c>
      <c r="C454" s="2" t="s">
        <v>18</v>
      </c>
      <c r="D454" s="37">
        <v>441.47</v>
      </c>
      <c r="E454" s="17">
        <v>22.933624715230099</v>
      </c>
      <c r="F454" s="20">
        <v>0.73430814086190077</v>
      </c>
      <c r="G454" s="46">
        <v>25.2591518529259</v>
      </c>
      <c r="H454" s="46">
        <v>32.487063989488902</v>
      </c>
      <c r="I454" s="46">
        <v>47.119430109772701</v>
      </c>
      <c r="J454" s="47">
        <v>22.0861213053049</v>
      </c>
      <c r="K454" s="28">
        <v>29.960000626340001</v>
      </c>
      <c r="L454" s="28">
        <v>43.692502854435197</v>
      </c>
      <c r="M454" s="48">
        <v>95912488</v>
      </c>
      <c r="N454" s="48">
        <v>22652500</v>
      </c>
      <c r="O454" s="48">
        <v>39652364</v>
      </c>
      <c r="P454" s="48">
        <v>15423433</v>
      </c>
      <c r="Q454" s="48">
        <v>114168464</v>
      </c>
      <c r="R454" s="48">
        <v>7530243</v>
      </c>
      <c r="S454" s="51">
        <v>9777526.5</v>
      </c>
      <c r="T454" s="51">
        <v>19402400</v>
      </c>
      <c r="U454" s="48">
        <v>136149056</v>
      </c>
      <c r="V454" s="14"/>
      <c r="W454" s="48" t="s">
        <v>43</v>
      </c>
      <c r="X454" s="48">
        <v>5182957.5</v>
      </c>
      <c r="Y454" s="48">
        <v>4594569</v>
      </c>
      <c r="Z454" s="48"/>
      <c r="AA454" s="48">
        <v>10913332</v>
      </c>
      <c r="AB454" s="48">
        <v>8489068</v>
      </c>
      <c r="AC454" s="48">
        <v>3529074.3</v>
      </c>
      <c r="AD454" s="48">
        <v>2822344.8</v>
      </c>
      <c r="AE454" s="48">
        <v>805801.1</v>
      </c>
      <c r="AF454" s="48">
        <v>2649564.5</v>
      </c>
      <c r="AG454" s="48">
        <v>928297.3</v>
      </c>
      <c r="AH454" s="48"/>
      <c r="AI454" s="48">
        <v>561787.1</v>
      </c>
      <c r="AJ454" s="48">
        <v>55546.9</v>
      </c>
      <c r="AK454" s="48">
        <v>136149056</v>
      </c>
      <c r="AL454" s="48">
        <v>4270924.5</v>
      </c>
      <c r="AM454" s="48">
        <v>21168322</v>
      </c>
      <c r="AN454" s="48">
        <v>19553786</v>
      </c>
      <c r="AO454" s="48">
        <v>1284332</v>
      </c>
      <c r="AP454" s="48">
        <v>5285233</v>
      </c>
      <c r="AQ454" s="48">
        <v>2124806.2999999998</v>
      </c>
      <c r="AR454" s="48" t="s">
        <v>43</v>
      </c>
    </row>
    <row r="455" spans="1:44">
      <c r="A455" s="38" t="s">
        <v>5</v>
      </c>
      <c r="B455" s="2">
        <v>1168</v>
      </c>
      <c r="C455" s="2" t="s">
        <v>18</v>
      </c>
      <c r="D455" s="39">
        <v>443</v>
      </c>
      <c r="E455" s="17">
        <v>22.971477230826601</v>
      </c>
      <c r="F455" s="20">
        <v>0.57357336650740431</v>
      </c>
      <c r="G455" s="46">
        <v>14.109949042013501</v>
      </c>
      <c r="H455" s="46">
        <v>21.003466929429798</v>
      </c>
      <c r="I455" s="46">
        <v>29.938661822626901</v>
      </c>
      <c r="J455" s="47">
        <v>11.2903479134884</v>
      </c>
      <c r="K455" s="47">
        <v>17.9855318739619</v>
      </c>
      <c r="L455" s="47">
        <v>27.393260809620099</v>
      </c>
      <c r="M455" s="56">
        <v>49465800</v>
      </c>
      <c r="N455" s="56">
        <v>13358100</v>
      </c>
      <c r="O455" s="56">
        <v>9774000</v>
      </c>
      <c r="P455" s="56">
        <v>3647570</v>
      </c>
      <c r="Q455" s="56">
        <v>77690700</v>
      </c>
      <c r="R455" s="56">
        <v>4546000</v>
      </c>
      <c r="S455" s="51">
        <v>5327090</v>
      </c>
      <c r="T455" s="51">
        <v>6750370</v>
      </c>
      <c r="U455" s="56">
        <v>39134300</v>
      </c>
      <c r="W455" s="56">
        <v>531000</v>
      </c>
      <c r="X455" s="56">
        <v>2620000</v>
      </c>
      <c r="Y455" s="56">
        <v>2700000</v>
      </c>
      <c r="Z455" s="76"/>
      <c r="AA455" s="56">
        <v>3300000</v>
      </c>
      <c r="AB455" s="56">
        <v>3450000</v>
      </c>
      <c r="AC455" s="56">
        <v>786000</v>
      </c>
      <c r="AD455" s="56">
        <v>1320000</v>
      </c>
      <c r="AE455" s="56">
        <v>1950000</v>
      </c>
      <c r="AF455" s="76"/>
      <c r="AG455" s="76"/>
      <c r="AH455" s="76"/>
      <c r="AI455" s="56">
        <v>88700</v>
      </c>
      <c r="AJ455" s="56">
        <v>287000</v>
      </c>
      <c r="AK455" s="56">
        <v>39100000</v>
      </c>
      <c r="AL455" s="56">
        <v>1130000</v>
      </c>
      <c r="AM455" s="56">
        <v>239000</v>
      </c>
      <c r="AN455" s="56">
        <v>3370000</v>
      </c>
      <c r="AO455" s="56">
        <v>8190000</v>
      </c>
      <c r="AP455" s="56">
        <v>1110000</v>
      </c>
      <c r="AQ455" s="56">
        <v>485000</v>
      </c>
      <c r="AR455" s="76"/>
    </row>
    <row r="456" spans="1:44">
      <c r="A456" s="38" t="s">
        <v>5</v>
      </c>
      <c r="B456" s="2">
        <v>1168</v>
      </c>
      <c r="C456" s="2" t="s">
        <v>18</v>
      </c>
      <c r="D456" s="37">
        <v>448.1</v>
      </c>
      <c r="E456" s="17">
        <v>23.104848296418801</v>
      </c>
      <c r="F456" s="20">
        <v>0.65560963862026833</v>
      </c>
      <c r="G456" s="46">
        <v>20.052466242244801</v>
      </c>
      <c r="H456" s="46">
        <v>26.879459390202399</v>
      </c>
      <c r="I456" s="46">
        <v>38.519213688094098</v>
      </c>
      <c r="J456" s="47">
        <v>16.917109192085899</v>
      </c>
      <c r="K456" s="47">
        <v>24.124185083425001</v>
      </c>
      <c r="L456" s="47">
        <v>35.581698843244901</v>
      </c>
      <c r="M456" s="54">
        <v>7857061.5</v>
      </c>
      <c r="N456" s="54">
        <v>2110714.7999999998</v>
      </c>
      <c r="O456" s="54">
        <v>2104890</v>
      </c>
      <c r="P456" s="54">
        <v>748190.8</v>
      </c>
      <c r="Q456" s="54">
        <v>14533273</v>
      </c>
      <c r="R456" s="54">
        <v>1165048.3999999999</v>
      </c>
      <c r="S456" s="51">
        <v>1122716.8999999999</v>
      </c>
      <c r="T456" s="51">
        <v>1592658.5</v>
      </c>
      <c r="U456" s="54">
        <v>9621092</v>
      </c>
      <c r="W456" s="54">
        <v>93900</v>
      </c>
      <c r="X456" s="54">
        <v>549000</v>
      </c>
      <c r="Y456" s="54">
        <v>574000</v>
      </c>
      <c r="Z456" s="48"/>
      <c r="AA456" s="54">
        <v>847000</v>
      </c>
      <c r="AB456" s="54">
        <v>745000</v>
      </c>
      <c r="AC456" s="54">
        <v>162000</v>
      </c>
      <c r="AD456" s="54">
        <v>304000</v>
      </c>
      <c r="AE456" s="54">
        <v>712000</v>
      </c>
      <c r="AF456" s="48"/>
      <c r="AG456" s="48"/>
      <c r="AH456" s="48"/>
      <c r="AI456" s="54">
        <v>71800</v>
      </c>
      <c r="AJ456" s="54">
        <v>145000</v>
      </c>
      <c r="AK456" s="54">
        <v>9620000</v>
      </c>
      <c r="AL456" s="54">
        <v>515000</v>
      </c>
      <c r="AM456" s="54">
        <v>64700</v>
      </c>
      <c r="AN456" s="54">
        <v>1250000</v>
      </c>
      <c r="AO456" s="54">
        <v>1250000</v>
      </c>
      <c r="AP456" s="54">
        <v>554000</v>
      </c>
      <c r="AQ456" s="54">
        <v>226000</v>
      </c>
      <c r="AR456" s="48"/>
    </row>
    <row r="457" spans="1:44">
      <c r="A457" s="37" t="s">
        <v>5</v>
      </c>
      <c r="B457" s="2">
        <v>1168</v>
      </c>
      <c r="C457" s="2" t="s">
        <v>18</v>
      </c>
      <c r="D457" s="37">
        <v>451.28</v>
      </c>
      <c r="E457" s="17">
        <v>23.193226519856001</v>
      </c>
      <c r="F457" s="20">
        <v>0.66421164010779199</v>
      </c>
      <c r="G457" s="46">
        <v>20.588681715020801</v>
      </c>
      <c r="H457" s="46">
        <v>27.446818496779301</v>
      </c>
      <c r="I457" s="46">
        <v>39.472265088081997</v>
      </c>
      <c r="J457" s="47">
        <v>17.471558087466899</v>
      </c>
      <c r="K457" s="47">
        <v>24.759039334973998</v>
      </c>
      <c r="L457" s="47">
        <v>36.432840395754098</v>
      </c>
      <c r="M457" s="48">
        <v>9902182</v>
      </c>
      <c r="N457" s="48">
        <v>2367777</v>
      </c>
      <c r="O457" s="48">
        <v>2428873.7999999998</v>
      </c>
      <c r="P457" s="48">
        <v>979180.5</v>
      </c>
      <c r="Q457" s="48">
        <v>18597538</v>
      </c>
      <c r="R457" s="48">
        <v>1275565.6000000001</v>
      </c>
      <c r="S457" s="51">
        <v>1671135.6</v>
      </c>
      <c r="T457" s="51">
        <v>3450219.8</v>
      </c>
      <c r="U457" s="48">
        <v>56843.8</v>
      </c>
      <c r="W457" s="48" t="s">
        <v>43</v>
      </c>
      <c r="X457" s="48">
        <v>890393.8</v>
      </c>
      <c r="Y457" s="48">
        <v>780741.8</v>
      </c>
      <c r="Z457" s="48">
        <v>1671135.6</v>
      </c>
      <c r="AA457" s="48">
        <v>1803450.5</v>
      </c>
      <c r="AB457" s="48">
        <v>1646769.3</v>
      </c>
      <c r="AC457" s="48">
        <v>3450219.8</v>
      </c>
      <c r="AD457" s="48">
        <v>337110.2</v>
      </c>
      <c r="AE457" s="48">
        <v>475034.6</v>
      </c>
      <c r="AF457" s="48">
        <v>812144.8</v>
      </c>
      <c r="AG457" s="48">
        <v>195944.1</v>
      </c>
      <c r="AH457" s="48">
        <v>443933.3</v>
      </c>
      <c r="AI457" s="48">
        <v>255186.4</v>
      </c>
      <c r="AJ457" s="48">
        <v>895063.8</v>
      </c>
      <c r="AK457" s="48">
        <v>56843.8</v>
      </c>
      <c r="AL457" s="48">
        <v>79570.8</v>
      </c>
      <c r="AM457" s="48">
        <v>136414.6</v>
      </c>
      <c r="AN457" s="48">
        <v>25348948</v>
      </c>
      <c r="AO457" s="48">
        <v>691563.7</v>
      </c>
      <c r="AP457" s="48">
        <v>3664091</v>
      </c>
      <c r="AQ457" s="48">
        <v>3558455</v>
      </c>
      <c r="AR457" s="48">
        <v>941218.5</v>
      </c>
    </row>
    <row r="458" spans="1:44">
      <c r="A458" s="38" t="s">
        <v>5</v>
      </c>
      <c r="B458" s="2">
        <v>1168</v>
      </c>
      <c r="C458" s="2" t="s">
        <v>18</v>
      </c>
      <c r="D458" s="37">
        <v>457.7</v>
      </c>
      <c r="E458" s="17">
        <v>23.382508644704899</v>
      </c>
      <c r="F458" s="20">
        <v>0.62278051701965875</v>
      </c>
      <c r="G458" s="46">
        <v>17.7097565997692</v>
      </c>
      <c r="H458" s="46">
        <v>24.4967990723115</v>
      </c>
      <c r="I458" s="46">
        <v>35.012725488741999</v>
      </c>
      <c r="J458" s="47">
        <v>14.716691648377701</v>
      </c>
      <c r="K458" s="47">
        <v>21.665547946459601</v>
      </c>
      <c r="L458" s="47">
        <v>32.298256228384503</v>
      </c>
      <c r="M458" s="54">
        <v>12264466</v>
      </c>
      <c r="N458" s="54">
        <v>2933088.8</v>
      </c>
      <c r="O458" s="54">
        <v>2465836</v>
      </c>
      <c r="P458" s="54">
        <v>854838.2</v>
      </c>
      <c r="Q458" s="54">
        <v>17880952</v>
      </c>
      <c r="R458" s="54">
        <v>1521786.6</v>
      </c>
      <c r="S458" s="51">
        <v>1805749.5</v>
      </c>
      <c r="T458" s="51">
        <v>2401407</v>
      </c>
      <c r="U458" s="54">
        <v>15408104</v>
      </c>
      <c r="W458" s="54">
        <v>183000</v>
      </c>
      <c r="X458" s="54">
        <v>915000</v>
      </c>
      <c r="Y458" s="54">
        <v>891000</v>
      </c>
      <c r="Z458" s="48"/>
      <c r="AA458" s="54">
        <v>1320000</v>
      </c>
      <c r="AB458" s="54">
        <v>1080000</v>
      </c>
      <c r="AC458" s="54">
        <v>287000</v>
      </c>
      <c r="AD458" s="54">
        <v>429000</v>
      </c>
      <c r="AE458" s="54">
        <v>991000</v>
      </c>
      <c r="AF458" s="48"/>
      <c r="AG458" s="48"/>
      <c r="AH458" s="48"/>
      <c r="AI458" s="54">
        <v>128000</v>
      </c>
      <c r="AJ458" s="54">
        <v>252000</v>
      </c>
      <c r="AK458" s="54">
        <v>15400000</v>
      </c>
      <c r="AL458" s="54">
        <v>500000</v>
      </c>
      <c r="AM458" s="54">
        <v>78400</v>
      </c>
      <c r="AN458" s="54">
        <v>116000</v>
      </c>
      <c r="AO458" s="54">
        <v>106000</v>
      </c>
      <c r="AP458" s="54">
        <v>25500</v>
      </c>
      <c r="AQ458" s="54">
        <v>630000</v>
      </c>
      <c r="AR458" s="48"/>
    </row>
    <row r="459" spans="1:44">
      <c r="A459" s="37" t="s">
        <v>5</v>
      </c>
      <c r="B459" s="2">
        <v>1168</v>
      </c>
      <c r="C459" s="2" t="s">
        <v>18</v>
      </c>
      <c r="D459" s="37">
        <v>459.61</v>
      </c>
      <c r="E459" s="17">
        <v>23.4413508242889</v>
      </c>
      <c r="F459" s="20">
        <v>0.66412705908201763</v>
      </c>
      <c r="G459" s="46">
        <v>20.5782907366677</v>
      </c>
      <c r="H459" s="46">
        <v>27.427481337406199</v>
      </c>
      <c r="I459" s="46">
        <v>39.444668625790797</v>
      </c>
      <c r="J459" s="47">
        <v>17.431832823045401</v>
      </c>
      <c r="K459" s="47">
        <v>24.775881653083001</v>
      </c>
      <c r="L459" s="47">
        <v>36.503029201682999</v>
      </c>
      <c r="M459" s="48">
        <v>7246366</v>
      </c>
      <c r="N459" s="48">
        <v>2044755.1</v>
      </c>
      <c r="O459" s="48">
        <v>2140709.5</v>
      </c>
      <c r="P459" s="48">
        <v>779676.3</v>
      </c>
      <c r="Q459" s="48">
        <v>16689956</v>
      </c>
      <c r="R459" s="48">
        <v>1122741.8999999999</v>
      </c>
      <c r="S459" s="51">
        <v>658016.89999999991</v>
      </c>
      <c r="T459" s="51">
        <v>1168298.6000000001</v>
      </c>
      <c r="U459" s="48">
        <v>9186622</v>
      </c>
      <c r="W459" s="48" t="s">
        <v>43</v>
      </c>
      <c r="X459" s="48">
        <v>355674.3</v>
      </c>
      <c r="Y459" s="48">
        <v>302342.59999999998</v>
      </c>
      <c r="Z459" s="48"/>
      <c r="AA459" s="48">
        <v>524172.2</v>
      </c>
      <c r="AB459" s="48">
        <v>644126.4</v>
      </c>
      <c r="AC459" s="48">
        <v>125657.8</v>
      </c>
      <c r="AD459" s="48">
        <v>219246</v>
      </c>
      <c r="AE459" s="48">
        <v>157822.5</v>
      </c>
      <c r="AF459" s="48">
        <v>87317.6</v>
      </c>
      <c r="AG459" s="48">
        <v>89414.399999999994</v>
      </c>
      <c r="AH459" s="48"/>
      <c r="AI459" s="48">
        <v>17137.7</v>
      </c>
      <c r="AJ459" s="48">
        <v>41760.699999999997</v>
      </c>
      <c r="AK459" s="48">
        <v>9186622</v>
      </c>
      <c r="AL459" s="48">
        <v>282089.2</v>
      </c>
      <c r="AM459" s="48">
        <v>1363944.9</v>
      </c>
      <c r="AN459" s="48">
        <v>1296266.3999999999</v>
      </c>
      <c r="AO459" s="48">
        <v>222547.4</v>
      </c>
      <c r="AP459" s="48">
        <v>109576.4</v>
      </c>
      <c r="AQ459" s="48">
        <v>120623.2</v>
      </c>
      <c r="AR459" s="48" t="s">
        <v>43</v>
      </c>
    </row>
    <row r="460" spans="1:44">
      <c r="A460" s="37" t="s">
        <v>5</v>
      </c>
      <c r="B460" s="2">
        <v>1168</v>
      </c>
      <c r="C460" s="2" t="s">
        <v>18</v>
      </c>
      <c r="D460" s="37">
        <v>464.28</v>
      </c>
      <c r="E460" s="17">
        <v>23.589509264366001</v>
      </c>
      <c r="F460" s="20">
        <v>0.64878893553793948</v>
      </c>
      <c r="G460" s="46">
        <v>19.4997294123764</v>
      </c>
      <c r="H460" s="46">
        <v>26.371060252089201</v>
      </c>
      <c r="I460" s="46">
        <v>37.879445156935397</v>
      </c>
      <c r="J460" s="47">
        <v>16.447529433310599</v>
      </c>
      <c r="K460" s="47">
        <v>23.630390259390801</v>
      </c>
      <c r="L460" s="47">
        <v>34.809276008685998</v>
      </c>
      <c r="M460" s="48">
        <v>12336481</v>
      </c>
      <c r="N460" s="48">
        <v>2400212.7999999998</v>
      </c>
      <c r="O460" s="48">
        <v>2371990.2999999998</v>
      </c>
      <c r="P460" s="48">
        <v>853350.40000000002</v>
      </c>
      <c r="Q460" s="48">
        <v>20277042</v>
      </c>
      <c r="R460" s="48">
        <v>1208550.1000000001</v>
      </c>
      <c r="S460" s="51">
        <v>626333.69999999995</v>
      </c>
      <c r="T460" s="51">
        <v>1344598.2999999998</v>
      </c>
      <c r="U460" s="48">
        <v>8250752</v>
      </c>
      <c r="W460" s="48" t="s">
        <v>43</v>
      </c>
      <c r="X460" s="48">
        <v>47291.6</v>
      </c>
      <c r="Y460" s="48">
        <v>579042.1</v>
      </c>
      <c r="Z460" s="48"/>
      <c r="AA460" s="48">
        <v>599245.69999999995</v>
      </c>
      <c r="AB460" s="48">
        <v>745352.6</v>
      </c>
      <c r="AC460" s="48">
        <v>120433</v>
      </c>
      <c r="AD460" s="48">
        <v>315346.59999999998</v>
      </c>
      <c r="AE460" s="48">
        <v>183056</v>
      </c>
      <c r="AF460" s="48">
        <v>82535.3</v>
      </c>
      <c r="AG460" s="48">
        <v>86375.1</v>
      </c>
      <c r="AH460" s="48"/>
      <c r="AI460" s="48">
        <v>15722.6</v>
      </c>
      <c r="AJ460" s="48">
        <v>82720.3</v>
      </c>
      <c r="AK460" s="48">
        <v>8250752</v>
      </c>
      <c r="AL460" s="48">
        <v>358267.2</v>
      </c>
      <c r="AM460" s="48">
        <v>2408476.5</v>
      </c>
      <c r="AN460" s="48">
        <v>2085598.1</v>
      </c>
      <c r="AO460" s="48">
        <v>234544.2</v>
      </c>
      <c r="AP460" s="48">
        <v>233965</v>
      </c>
      <c r="AQ460" s="48">
        <v>170543.1</v>
      </c>
      <c r="AR460" s="48" t="s">
        <v>43</v>
      </c>
    </row>
    <row r="461" spans="1:44">
      <c r="A461" s="37" t="s">
        <v>5</v>
      </c>
      <c r="B461" s="2">
        <v>1168</v>
      </c>
      <c r="C461" s="2" t="s">
        <v>18</v>
      </c>
      <c r="D461" s="37">
        <v>466.06</v>
      </c>
      <c r="E461" s="17">
        <v>23.6474393272482</v>
      </c>
      <c r="F461" s="20">
        <v>0.63984982390819722</v>
      </c>
      <c r="G461" s="46">
        <v>18.852378379929299</v>
      </c>
      <c r="H461" s="46">
        <v>25.7052176841533</v>
      </c>
      <c r="I461" s="46">
        <v>36.743340363265602</v>
      </c>
      <c r="J461" s="47">
        <v>15.856005863604</v>
      </c>
      <c r="K461" s="47">
        <v>22.957939858883101</v>
      </c>
      <c r="L461" s="47">
        <v>33.794630874592201</v>
      </c>
      <c r="M461" s="48">
        <v>10743905</v>
      </c>
      <c r="N461" s="48">
        <v>2601014.7999999998</v>
      </c>
      <c r="O461" s="48">
        <v>2467699.5</v>
      </c>
      <c r="P461" s="48">
        <v>923043.7</v>
      </c>
      <c r="Q461" s="48">
        <v>22167810</v>
      </c>
      <c r="R461" s="48">
        <v>1230270.3999999999</v>
      </c>
      <c r="S461" s="51">
        <v>477088.69999999995</v>
      </c>
      <c r="T461" s="51">
        <v>935730.8</v>
      </c>
      <c r="U461" s="48">
        <v>5155652</v>
      </c>
      <c r="W461" s="48" t="s">
        <v>43</v>
      </c>
      <c r="X461" s="48">
        <v>261521.9</v>
      </c>
      <c r="Y461" s="48">
        <v>215566.8</v>
      </c>
      <c r="Z461" s="48"/>
      <c r="AA461" s="48">
        <v>419944.5</v>
      </c>
      <c r="AB461" s="48">
        <v>515786.3</v>
      </c>
      <c r="AC461" s="48">
        <v>160624.20000000001</v>
      </c>
      <c r="AD461" s="48">
        <v>338423.1</v>
      </c>
      <c r="AE461" s="48">
        <v>117840.6</v>
      </c>
      <c r="AF461" s="48">
        <v>40855.599999999999</v>
      </c>
      <c r="AG461" s="48">
        <v>89121.600000000006</v>
      </c>
      <c r="AH461" s="48"/>
      <c r="AI461" s="48">
        <v>14839.1</v>
      </c>
      <c r="AJ461" s="48">
        <v>84792.5</v>
      </c>
      <c r="AK461" s="48">
        <v>5155652</v>
      </c>
      <c r="AL461" s="48">
        <v>354381.1</v>
      </c>
      <c r="AM461" s="48">
        <v>1212155.8</v>
      </c>
      <c r="AN461" s="48">
        <v>975276.9</v>
      </c>
      <c r="AO461" s="48">
        <v>159070.5</v>
      </c>
      <c r="AP461" s="48">
        <v>67939</v>
      </c>
      <c r="AQ461" s="48">
        <v>159522.79999999999</v>
      </c>
      <c r="AR461" s="48" t="s">
        <v>43</v>
      </c>
    </row>
    <row r="462" spans="1:44">
      <c r="A462" s="37" t="s">
        <v>5</v>
      </c>
      <c r="B462" s="2">
        <v>1168</v>
      </c>
      <c r="C462" s="2" t="s">
        <v>18</v>
      </c>
      <c r="D462" s="37">
        <v>467.12</v>
      </c>
      <c r="E462" s="17">
        <v>23.682285646692002</v>
      </c>
      <c r="F462" s="20">
        <v>0.66209595475083793</v>
      </c>
      <c r="G462" s="46">
        <v>20.435843744544002</v>
      </c>
      <c r="H462" s="46">
        <v>27.271965885357702</v>
      </c>
      <c r="I462" s="46">
        <v>39.273788974492099</v>
      </c>
      <c r="J462" s="47">
        <v>17.323958117829299</v>
      </c>
      <c r="K462" s="47">
        <v>24.6079581662623</v>
      </c>
      <c r="L462" s="47">
        <v>36.152272723236401</v>
      </c>
      <c r="M462" s="48">
        <v>987733.3</v>
      </c>
      <c r="N462" s="48">
        <v>167836.5</v>
      </c>
      <c r="O462" s="48">
        <v>164096</v>
      </c>
      <c r="P462" s="48">
        <v>60906.5</v>
      </c>
      <c r="Q462" s="48">
        <v>1274057.8999999999</v>
      </c>
      <c r="R462" s="48">
        <v>103859.7</v>
      </c>
      <c r="S462" s="51">
        <v>129213.40000000001</v>
      </c>
      <c r="T462" s="51">
        <v>139595.6</v>
      </c>
      <c r="U462" s="48">
        <v>0</v>
      </c>
      <c r="W462" s="48" t="s">
        <v>43</v>
      </c>
      <c r="X462" s="48">
        <v>53563.8</v>
      </c>
      <c r="Y462" s="48">
        <v>75649.600000000006</v>
      </c>
      <c r="Z462" s="48">
        <v>129213.4</v>
      </c>
      <c r="AA462" s="48">
        <v>16729.099999999999</v>
      </c>
      <c r="AB462" s="48">
        <v>122866.5</v>
      </c>
      <c r="AC462" s="48">
        <v>139595.6</v>
      </c>
      <c r="AD462" s="48">
        <v>15830.4</v>
      </c>
      <c r="AE462" s="48">
        <v>23751</v>
      </c>
      <c r="AF462" s="48">
        <v>39581.4</v>
      </c>
      <c r="AG462" s="48" t="s">
        <v>43</v>
      </c>
      <c r="AH462" s="48">
        <v>48326.2</v>
      </c>
      <c r="AI462" s="48">
        <v>48525.1</v>
      </c>
      <c r="AJ462" s="48">
        <v>96851.3</v>
      </c>
      <c r="AK462" s="48" t="s">
        <v>43</v>
      </c>
      <c r="AL462" s="48" t="s">
        <v>43</v>
      </c>
      <c r="AM462" s="48">
        <v>0</v>
      </c>
      <c r="AN462" s="48">
        <v>676839.2</v>
      </c>
      <c r="AO462" s="48">
        <v>27543.3</v>
      </c>
      <c r="AP462" s="48">
        <v>194095.7</v>
      </c>
      <c r="AQ462" s="48">
        <v>170501.2</v>
      </c>
      <c r="AR462" s="48">
        <v>27845.4</v>
      </c>
    </row>
    <row r="463" spans="1:44">
      <c r="A463" s="37" t="s">
        <v>5</v>
      </c>
      <c r="B463" s="2">
        <v>1168</v>
      </c>
      <c r="C463" s="2" t="s">
        <v>18</v>
      </c>
      <c r="D463" s="37">
        <v>468.72</v>
      </c>
      <c r="E463" s="17">
        <v>23.735348513118499</v>
      </c>
      <c r="F463" s="20">
        <v>0.69366690499724726</v>
      </c>
      <c r="G463" s="46">
        <v>22.583150564009902</v>
      </c>
      <c r="H463" s="46">
        <v>29.574370895734301</v>
      </c>
      <c r="I463" s="46">
        <v>42.7399220420888</v>
      </c>
      <c r="J463" s="47">
        <v>19.437701542368501</v>
      </c>
      <c r="K463" s="47">
        <v>26.9688295709187</v>
      </c>
      <c r="L463" s="47">
        <v>39.515926204293898</v>
      </c>
      <c r="M463" s="48">
        <v>41544176</v>
      </c>
      <c r="N463" s="48">
        <v>16266261</v>
      </c>
      <c r="O463" s="48">
        <v>25840324</v>
      </c>
      <c r="P463" s="48">
        <v>5627625.5</v>
      </c>
      <c r="Q463" s="48">
        <v>63252668</v>
      </c>
      <c r="R463" s="48">
        <v>5365703.5</v>
      </c>
      <c r="S463" s="51">
        <v>10762737</v>
      </c>
      <c r="T463" s="51">
        <v>19897402</v>
      </c>
      <c r="U463" s="48">
        <v>164632432</v>
      </c>
      <c r="W463" s="48" t="s">
        <v>43</v>
      </c>
      <c r="X463" s="48">
        <v>5826562.5</v>
      </c>
      <c r="Y463" s="48">
        <v>4936174.5</v>
      </c>
      <c r="Z463" s="48"/>
      <c r="AA463" s="48">
        <v>8700187</v>
      </c>
      <c r="AB463" s="48">
        <v>11197215</v>
      </c>
      <c r="AC463" s="48">
        <v>1784826.1</v>
      </c>
      <c r="AD463" s="48">
        <v>3806154.5</v>
      </c>
      <c r="AE463" s="48">
        <v>2682190.7999999998</v>
      </c>
      <c r="AF463" s="48">
        <v>1422378.5</v>
      </c>
      <c r="AG463" s="48">
        <v>1322485</v>
      </c>
      <c r="AH463" s="48"/>
      <c r="AI463" s="48">
        <v>200185.2</v>
      </c>
      <c r="AJ463" s="48">
        <v>646291.4</v>
      </c>
      <c r="AK463" s="48">
        <v>164632432</v>
      </c>
      <c r="AL463" s="48">
        <v>4233792.5</v>
      </c>
      <c r="AM463" s="48">
        <v>27647814</v>
      </c>
      <c r="AN463" s="48">
        <v>25566180</v>
      </c>
      <c r="AO463" s="48">
        <v>7607689</v>
      </c>
      <c r="AP463" s="48">
        <v>3362614.5</v>
      </c>
      <c r="AQ463" s="48">
        <v>1749960.3</v>
      </c>
      <c r="AR463" s="48" t="s">
        <v>43</v>
      </c>
    </row>
    <row r="464" spans="1:44">
      <c r="A464" s="38" t="s">
        <v>5</v>
      </c>
      <c r="B464" s="2">
        <v>1168</v>
      </c>
      <c r="C464" s="2" t="s">
        <v>18</v>
      </c>
      <c r="D464" s="44">
        <v>470.3</v>
      </c>
      <c r="E464" s="17">
        <v>23.7882647850716</v>
      </c>
      <c r="F464" s="20">
        <v>0.58246171123584911</v>
      </c>
      <c r="G464" s="46">
        <v>14.6716497175708</v>
      </c>
      <c r="H464" s="46">
        <v>21.563383299312999</v>
      </c>
      <c r="I464" s="46">
        <v>30.6005565417917</v>
      </c>
      <c r="J464" s="47">
        <v>11.8058958042044</v>
      </c>
      <c r="K464" s="47">
        <v>18.5957451749608</v>
      </c>
      <c r="L464" s="47">
        <v>28.202379000994</v>
      </c>
      <c r="M464" s="54">
        <v>25973594</v>
      </c>
      <c r="N464" s="54">
        <v>12194957</v>
      </c>
      <c r="O464" s="54">
        <v>8723294</v>
      </c>
      <c r="P464" s="54">
        <v>3738446.8</v>
      </c>
      <c r="Q464" s="54">
        <v>53644608</v>
      </c>
      <c r="R464" s="54">
        <v>4550101.5</v>
      </c>
      <c r="S464" s="51">
        <v>4476407.3</v>
      </c>
      <c r="T464" s="51">
        <v>7623344.5999999996</v>
      </c>
      <c r="U464" s="54">
        <v>56056704</v>
      </c>
      <c r="W464" s="54">
        <v>0</v>
      </c>
      <c r="X464" s="54">
        <v>2280000</v>
      </c>
      <c r="Y464" s="54">
        <v>2200000</v>
      </c>
      <c r="Z464" s="48"/>
      <c r="AA464" s="54">
        <v>4140000</v>
      </c>
      <c r="AB464" s="54">
        <v>3490000</v>
      </c>
      <c r="AC464" s="54">
        <v>1700000</v>
      </c>
      <c r="AD464" s="54">
        <v>2470000</v>
      </c>
      <c r="AE464" s="54">
        <v>2720000</v>
      </c>
      <c r="AF464" s="48"/>
      <c r="AG464" s="48"/>
      <c r="AH464" s="48"/>
      <c r="AI464" s="54">
        <v>360000</v>
      </c>
      <c r="AJ464" s="54">
        <v>1360000</v>
      </c>
      <c r="AK464" s="54">
        <v>56100000</v>
      </c>
      <c r="AL464" s="54">
        <v>2140000</v>
      </c>
      <c r="AM464" s="73">
        <v>259000</v>
      </c>
      <c r="AN464" s="54">
        <v>4800000</v>
      </c>
      <c r="AO464" s="73">
        <v>4630000</v>
      </c>
      <c r="AP464" s="54">
        <v>1960000</v>
      </c>
      <c r="AQ464" s="54">
        <v>822000</v>
      </c>
      <c r="AR464" s="48"/>
    </row>
    <row r="465" spans="1:44">
      <c r="A465" s="37" t="s">
        <v>5</v>
      </c>
      <c r="B465" s="2">
        <v>1168</v>
      </c>
      <c r="C465" s="2" t="s">
        <v>18</v>
      </c>
      <c r="D465" s="37">
        <v>472.11</v>
      </c>
      <c r="E465" s="17">
        <v>23.849474820633102</v>
      </c>
      <c r="F465" s="20">
        <v>0.63869427951157043</v>
      </c>
      <c r="G465" s="46">
        <v>18.843834211428501</v>
      </c>
      <c r="H465" s="46">
        <v>25.6468212816904</v>
      </c>
      <c r="I465" s="46">
        <v>36.699037903576098</v>
      </c>
      <c r="J465" s="47">
        <v>15.7801716716013</v>
      </c>
      <c r="K465" s="47">
        <v>22.890259969078901</v>
      </c>
      <c r="L465" s="47">
        <v>33.767574798019503</v>
      </c>
      <c r="M465" s="48">
        <v>243545.4</v>
      </c>
      <c r="N465" s="48">
        <v>63309</v>
      </c>
      <c r="O465" s="48">
        <v>71151.8</v>
      </c>
      <c r="P465" s="48">
        <v>20247.3</v>
      </c>
      <c r="Q465" s="48">
        <v>300668.5</v>
      </c>
      <c r="R465" s="48">
        <v>20514.7</v>
      </c>
      <c r="S465" s="51">
        <v>62612.5</v>
      </c>
      <c r="T465" s="51">
        <v>74954.600000000006</v>
      </c>
      <c r="U465" s="48">
        <v>306749.09999999998</v>
      </c>
      <c r="W465" s="48" t="s">
        <v>43</v>
      </c>
      <c r="X465" s="48">
        <v>9180.2000000000007</v>
      </c>
      <c r="Y465" s="48">
        <v>53432.3</v>
      </c>
      <c r="Z465" s="48"/>
      <c r="AA465" s="48">
        <v>24519.1</v>
      </c>
      <c r="AB465" s="48">
        <v>50435.5</v>
      </c>
      <c r="AC465" s="48">
        <v>10271</v>
      </c>
      <c r="AD465" s="48">
        <v>26712.6</v>
      </c>
      <c r="AE465" s="48">
        <v>5239.8999999999996</v>
      </c>
      <c r="AF465" s="48">
        <v>8716.6</v>
      </c>
      <c r="AG465" s="48">
        <v>655.29999999999995</v>
      </c>
      <c r="AH465" s="48"/>
      <c r="AI465" s="48">
        <v>6749</v>
      </c>
      <c r="AJ465" s="48">
        <v>2523.3000000000002</v>
      </c>
      <c r="AK465" s="48">
        <v>306749.09999999998</v>
      </c>
      <c r="AL465" s="48">
        <v>12454.2</v>
      </c>
      <c r="AM465" s="48">
        <v>33317.800000000003</v>
      </c>
      <c r="AN465" s="48">
        <v>23666.1</v>
      </c>
      <c r="AO465" s="48">
        <v>7590.3</v>
      </c>
      <c r="AP465" s="48">
        <v>6704.9</v>
      </c>
      <c r="AQ465" s="48">
        <v>4624.8</v>
      </c>
      <c r="AR465" s="48" t="s">
        <v>43</v>
      </c>
    </row>
    <row r="466" spans="1:44">
      <c r="A466" s="37" t="s">
        <v>5</v>
      </c>
      <c r="B466" s="2">
        <v>1168</v>
      </c>
      <c r="C466" s="2" t="s">
        <v>18</v>
      </c>
      <c r="D466" s="37">
        <v>473.98</v>
      </c>
      <c r="E466" s="17">
        <v>23.915054061749</v>
      </c>
      <c r="F466" s="20">
        <v>0.61410036859183281</v>
      </c>
      <c r="G466" s="46">
        <v>17.057025207906399</v>
      </c>
      <c r="H466" s="46">
        <v>23.8901913310666</v>
      </c>
      <c r="I466" s="46">
        <v>34.043898747533703</v>
      </c>
      <c r="J466" s="47">
        <v>14.0304185167171</v>
      </c>
      <c r="K466" s="47">
        <v>21.012964517236298</v>
      </c>
      <c r="L466" s="47">
        <v>31.386008123962</v>
      </c>
      <c r="M466" s="48">
        <v>478140.8</v>
      </c>
      <c r="N466" s="48">
        <v>204543.9</v>
      </c>
      <c r="O466" s="48">
        <v>179126.8</v>
      </c>
      <c r="P466" s="48">
        <v>58510.9</v>
      </c>
      <c r="Q466" s="48">
        <v>995115.1</v>
      </c>
      <c r="R466" s="48">
        <v>87862.7</v>
      </c>
      <c r="S466" s="51">
        <v>73453.600000000006</v>
      </c>
      <c r="T466" s="51">
        <v>135455.20000000001</v>
      </c>
      <c r="U466" s="48">
        <v>14888</v>
      </c>
      <c r="W466" s="48" t="s">
        <v>43</v>
      </c>
      <c r="X466" s="48">
        <v>27100.9</v>
      </c>
      <c r="Y466" s="48">
        <v>46352.7</v>
      </c>
      <c r="Z466" s="48">
        <v>73453.600000000006</v>
      </c>
      <c r="AA466" s="48">
        <v>63444.2</v>
      </c>
      <c r="AB466" s="48">
        <v>72011</v>
      </c>
      <c r="AC466" s="48">
        <v>135455.20000000001</v>
      </c>
      <c r="AD466" s="48">
        <v>19369.3</v>
      </c>
      <c r="AE466" s="48">
        <v>22552</v>
      </c>
      <c r="AF466" s="48">
        <v>41921.300000000003</v>
      </c>
      <c r="AG466" s="48">
        <v>5666</v>
      </c>
      <c r="AH466" s="48">
        <v>13080.8</v>
      </c>
      <c r="AI466" s="48">
        <v>7747.9</v>
      </c>
      <c r="AJ466" s="48">
        <v>26494.7</v>
      </c>
      <c r="AK466" s="48">
        <v>14888</v>
      </c>
      <c r="AL466" s="48" t="s">
        <v>43</v>
      </c>
      <c r="AM466" s="48">
        <v>14888</v>
      </c>
      <c r="AN466" s="48">
        <v>807863.3</v>
      </c>
      <c r="AO466" s="48">
        <v>35622.6</v>
      </c>
      <c r="AP466" s="48">
        <v>60698.400000000001</v>
      </c>
      <c r="AQ466" s="48">
        <v>49460.2</v>
      </c>
      <c r="AR466" s="48">
        <v>17483.2</v>
      </c>
    </row>
    <row r="467" spans="1:44">
      <c r="A467" s="37" t="s">
        <v>5</v>
      </c>
      <c r="B467" s="2">
        <v>1168</v>
      </c>
      <c r="C467" s="2" t="s">
        <v>18</v>
      </c>
      <c r="D467" s="37">
        <v>474.98</v>
      </c>
      <c r="E467" s="17">
        <v>23.951579494374698</v>
      </c>
      <c r="F467" s="20">
        <v>0.67950382588819325</v>
      </c>
      <c r="G467" s="46">
        <v>21.659218716231699</v>
      </c>
      <c r="H467" s="46">
        <v>28.574150401835499</v>
      </c>
      <c r="I467" s="46">
        <v>41.138739260804698</v>
      </c>
      <c r="J467" s="47">
        <v>18.498644584617001</v>
      </c>
      <c r="K467" s="47">
        <v>25.956696843703</v>
      </c>
      <c r="L467" s="47">
        <v>37.981307093223798</v>
      </c>
      <c r="M467" s="48">
        <v>10711927</v>
      </c>
      <c r="N467" s="48">
        <v>2067273.3</v>
      </c>
      <c r="O467" s="48">
        <v>2296015.2999999998</v>
      </c>
      <c r="P467" s="48">
        <v>820167.1</v>
      </c>
      <c r="Q467" s="48">
        <v>16821172</v>
      </c>
      <c r="R467" s="48">
        <v>1266772</v>
      </c>
      <c r="S467" s="51">
        <v>1070544.6000000001</v>
      </c>
      <c r="T467" s="51">
        <v>1833014</v>
      </c>
      <c r="U467" s="48">
        <v>13401515</v>
      </c>
      <c r="W467" s="48" t="s">
        <v>43</v>
      </c>
      <c r="X467" s="48">
        <v>455397.3</v>
      </c>
      <c r="Y467" s="48">
        <v>615147.30000000005</v>
      </c>
      <c r="Z467" s="48"/>
      <c r="AA467" s="48">
        <v>829371.4</v>
      </c>
      <c r="AB467" s="48">
        <v>1003642.6</v>
      </c>
      <c r="AC467" s="48">
        <v>174390.5</v>
      </c>
      <c r="AD467" s="48">
        <v>254698.6</v>
      </c>
      <c r="AE467" s="48">
        <v>204175.6</v>
      </c>
      <c r="AF467" s="48">
        <v>118132.1</v>
      </c>
      <c r="AG467" s="48">
        <v>132201.79999999999</v>
      </c>
      <c r="AH467" s="48"/>
      <c r="AI467" s="48">
        <v>46010.1</v>
      </c>
      <c r="AJ467" s="48">
        <v>70189.2</v>
      </c>
      <c r="AK467" s="48">
        <v>13401515</v>
      </c>
      <c r="AL467" s="48">
        <v>506704.4</v>
      </c>
      <c r="AM467" s="48">
        <v>2062049.6</v>
      </c>
      <c r="AN467" s="48">
        <v>1858847.9</v>
      </c>
      <c r="AO467" s="48">
        <v>521940.5</v>
      </c>
      <c r="AP467" s="48">
        <v>185231.7</v>
      </c>
      <c r="AQ467" s="48">
        <v>204047.5</v>
      </c>
      <c r="AR467" s="48" t="s">
        <v>43</v>
      </c>
    </row>
    <row r="468" spans="1:44">
      <c r="A468" s="38" t="s">
        <v>5</v>
      </c>
      <c r="B468" s="2">
        <v>1168</v>
      </c>
      <c r="C468" s="2" t="s">
        <v>18</v>
      </c>
      <c r="D468" s="37">
        <v>476.03</v>
      </c>
      <c r="E468" s="17">
        <v>23.990958228710198</v>
      </c>
      <c r="F468" s="20">
        <v>0.57244663272770013</v>
      </c>
      <c r="G468" s="46">
        <v>13.9554972835905</v>
      </c>
      <c r="H468" s="46">
        <v>20.8403483296715</v>
      </c>
      <c r="I468" s="46">
        <v>29.6185840319352</v>
      </c>
      <c r="J468" s="47">
        <v>11.119332673545401</v>
      </c>
      <c r="K468" s="47">
        <v>17.858779251713901</v>
      </c>
      <c r="L468" s="47">
        <v>27.184971722623501</v>
      </c>
      <c r="M468" s="48">
        <v>15913941</v>
      </c>
      <c r="N468" s="48">
        <v>7077832</v>
      </c>
      <c r="O468" s="48">
        <v>4888869</v>
      </c>
      <c r="P468" s="48">
        <v>1787511.1</v>
      </c>
      <c r="Q468" s="48">
        <v>37102480</v>
      </c>
      <c r="R468" s="48">
        <v>2800053.5</v>
      </c>
      <c r="S468" s="51">
        <v>2680747.7000000002</v>
      </c>
      <c r="T468" s="51">
        <v>5144972.8</v>
      </c>
      <c r="U468" s="48">
        <v>37767116</v>
      </c>
      <c r="W468" s="48" t="s">
        <v>43</v>
      </c>
      <c r="X468" s="48">
        <v>1160978.8999999999</v>
      </c>
      <c r="Y468" s="48">
        <v>1519768.8</v>
      </c>
      <c r="Z468" s="48"/>
      <c r="AA468" s="48">
        <v>2574995</v>
      </c>
      <c r="AB468" s="48">
        <v>2569977.7999999998</v>
      </c>
      <c r="AC468" s="48">
        <v>660891.69999999995</v>
      </c>
      <c r="AD468" s="48">
        <v>1304611.6000000001</v>
      </c>
      <c r="AE468" s="48">
        <v>515022.6</v>
      </c>
      <c r="AF468" s="48">
        <v>246180.8</v>
      </c>
      <c r="AG468" s="48">
        <v>261656.4</v>
      </c>
      <c r="AH468" s="48"/>
      <c r="AI468" s="48">
        <v>57442.400000000001</v>
      </c>
      <c r="AJ468" s="48">
        <v>175662.4</v>
      </c>
      <c r="AK468" s="48">
        <v>37767116</v>
      </c>
      <c r="AL468" s="48">
        <v>1253521</v>
      </c>
      <c r="AM468" s="48">
        <v>5644645.5</v>
      </c>
      <c r="AN468" s="48">
        <v>4628493</v>
      </c>
      <c r="AO468" s="48">
        <v>2171433.7999999998</v>
      </c>
      <c r="AP468" s="48" t="s">
        <v>43</v>
      </c>
      <c r="AQ468" s="48">
        <v>466687.8</v>
      </c>
      <c r="AR468" s="48" t="s">
        <v>43</v>
      </c>
    </row>
    <row r="469" spans="1:44">
      <c r="A469" s="37" t="s">
        <v>5</v>
      </c>
      <c r="B469" s="2">
        <v>1168</v>
      </c>
      <c r="C469" s="2" t="s">
        <v>18</v>
      </c>
      <c r="D469" s="37">
        <v>477.08</v>
      </c>
      <c r="E469" s="17">
        <v>24.0313362159498</v>
      </c>
      <c r="F469" s="20">
        <v>0.66640182080151322</v>
      </c>
      <c r="G469" s="46">
        <v>20.673691128707699</v>
      </c>
      <c r="H469" s="46">
        <v>27.618329752206801</v>
      </c>
      <c r="I469" s="46">
        <v>39.6934264054143</v>
      </c>
      <c r="J469" s="47">
        <v>17.602506503583001</v>
      </c>
      <c r="K469" s="47">
        <v>24.8644861197462</v>
      </c>
      <c r="L469" s="47">
        <v>36.656716839099502</v>
      </c>
      <c r="M469" s="48">
        <v>11436158</v>
      </c>
      <c r="N469" s="48">
        <v>3180642</v>
      </c>
      <c r="O469" s="48">
        <v>3368142.8</v>
      </c>
      <c r="P469" s="48">
        <v>1220114.5</v>
      </c>
      <c r="Q469" s="48">
        <v>26084756</v>
      </c>
      <c r="R469" s="48">
        <v>1765451.3</v>
      </c>
      <c r="S469" s="51">
        <v>13158495.299999999</v>
      </c>
      <c r="T469" s="51">
        <v>3863766.6</v>
      </c>
      <c r="U469" s="48">
        <v>26973944</v>
      </c>
      <c r="W469" s="48" t="s">
        <v>43</v>
      </c>
      <c r="X469" s="48">
        <v>828582.7</v>
      </c>
      <c r="Y469" s="48">
        <v>12329912.6</v>
      </c>
      <c r="Z469" s="48"/>
      <c r="AA469" s="48">
        <v>1929872.5</v>
      </c>
      <c r="AB469" s="48">
        <v>1933894.1</v>
      </c>
      <c r="AC469" s="48">
        <v>521725.4</v>
      </c>
      <c r="AD469" s="48">
        <v>814416.9</v>
      </c>
      <c r="AE469" s="48">
        <v>528636.80000000005</v>
      </c>
      <c r="AF469" s="48">
        <v>191617</v>
      </c>
      <c r="AG469" s="48">
        <v>225906.8</v>
      </c>
      <c r="AH469" s="48"/>
      <c r="AI469" s="48">
        <v>51176.6</v>
      </c>
      <c r="AJ469" s="48">
        <v>107906.9</v>
      </c>
      <c r="AK469" s="48">
        <v>26973944</v>
      </c>
      <c r="AL469" s="48">
        <v>1061731.1000000001</v>
      </c>
      <c r="AM469" s="48">
        <v>4435881</v>
      </c>
      <c r="AN469" s="48">
        <v>3991347.8</v>
      </c>
      <c r="AO469" s="48">
        <v>867947.9</v>
      </c>
      <c r="AP469" s="48">
        <v>867947.9</v>
      </c>
      <c r="AQ469" s="48">
        <v>351506.4</v>
      </c>
      <c r="AR469" s="48" t="s">
        <v>43</v>
      </c>
    </row>
    <row r="470" spans="1:44">
      <c r="A470" s="37" t="s">
        <v>5</v>
      </c>
      <c r="B470" s="2">
        <v>1168</v>
      </c>
      <c r="C470" s="2" t="s">
        <v>18</v>
      </c>
      <c r="D470" s="37">
        <v>478.12</v>
      </c>
      <c r="E470" s="17">
        <v>24.072261927764998</v>
      </c>
      <c r="F470" s="20">
        <v>0.69815807001721319</v>
      </c>
      <c r="G470" s="46">
        <v>22.893390975889599</v>
      </c>
      <c r="H470" s="46">
        <v>29.888806016832099</v>
      </c>
      <c r="I470" s="46">
        <v>43.035775800224798</v>
      </c>
      <c r="J470" s="47">
        <v>19.730326372869101</v>
      </c>
      <c r="K470" s="47">
        <v>27.306751892806101</v>
      </c>
      <c r="L470" s="47">
        <v>39.913862937104398</v>
      </c>
      <c r="M470" s="48">
        <v>3233735.8</v>
      </c>
      <c r="N470" s="48">
        <v>827627.3</v>
      </c>
      <c r="O470" s="48">
        <v>918920.2</v>
      </c>
      <c r="P470" s="48">
        <v>359691.8</v>
      </c>
      <c r="Q470" s="48">
        <v>7523999</v>
      </c>
      <c r="R470" s="48">
        <v>635683.6</v>
      </c>
      <c r="S470" s="51">
        <v>380993.6</v>
      </c>
      <c r="T470" s="51">
        <v>671310.8</v>
      </c>
      <c r="U470" s="48">
        <v>49857.4</v>
      </c>
      <c r="W470" s="48" t="s">
        <v>43</v>
      </c>
      <c r="X470" s="48">
        <v>155775.29999999999</v>
      </c>
      <c r="Y470" s="48">
        <v>225218.3</v>
      </c>
      <c r="Z470" s="48">
        <v>380993.6</v>
      </c>
      <c r="AA470" s="48">
        <v>396209.3</v>
      </c>
      <c r="AB470" s="48">
        <v>275101.5</v>
      </c>
      <c r="AC470" s="48">
        <v>671310.8</v>
      </c>
      <c r="AD470" s="48">
        <v>58362.6</v>
      </c>
      <c r="AE470" s="48">
        <v>100804.1</v>
      </c>
      <c r="AF470" s="48">
        <v>159166.70000000001</v>
      </c>
      <c r="AG470" s="48">
        <v>39340.699999999997</v>
      </c>
      <c r="AH470" s="48">
        <v>70072.2</v>
      </c>
      <c r="AI470" s="48">
        <v>41228.199999999997</v>
      </c>
      <c r="AJ470" s="48">
        <v>150641.1</v>
      </c>
      <c r="AK470" s="48">
        <v>49857.4</v>
      </c>
      <c r="AL470" s="48" t="s">
        <v>43</v>
      </c>
      <c r="AM470" s="48">
        <v>49857.4</v>
      </c>
      <c r="AN470" s="48">
        <v>4293282.5</v>
      </c>
      <c r="AO470" s="48">
        <v>170234.3</v>
      </c>
      <c r="AP470" s="48">
        <v>551546.9</v>
      </c>
      <c r="AQ470" s="48">
        <v>425895.5</v>
      </c>
      <c r="AR470" s="48">
        <v>127916.4</v>
      </c>
    </row>
    <row r="471" spans="1:44">
      <c r="A471" s="37" t="s">
        <v>5</v>
      </c>
      <c r="B471" s="2">
        <v>1168</v>
      </c>
      <c r="C471" s="2" t="s">
        <v>18</v>
      </c>
      <c r="D471" s="37">
        <v>478.2</v>
      </c>
      <c r="E471" s="17">
        <v>24.075446987073299</v>
      </c>
      <c r="F471" s="20">
        <v>0.63084335288025595</v>
      </c>
      <c r="G471" s="46">
        <v>18.241214051842402</v>
      </c>
      <c r="H471" s="46">
        <v>25.079625348962001</v>
      </c>
      <c r="I471" s="46">
        <v>35.867281929274696</v>
      </c>
      <c r="J471" s="47">
        <v>15.226221798268099</v>
      </c>
      <c r="K471" s="47">
        <v>22.294681390924801</v>
      </c>
      <c r="L471" s="47">
        <v>32.944007679628903</v>
      </c>
      <c r="M471" s="48">
        <v>6236030</v>
      </c>
      <c r="N471" s="48">
        <v>1580245.5</v>
      </c>
      <c r="O471" s="48">
        <v>1570895.9</v>
      </c>
      <c r="P471" s="48">
        <v>513013.4</v>
      </c>
      <c r="Q471" s="48">
        <v>9407194</v>
      </c>
      <c r="R471" s="48">
        <v>616536.1</v>
      </c>
      <c r="S471" s="51">
        <v>434156.30000000005</v>
      </c>
      <c r="T471" s="51">
        <v>846916.1</v>
      </c>
      <c r="U471" s="48">
        <v>6202449</v>
      </c>
      <c r="W471" s="48" t="s">
        <v>43</v>
      </c>
      <c r="X471" s="48">
        <v>180421.1</v>
      </c>
      <c r="Y471" s="48">
        <v>253735.2</v>
      </c>
      <c r="Z471" s="48"/>
      <c r="AA471" s="48">
        <v>369564.8</v>
      </c>
      <c r="AB471" s="48">
        <v>477351.3</v>
      </c>
      <c r="AC471" s="48">
        <v>83672.7</v>
      </c>
      <c r="AD471" s="48">
        <v>114901.4</v>
      </c>
      <c r="AE471" s="48">
        <v>98464</v>
      </c>
      <c r="AF471" s="48">
        <v>48273.5</v>
      </c>
      <c r="AG471" s="48">
        <v>59900</v>
      </c>
      <c r="AH471" s="48"/>
      <c r="AI471" s="48">
        <v>8783.1</v>
      </c>
      <c r="AJ471" s="48">
        <v>19062.8</v>
      </c>
      <c r="AK471" s="48">
        <v>6202449</v>
      </c>
      <c r="AL471" s="48">
        <v>192730.2</v>
      </c>
      <c r="AM471" s="48">
        <v>962492.8</v>
      </c>
      <c r="AN471" s="48">
        <v>760509.1</v>
      </c>
      <c r="AO471" s="48">
        <v>208369.9</v>
      </c>
      <c r="AP471" s="48">
        <v>89095.6</v>
      </c>
      <c r="AQ471" s="48">
        <v>71964.3</v>
      </c>
      <c r="AR471" s="48" t="s">
        <v>43</v>
      </c>
    </row>
    <row r="472" spans="1:44">
      <c r="A472" s="38" t="s">
        <v>5</v>
      </c>
      <c r="B472" s="2">
        <v>1168</v>
      </c>
      <c r="C472" s="2" t="s">
        <v>18</v>
      </c>
      <c r="D472" s="37">
        <v>483.02</v>
      </c>
      <c r="E472" s="17">
        <v>24.275996494778902</v>
      </c>
      <c r="F472" s="20">
        <v>0.5082485066051422</v>
      </c>
      <c r="G472" s="46">
        <v>8.9065415630739508</v>
      </c>
      <c r="H472" s="46">
        <v>16.1652485576614</v>
      </c>
      <c r="I472" s="46">
        <v>23.559556386671002</v>
      </c>
      <c r="J472" s="47">
        <v>6.45883580614076</v>
      </c>
      <c r="K472" s="47">
        <v>13.048222145972099</v>
      </c>
      <c r="L472" s="47">
        <v>21.019915119611898</v>
      </c>
      <c r="M472" s="48">
        <v>12784398</v>
      </c>
      <c r="N472" s="48">
        <v>6438422</v>
      </c>
      <c r="O472" s="48">
        <v>3780652.3</v>
      </c>
      <c r="P472" s="48">
        <v>1136565.3</v>
      </c>
      <c r="Q472" s="48">
        <v>22448916</v>
      </c>
      <c r="R472" s="48">
        <v>1737197.1</v>
      </c>
      <c r="S472" s="51">
        <v>1215263.8999999999</v>
      </c>
      <c r="T472" s="51">
        <v>1732974.7000000002</v>
      </c>
      <c r="U472" s="48">
        <v>13922901</v>
      </c>
      <c r="W472" s="48" t="s">
        <v>43</v>
      </c>
      <c r="X472" s="48">
        <v>512226.5</v>
      </c>
      <c r="Y472" s="48">
        <v>703037.4</v>
      </c>
      <c r="Z472" s="48"/>
      <c r="AA472" s="48">
        <v>1011234.3</v>
      </c>
      <c r="AB472" s="48">
        <v>721740.4</v>
      </c>
      <c r="AC472" s="48">
        <v>186201</v>
      </c>
      <c r="AD472" s="48">
        <v>381643.8</v>
      </c>
      <c r="AE472" s="48">
        <v>213277.2</v>
      </c>
      <c r="AF472" s="48">
        <v>111486.7</v>
      </c>
      <c r="AG472" s="48">
        <v>149572.6</v>
      </c>
      <c r="AH472" s="48"/>
      <c r="AI472" s="48">
        <v>27033.3</v>
      </c>
      <c r="AJ472" s="48">
        <v>134435.1</v>
      </c>
      <c r="AK472" s="48">
        <v>13922901</v>
      </c>
      <c r="AL472" s="48">
        <v>451106.7</v>
      </c>
      <c r="AM472" s="48">
        <v>2553522.5</v>
      </c>
      <c r="AN472" s="48">
        <v>1773159</v>
      </c>
      <c r="AO472" s="48">
        <v>638611.6</v>
      </c>
      <c r="AP472" s="48">
        <v>138122.20000000001</v>
      </c>
      <c r="AQ472" s="48">
        <v>374703.7</v>
      </c>
      <c r="AR472" s="48" t="s">
        <v>43</v>
      </c>
    </row>
    <row r="473" spans="1:44">
      <c r="A473" s="37" t="s">
        <v>5</v>
      </c>
      <c r="B473" s="2">
        <v>1168</v>
      </c>
      <c r="C473" s="2" t="s">
        <v>18</v>
      </c>
      <c r="D473" s="37">
        <v>484.29</v>
      </c>
      <c r="E473" s="17">
        <v>24.331302132630199</v>
      </c>
      <c r="F473" s="20">
        <v>0.59976608007140708</v>
      </c>
      <c r="G473" s="46">
        <v>16.021836389973799</v>
      </c>
      <c r="H473" s="46">
        <v>22.854370539438801</v>
      </c>
      <c r="I473" s="46">
        <v>32.4267752650685</v>
      </c>
      <c r="J473" s="47">
        <v>13.062553387341699</v>
      </c>
      <c r="K473" s="47">
        <v>19.9394539243407</v>
      </c>
      <c r="L473" s="47">
        <v>29.892156766636202</v>
      </c>
      <c r="M473" s="48">
        <v>703147</v>
      </c>
      <c r="N473" s="48">
        <v>208056</v>
      </c>
      <c r="O473" s="48">
        <v>181072</v>
      </c>
      <c r="P473" s="48">
        <v>59372.800000000003</v>
      </c>
      <c r="Q473" s="48">
        <v>1052740</v>
      </c>
      <c r="R473" s="48">
        <v>71335.199999999997</v>
      </c>
      <c r="S473" s="51">
        <v>72296.399999999994</v>
      </c>
      <c r="T473" s="51">
        <v>84680.3</v>
      </c>
      <c r="U473" s="48">
        <v>1.23034</v>
      </c>
      <c r="W473" s="48">
        <v>0</v>
      </c>
      <c r="X473" s="48">
        <v>40759.800000000003</v>
      </c>
      <c r="Y473" s="48">
        <v>31536.6</v>
      </c>
      <c r="Z473" s="48"/>
      <c r="AA473" s="48">
        <v>48055</v>
      </c>
      <c r="AB473" s="48">
        <v>36625.300000000003</v>
      </c>
      <c r="AC473" s="48">
        <v>28536</v>
      </c>
      <c r="AD473" s="48">
        <v>48121.4</v>
      </c>
      <c r="AE473" s="48" t="s">
        <v>43</v>
      </c>
      <c r="AF473" s="48" t="s">
        <v>43</v>
      </c>
      <c r="AG473" s="48" t="s">
        <v>43</v>
      </c>
      <c r="AH473" s="48"/>
      <c r="AI473" s="48">
        <v>13593.9</v>
      </c>
      <c r="AJ473" s="48">
        <v>0</v>
      </c>
      <c r="AK473" s="48">
        <v>1.23034</v>
      </c>
      <c r="AL473" s="48">
        <v>40752.300000000003</v>
      </c>
      <c r="AM473" s="48">
        <v>128135</v>
      </c>
      <c r="AN473" s="48">
        <v>88067.199999999997</v>
      </c>
      <c r="AO473" s="48">
        <v>20312.400000000001</v>
      </c>
      <c r="AP473" s="48" t="s">
        <v>43</v>
      </c>
      <c r="AQ473" s="48">
        <v>25042.5</v>
      </c>
      <c r="AR473" s="48" t="s">
        <v>43</v>
      </c>
    </row>
    <row r="474" spans="1:44">
      <c r="A474" s="37" t="s">
        <v>5</v>
      </c>
      <c r="B474" s="2">
        <v>1168</v>
      </c>
      <c r="C474" s="2" t="s">
        <v>18</v>
      </c>
      <c r="D474" s="37">
        <v>487.04</v>
      </c>
      <c r="E474" s="17">
        <v>24.453824740651299</v>
      </c>
      <c r="F474" s="20">
        <v>0.55826865140770454</v>
      </c>
      <c r="G474" s="46">
        <v>12.868378952686999</v>
      </c>
      <c r="H474" s="46">
        <v>19.826237746989499</v>
      </c>
      <c r="I474" s="46">
        <v>28.240611946746899</v>
      </c>
      <c r="J474" s="47">
        <v>10.123988566704799</v>
      </c>
      <c r="K474" s="47">
        <v>16.807749487907699</v>
      </c>
      <c r="L474" s="47">
        <v>25.7842545746181</v>
      </c>
      <c r="M474" s="48">
        <v>3467</v>
      </c>
      <c r="N474" s="48">
        <v>15945278</v>
      </c>
      <c r="O474" s="48">
        <v>10584356</v>
      </c>
      <c r="P474" s="48">
        <v>3462324.3</v>
      </c>
      <c r="Q474" s="48">
        <v>76462072</v>
      </c>
      <c r="R474" s="48">
        <v>6105271.5</v>
      </c>
      <c r="S474" s="51">
        <v>4563942</v>
      </c>
      <c r="T474" s="51">
        <v>6850818.5</v>
      </c>
      <c r="U474" s="48">
        <v>60333220</v>
      </c>
      <c r="W474" s="48" t="s">
        <v>43</v>
      </c>
      <c r="X474" s="48">
        <v>1977369.5</v>
      </c>
      <c r="Y474" s="48">
        <v>2586572.5</v>
      </c>
      <c r="Z474" s="48"/>
      <c r="AA474" s="48">
        <v>3444834</v>
      </c>
      <c r="AB474" s="48">
        <v>3405984.5</v>
      </c>
      <c r="AC474" s="48">
        <v>670418.4</v>
      </c>
      <c r="AD474" s="48">
        <v>1388061.9</v>
      </c>
      <c r="AE474" s="48">
        <v>1063300.5</v>
      </c>
      <c r="AF474" s="48">
        <v>579957.80000000005</v>
      </c>
      <c r="AG474" s="48">
        <v>895570.4</v>
      </c>
      <c r="AH474" s="48"/>
      <c r="AI474" s="48">
        <v>98586.8</v>
      </c>
      <c r="AJ474" s="48">
        <v>405092.6</v>
      </c>
      <c r="AK474" s="48">
        <v>60333220</v>
      </c>
      <c r="AL474" s="48">
        <v>2041302.9</v>
      </c>
      <c r="AM474" s="48">
        <v>13565938</v>
      </c>
      <c r="AN474" s="48">
        <v>11351295</v>
      </c>
      <c r="AO474" s="48">
        <v>1864476</v>
      </c>
      <c r="AP474" s="48">
        <v>1204838.8999999999</v>
      </c>
      <c r="AQ474" s="48">
        <v>1196971.6000000001</v>
      </c>
      <c r="AR474" s="48" t="s">
        <v>43</v>
      </c>
    </row>
    <row r="475" spans="1:44">
      <c r="A475" s="37" t="s">
        <v>5</v>
      </c>
      <c r="B475" s="2">
        <v>1168</v>
      </c>
      <c r="C475" s="2" t="s">
        <v>18</v>
      </c>
      <c r="D475" s="37">
        <v>490.37</v>
      </c>
      <c r="E475" s="17">
        <v>24.606104706863299</v>
      </c>
      <c r="F475" s="20">
        <v>0.63750761320810634</v>
      </c>
      <c r="G475" s="46">
        <v>18.812948788232301</v>
      </c>
      <c r="H475" s="46">
        <v>25.598567648061302</v>
      </c>
      <c r="I475" s="46">
        <v>36.498115500240303</v>
      </c>
      <c r="J475" s="47">
        <v>15.6900677849634</v>
      </c>
      <c r="K475" s="47">
        <v>22.787935273216998</v>
      </c>
      <c r="L475" s="47">
        <v>33.578803998883998</v>
      </c>
      <c r="M475" s="48">
        <v>79753500</v>
      </c>
      <c r="N475" s="48">
        <v>19753700</v>
      </c>
      <c r="O475" s="48">
        <v>18686700</v>
      </c>
      <c r="P475" s="48">
        <v>5947310</v>
      </c>
      <c r="Q475" s="48">
        <v>129950000</v>
      </c>
      <c r="R475" s="48">
        <v>10106400</v>
      </c>
      <c r="S475" s="51">
        <v>5472650</v>
      </c>
      <c r="T475" s="51">
        <v>8165770</v>
      </c>
      <c r="U475" s="48">
        <v>41074700</v>
      </c>
      <c r="W475" s="48" t="s">
        <v>43</v>
      </c>
      <c r="X475" s="48">
        <v>2676970</v>
      </c>
      <c r="Y475" s="48">
        <v>2795680</v>
      </c>
      <c r="Z475" s="48"/>
      <c r="AA475" s="48">
        <v>4558040</v>
      </c>
      <c r="AB475" s="48">
        <v>3607730</v>
      </c>
      <c r="AC475" s="48">
        <v>1176450</v>
      </c>
      <c r="AD475" s="48">
        <v>2102430</v>
      </c>
      <c r="AE475" s="48" t="s">
        <v>43</v>
      </c>
      <c r="AF475" s="48" t="s">
        <v>43</v>
      </c>
      <c r="AG475" s="48" t="s">
        <v>43</v>
      </c>
      <c r="AH475" s="48"/>
      <c r="AI475" s="48">
        <v>182751</v>
      </c>
      <c r="AJ475" s="48">
        <v>496611</v>
      </c>
      <c r="AK475" s="48">
        <v>41074700</v>
      </c>
      <c r="AL475" s="48">
        <v>1789090</v>
      </c>
      <c r="AM475" s="48">
        <v>179384</v>
      </c>
      <c r="AN475" s="48">
        <v>2942250</v>
      </c>
      <c r="AO475" s="48">
        <v>2317020</v>
      </c>
      <c r="AP475" s="48">
        <v>34313.4</v>
      </c>
      <c r="AQ475" s="48">
        <v>1145960</v>
      </c>
      <c r="AR475" s="48" t="s">
        <v>43</v>
      </c>
    </row>
    <row r="476" spans="1:44">
      <c r="A476" s="38" t="s">
        <v>5</v>
      </c>
      <c r="B476" s="2">
        <v>1168</v>
      </c>
      <c r="C476" s="2" t="s">
        <v>18</v>
      </c>
      <c r="D476" s="37">
        <v>493.02</v>
      </c>
      <c r="E476" s="17">
        <v>24.729284557522</v>
      </c>
      <c r="F476" s="20">
        <v>0.57656597084098127</v>
      </c>
      <c r="G476" s="46">
        <v>14.358116026248201</v>
      </c>
      <c r="H476" s="46">
        <v>21.195543775437599</v>
      </c>
      <c r="I476" s="46">
        <v>30.215997862678801</v>
      </c>
      <c r="J476" s="47">
        <v>11.484147490852299</v>
      </c>
      <c r="K476" s="47">
        <v>18.215902858418001</v>
      </c>
      <c r="L476" s="47">
        <v>27.679802233777199</v>
      </c>
      <c r="M476" s="48">
        <v>35772624</v>
      </c>
      <c r="N476" s="48">
        <v>8216781.5</v>
      </c>
      <c r="O476" s="48">
        <v>5932964</v>
      </c>
      <c r="P476" s="48">
        <v>1937391</v>
      </c>
      <c r="Q476" s="48">
        <v>47379852</v>
      </c>
      <c r="R476" s="48">
        <v>3317967.8</v>
      </c>
      <c r="S476" s="51">
        <v>5755121.0999999996</v>
      </c>
      <c r="T476" s="51">
        <v>8804126.5</v>
      </c>
      <c r="U476" s="48">
        <v>72125568</v>
      </c>
      <c r="W476" s="48" t="s">
        <v>43</v>
      </c>
      <c r="X476" s="48">
        <v>2864335.3</v>
      </c>
      <c r="Y476" s="48">
        <v>2890785.8</v>
      </c>
      <c r="Z476" s="48"/>
      <c r="AA476" s="48">
        <v>4397766.5</v>
      </c>
      <c r="AB476" s="48">
        <v>4406360</v>
      </c>
      <c r="AC476" s="48">
        <v>1239071.3999999999</v>
      </c>
      <c r="AD476" s="48">
        <v>2502681.5</v>
      </c>
      <c r="AE476" s="48">
        <v>1684519.8</v>
      </c>
      <c r="AF476" s="48">
        <v>75272</v>
      </c>
      <c r="AG476" s="48">
        <v>940808.3</v>
      </c>
      <c r="AH476" s="48"/>
      <c r="AI476" s="48">
        <v>103410.9</v>
      </c>
      <c r="AJ476" s="48">
        <v>516270.7</v>
      </c>
      <c r="AK476" s="48">
        <v>72125568</v>
      </c>
      <c r="AL476" s="48">
        <v>1799054.1</v>
      </c>
      <c r="AM476" s="48">
        <v>15528387</v>
      </c>
      <c r="AN476" s="48">
        <v>14364795</v>
      </c>
      <c r="AO476" s="48">
        <v>3004488.5</v>
      </c>
      <c r="AP476" s="48">
        <v>1187795.6000000001</v>
      </c>
      <c r="AQ476" s="48">
        <v>1324944.6000000001</v>
      </c>
      <c r="AR476" s="48" t="s">
        <v>43</v>
      </c>
    </row>
    <row r="477" spans="1:44">
      <c r="A477" s="37" t="s">
        <v>5</v>
      </c>
      <c r="B477" s="2">
        <v>1168</v>
      </c>
      <c r="C477" s="2" t="s">
        <v>18</v>
      </c>
      <c r="D477" s="37">
        <v>496.5</v>
      </c>
      <c r="E477" s="17">
        <v>24.8921727011545</v>
      </c>
      <c r="F477" s="20">
        <v>0.60923122387003548</v>
      </c>
      <c r="G477" s="46">
        <v>16.651477288848302</v>
      </c>
      <c r="H477" s="46">
        <v>23.508822867353398</v>
      </c>
      <c r="I477" s="46">
        <v>33.5481530479112</v>
      </c>
      <c r="J477" s="47">
        <v>13.6990125359751</v>
      </c>
      <c r="K477" s="47">
        <v>20.647223648592899</v>
      </c>
      <c r="L477" s="47">
        <v>30.765502631121599</v>
      </c>
      <c r="M477" s="48">
        <v>10126500</v>
      </c>
      <c r="N477" s="48">
        <v>2708130</v>
      </c>
      <c r="O477" s="48">
        <v>2500500</v>
      </c>
      <c r="P477" s="48">
        <v>681932</v>
      </c>
      <c r="Q477" s="48">
        <v>15427900</v>
      </c>
      <c r="R477" s="48">
        <v>1039700</v>
      </c>
      <c r="S477" s="51">
        <v>1203277</v>
      </c>
      <c r="T477" s="51">
        <v>1115911</v>
      </c>
      <c r="U477" s="48">
        <v>448614</v>
      </c>
      <c r="W477" s="48">
        <v>0</v>
      </c>
      <c r="X477" s="48">
        <v>729575</v>
      </c>
      <c r="Y477" s="48">
        <v>473702</v>
      </c>
      <c r="Z477" s="48"/>
      <c r="AA477" s="48">
        <v>558792</v>
      </c>
      <c r="AB477" s="48">
        <v>557119</v>
      </c>
      <c r="AC477" s="48">
        <v>10210.1</v>
      </c>
      <c r="AD477" s="48">
        <v>17260.900000000001</v>
      </c>
      <c r="AE477" s="48" t="s">
        <v>43</v>
      </c>
      <c r="AF477" s="48" t="s">
        <v>43</v>
      </c>
      <c r="AG477" s="48" t="s">
        <v>43</v>
      </c>
      <c r="AH477" s="48"/>
      <c r="AI477" s="48">
        <v>0</v>
      </c>
      <c r="AJ477" s="48">
        <v>0</v>
      </c>
      <c r="AK477" s="48">
        <v>448614</v>
      </c>
      <c r="AL477" s="48">
        <v>17439.5</v>
      </c>
      <c r="AM477" s="48">
        <v>54698.6</v>
      </c>
      <c r="AN477" s="48">
        <v>39245.5</v>
      </c>
      <c r="AO477" s="48">
        <v>16875.5</v>
      </c>
      <c r="AP477" s="48" t="s">
        <v>43</v>
      </c>
      <c r="AQ477" s="48">
        <v>10386.200000000001</v>
      </c>
      <c r="AR477" s="48" t="s">
        <v>43</v>
      </c>
    </row>
    <row r="478" spans="1:44">
      <c r="A478" s="37" t="s">
        <v>5</v>
      </c>
      <c r="B478" s="2">
        <v>1168</v>
      </c>
      <c r="C478" s="2" t="s">
        <v>18</v>
      </c>
      <c r="D478" s="37">
        <v>502.57</v>
      </c>
      <c r="E478" s="17">
        <v>25.173888930385001</v>
      </c>
      <c r="F478" s="20">
        <v>0.66565641977140833</v>
      </c>
      <c r="G478" s="46">
        <v>20.719305705524398</v>
      </c>
      <c r="H478" s="46">
        <v>27.557077488997201</v>
      </c>
      <c r="I478" s="46">
        <v>39.6075097244115</v>
      </c>
      <c r="J478" s="47">
        <v>17.6055283614388</v>
      </c>
      <c r="K478" s="47">
        <v>24.905563119137899</v>
      </c>
      <c r="L478" s="47">
        <v>36.634950238829397</v>
      </c>
      <c r="M478" s="48">
        <v>52367100</v>
      </c>
      <c r="N478" s="48">
        <v>15116800</v>
      </c>
      <c r="O478" s="48">
        <v>14929900</v>
      </c>
      <c r="P478" s="48">
        <v>6538100</v>
      </c>
      <c r="Q478" s="48">
        <v>119332000</v>
      </c>
      <c r="R478" s="48">
        <v>8628570</v>
      </c>
      <c r="S478" s="51">
        <v>4716600</v>
      </c>
      <c r="T478" s="51">
        <v>10319950</v>
      </c>
      <c r="U478" s="48">
        <v>59476300</v>
      </c>
      <c r="W478" s="48" t="s">
        <v>43</v>
      </c>
      <c r="X478" s="48">
        <v>2059580</v>
      </c>
      <c r="Y478" s="48">
        <v>2657020</v>
      </c>
      <c r="Z478" s="48"/>
      <c r="AA478" s="48">
        <v>6661850</v>
      </c>
      <c r="AB478" s="48">
        <v>3658100</v>
      </c>
      <c r="AC478" s="48">
        <v>1154340</v>
      </c>
      <c r="AD478" s="48">
        <v>1670240</v>
      </c>
      <c r="AE478" s="48">
        <v>1442370</v>
      </c>
      <c r="AF478" s="48" t="s">
        <v>43</v>
      </c>
      <c r="AG478" s="48" t="s">
        <v>43</v>
      </c>
      <c r="AH478" s="48"/>
      <c r="AI478" s="48">
        <v>251462</v>
      </c>
      <c r="AJ478" s="48">
        <v>381257</v>
      </c>
      <c r="AK478" s="48">
        <v>59476300</v>
      </c>
      <c r="AL478" s="48">
        <v>2562550</v>
      </c>
      <c r="AM478" s="48">
        <v>101567</v>
      </c>
      <c r="AN478" s="48">
        <v>1955640</v>
      </c>
      <c r="AO478" s="48">
        <v>1141600</v>
      </c>
      <c r="AP478" s="48">
        <v>994805</v>
      </c>
      <c r="AQ478" s="48">
        <v>1166480</v>
      </c>
      <c r="AR478" s="48" t="s">
        <v>43</v>
      </c>
    </row>
    <row r="479" spans="1:44">
      <c r="A479" s="37" t="s">
        <v>5</v>
      </c>
      <c r="B479" s="2">
        <v>1168</v>
      </c>
      <c r="C479" s="2" t="s">
        <v>18</v>
      </c>
      <c r="D479" s="37">
        <v>505.52</v>
      </c>
      <c r="E479" s="17">
        <v>25.307129040652001</v>
      </c>
      <c r="F479" s="20">
        <v>0.67199566081327211</v>
      </c>
      <c r="G479" s="46">
        <v>21.116138048704499</v>
      </c>
      <c r="H479" s="46">
        <v>28.0127745946075</v>
      </c>
      <c r="I479" s="46">
        <v>40.231942638277502</v>
      </c>
      <c r="J479" s="47">
        <v>17.994962685475599</v>
      </c>
      <c r="K479" s="47">
        <v>25.346733309000701</v>
      </c>
      <c r="L479" s="47">
        <v>37.204787579346402</v>
      </c>
      <c r="M479" s="48">
        <v>11393625</v>
      </c>
      <c r="N479" s="48">
        <v>3308959.5</v>
      </c>
      <c r="O479" s="48">
        <v>3585418.8</v>
      </c>
      <c r="P479" s="48">
        <v>1511256.6</v>
      </c>
      <c r="Q479" s="48">
        <v>28128646</v>
      </c>
      <c r="R479" s="48">
        <v>1682522.8</v>
      </c>
      <c r="S479" s="51">
        <v>1491155</v>
      </c>
      <c r="T479" s="51">
        <v>2930850.1</v>
      </c>
      <c r="U479" s="48">
        <v>22239996</v>
      </c>
      <c r="W479" s="48" t="s">
        <v>43</v>
      </c>
      <c r="X479" s="48">
        <v>613607.30000000005</v>
      </c>
      <c r="Y479" s="48">
        <v>877547.7</v>
      </c>
      <c r="Z479" s="48"/>
      <c r="AA479" s="48">
        <v>1887386.1</v>
      </c>
      <c r="AB479" s="48">
        <v>1043464</v>
      </c>
      <c r="AC479" s="48">
        <v>417275.5</v>
      </c>
      <c r="AD479" s="48">
        <v>522240.3</v>
      </c>
      <c r="AE479" s="48">
        <v>161831.1</v>
      </c>
      <c r="AF479" s="48">
        <v>332937.3</v>
      </c>
      <c r="AG479" s="48">
        <v>271963.7</v>
      </c>
      <c r="AH479" s="48"/>
      <c r="AI479" s="48">
        <v>59086.7</v>
      </c>
      <c r="AJ479" s="48">
        <v>67846.7</v>
      </c>
      <c r="AK479" s="48">
        <v>22239996</v>
      </c>
      <c r="AL479" s="48">
        <v>860198.8</v>
      </c>
      <c r="AM479" s="48">
        <v>3141190</v>
      </c>
      <c r="AN479" s="48">
        <v>2376869.7999999998</v>
      </c>
      <c r="AO479" s="48">
        <v>765370.9</v>
      </c>
      <c r="AP479" s="48">
        <v>436783</v>
      </c>
      <c r="AQ479" s="48">
        <v>348515.8</v>
      </c>
      <c r="AR479" s="48" t="s">
        <v>43</v>
      </c>
    </row>
    <row r="480" spans="1:44">
      <c r="A480" s="38" t="s">
        <v>5</v>
      </c>
      <c r="B480" s="2">
        <v>1168</v>
      </c>
      <c r="C480" s="2" t="s">
        <v>18</v>
      </c>
      <c r="D480" s="37">
        <v>508.7</v>
      </c>
      <c r="E480" s="17">
        <v>25.446228599461801</v>
      </c>
      <c r="F480" s="20">
        <v>0.66768184253890783</v>
      </c>
      <c r="G480" s="46">
        <v>20.804935823208499</v>
      </c>
      <c r="H480" s="46">
        <v>27.707198204736599</v>
      </c>
      <c r="I480" s="46">
        <v>39.800912892269103</v>
      </c>
      <c r="J480" s="47">
        <v>17.735463650446199</v>
      </c>
      <c r="K480" s="47">
        <v>25.0248346641804</v>
      </c>
      <c r="L480" s="47">
        <v>36.761858695471702</v>
      </c>
      <c r="M480" s="48">
        <v>40018300</v>
      </c>
      <c r="N480" s="48">
        <v>12539700</v>
      </c>
      <c r="O480" s="48">
        <v>12480900</v>
      </c>
      <c r="P480" s="48">
        <v>5459770</v>
      </c>
      <c r="Q480" s="48">
        <v>95327200</v>
      </c>
      <c r="R480" s="48">
        <v>7253650</v>
      </c>
      <c r="S480" s="51">
        <v>2290497</v>
      </c>
      <c r="T480" s="51">
        <v>5907020</v>
      </c>
      <c r="U480" s="48">
        <v>32842900</v>
      </c>
      <c r="W480" s="48" t="s">
        <v>43</v>
      </c>
      <c r="X480" s="48">
        <v>1589780</v>
      </c>
      <c r="Y480" s="48">
        <v>700717</v>
      </c>
      <c r="Z480" s="48"/>
      <c r="AA480" s="48">
        <v>3739430</v>
      </c>
      <c r="AB480" s="48">
        <v>2167590</v>
      </c>
      <c r="AC480" s="48">
        <v>617376</v>
      </c>
      <c r="AD480" s="48">
        <v>838865</v>
      </c>
      <c r="AE480" s="48" t="s">
        <v>43</v>
      </c>
      <c r="AF480" s="48" t="s">
        <v>43</v>
      </c>
      <c r="AG480" s="48" t="s">
        <v>43</v>
      </c>
      <c r="AH480" s="48"/>
      <c r="AI480" s="48">
        <v>124461</v>
      </c>
      <c r="AJ480" s="48">
        <v>188204</v>
      </c>
      <c r="AK480" s="48">
        <v>32842900</v>
      </c>
      <c r="AL480" s="48">
        <v>1408100</v>
      </c>
      <c r="AM480" s="48">
        <v>43924.9</v>
      </c>
      <c r="AN480" s="48">
        <v>717378</v>
      </c>
      <c r="AO480" s="48">
        <v>626438</v>
      </c>
      <c r="AP480" s="48">
        <v>395821</v>
      </c>
      <c r="AQ480" s="48">
        <v>610277</v>
      </c>
      <c r="AR480" s="48" t="s">
        <v>43</v>
      </c>
    </row>
    <row r="481" spans="1:44">
      <c r="A481" s="37" t="s">
        <v>5</v>
      </c>
      <c r="B481" s="2">
        <v>1168</v>
      </c>
      <c r="C481" s="2" t="s">
        <v>18</v>
      </c>
      <c r="D481" s="39">
        <v>510.2</v>
      </c>
      <c r="E481" s="17">
        <v>25.510220733573998</v>
      </c>
      <c r="F481" s="20">
        <v>0.65214347521293403</v>
      </c>
      <c r="G481" s="46">
        <v>19.7164028877955</v>
      </c>
      <c r="H481" s="46">
        <v>26.590971585714598</v>
      </c>
      <c r="I481" s="46">
        <v>38.130783734505499</v>
      </c>
      <c r="J481" s="47">
        <v>16.622858797752102</v>
      </c>
      <c r="K481" s="47">
        <v>23.832291328216201</v>
      </c>
      <c r="L481" s="47">
        <v>35.131969539655501</v>
      </c>
      <c r="M481" s="56">
        <v>28277700</v>
      </c>
      <c r="N481" s="56">
        <v>7284380</v>
      </c>
      <c r="O481" s="56">
        <v>7327980</v>
      </c>
      <c r="P481" s="56">
        <v>2683420</v>
      </c>
      <c r="Q481" s="56">
        <v>60872000</v>
      </c>
      <c r="R481" s="56">
        <v>3644980</v>
      </c>
      <c r="S481" s="51">
        <v>2129960</v>
      </c>
      <c r="T481" s="51">
        <v>2293620</v>
      </c>
      <c r="U481" s="56">
        <v>14196700</v>
      </c>
      <c r="W481" s="56">
        <v>363000</v>
      </c>
      <c r="X481" s="56">
        <v>1100000</v>
      </c>
      <c r="Y481" s="56">
        <v>1030000</v>
      </c>
      <c r="Z481" s="76"/>
      <c r="AA481" s="56">
        <v>1290000</v>
      </c>
      <c r="AB481" s="56">
        <v>1000000</v>
      </c>
      <c r="AC481" s="56">
        <v>386000</v>
      </c>
      <c r="AD481" s="56">
        <v>563000</v>
      </c>
      <c r="AE481" s="56">
        <v>1440000</v>
      </c>
      <c r="AF481" s="76"/>
      <c r="AG481" s="76"/>
      <c r="AH481" s="76"/>
      <c r="AI481" s="56">
        <v>63800</v>
      </c>
      <c r="AJ481" s="56">
        <v>132000</v>
      </c>
      <c r="AK481" s="56">
        <v>14200000</v>
      </c>
      <c r="AL481" s="56">
        <v>732000</v>
      </c>
      <c r="AM481" s="56">
        <v>167000</v>
      </c>
      <c r="AN481" s="56">
        <v>5230000</v>
      </c>
      <c r="AO481" s="56">
        <v>4140000</v>
      </c>
      <c r="AP481" s="56">
        <v>1750000</v>
      </c>
      <c r="AQ481" s="56">
        <v>333000</v>
      </c>
      <c r="AR481" s="76"/>
    </row>
    <row r="482" spans="1:44">
      <c r="A482" s="37" t="s">
        <v>5</v>
      </c>
      <c r="B482" s="2">
        <v>1168</v>
      </c>
      <c r="C482" s="2" t="s">
        <v>18</v>
      </c>
      <c r="D482" s="37">
        <v>513.79</v>
      </c>
      <c r="E482" s="17">
        <v>25.6668925524929</v>
      </c>
      <c r="F482" s="20">
        <v>0.67606914882388269</v>
      </c>
      <c r="G482" s="46">
        <v>21.3937745991268</v>
      </c>
      <c r="H482" s="46">
        <v>28.3044576380073</v>
      </c>
      <c r="I482" s="46">
        <v>40.603034650298099</v>
      </c>
      <c r="J482" s="47">
        <v>18.2532168929168</v>
      </c>
      <c r="K482" s="47">
        <v>25.6579819648647</v>
      </c>
      <c r="L482" s="47">
        <v>37.653942994618802</v>
      </c>
      <c r="M482" s="48">
        <v>8025134.5</v>
      </c>
      <c r="N482" s="48">
        <v>2208124.5</v>
      </c>
      <c r="O482" s="48">
        <v>2313718</v>
      </c>
      <c r="P482" s="48">
        <v>867026.4</v>
      </c>
      <c r="Q482" s="48">
        <v>18231508</v>
      </c>
      <c r="R482" s="48">
        <v>1427785</v>
      </c>
      <c r="S482" s="51">
        <v>724281.3</v>
      </c>
      <c r="T482" s="51">
        <v>1131973.8999999999</v>
      </c>
      <c r="U482" s="48">
        <v>8039719.5</v>
      </c>
      <c r="W482" s="48" t="s">
        <v>43</v>
      </c>
      <c r="X482" s="48">
        <v>284650.09999999998</v>
      </c>
      <c r="Y482" s="48">
        <v>439631.2</v>
      </c>
      <c r="Z482" s="48"/>
      <c r="AA482" s="48">
        <v>740123.1</v>
      </c>
      <c r="AB482" s="48">
        <v>391850.8</v>
      </c>
      <c r="AC482" s="48">
        <v>175889.9</v>
      </c>
      <c r="AD482" s="48">
        <v>304895.09999999998</v>
      </c>
      <c r="AE482" s="48">
        <v>76843.100000000006</v>
      </c>
      <c r="AF482" s="48">
        <v>192958.8</v>
      </c>
      <c r="AG482" s="48">
        <v>127296.5</v>
      </c>
      <c r="AH482" s="48"/>
      <c r="AI482" s="48">
        <v>25072.7</v>
      </c>
      <c r="AJ482" s="48">
        <v>49905.599999999999</v>
      </c>
      <c r="AK482" s="48">
        <v>8039719.5</v>
      </c>
      <c r="AL482" s="48">
        <v>413200.1</v>
      </c>
      <c r="AM482" s="48">
        <v>2031358.8</v>
      </c>
      <c r="AN482" s="48">
        <v>1439318.5</v>
      </c>
      <c r="AO482" s="48">
        <v>307729.8</v>
      </c>
      <c r="AP482" s="48">
        <v>154024.70000000001</v>
      </c>
      <c r="AQ482" s="48">
        <v>193245.4</v>
      </c>
      <c r="AR482" s="48" t="s">
        <v>43</v>
      </c>
    </row>
    <row r="483" spans="1:44">
      <c r="A483" s="37" t="s">
        <v>5</v>
      </c>
      <c r="B483" s="2">
        <v>1168</v>
      </c>
      <c r="C483" s="2" t="s">
        <v>18</v>
      </c>
      <c r="D483" s="37">
        <v>518.05999999999995</v>
      </c>
      <c r="E483" s="17">
        <v>25.857826271094499</v>
      </c>
      <c r="F483" s="20">
        <v>0.62832719783227509</v>
      </c>
      <c r="G483" s="46">
        <v>18.0632629995713</v>
      </c>
      <c r="H483" s="46">
        <v>24.8909019750594</v>
      </c>
      <c r="I483" s="46">
        <v>35.6036194681623</v>
      </c>
      <c r="J483" s="47">
        <v>15.0154312793273</v>
      </c>
      <c r="K483" s="47">
        <v>22.018319291455398</v>
      </c>
      <c r="L483" s="47">
        <v>32.672780200424498</v>
      </c>
      <c r="M483" s="48">
        <v>173333</v>
      </c>
      <c r="N483" s="48">
        <v>43454.2</v>
      </c>
      <c r="O483" s="48">
        <v>40189.699999999997</v>
      </c>
      <c r="P483" s="48">
        <v>13295.3</v>
      </c>
      <c r="Q483" s="48">
        <v>228192</v>
      </c>
      <c r="R483" s="48">
        <v>19976</v>
      </c>
      <c r="S483" s="51">
        <v>14681.170000000002</v>
      </c>
      <c r="T483" s="51">
        <v>22748.592558</v>
      </c>
      <c r="U483" s="48">
        <v>70449.8</v>
      </c>
      <c r="W483" s="48" t="s">
        <v>43</v>
      </c>
      <c r="X483" s="48">
        <v>5767.97</v>
      </c>
      <c r="Y483" s="48">
        <v>8913.2000000000007</v>
      </c>
      <c r="Z483" s="48"/>
      <c r="AA483" s="48">
        <v>16576.2</v>
      </c>
      <c r="AB483" s="48">
        <v>6172.3925579999996</v>
      </c>
      <c r="AC483" s="48" t="s">
        <v>43</v>
      </c>
      <c r="AD483" s="48" t="s">
        <v>43</v>
      </c>
      <c r="AE483" s="48">
        <v>2803.2724600000001</v>
      </c>
      <c r="AF483" s="48" t="s">
        <v>43</v>
      </c>
      <c r="AG483" s="48" t="s">
        <v>43</v>
      </c>
      <c r="AH483" s="48"/>
      <c r="AI483" s="48">
        <v>1273.0182</v>
      </c>
      <c r="AJ483" s="48" t="s">
        <v>43</v>
      </c>
      <c r="AK483" s="48">
        <v>70449.8</v>
      </c>
      <c r="AL483" s="48">
        <v>3285.2636699999998</v>
      </c>
      <c r="AM483" s="48">
        <v>2863</v>
      </c>
      <c r="AN483" s="48">
        <v>2823.8</v>
      </c>
      <c r="AO483" s="48">
        <v>3802</v>
      </c>
      <c r="AP483" s="48">
        <v>1261.4000000000001</v>
      </c>
      <c r="AQ483" s="48">
        <v>1756.41</v>
      </c>
      <c r="AR483" s="48" t="s">
        <v>43</v>
      </c>
    </row>
    <row r="484" spans="1:44">
      <c r="A484" s="38" t="s">
        <v>5</v>
      </c>
      <c r="B484" s="2">
        <v>1168</v>
      </c>
      <c r="C484" s="2" t="s">
        <v>18</v>
      </c>
      <c r="D484" s="37">
        <v>519.79999999999995</v>
      </c>
      <c r="E484" s="17">
        <v>25.936110709148</v>
      </c>
      <c r="F484" s="20">
        <v>0.63712445181888622</v>
      </c>
      <c r="G484" s="46">
        <v>18.680244253343801</v>
      </c>
      <c r="H484" s="46">
        <v>25.5359600665704</v>
      </c>
      <c r="I484" s="46">
        <v>36.374582653174102</v>
      </c>
      <c r="J484" s="47">
        <v>15.6633049392702</v>
      </c>
      <c r="K484" s="47">
        <v>22.739981012070999</v>
      </c>
      <c r="L484" s="47">
        <v>33.589542926677602</v>
      </c>
      <c r="M484" s="54">
        <v>20415174</v>
      </c>
      <c r="N484" s="54">
        <v>5493315.5</v>
      </c>
      <c r="O484" s="54">
        <v>4804146.5</v>
      </c>
      <c r="P484" s="54">
        <v>1977006.3</v>
      </c>
      <c r="Q484" s="54">
        <v>40587368</v>
      </c>
      <c r="R484" s="54">
        <v>2863822.3</v>
      </c>
      <c r="S484" s="51">
        <v>1736594.7999999998</v>
      </c>
      <c r="T484" s="51">
        <v>2951400.9000000004</v>
      </c>
      <c r="U484" s="54">
        <v>20085486</v>
      </c>
      <c r="W484" s="54">
        <v>334000</v>
      </c>
      <c r="X484" s="54">
        <v>687000</v>
      </c>
      <c r="Y484" s="54">
        <v>1050000</v>
      </c>
      <c r="Z484" s="48"/>
      <c r="AA484" s="54">
        <v>1910000</v>
      </c>
      <c r="AB484" s="54">
        <v>1040000</v>
      </c>
      <c r="AC484" s="54">
        <v>271000</v>
      </c>
      <c r="AD484" s="54">
        <v>531000</v>
      </c>
      <c r="AE484" s="54">
        <v>1030000</v>
      </c>
      <c r="AF484" s="48"/>
      <c r="AG484" s="48"/>
      <c r="AH484" s="48"/>
      <c r="AI484" s="54">
        <v>249000</v>
      </c>
      <c r="AJ484" s="54">
        <v>59300</v>
      </c>
      <c r="AK484" s="54">
        <v>20100000</v>
      </c>
      <c r="AL484" s="54">
        <v>873000</v>
      </c>
      <c r="AM484" s="54">
        <v>105000</v>
      </c>
      <c r="AN484" s="54">
        <v>2370000</v>
      </c>
      <c r="AO484" s="54">
        <v>2140000</v>
      </c>
      <c r="AP484" s="54">
        <v>895000</v>
      </c>
      <c r="AQ484" s="54">
        <v>336000</v>
      </c>
      <c r="AR484" s="48"/>
    </row>
    <row r="485" spans="1:44">
      <c r="A485" s="37" t="s">
        <v>5</v>
      </c>
      <c r="B485" s="2">
        <v>1168</v>
      </c>
      <c r="C485" s="2" t="s">
        <v>18</v>
      </c>
      <c r="D485" s="37">
        <v>520.83000000000004</v>
      </c>
      <c r="E485" s="17">
        <v>25.982392637545001</v>
      </c>
      <c r="F485" s="20">
        <v>0.61065434319586365</v>
      </c>
      <c r="G485" s="46">
        <v>16.841062381262098</v>
      </c>
      <c r="H485" s="46">
        <v>23.637765761412101</v>
      </c>
      <c r="I485" s="46">
        <v>33.630693023633398</v>
      </c>
      <c r="J485" s="47">
        <v>13.8262814379873</v>
      </c>
      <c r="K485" s="47">
        <v>20.748397420734399</v>
      </c>
      <c r="L485" s="47">
        <v>31.019448833716599</v>
      </c>
      <c r="M485" s="48">
        <v>15790983</v>
      </c>
      <c r="N485" s="48">
        <v>4171051.3</v>
      </c>
      <c r="O485" s="48">
        <v>3397525</v>
      </c>
      <c r="P485" s="48">
        <v>1636961.3</v>
      </c>
      <c r="Q485" s="48">
        <v>33131414</v>
      </c>
      <c r="R485" s="48">
        <v>1507440</v>
      </c>
      <c r="S485" s="51">
        <v>846707.19999999995</v>
      </c>
      <c r="T485" s="51">
        <v>1677655.5</v>
      </c>
      <c r="U485" s="48">
        <v>10582467</v>
      </c>
      <c r="W485" s="48" t="s">
        <v>43</v>
      </c>
      <c r="X485" s="48">
        <v>382243.9</v>
      </c>
      <c r="Y485" s="48">
        <v>464463.3</v>
      </c>
      <c r="Z485" s="48"/>
      <c r="AA485" s="48">
        <v>1162633.3999999999</v>
      </c>
      <c r="AB485" s="48">
        <v>515022.1</v>
      </c>
      <c r="AC485" s="48">
        <v>234716.1</v>
      </c>
      <c r="AD485" s="48">
        <v>329265.5</v>
      </c>
      <c r="AE485" s="48">
        <v>146875.79999999999</v>
      </c>
      <c r="AF485" s="48">
        <v>179234.9</v>
      </c>
      <c r="AG485" s="48">
        <v>160717.9</v>
      </c>
      <c r="AH485" s="48"/>
      <c r="AI485" s="48">
        <v>60781.8</v>
      </c>
      <c r="AJ485" s="48">
        <v>105009.60000000001</v>
      </c>
      <c r="AK485" s="48">
        <v>10582467</v>
      </c>
      <c r="AL485" s="48">
        <v>570330.6</v>
      </c>
      <c r="AM485" s="48">
        <v>2372641.5</v>
      </c>
      <c r="AN485" s="48">
        <v>1657225.8</v>
      </c>
      <c r="AO485" s="48">
        <v>421483.2</v>
      </c>
      <c r="AP485" s="48">
        <v>119112.2</v>
      </c>
      <c r="AQ485" s="48">
        <v>259927.1</v>
      </c>
      <c r="AR485" s="48" t="s">
        <v>43</v>
      </c>
    </row>
    <row r="486" spans="1:44">
      <c r="A486" s="37" t="s">
        <v>5</v>
      </c>
      <c r="B486" s="2">
        <v>1168</v>
      </c>
      <c r="C486" s="2" t="s">
        <v>18</v>
      </c>
      <c r="D486" s="37">
        <v>523.07000000000005</v>
      </c>
      <c r="E486" s="17">
        <v>26.082546652076701</v>
      </c>
      <c r="F486" s="20">
        <v>0.64175036459879808</v>
      </c>
      <c r="G486" s="46">
        <v>19.022591835075399</v>
      </c>
      <c r="H486" s="46">
        <v>25.8728807532673</v>
      </c>
      <c r="I486" s="46">
        <v>36.973359430909703</v>
      </c>
      <c r="J486" s="47">
        <v>15.9872070873166</v>
      </c>
      <c r="K486" s="47">
        <v>23.0878545244503</v>
      </c>
      <c r="L486" s="47">
        <v>34.084390799596001</v>
      </c>
      <c r="M486" s="48">
        <v>2890109</v>
      </c>
      <c r="N486" s="48">
        <v>809356</v>
      </c>
      <c r="O486" s="48">
        <v>708682.4</v>
      </c>
      <c r="P486" s="48">
        <v>320819.7</v>
      </c>
      <c r="Q486" s="48">
        <v>6055168</v>
      </c>
      <c r="R486" s="48">
        <v>420337.5</v>
      </c>
      <c r="S486" s="51">
        <v>228104.09999999998</v>
      </c>
      <c r="T486" s="51">
        <v>359600.6</v>
      </c>
      <c r="U486" s="48">
        <v>255662.8</v>
      </c>
      <c r="W486" s="48" t="s">
        <v>43</v>
      </c>
      <c r="X486" s="48">
        <v>93021.8</v>
      </c>
      <c r="Y486" s="48">
        <v>135082.29999999999</v>
      </c>
      <c r="Z486" s="48">
        <v>228104.1</v>
      </c>
      <c r="AA486" s="48">
        <v>234141.8</v>
      </c>
      <c r="AB486" s="48">
        <v>125458.8</v>
      </c>
      <c r="AC486" s="48">
        <v>359600.6</v>
      </c>
      <c r="AD486" s="48">
        <v>49481.8</v>
      </c>
      <c r="AE486" s="48">
        <v>57203.6</v>
      </c>
      <c r="AF486" s="48">
        <v>106685.4</v>
      </c>
      <c r="AG486" s="48">
        <v>26783</v>
      </c>
      <c r="AH486" s="48">
        <v>36536.199999999997</v>
      </c>
      <c r="AI486" s="48">
        <v>22496</v>
      </c>
      <c r="AJ486" s="48">
        <v>85815.2</v>
      </c>
      <c r="AK486" s="48">
        <v>255662.8</v>
      </c>
      <c r="AL486" s="48" t="s">
        <v>43</v>
      </c>
      <c r="AM486" s="48">
        <v>255662.8</v>
      </c>
      <c r="AN486" s="48">
        <v>2516773</v>
      </c>
      <c r="AO486" s="48">
        <v>124728.4</v>
      </c>
      <c r="AP486" s="48">
        <v>423251.6</v>
      </c>
      <c r="AQ486" s="48">
        <v>283161.09999999998</v>
      </c>
      <c r="AR486" s="48">
        <v>97087</v>
      </c>
    </row>
    <row r="487" spans="1:44">
      <c r="A487" s="37" t="s">
        <v>5</v>
      </c>
      <c r="B487" s="2">
        <v>1168</v>
      </c>
      <c r="C487" s="2" t="s">
        <v>18</v>
      </c>
      <c r="D487" s="37">
        <v>525.33000000000004</v>
      </c>
      <c r="E487" s="17">
        <v>26.182371993807099</v>
      </c>
      <c r="F487" s="20">
        <v>0.66622604579591427</v>
      </c>
      <c r="G487" s="46">
        <v>20.718831658268801</v>
      </c>
      <c r="H487" s="46">
        <v>27.621038107620301</v>
      </c>
      <c r="I487" s="46">
        <v>39.676597779420497</v>
      </c>
      <c r="J487" s="47">
        <v>17.550765454875201</v>
      </c>
      <c r="K487" s="47">
        <v>24.891320294447102</v>
      </c>
      <c r="L487" s="47">
        <v>36.535129214450201</v>
      </c>
      <c r="M487" s="48">
        <v>13245623</v>
      </c>
      <c r="N487" s="48">
        <v>3823472.5</v>
      </c>
      <c r="O487" s="48">
        <v>3728126</v>
      </c>
      <c r="P487" s="48">
        <v>1704814.4</v>
      </c>
      <c r="Q487" s="48">
        <v>30885138</v>
      </c>
      <c r="R487" s="48">
        <v>2198862.2999999998</v>
      </c>
      <c r="S487" s="51">
        <v>1013517.2</v>
      </c>
      <c r="T487" s="51">
        <v>1904242</v>
      </c>
      <c r="U487" s="48">
        <v>13943823</v>
      </c>
      <c r="W487" s="48" t="s">
        <v>43</v>
      </c>
      <c r="X487" s="48">
        <v>374848.2</v>
      </c>
      <c r="Y487" s="48">
        <v>638669</v>
      </c>
      <c r="Z487" s="48"/>
      <c r="AA487" s="48">
        <v>1411094.4</v>
      </c>
      <c r="AB487" s="48">
        <v>493147.6</v>
      </c>
      <c r="AC487" s="48">
        <v>167011</v>
      </c>
      <c r="AD487" s="48">
        <v>307427</v>
      </c>
      <c r="AE487" s="48">
        <v>130550.3</v>
      </c>
      <c r="AF487" s="48">
        <v>148539.5</v>
      </c>
      <c r="AG487" s="48">
        <v>120135.2</v>
      </c>
      <c r="AH487" s="48"/>
      <c r="AI487" s="48">
        <v>45531.6</v>
      </c>
      <c r="AJ487" s="48">
        <v>78060.600000000006</v>
      </c>
      <c r="AK487" s="48">
        <v>13943823</v>
      </c>
      <c r="AL487" s="48">
        <v>614465.30000000005</v>
      </c>
      <c r="AM487" s="48">
        <v>1725500.8</v>
      </c>
      <c r="AN487" s="48">
        <v>1261179.5</v>
      </c>
      <c r="AO487" s="48">
        <v>661991.9</v>
      </c>
      <c r="AP487" s="48">
        <v>119686.39999999999</v>
      </c>
      <c r="AQ487" s="48">
        <v>258478.9</v>
      </c>
      <c r="AR487" s="48" t="s">
        <v>43</v>
      </c>
    </row>
    <row r="488" spans="1:44">
      <c r="A488" s="37" t="s">
        <v>6</v>
      </c>
      <c r="B488" s="2">
        <v>1168</v>
      </c>
      <c r="C488" s="2" t="s">
        <v>18</v>
      </c>
      <c r="D488" s="37">
        <v>527.79999999999995</v>
      </c>
      <c r="E488" s="17">
        <v>26.288109939999998</v>
      </c>
      <c r="F488" s="20">
        <v>0.62966641891511665</v>
      </c>
      <c r="G488" s="46">
        <v>18.1742151562513</v>
      </c>
      <c r="H488" s="46">
        <v>24.994081219105102</v>
      </c>
      <c r="I488" s="46">
        <v>35.696577930173397</v>
      </c>
      <c r="J488" s="47">
        <v>15.1302552755447</v>
      </c>
      <c r="K488" s="47">
        <v>22.218162158092699</v>
      </c>
      <c r="L488" s="47">
        <v>33.000661507799698</v>
      </c>
      <c r="M488" s="48">
        <v>2602950</v>
      </c>
      <c r="N488" s="48">
        <v>728505</v>
      </c>
      <c r="O488" s="48">
        <v>676629</v>
      </c>
      <c r="P488" s="48">
        <v>271155</v>
      </c>
      <c r="Q488" s="48">
        <v>4190984.5</v>
      </c>
      <c r="R488" s="48">
        <v>290869.90000000002</v>
      </c>
      <c r="S488" s="51">
        <v>200781.2</v>
      </c>
      <c r="T488" s="51">
        <v>236992.8</v>
      </c>
      <c r="U488" s="48">
        <v>1231840</v>
      </c>
      <c r="W488" s="48">
        <v>0</v>
      </c>
      <c r="X488" s="48">
        <v>105951</v>
      </c>
      <c r="Y488" s="48">
        <v>94830.2</v>
      </c>
      <c r="Z488" s="48"/>
      <c r="AA488" s="48">
        <v>158921</v>
      </c>
      <c r="AB488" s="48">
        <v>78071.8</v>
      </c>
      <c r="AC488" s="48">
        <v>34208.699999999997</v>
      </c>
      <c r="AD488" s="48">
        <v>43684.5</v>
      </c>
      <c r="AE488" s="48">
        <v>25305.5</v>
      </c>
      <c r="AF488" s="48"/>
      <c r="AG488" s="48"/>
      <c r="AH488" s="48"/>
      <c r="AI488" s="48"/>
      <c r="AJ488" s="48"/>
      <c r="AK488" s="48">
        <v>1231840</v>
      </c>
      <c r="AL488" s="48">
        <v>61584</v>
      </c>
      <c r="AM488" s="48">
        <v>39991.699999999997</v>
      </c>
      <c r="AN488" s="48">
        <v>24952.6</v>
      </c>
      <c r="AO488" s="48">
        <v>24746.799999999999</v>
      </c>
      <c r="AP488" s="48"/>
      <c r="AQ488" s="48">
        <v>27729.9</v>
      </c>
      <c r="AR488" s="48"/>
    </row>
    <row r="489" spans="1:44">
      <c r="A489" s="38" t="s">
        <v>5</v>
      </c>
      <c r="B489" s="2">
        <v>1168</v>
      </c>
      <c r="C489" s="2" t="s">
        <v>18</v>
      </c>
      <c r="D489" s="37">
        <v>529.20000000000005</v>
      </c>
      <c r="E489" s="17">
        <v>26.348582569583101</v>
      </c>
      <c r="F489" s="20">
        <v>0.62113204339115735</v>
      </c>
      <c r="G489" s="46">
        <v>17.5408252896205</v>
      </c>
      <c r="H489" s="46">
        <v>24.388523400468099</v>
      </c>
      <c r="I489" s="46">
        <v>34.8331004213182</v>
      </c>
      <c r="J489" s="47">
        <v>14.5580132499916</v>
      </c>
      <c r="K489" s="47">
        <v>21.500740505403201</v>
      </c>
      <c r="L489" s="47">
        <v>32.056343709666102</v>
      </c>
      <c r="M489" s="54">
        <v>60625284</v>
      </c>
      <c r="N489" s="54">
        <v>14091661</v>
      </c>
      <c r="O489" s="54">
        <v>10895616</v>
      </c>
      <c r="P489" s="54">
        <v>5269377</v>
      </c>
      <c r="Q489" s="54">
        <v>108478512</v>
      </c>
      <c r="R489" s="54">
        <v>6937468</v>
      </c>
      <c r="S489" s="51">
        <v>3030281.4</v>
      </c>
      <c r="T489" s="51">
        <v>3854928.9</v>
      </c>
      <c r="U489" s="54">
        <v>16351467</v>
      </c>
      <c r="W489" s="54">
        <v>877000</v>
      </c>
      <c r="X489" s="54">
        <v>1380000</v>
      </c>
      <c r="Y489" s="54">
        <v>1650000</v>
      </c>
      <c r="Z489" s="48"/>
      <c r="AA489" s="54">
        <v>2720000</v>
      </c>
      <c r="AB489" s="54">
        <v>1130000</v>
      </c>
      <c r="AC489" s="54">
        <v>673000</v>
      </c>
      <c r="AD489" s="54">
        <v>1420000</v>
      </c>
      <c r="AE489" s="54">
        <v>873000</v>
      </c>
      <c r="AF489" s="48"/>
      <c r="AG489" s="48"/>
      <c r="AH489" s="48"/>
      <c r="AI489" s="54">
        <v>157000</v>
      </c>
      <c r="AJ489" s="54">
        <v>176000</v>
      </c>
      <c r="AK489" s="54">
        <v>16400000</v>
      </c>
      <c r="AL489" s="54">
        <v>1790000</v>
      </c>
      <c r="AM489" s="54">
        <v>92500</v>
      </c>
      <c r="AN489" s="54">
        <v>2730000</v>
      </c>
      <c r="AO489" s="54">
        <v>1470000</v>
      </c>
      <c r="AP489" s="54">
        <v>711000</v>
      </c>
      <c r="AQ489" s="54">
        <v>809000</v>
      </c>
      <c r="AR489" s="48"/>
    </row>
    <row r="490" spans="1:44">
      <c r="A490" s="37" t="s">
        <v>5</v>
      </c>
      <c r="B490" s="2">
        <v>1168</v>
      </c>
      <c r="C490" s="2" t="s">
        <v>18</v>
      </c>
      <c r="D490" s="37">
        <v>533.33000000000004</v>
      </c>
      <c r="E490" s="17">
        <v>26.519367316055099</v>
      </c>
      <c r="F490" s="20">
        <v>0.59230645422383998</v>
      </c>
      <c r="G490" s="46">
        <v>15.4467589817408</v>
      </c>
      <c r="H490" s="46">
        <v>22.303883631152502</v>
      </c>
      <c r="I490" s="46">
        <v>31.669562440580599</v>
      </c>
      <c r="J490" s="47">
        <v>12.502796122680699</v>
      </c>
      <c r="K490" s="47">
        <v>19.350452419637499</v>
      </c>
      <c r="L490" s="47">
        <v>29.048419286771299</v>
      </c>
      <c r="M490" s="48">
        <v>22267168</v>
      </c>
      <c r="N490" s="48">
        <v>5716290</v>
      </c>
      <c r="O490" s="48">
        <v>4223681</v>
      </c>
      <c r="P490" s="48">
        <v>2048286.1</v>
      </c>
      <c r="Q490" s="48">
        <v>38930096</v>
      </c>
      <c r="R490" s="48">
        <v>2032789</v>
      </c>
      <c r="S490" s="51">
        <v>1466565.9</v>
      </c>
      <c r="T490" s="51">
        <v>2333067.7999999998</v>
      </c>
      <c r="U490" s="48">
        <v>11920783</v>
      </c>
      <c r="W490" s="48" t="s">
        <v>43</v>
      </c>
      <c r="X490" s="48">
        <v>624481</v>
      </c>
      <c r="Y490" s="48">
        <v>842084.9</v>
      </c>
      <c r="Z490" s="48"/>
      <c r="AA490" s="48">
        <v>1589194</v>
      </c>
      <c r="AB490" s="48">
        <v>743873.8</v>
      </c>
      <c r="AC490" s="48">
        <v>300455</v>
      </c>
      <c r="AD490" s="48">
        <v>546740.1</v>
      </c>
      <c r="AE490" s="48">
        <v>111589.2</v>
      </c>
      <c r="AF490" s="48">
        <v>170186.2</v>
      </c>
      <c r="AG490" s="48">
        <v>156627.1</v>
      </c>
      <c r="AH490" s="48"/>
      <c r="AI490" s="48">
        <v>75988.7</v>
      </c>
      <c r="AJ490" s="48">
        <v>184934.39999999999</v>
      </c>
      <c r="AK490" s="48">
        <v>11920783</v>
      </c>
      <c r="AL490" s="48">
        <v>836522.1</v>
      </c>
      <c r="AM490" s="48">
        <v>2386874</v>
      </c>
      <c r="AN490" s="48">
        <v>1868403</v>
      </c>
      <c r="AO490" s="48">
        <v>410664</v>
      </c>
      <c r="AP490" s="48">
        <v>192586.5</v>
      </c>
      <c r="AQ490" s="48">
        <v>354405.5</v>
      </c>
      <c r="AR490" s="48" t="s">
        <v>43</v>
      </c>
    </row>
    <row r="491" spans="1:44">
      <c r="A491" s="37" t="s">
        <v>5</v>
      </c>
      <c r="B491" s="2">
        <v>1168</v>
      </c>
      <c r="C491" s="2" t="s">
        <v>18</v>
      </c>
      <c r="D491" s="37">
        <v>536</v>
      </c>
      <c r="E491" s="17">
        <v>26.630660978080599</v>
      </c>
      <c r="F491" s="20">
        <v>0.65238493685567389</v>
      </c>
      <c r="G491" s="46">
        <v>19.760097319112301</v>
      </c>
      <c r="H491" s="46">
        <v>26.596878356963199</v>
      </c>
      <c r="I491" s="46">
        <v>38.115936595014297</v>
      </c>
      <c r="J491" s="47">
        <v>16.661010638855799</v>
      </c>
      <c r="K491" s="47">
        <v>23.854305981069899</v>
      </c>
      <c r="L491" s="47">
        <v>35.195249787416799</v>
      </c>
      <c r="M491" s="54">
        <v>33992460</v>
      </c>
      <c r="N491" s="54">
        <v>10106199</v>
      </c>
      <c r="O491" s="54">
        <v>9319548</v>
      </c>
      <c r="P491" s="54">
        <v>4215584</v>
      </c>
      <c r="Q491" s="54">
        <v>78505936</v>
      </c>
      <c r="R491" s="54">
        <v>5431629.5</v>
      </c>
      <c r="S491" s="51">
        <v>1998258.5</v>
      </c>
      <c r="T491" s="51">
        <v>4022723.5999999996</v>
      </c>
      <c r="U491" s="54">
        <v>23892814</v>
      </c>
      <c r="W491" s="54">
        <v>0</v>
      </c>
      <c r="X491" s="54">
        <v>914000</v>
      </c>
      <c r="Y491" s="54">
        <v>1080000</v>
      </c>
      <c r="Z491" s="48"/>
      <c r="AA491" s="54">
        <v>2770000</v>
      </c>
      <c r="AB491" s="54">
        <v>1250000</v>
      </c>
      <c r="AC491" s="54">
        <v>654000</v>
      </c>
      <c r="AD491" s="54">
        <v>1040000</v>
      </c>
      <c r="AE491" s="54">
        <v>1180000</v>
      </c>
      <c r="AF491" s="48"/>
      <c r="AG491" s="48"/>
      <c r="AH491" s="48"/>
      <c r="AI491" s="54">
        <v>265000</v>
      </c>
      <c r="AJ491" s="54">
        <v>139000</v>
      </c>
      <c r="AK491" s="54">
        <v>23900000</v>
      </c>
      <c r="AL491" s="54">
        <v>1480000</v>
      </c>
      <c r="AM491" s="54">
        <v>131000</v>
      </c>
      <c r="AN491" s="54">
        <v>3110000</v>
      </c>
      <c r="AO491" s="54">
        <v>2500000</v>
      </c>
      <c r="AP491" s="54">
        <v>1140000</v>
      </c>
      <c r="AQ491" s="54">
        <v>699000</v>
      </c>
      <c r="AR491" s="48"/>
    </row>
    <row r="492" spans="1:44">
      <c r="A492" s="37" t="s">
        <v>5</v>
      </c>
      <c r="B492" s="2">
        <v>1168</v>
      </c>
      <c r="C492" s="2" t="s">
        <v>18</v>
      </c>
      <c r="D492" s="37">
        <v>541.36</v>
      </c>
      <c r="E492" s="17">
        <v>26.8562154499588</v>
      </c>
      <c r="F492" s="20">
        <v>0.64998881807571318</v>
      </c>
      <c r="G492" s="46">
        <v>19.563501967058599</v>
      </c>
      <c r="H492" s="46">
        <v>26.407893488955299</v>
      </c>
      <c r="I492" s="46">
        <v>37.847724121767797</v>
      </c>
      <c r="J492" s="47">
        <v>16.494106443081801</v>
      </c>
      <c r="K492" s="47">
        <v>23.7184074773178</v>
      </c>
      <c r="L492" s="47">
        <v>34.889332202384999</v>
      </c>
      <c r="M492" s="48">
        <v>11148796</v>
      </c>
      <c r="N492" s="48">
        <v>2979434.8</v>
      </c>
      <c r="O492" s="48">
        <v>2933939.3</v>
      </c>
      <c r="P492" s="48">
        <v>1169388.3</v>
      </c>
      <c r="Q492" s="48">
        <v>23169906</v>
      </c>
      <c r="R492" s="48">
        <v>1429636.5</v>
      </c>
      <c r="S492" s="51">
        <v>712569.2</v>
      </c>
      <c r="T492" s="51">
        <v>1326088</v>
      </c>
      <c r="U492" s="48">
        <v>8666449</v>
      </c>
      <c r="W492" s="48" t="s">
        <v>43</v>
      </c>
      <c r="X492" s="48">
        <v>289823.3</v>
      </c>
      <c r="Y492" s="48">
        <v>422745.9</v>
      </c>
      <c r="Z492" s="48"/>
      <c r="AA492" s="48">
        <v>948488.8</v>
      </c>
      <c r="AB492" s="48">
        <v>377599.2</v>
      </c>
      <c r="AC492" s="48">
        <v>146852.79999999999</v>
      </c>
      <c r="AD492" s="48">
        <v>352924.1</v>
      </c>
      <c r="AE492" s="48">
        <v>70333.2</v>
      </c>
      <c r="AF492" s="48">
        <v>144560.6</v>
      </c>
      <c r="AG492" s="48">
        <v>64219.5</v>
      </c>
      <c r="AH492" s="48"/>
      <c r="AI492" s="48">
        <v>32099.7</v>
      </c>
      <c r="AJ492" s="48">
        <v>86230</v>
      </c>
      <c r="AK492" s="48">
        <v>8666449</v>
      </c>
      <c r="AL492" s="48">
        <v>473724.4</v>
      </c>
      <c r="AM492" s="48">
        <v>1606582.9</v>
      </c>
      <c r="AN492" s="48">
        <v>1065477</v>
      </c>
      <c r="AO492" s="48">
        <v>349908.3</v>
      </c>
      <c r="AP492" s="48">
        <v>129110.9</v>
      </c>
      <c r="AQ492" s="48">
        <v>226658.1</v>
      </c>
      <c r="AR492" s="48" t="s">
        <v>43</v>
      </c>
    </row>
    <row r="493" spans="1:44">
      <c r="A493" s="38" t="s">
        <v>5</v>
      </c>
      <c r="B493" s="2">
        <v>1168</v>
      </c>
      <c r="C493" s="2" t="s">
        <v>18</v>
      </c>
      <c r="D493" s="37">
        <v>544.29999999999995</v>
      </c>
      <c r="E493" s="17">
        <v>26.980445994005201</v>
      </c>
      <c r="F493" s="20">
        <v>0.60643842100532441</v>
      </c>
      <c r="G493" s="46">
        <v>16.455559272746601</v>
      </c>
      <c r="H493" s="46">
        <v>23.288625708147499</v>
      </c>
      <c r="I493" s="46">
        <v>33.215479097149803</v>
      </c>
      <c r="J493" s="47">
        <v>13.5178872843373</v>
      </c>
      <c r="K493" s="47">
        <v>20.399044757232499</v>
      </c>
      <c r="L493" s="47">
        <v>30.461303014302999</v>
      </c>
      <c r="M493" s="54">
        <v>39988452</v>
      </c>
      <c r="N493" s="54">
        <v>9516374</v>
      </c>
      <c r="O493" s="54">
        <v>7018932</v>
      </c>
      <c r="P493" s="54">
        <v>3532589.8</v>
      </c>
      <c r="Q493" s="54">
        <v>70705568</v>
      </c>
      <c r="R493" s="54">
        <v>4112244</v>
      </c>
      <c r="S493" s="51">
        <v>1643368.8</v>
      </c>
      <c r="T493" s="51">
        <v>3665293.8</v>
      </c>
      <c r="U493" s="54">
        <v>18026724</v>
      </c>
      <c r="W493" s="54">
        <v>0</v>
      </c>
      <c r="X493" s="54">
        <v>762000</v>
      </c>
      <c r="Y493" s="54">
        <v>882000</v>
      </c>
      <c r="Z493" s="48"/>
      <c r="AA493" s="54">
        <v>2520000</v>
      </c>
      <c r="AB493" s="54">
        <v>1150000</v>
      </c>
      <c r="AC493" s="54">
        <v>590000</v>
      </c>
      <c r="AD493" s="54">
        <v>907000</v>
      </c>
      <c r="AE493" s="54">
        <v>810000</v>
      </c>
      <c r="AF493" s="48"/>
      <c r="AG493" s="48"/>
      <c r="AH493" s="48"/>
      <c r="AI493" s="54">
        <v>206000</v>
      </c>
      <c r="AJ493" s="54">
        <v>173000</v>
      </c>
      <c r="AK493" s="54">
        <v>18000000</v>
      </c>
      <c r="AL493" s="54">
        <v>1800000</v>
      </c>
      <c r="AM493" s="54">
        <v>85200</v>
      </c>
      <c r="AN493" s="54">
        <v>1770000</v>
      </c>
      <c r="AO493" s="54">
        <v>1070000</v>
      </c>
      <c r="AP493" s="54">
        <v>506000</v>
      </c>
      <c r="AQ493" s="54">
        <v>695000</v>
      </c>
      <c r="AR493" s="48"/>
    </row>
    <row r="494" spans="1:44">
      <c r="A494" s="37" t="s">
        <v>5</v>
      </c>
      <c r="B494" s="2">
        <v>1168</v>
      </c>
      <c r="C494" s="2" t="s">
        <v>18</v>
      </c>
      <c r="D494" s="37">
        <v>547.58000000000004</v>
      </c>
      <c r="E494" s="17">
        <v>27.1188561474575</v>
      </c>
      <c r="F494" s="20">
        <v>0.57227719927793175</v>
      </c>
      <c r="G494" s="46">
        <v>13.973655384423401</v>
      </c>
      <c r="H494" s="46">
        <v>20.8426476232646</v>
      </c>
      <c r="I494" s="46">
        <v>29.635401102524298</v>
      </c>
      <c r="J494" s="47">
        <v>11.116356055175</v>
      </c>
      <c r="K494" s="47">
        <v>17.822538156286999</v>
      </c>
      <c r="L494" s="47">
        <v>27.165875229722001</v>
      </c>
      <c r="M494" s="48">
        <v>18261724</v>
      </c>
      <c r="N494" s="48">
        <v>4246069</v>
      </c>
      <c r="O494" s="48">
        <v>2868495.5</v>
      </c>
      <c r="P494" s="48">
        <v>1500137.6</v>
      </c>
      <c r="Q494" s="48">
        <v>34103772</v>
      </c>
      <c r="R494" s="48">
        <v>1312449.3</v>
      </c>
      <c r="S494" s="51">
        <v>839933.7</v>
      </c>
      <c r="T494" s="51">
        <v>1606488.7</v>
      </c>
      <c r="U494" s="48">
        <v>7687778</v>
      </c>
      <c r="W494" s="48" t="s">
        <v>43</v>
      </c>
      <c r="X494" s="48">
        <v>366575.7</v>
      </c>
      <c r="Y494" s="48">
        <v>473358</v>
      </c>
      <c r="Z494" s="48"/>
      <c r="AA494" s="48">
        <v>1120001.3999999999</v>
      </c>
      <c r="AB494" s="48">
        <v>486487.3</v>
      </c>
      <c r="AC494" s="48">
        <v>241686.39999999999</v>
      </c>
      <c r="AD494" s="48">
        <v>337232.1</v>
      </c>
      <c r="AE494" s="48">
        <v>115913.3</v>
      </c>
      <c r="AF494" s="48">
        <v>50178.5</v>
      </c>
      <c r="AG494" s="48">
        <v>60760.800000000003</v>
      </c>
      <c r="AH494" s="48"/>
      <c r="AI494" s="48">
        <v>61807.199999999997</v>
      </c>
      <c r="AJ494" s="48">
        <v>113903.2</v>
      </c>
      <c r="AK494" s="48">
        <v>7687778</v>
      </c>
      <c r="AL494" s="48">
        <v>662837.1</v>
      </c>
      <c r="AM494" s="48">
        <v>1613080.4</v>
      </c>
      <c r="AN494" s="48">
        <v>1134795.8</v>
      </c>
      <c r="AO494" s="48">
        <v>274602.90000000002</v>
      </c>
      <c r="AP494" s="48" t="s">
        <v>43</v>
      </c>
      <c r="AQ494" s="48">
        <v>279093.7</v>
      </c>
      <c r="AR494" s="48" t="s">
        <v>43</v>
      </c>
    </row>
    <row r="495" spans="1:44">
      <c r="A495" s="37" t="s">
        <v>5</v>
      </c>
      <c r="B495" s="2">
        <v>1168</v>
      </c>
      <c r="C495" s="2" t="s">
        <v>18</v>
      </c>
      <c r="D495" s="39">
        <v>554</v>
      </c>
      <c r="E495" s="17">
        <v>27.3871467726871</v>
      </c>
      <c r="F495" s="20">
        <v>0.63534888184477989</v>
      </c>
      <c r="G495" s="46">
        <v>18.549338932178799</v>
      </c>
      <c r="H495" s="46">
        <v>25.369607928482999</v>
      </c>
      <c r="I495" s="46">
        <v>36.309979554213797</v>
      </c>
      <c r="J495" s="47">
        <v>15.5326350700318</v>
      </c>
      <c r="K495" s="47">
        <v>22.5658673263755</v>
      </c>
      <c r="L495" s="47">
        <v>33.385214212951098</v>
      </c>
      <c r="M495" s="56">
        <v>40624900</v>
      </c>
      <c r="N495" s="56">
        <v>12311300</v>
      </c>
      <c r="O495" s="56">
        <v>12273100</v>
      </c>
      <c r="P495" s="56">
        <v>5300210</v>
      </c>
      <c r="Q495" s="56">
        <v>84130200</v>
      </c>
      <c r="R495" s="56">
        <v>3877250</v>
      </c>
      <c r="S495" s="51">
        <v>1949629</v>
      </c>
      <c r="T495" s="51">
        <v>4930470</v>
      </c>
      <c r="U495" s="56">
        <v>23529700</v>
      </c>
      <c r="W495" s="56">
        <v>504000</v>
      </c>
      <c r="X495" s="56">
        <v>987000</v>
      </c>
      <c r="Y495" s="56">
        <v>963000</v>
      </c>
      <c r="Z495" s="76"/>
      <c r="AA495" s="56">
        <v>3780000</v>
      </c>
      <c r="AB495" s="56">
        <v>1160000</v>
      </c>
      <c r="AC495" s="56">
        <v>613000</v>
      </c>
      <c r="AD495" s="56">
        <v>789000</v>
      </c>
      <c r="AE495" s="56">
        <v>1020000</v>
      </c>
      <c r="AF495" s="76"/>
      <c r="AG495" s="76"/>
      <c r="AH495" s="76"/>
      <c r="AI495" s="56">
        <v>228000</v>
      </c>
      <c r="AJ495" s="56">
        <v>234000</v>
      </c>
      <c r="AK495" s="56">
        <v>23500000</v>
      </c>
      <c r="AL495" s="56">
        <v>1520000</v>
      </c>
      <c r="AM495" s="56">
        <v>149000</v>
      </c>
      <c r="AN495" s="56">
        <v>3240000</v>
      </c>
      <c r="AO495" s="56">
        <v>2040000</v>
      </c>
      <c r="AP495" s="56">
        <v>996000</v>
      </c>
      <c r="AQ495" s="56">
        <v>771000</v>
      </c>
      <c r="AR495" s="76"/>
    </row>
    <row r="496" spans="1:44">
      <c r="A496" s="37" t="s">
        <v>5</v>
      </c>
      <c r="B496" s="2">
        <v>1168</v>
      </c>
      <c r="C496" s="2" t="s">
        <v>18</v>
      </c>
      <c r="D496" s="37">
        <v>560.26</v>
      </c>
      <c r="E496" s="17">
        <v>27.642108782999799</v>
      </c>
      <c r="F496" s="20">
        <v>0.58563061942584194</v>
      </c>
      <c r="G496" s="46">
        <v>15.0449358263111</v>
      </c>
      <c r="H496" s="46">
        <v>21.846597224328299</v>
      </c>
      <c r="I496" s="46">
        <v>31.0354699973987</v>
      </c>
      <c r="J496" s="47">
        <v>12.124635335248801</v>
      </c>
      <c r="K496" s="47">
        <v>18.9158719599594</v>
      </c>
      <c r="L496" s="47">
        <v>28.465136385140202</v>
      </c>
      <c r="M496" s="48">
        <v>13038053</v>
      </c>
      <c r="N496" s="48">
        <v>3312505.5</v>
      </c>
      <c r="O496" s="48">
        <v>2387108.7999999998</v>
      </c>
      <c r="P496" s="48">
        <v>1316177.6000000001</v>
      </c>
      <c r="Q496" s="48">
        <v>24835464</v>
      </c>
      <c r="R496" s="48">
        <v>978296.6</v>
      </c>
      <c r="S496" s="51">
        <v>570048.89999999991</v>
      </c>
      <c r="T496" s="51">
        <v>1243706.8</v>
      </c>
      <c r="U496" s="48">
        <v>6070930.5</v>
      </c>
      <c r="W496" s="48" t="s">
        <v>43</v>
      </c>
      <c r="X496" s="48">
        <v>280515.59999999998</v>
      </c>
      <c r="Y496" s="48">
        <v>289533.3</v>
      </c>
      <c r="Z496" s="48"/>
      <c r="AA496" s="48">
        <v>889770.6</v>
      </c>
      <c r="AB496" s="48">
        <v>353936.2</v>
      </c>
      <c r="AC496" s="48">
        <v>175169.1</v>
      </c>
      <c r="AD496" s="48">
        <v>279138.5</v>
      </c>
      <c r="AE496" s="48">
        <v>53504.9</v>
      </c>
      <c r="AF496" s="48">
        <v>64704.3</v>
      </c>
      <c r="AG496" s="48">
        <v>30321</v>
      </c>
      <c r="AH496" s="48"/>
      <c r="AI496" s="48">
        <v>39945.699999999997</v>
      </c>
      <c r="AJ496" s="48">
        <v>98450.1</v>
      </c>
      <c r="AK496" s="48">
        <v>6070930.5</v>
      </c>
      <c r="AL496" s="48">
        <v>552539.80000000005</v>
      </c>
      <c r="AM496" s="48">
        <v>1093256</v>
      </c>
      <c r="AN496" s="48">
        <v>828182</v>
      </c>
      <c r="AO496" s="48">
        <v>247449.3</v>
      </c>
      <c r="AP496" s="48">
        <v>91819</v>
      </c>
      <c r="AQ496" s="48">
        <v>251635.7</v>
      </c>
      <c r="AR496" s="48" t="s">
        <v>43</v>
      </c>
    </row>
    <row r="497" spans="1:44">
      <c r="A497" s="38" t="s">
        <v>5</v>
      </c>
      <c r="B497" s="2">
        <v>1168</v>
      </c>
      <c r="C497" s="2" t="s">
        <v>18</v>
      </c>
      <c r="D497" s="37">
        <v>566.6</v>
      </c>
      <c r="E497" s="17">
        <v>27.889687164505499</v>
      </c>
      <c r="F497" s="20">
        <v>0.56912050956015847</v>
      </c>
      <c r="G497" s="46">
        <v>13.719805306495401</v>
      </c>
      <c r="H497" s="46">
        <v>20.6323377271674</v>
      </c>
      <c r="I497" s="46">
        <v>29.346545436191601</v>
      </c>
      <c r="J497" s="47">
        <v>10.8853633424617</v>
      </c>
      <c r="K497" s="47">
        <v>17.643949539733899</v>
      </c>
      <c r="L497" s="47">
        <v>26.868647007291798</v>
      </c>
      <c r="M497" s="54">
        <v>52530716</v>
      </c>
      <c r="N497" s="54">
        <v>12213906</v>
      </c>
      <c r="O497" s="54">
        <v>8082329.5</v>
      </c>
      <c r="P497" s="54">
        <v>4155765.3</v>
      </c>
      <c r="Q497" s="54">
        <v>93799984</v>
      </c>
      <c r="R497" s="54">
        <v>3894454</v>
      </c>
      <c r="S497" s="51">
        <v>1742240.9</v>
      </c>
      <c r="T497" s="51">
        <v>3092139.5</v>
      </c>
      <c r="U497" s="54">
        <v>12712678</v>
      </c>
      <c r="W497" s="54">
        <v>0</v>
      </c>
      <c r="X497" s="54">
        <v>819000</v>
      </c>
      <c r="Y497" s="54">
        <v>923000</v>
      </c>
      <c r="Z497" s="48"/>
      <c r="AA497" s="54">
        <v>2110000</v>
      </c>
      <c r="AB497" s="54">
        <v>982000</v>
      </c>
      <c r="AC497" s="54">
        <v>540000</v>
      </c>
      <c r="AD497" s="54">
        <v>776000</v>
      </c>
      <c r="AE497" s="54">
        <v>685000</v>
      </c>
      <c r="AF497" s="48"/>
      <c r="AG497" s="48"/>
      <c r="AH497" s="48"/>
      <c r="AI497" s="54">
        <v>121000</v>
      </c>
      <c r="AJ497" s="54">
        <v>125000</v>
      </c>
      <c r="AK497" s="54">
        <v>12700000</v>
      </c>
      <c r="AL497" s="54">
        <v>1660000</v>
      </c>
      <c r="AM497" s="54">
        <v>96100</v>
      </c>
      <c r="AN497" s="54">
        <v>2520000</v>
      </c>
      <c r="AO497" s="54">
        <v>1710000</v>
      </c>
      <c r="AP497" s="54">
        <v>514000</v>
      </c>
      <c r="AQ497" s="54">
        <v>735000</v>
      </c>
      <c r="AR497" s="48"/>
    </row>
    <row r="498" spans="1:44">
      <c r="A498" s="37" t="s">
        <v>5</v>
      </c>
      <c r="B498" s="2">
        <v>1168</v>
      </c>
      <c r="C498" s="2" t="s">
        <v>18</v>
      </c>
      <c r="D498" s="37">
        <v>573.20000000000005</v>
      </c>
      <c r="E498" s="17">
        <v>28.138868871902599</v>
      </c>
      <c r="F498" s="20">
        <v>0.61874727128110441</v>
      </c>
      <c r="G498" s="46">
        <v>17.474822466328298</v>
      </c>
      <c r="H498" s="46">
        <v>24.2270959695466</v>
      </c>
      <c r="I498" s="46">
        <v>34.618681143886697</v>
      </c>
      <c r="J498" s="47">
        <v>14.4806669146418</v>
      </c>
      <c r="K498" s="47">
        <v>21.3617343161085</v>
      </c>
      <c r="L498" s="47">
        <v>31.750974283970599</v>
      </c>
      <c r="M498" s="54">
        <v>3854380</v>
      </c>
      <c r="N498" s="54">
        <v>9987870</v>
      </c>
      <c r="O498" s="54">
        <v>8299734</v>
      </c>
      <c r="P498" s="54">
        <v>3894355.3</v>
      </c>
      <c r="Q498" s="54">
        <v>72832896</v>
      </c>
      <c r="R498" s="54">
        <v>4015545</v>
      </c>
      <c r="S498" s="51">
        <v>1524335.8</v>
      </c>
      <c r="T498" s="51">
        <v>3409301.2</v>
      </c>
      <c r="U498" s="54">
        <v>16958526</v>
      </c>
      <c r="W498" s="54">
        <v>0</v>
      </c>
      <c r="X498" s="54">
        <v>690000</v>
      </c>
      <c r="Y498" s="54">
        <v>834000</v>
      </c>
      <c r="Z498" s="48"/>
      <c r="AA498" s="54">
        <v>2440000</v>
      </c>
      <c r="AB498" s="54">
        <v>965000</v>
      </c>
      <c r="AC498" s="54">
        <v>405000</v>
      </c>
      <c r="AD498" s="54">
        <v>819000</v>
      </c>
      <c r="AE498" s="54">
        <v>660000</v>
      </c>
      <c r="AF498" s="48"/>
      <c r="AG498" s="48"/>
      <c r="AH498" s="48"/>
      <c r="AI498" s="54">
        <v>158000</v>
      </c>
      <c r="AJ498" s="54">
        <v>126000</v>
      </c>
      <c r="AK498" s="54">
        <v>17000000</v>
      </c>
      <c r="AL498" s="54">
        <v>1240000</v>
      </c>
      <c r="AM498" s="54">
        <v>86000</v>
      </c>
      <c r="AN498" s="54">
        <v>2080000</v>
      </c>
      <c r="AO498" s="54">
        <v>1380000</v>
      </c>
      <c r="AP498" s="54">
        <v>662000</v>
      </c>
      <c r="AQ498" s="54">
        <v>518000</v>
      </c>
      <c r="AR498" s="48"/>
    </row>
    <row r="499" spans="1:44">
      <c r="A499" s="37" t="s">
        <v>5</v>
      </c>
      <c r="B499" s="2">
        <v>1168</v>
      </c>
      <c r="C499" s="2" t="s">
        <v>18</v>
      </c>
      <c r="D499" s="37">
        <v>576.51</v>
      </c>
      <c r="E499" s="17">
        <v>28.261896538624399</v>
      </c>
      <c r="F499" s="20">
        <v>0.68013909332681921</v>
      </c>
      <c r="G499" s="46">
        <v>21.652154624001099</v>
      </c>
      <c r="H499" s="46">
        <v>28.618886924395401</v>
      </c>
      <c r="I499" s="46">
        <v>41.180850085659898</v>
      </c>
      <c r="J499" s="47">
        <v>18.520491141009298</v>
      </c>
      <c r="K499" s="47">
        <v>25.894149325807302</v>
      </c>
      <c r="L499" s="47">
        <v>38.094697967896998</v>
      </c>
      <c r="M499" s="48">
        <v>2232781</v>
      </c>
      <c r="N499" s="48">
        <v>310070.7</v>
      </c>
      <c r="O499" s="48">
        <v>332260.8</v>
      </c>
      <c r="P499" s="48">
        <v>147227</v>
      </c>
      <c r="Q499" s="48">
        <v>2757876.3</v>
      </c>
      <c r="R499" s="48">
        <v>179833.8</v>
      </c>
      <c r="S499" s="51">
        <v>69280.3</v>
      </c>
      <c r="T499" s="51">
        <v>136801.79999999999</v>
      </c>
      <c r="U499" s="48">
        <v>671962.1</v>
      </c>
      <c r="W499" s="48" t="s">
        <v>43</v>
      </c>
      <c r="X499" s="48">
        <v>30599.7</v>
      </c>
      <c r="Y499" s="48">
        <v>38680.6</v>
      </c>
      <c r="Z499" s="48"/>
      <c r="AA499" s="48">
        <v>102787.6</v>
      </c>
      <c r="AB499" s="48">
        <v>34014.199999999997</v>
      </c>
      <c r="AC499" s="48">
        <v>17495.7</v>
      </c>
      <c r="AD499" s="48">
        <v>18762</v>
      </c>
      <c r="AE499" s="48">
        <v>12740</v>
      </c>
      <c r="AF499" s="48">
        <v>13263</v>
      </c>
      <c r="AG499" s="48">
        <v>13012</v>
      </c>
      <c r="AH499" s="48"/>
      <c r="AI499" s="48">
        <v>7718.9</v>
      </c>
      <c r="AJ499" s="48">
        <v>7991.5</v>
      </c>
      <c r="AK499" s="48">
        <v>671962.1</v>
      </c>
      <c r="AL499" s="48">
        <v>59423.5</v>
      </c>
      <c r="AM499" s="48">
        <v>128789.6</v>
      </c>
      <c r="AN499" s="48">
        <v>100172.7</v>
      </c>
      <c r="AO499" s="48">
        <v>46990.5</v>
      </c>
      <c r="AP499" s="48" t="s">
        <v>43</v>
      </c>
      <c r="AQ499" s="48">
        <v>21886.7</v>
      </c>
      <c r="AR499" s="48" t="s">
        <v>43</v>
      </c>
    </row>
    <row r="500" spans="1:44">
      <c r="A500" s="37" t="s">
        <v>5</v>
      </c>
      <c r="B500" s="2">
        <v>1168</v>
      </c>
      <c r="C500" s="2" t="s">
        <v>18</v>
      </c>
      <c r="D500" s="37">
        <v>581.84</v>
      </c>
      <c r="E500" s="17">
        <v>28.455941223549601</v>
      </c>
      <c r="F500" s="20">
        <v>0.66860789484327854</v>
      </c>
      <c r="G500" s="46">
        <v>20.877827975703202</v>
      </c>
      <c r="H500" s="46">
        <v>27.767767403202701</v>
      </c>
      <c r="I500" s="46">
        <v>40.002741281421898</v>
      </c>
      <c r="J500" s="47">
        <v>17.732222412825902</v>
      </c>
      <c r="K500" s="47">
        <v>25.088011010773801</v>
      </c>
      <c r="L500" s="47">
        <v>36.757107512597798</v>
      </c>
      <c r="M500" s="48">
        <v>354843.3</v>
      </c>
      <c r="N500" s="48">
        <v>775922.9</v>
      </c>
      <c r="O500" s="48">
        <v>745991</v>
      </c>
      <c r="P500" s="48">
        <v>347801.1</v>
      </c>
      <c r="Q500" s="48">
        <v>6636044.5</v>
      </c>
      <c r="R500" s="48">
        <v>471689.3</v>
      </c>
      <c r="S500" s="51">
        <v>133956</v>
      </c>
      <c r="T500" s="51">
        <v>338203</v>
      </c>
      <c r="U500" s="48">
        <v>1952309.9</v>
      </c>
      <c r="W500" s="48" t="s">
        <v>43</v>
      </c>
      <c r="X500" s="48">
        <v>55376.4</v>
      </c>
      <c r="Y500" s="48">
        <v>78579.600000000006</v>
      </c>
      <c r="Z500" s="48"/>
      <c r="AA500" s="48">
        <v>245275.4</v>
      </c>
      <c r="AB500" s="48">
        <v>92927.6</v>
      </c>
      <c r="AC500" s="48">
        <v>31544.799999999999</v>
      </c>
      <c r="AD500" s="48">
        <v>52239</v>
      </c>
      <c r="AE500" s="48">
        <v>26838.6</v>
      </c>
      <c r="AF500" s="48">
        <v>23666.5</v>
      </c>
      <c r="AG500" s="48">
        <v>14436.1</v>
      </c>
      <c r="AH500" s="48"/>
      <c r="AI500" s="48">
        <v>12591.1</v>
      </c>
      <c r="AJ500" s="48" t="s">
        <v>43</v>
      </c>
      <c r="AK500" s="48">
        <v>1952309.9</v>
      </c>
      <c r="AL500" s="48">
        <v>136069.1</v>
      </c>
      <c r="AM500" s="48">
        <v>213819</v>
      </c>
      <c r="AN500" s="48">
        <v>166764.6</v>
      </c>
      <c r="AO500" s="48">
        <v>105718.5</v>
      </c>
      <c r="AP500" s="48" t="s">
        <v>43</v>
      </c>
      <c r="AQ500" s="48">
        <v>53551.7</v>
      </c>
      <c r="AR500" s="48" t="s">
        <v>43</v>
      </c>
    </row>
    <row r="501" spans="1:44">
      <c r="A501" s="38" t="s">
        <v>5</v>
      </c>
      <c r="B501" s="2">
        <v>1168</v>
      </c>
      <c r="C501" s="2" t="s">
        <v>18</v>
      </c>
      <c r="D501" s="37">
        <v>584.29999999999995</v>
      </c>
      <c r="E501" s="17">
        <v>28.5434036910952</v>
      </c>
      <c r="F501" s="20">
        <v>0.62562941601522681</v>
      </c>
      <c r="G501" s="46">
        <v>17.928960963660799</v>
      </c>
      <c r="H501" s="46">
        <v>24.740543632766901</v>
      </c>
      <c r="I501" s="46">
        <v>35.333248900688297</v>
      </c>
      <c r="J501" s="47">
        <v>14.8728447319187</v>
      </c>
      <c r="K501" s="47">
        <v>21.9011414328961</v>
      </c>
      <c r="L501" s="47">
        <v>32.552110730757001</v>
      </c>
      <c r="M501" s="54">
        <v>12358567</v>
      </c>
      <c r="N501" s="54">
        <v>3127437.5</v>
      </c>
      <c r="O501" s="54">
        <v>2451355.5</v>
      </c>
      <c r="P501" s="54">
        <v>1077771.3999999999</v>
      </c>
      <c r="Q501" s="54">
        <v>22785474</v>
      </c>
      <c r="R501" s="54">
        <v>1697290.4</v>
      </c>
      <c r="S501" s="51">
        <v>702487.8</v>
      </c>
      <c r="T501" s="51">
        <v>1330442.5</v>
      </c>
      <c r="U501" s="54">
        <v>7755602.5</v>
      </c>
      <c r="W501" s="54">
        <v>0</v>
      </c>
      <c r="X501" s="54">
        <v>269000</v>
      </c>
      <c r="Y501" s="54">
        <v>433000</v>
      </c>
      <c r="Z501" s="48"/>
      <c r="AA501" s="54">
        <v>884000</v>
      </c>
      <c r="AB501" s="54">
        <v>447000</v>
      </c>
      <c r="AC501" s="54">
        <v>175000</v>
      </c>
      <c r="AD501" s="54">
        <v>401000</v>
      </c>
      <c r="AE501" s="54">
        <v>419000</v>
      </c>
      <c r="AF501" s="48"/>
      <c r="AG501" s="48"/>
      <c r="AH501" s="48"/>
      <c r="AI501" s="54">
        <v>36400</v>
      </c>
      <c r="AJ501" s="54">
        <v>72300</v>
      </c>
      <c r="AK501" s="54">
        <v>7760000</v>
      </c>
      <c r="AL501" s="54">
        <v>470000</v>
      </c>
      <c r="AM501" s="54">
        <v>65500</v>
      </c>
      <c r="AN501" s="54">
        <v>1820000</v>
      </c>
      <c r="AO501" s="54">
        <v>1450000</v>
      </c>
      <c r="AP501" s="54">
        <v>460000</v>
      </c>
      <c r="AQ501" s="54">
        <v>178000</v>
      </c>
      <c r="AR501" s="48"/>
    </row>
    <row r="502" spans="1:44">
      <c r="A502" s="37" t="s">
        <v>5</v>
      </c>
      <c r="B502" s="2">
        <v>1168</v>
      </c>
      <c r="C502" s="2" t="s">
        <v>18</v>
      </c>
      <c r="D502" s="37">
        <v>590.13</v>
      </c>
      <c r="E502" s="17">
        <v>28.744139281014899</v>
      </c>
      <c r="F502" s="20">
        <v>0.69843229694069564</v>
      </c>
      <c r="G502" s="46">
        <v>22.884355253769201</v>
      </c>
      <c r="H502" s="46">
        <v>29.897683778078299</v>
      </c>
      <c r="I502" s="46">
        <v>43.133089778841097</v>
      </c>
      <c r="J502" s="47">
        <v>19.718122650745499</v>
      </c>
      <c r="K502" s="47">
        <v>27.309014739789301</v>
      </c>
      <c r="L502" s="47">
        <v>39.8794351678821</v>
      </c>
      <c r="M502" s="48">
        <v>953905.2</v>
      </c>
      <c r="N502" s="48">
        <v>270889.09999999998</v>
      </c>
      <c r="O502" s="48">
        <v>313248.2</v>
      </c>
      <c r="P502" s="48">
        <v>129208</v>
      </c>
      <c r="Q502" s="48">
        <v>2561031.2999999998</v>
      </c>
      <c r="R502" s="48">
        <v>184924.3</v>
      </c>
      <c r="S502" s="51">
        <v>54702.7</v>
      </c>
      <c r="T502" s="51">
        <v>110072.7</v>
      </c>
      <c r="U502" s="48">
        <v>562560.4</v>
      </c>
      <c r="W502" s="48" t="s">
        <v>43</v>
      </c>
      <c r="X502" s="48">
        <v>25565.7</v>
      </c>
      <c r="Y502" s="48">
        <v>29137</v>
      </c>
      <c r="Z502" s="48"/>
      <c r="AA502" s="48">
        <v>78612.899999999994</v>
      </c>
      <c r="AB502" s="48">
        <v>31459.8</v>
      </c>
      <c r="AC502" s="48">
        <v>18378.5</v>
      </c>
      <c r="AD502" s="48">
        <v>19421.5</v>
      </c>
      <c r="AE502" s="48">
        <v>11971.9</v>
      </c>
      <c r="AF502" s="48">
        <v>16092.7</v>
      </c>
      <c r="AG502" s="48">
        <v>8972.9</v>
      </c>
      <c r="AH502" s="48"/>
      <c r="AI502" s="48">
        <v>9113.7000000000007</v>
      </c>
      <c r="AJ502" s="48" t="s">
        <v>43</v>
      </c>
      <c r="AK502" s="48">
        <v>562560.4</v>
      </c>
      <c r="AL502" s="48">
        <v>45489</v>
      </c>
      <c r="AM502" s="48">
        <v>124810.8</v>
      </c>
      <c r="AN502" s="48">
        <v>95102.8</v>
      </c>
      <c r="AO502" s="48">
        <v>36407.5</v>
      </c>
      <c r="AP502" s="48" t="s">
        <v>43</v>
      </c>
      <c r="AQ502" s="48">
        <v>19539.3</v>
      </c>
      <c r="AR502" s="48" t="s">
        <v>43</v>
      </c>
    </row>
    <row r="503" spans="1:44">
      <c r="A503" s="37" t="s">
        <v>5</v>
      </c>
      <c r="B503" s="2">
        <v>1168</v>
      </c>
      <c r="C503" s="2" t="s">
        <v>18</v>
      </c>
      <c r="D503" s="37">
        <v>591.99</v>
      </c>
      <c r="E503" s="17">
        <v>28.8059684355546</v>
      </c>
      <c r="F503" s="20">
        <v>0.58765402976348091</v>
      </c>
      <c r="G503" s="46">
        <v>15.172927633562701</v>
      </c>
      <c r="H503" s="46">
        <v>22.025414103227298</v>
      </c>
      <c r="I503" s="46">
        <v>31.479294047514902</v>
      </c>
      <c r="J503" s="47">
        <v>12.242788646292199</v>
      </c>
      <c r="K503" s="47">
        <v>19.060244165378599</v>
      </c>
      <c r="L503" s="47">
        <v>28.710602172233699</v>
      </c>
      <c r="M503" s="48">
        <v>20441192</v>
      </c>
      <c r="N503" s="48">
        <v>4620397.5</v>
      </c>
      <c r="O503" s="48">
        <v>3393444.3</v>
      </c>
      <c r="P503" s="48">
        <v>1429957.9</v>
      </c>
      <c r="Q503" s="48">
        <v>38881972</v>
      </c>
      <c r="R503" s="48">
        <v>1761348</v>
      </c>
      <c r="S503" s="51">
        <v>598397.80000000005</v>
      </c>
      <c r="T503" s="51">
        <v>913878.3</v>
      </c>
      <c r="U503" s="48">
        <v>4559539</v>
      </c>
      <c r="W503" s="48" t="s">
        <v>43</v>
      </c>
      <c r="X503" s="48">
        <v>260156.2</v>
      </c>
      <c r="Y503" s="48">
        <v>338241.6</v>
      </c>
      <c r="Z503" s="48"/>
      <c r="AA503" s="48">
        <v>590342.1</v>
      </c>
      <c r="AB503" s="48">
        <v>323536.2</v>
      </c>
      <c r="AC503" s="48">
        <v>191950.6</v>
      </c>
      <c r="AD503" s="48">
        <v>376707.8</v>
      </c>
      <c r="AE503" s="48">
        <v>160403.1</v>
      </c>
      <c r="AF503" s="48">
        <v>52464.7</v>
      </c>
      <c r="AG503" s="48">
        <v>71074.2</v>
      </c>
      <c r="AH503" s="48"/>
      <c r="AI503" s="48">
        <v>37044.199999999997</v>
      </c>
      <c r="AJ503" s="48">
        <v>84618.4</v>
      </c>
      <c r="AK503" s="48">
        <v>4559539</v>
      </c>
      <c r="AL503" s="48">
        <v>382526.9</v>
      </c>
      <c r="AM503" s="48">
        <v>2342220.7999999998</v>
      </c>
      <c r="AN503" s="48">
        <v>1931173.4</v>
      </c>
      <c r="AO503" s="48">
        <v>177128.5</v>
      </c>
      <c r="AP503" s="48">
        <v>217913.4</v>
      </c>
      <c r="AQ503" s="48">
        <v>180212.4</v>
      </c>
      <c r="AR503" s="48" t="s">
        <v>43</v>
      </c>
    </row>
    <row r="504" spans="1:44">
      <c r="A504" s="37" t="s">
        <v>5</v>
      </c>
      <c r="B504" s="2">
        <v>1168</v>
      </c>
      <c r="C504" s="2" t="s">
        <v>18</v>
      </c>
      <c r="D504" s="37">
        <v>595.01</v>
      </c>
      <c r="E504" s="17">
        <v>28.903776026087499</v>
      </c>
      <c r="F504" s="20">
        <v>0.62381829034188063</v>
      </c>
      <c r="G504" s="46">
        <v>17.727386564078</v>
      </c>
      <c r="H504" s="46">
        <v>24.570704977944299</v>
      </c>
      <c r="I504" s="46">
        <v>34.982771071325402</v>
      </c>
      <c r="J504" s="47">
        <v>14.695961024843999</v>
      </c>
      <c r="K504" s="47">
        <v>21.731800222105502</v>
      </c>
      <c r="L504" s="47">
        <v>32.373244390439702</v>
      </c>
      <c r="M504" s="48">
        <v>4903356</v>
      </c>
      <c r="N504" s="48">
        <v>1167468.5</v>
      </c>
      <c r="O504" s="48">
        <v>981499.6</v>
      </c>
      <c r="P504" s="48">
        <v>455950</v>
      </c>
      <c r="Q504" s="48">
        <v>9877773</v>
      </c>
      <c r="R504" s="48">
        <v>498551.5</v>
      </c>
      <c r="S504" s="51">
        <v>253607.2</v>
      </c>
      <c r="T504" s="51">
        <v>509085.19999999995</v>
      </c>
      <c r="U504" s="48">
        <v>2850079.8</v>
      </c>
      <c r="W504" s="48" t="s">
        <v>43</v>
      </c>
      <c r="X504" s="48">
        <v>95910.6</v>
      </c>
      <c r="Y504" s="48">
        <v>157696.6</v>
      </c>
      <c r="Z504" s="48"/>
      <c r="AA504" s="48">
        <v>330448.8</v>
      </c>
      <c r="AB504" s="48">
        <v>178636.4</v>
      </c>
      <c r="AC504" s="48">
        <v>50077.7</v>
      </c>
      <c r="AD504" s="48">
        <v>87072.9</v>
      </c>
      <c r="AE504" s="48">
        <v>28353.3</v>
      </c>
      <c r="AF504" s="48">
        <v>76947.399999999994</v>
      </c>
      <c r="AG504" s="48">
        <v>40857.5</v>
      </c>
      <c r="AH504" s="48"/>
      <c r="AI504" s="48">
        <v>13233.9</v>
      </c>
      <c r="AJ504" s="48">
        <v>23300.5</v>
      </c>
      <c r="AK504" s="48">
        <v>2850079.8</v>
      </c>
      <c r="AL504" s="48">
        <v>183919.1</v>
      </c>
      <c r="AM504" s="48">
        <v>823793.6</v>
      </c>
      <c r="AN504" s="48">
        <v>710610.4</v>
      </c>
      <c r="AO504" s="48">
        <v>166246.1</v>
      </c>
      <c r="AP504" s="48">
        <v>65900.5</v>
      </c>
      <c r="AQ504" s="48">
        <v>67741.2</v>
      </c>
      <c r="AR504" s="48" t="s">
        <v>43</v>
      </c>
    </row>
    <row r="505" spans="1:44">
      <c r="A505" s="38" t="s">
        <v>5</v>
      </c>
      <c r="B505" s="2">
        <v>1168</v>
      </c>
      <c r="C505" s="2" t="s">
        <v>18</v>
      </c>
      <c r="D505" s="37">
        <v>596.51</v>
      </c>
      <c r="E505" s="17">
        <v>28.951085748406602</v>
      </c>
      <c r="F505" s="20">
        <v>0.64292022271918214</v>
      </c>
      <c r="G505" s="46">
        <v>19.0700219021255</v>
      </c>
      <c r="H505" s="46">
        <v>25.950915132730898</v>
      </c>
      <c r="I505" s="46">
        <v>37.155667672218499</v>
      </c>
      <c r="J505" s="47">
        <v>16.056506855908498</v>
      </c>
      <c r="K505" s="47">
        <v>23.1750645746014</v>
      </c>
      <c r="L505" s="47">
        <v>34.237491143318799</v>
      </c>
      <c r="M505" s="48">
        <v>11951800</v>
      </c>
      <c r="N505" s="48">
        <v>3129590</v>
      </c>
      <c r="O505" s="48">
        <v>2946460</v>
      </c>
      <c r="P505" s="48">
        <v>1215780</v>
      </c>
      <c r="Q505" s="48">
        <v>24468500</v>
      </c>
      <c r="R505" s="48">
        <v>1472570</v>
      </c>
      <c r="S505" s="51">
        <v>669118</v>
      </c>
      <c r="T505" s="51">
        <v>1384924</v>
      </c>
      <c r="U505" s="48">
        <v>7168460</v>
      </c>
      <c r="W505" s="48" t="s">
        <v>43</v>
      </c>
      <c r="X505" s="48">
        <v>265235</v>
      </c>
      <c r="Y505" s="48">
        <v>403883</v>
      </c>
      <c r="Z505" s="48"/>
      <c r="AA505" s="48">
        <v>915962</v>
      </c>
      <c r="AB505" s="48">
        <v>468962</v>
      </c>
      <c r="AC505" s="48">
        <v>161972</v>
      </c>
      <c r="AD505" s="48">
        <v>206367</v>
      </c>
      <c r="AE505" s="48" t="s">
        <v>43</v>
      </c>
      <c r="AF505" s="48" t="s">
        <v>43</v>
      </c>
      <c r="AG505" s="48" t="s">
        <v>43</v>
      </c>
      <c r="AH505" s="48"/>
      <c r="AI505" s="48">
        <v>38682.9</v>
      </c>
      <c r="AJ505" s="48">
        <v>47804.5</v>
      </c>
      <c r="AK505" s="48">
        <v>7168460</v>
      </c>
      <c r="AL505" s="48">
        <v>420402</v>
      </c>
      <c r="AM505" s="48">
        <v>55067.5</v>
      </c>
      <c r="AN505" s="48">
        <v>1186310</v>
      </c>
      <c r="AO505" s="48">
        <v>718624</v>
      </c>
      <c r="AP505" s="48">
        <v>417834</v>
      </c>
      <c r="AQ505" s="48">
        <v>180302</v>
      </c>
      <c r="AR505" s="48" t="s">
        <v>43</v>
      </c>
    </row>
    <row r="506" spans="1:44">
      <c r="A506" s="37" t="s">
        <v>5</v>
      </c>
      <c r="B506" s="2">
        <v>1168</v>
      </c>
      <c r="C506" s="2" t="s">
        <v>18</v>
      </c>
      <c r="D506" s="37">
        <v>596.95000000000005</v>
      </c>
      <c r="E506" s="17">
        <v>28.964795272396099</v>
      </c>
      <c r="F506" s="20">
        <v>0.62723143023005012</v>
      </c>
      <c r="G506" s="46">
        <v>17.976565734023101</v>
      </c>
      <c r="H506" s="46">
        <v>24.813434972702002</v>
      </c>
      <c r="I506" s="46">
        <v>35.395000583093697</v>
      </c>
      <c r="J506" s="47">
        <v>14.9414074940783</v>
      </c>
      <c r="K506" s="47">
        <v>22.007861651042901</v>
      </c>
      <c r="L506" s="47">
        <v>32.560995281950603</v>
      </c>
      <c r="M506" s="48">
        <v>4103651</v>
      </c>
      <c r="N506" s="48">
        <v>1008467.4</v>
      </c>
      <c r="O506" s="48">
        <v>860129.6</v>
      </c>
      <c r="P506" s="48">
        <v>408845.8</v>
      </c>
      <c r="Q506" s="48">
        <v>8496974</v>
      </c>
      <c r="R506" s="48">
        <v>427901.7</v>
      </c>
      <c r="S506" s="51">
        <v>222787.09999999998</v>
      </c>
      <c r="T506" s="51">
        <v>491280.2</v>
      </c>
      <c r="U506" s="48">
        <v>2898318.5</v>
      </c>
      <c r="W506" s="48" t="s">
        <v>43</v>
      </c>
      <c r="X506" s="48">
        <v>97163.199999999997</v>
      </c>
      <c r="Y506" s="48">
        <v>125623.9</v>
      </c>
      <c r="Z506" s="48"/>
      <c r="AA506" s="48">
        <v>344207.2</v>
      </c>
      <c r="AB506" s="48">
        <v>147073</v>
      </c>
      <c r="AC506" s="48">
        <v>45174.8</v>
      </c>
      <c r="AD506" s="48">
        <v>65115.8</v>
      </c>
      <c r="AE506" s="48">
        <v>36174.400000000001</v>
      </c>
      <c r="AF506" s="48">
        <v>44331.6</v>
      </c>
      <c r="AG506" s="48">
        <v>30897</v>
      </c>
      <c r="AH506" s="48"/>
      <c r="AI506" s="48">
        <v>13074.5</v>
      </c>
      <c r="AJ506" s="48">
        <v>18681.900000000001</v>
      </c>
      <c r="AK506" s="48">
        <v>2898318.5</v>
      </c>
      <c r="AL506" s="48">
        <v>184493</v>
      </c>
      <c r="AM506" s="48">
        <v>602368.1</v>
      </c>
      <c r="AN506" s="48">
        <v>532687.4</v>
      </c>
      <c r="AO506" s="48">
        <v>147521.70000000001</v>
      </c>
      <c r="AP506" s="48">
        <v>67405.2</v>
      </c>
      <c r="AQ506" s="48">
        <v>59387.9</v>
      </c>
      <c r="AR506" s="48" t="s">
        <v>43</v>
      </c>
    </row>
    <row r="507" spans="1:44">
      <c r="A507" s="37" t="s">
        <v>5</v>
      </c>
      <c r="B507" s="2">
        <v>1168</v>
      </c>
      <c r="C507" s="2" t="s">
        <v>18</v>
      </c>
      <c r="D507" s="37">
        <v>598.52</v>
      </c>
      <c r="E507" s="17">
        <v>29.013071154434002</v>
      </c>
      <c r="F507" s="20">
        <v>0.6255856126696947</v>
      </c>
      <c r="G507" s="46">
        <v>17.926753627369902</v>
      </c>
      <c r="H507" s="46">
        <v>24.700988415685</v>
      </c>
      <c r="I507" s="46">
        <v>35.382185520442</v>
      </c>
      <c r="J507" s="47">
        <v>14.8770566992914</v>
      </c>
      <c r="K507" s="47">
        <v>21.933843938560599</v>
      </c>
      <c r="L507" s="47">
        <v>32.552042817260102</v>
      </c>
      <c r="M507" s="48">
        <v>5251510</v>
      </c>
      <c r="N507" s="48">
        <v>1358501.5</v>
      </c>
      <c r="O507" s="48">
        <v>1086448.3999999999</v>
      </c>
      <c r="P507" s="48">
        <v>536458.30000000005</v>
      </c>
      <c r="Q507" s="48">
        <v>10883900</v>
      </c>
      <c r="R507" s="48">
        <v>646928.6</v>
      </c>
      <c r="S507" s="51">
        <v>355285.8</v>
      </c>
      <c r="T507" s="51">
        <v>707146.3</v>
      </c>
      <c r="U507" s="48">
        <v>5077465.5</v>
      </c>
      <c r="W507" s="48" t="s">
        <v>43</v>
      </c>
      <c r="X507" s="48">
        <v>128858.4</v>
      </c>
      <c r="Y507" s="48">
        <v>226427.4</v>
      </c>
      <c r="Z507" s="48"/>
      <c r="AA507" s="48">
        <v>462446.6</v>
      </c>
      <c r="AB507" s="48">
        <v>244699.7</v>
      </c>
      <c r="AC507" s="48">
        <v>74822.3</v>
      </c>
      <c r="AD507" s="48">
        <v>90170.8</v>
      </c>
      <c r="AE507" s="48">
        <v>48915</v>
      </c>
      <c r="AF507" s="48">
        <v>47513.1</v>
      </c>
      <c r="AG507" s="48">
        <v>40615.9</v>
      </c>
      <c r="AH507" s="48"/>
      <c r="AI507" s="48">
        <v>16870.400000000001</v>
      </c>
      <c r="AJ507" s="48">
        <v>19091.3</v>
      </c>
      <c r="AK507" s="48">
        <v>5077465.5</v>
      </c>
      <c r="AL507" s="48">
        <v>185753.2</v>
      </c>
      <c r="AM507" s="48">
        <v>903365.4</v>
      </c>
      <c r="AN507" s="48">
        <v>750089.4</v>
      </c>
      <c r="AO507" s="48">
        <v>249631.3</v>
      </c>
      <c r="AP507" s="48">
        <v>35747.4</v>
      </c>
      <c r="AQ507" s="48">
        <v>72996</v>
      </c>
      <c r="AR507" s="48" t="s">
        <v>43</v>
      </c>
    </row>
    <row r="508" spans="1:44">
      <c r="A508" s="37" t="s">
        <v>5</v>
      </c>
      <c r="B508" s="2">
        <v>1168</v>
      </c>
      <c r="C508" s="2" t="s">
        <v>18</v>
      </c>
      <c r="D508" s="37">
        <v>599</v>
      </c>
      <c r="E508" s="17">
        <v>29.027625739933601</v>
      </c>
      <c r="F508" s="20">
        <v>0.60450699659476426</v>
      </c>
      <c r="G508" s="46">
        <v>16.398070592961101</v>
      </c>
      <c r="H508" s="46">
        <v>23.211995550315699</v>
      </c>
      <c r="I508" s="46">
        <v>33.0532468649861</v>
      </c>
      <c r="J508" s="47">
        <v>13.4062092562756</v>
      </c>
      <c r="K508" s="47">
        <v>20.335933891535198</v>
      </c>
      <c r="L508" s="47">
        <v>30.379672636868101</v>
      </c>
      <c r="M508" s="48">
        <v>8183739</v>
      </c>
      <c r="N508" s="48">
        <v>2185246.6</v>
      </c>
      <c r="O508" s="48">
        <v>1730408.1</v>
      </c>
      <c r="P508" s="48">
        <v>684601.1</v>
      </c>
      <c r="Q508" s="48">
        <v>16513116</v>
      </c>
      <c r="R508" s="48">
        <v>925117.8</v>
      </c>
      <c r="S508" s="51">
        <v>390656</v>
      </c>
      <c r="T508" s="51">
        <v>799605.2</v>
      </c>
      <c r="U508" s="48">
        <v>4912614.5</v>
      </c>
      <c r="W508" s="48" t="s">
        <v>43</v>
      </c>
      <c r="X508" s="48">
        <v>169288.7</v>
      </c>
      <c r="Y508" s="48">
        <v>221367.3</v>
      </c>
      <c r="Z508" s="48"/>
      <c r="AA508" s="48">
        <v>550640.4</v>
      </c>
      <c r="AB508" s="48">
        <v>248964.8</v>
      </c>
      <c r="AC508" s="48">
        <v>76896.5</v>
      </c>
      <c r="AD508" s="48">
        <v>125386.1</v>
      </c>
      <c r="AE508" s="48">
        <v>59824</v>
      </c>
      <c r="AF508" s="48">
        <v>96036.1</v>
      </c>
      <c r="AG508" s="48">
        <v>59954.8</v>
      </c>
      <c r="AH508" s="48"/>
      <c r="AI508" s="48">
        <v>27317.3</v>
      </c>
      <c r="AJ508" s="48">
        <v>33352.199999999997</v>
      </c>
      <c r="AK508" s="48">
        <v>4912614.5</v>
      </c>
      <c r="AL508" s="48">
        <v>253182.7</v>
      </c>
      <c r="AM508" s="48">
        <v>1537199.8</v>
      </c>
      <c r="AN508" s="48">
        <v>1111147</v>
      </c>
      <c r="AO508" s="48">
        <v>280030.7</v>
      </c>
      <c r="AP508" s="48" t="s">
        <v>43</v>
      </c>
      <c r="AQ508" s="48">
        <v>101661.7</v>
      </c>
      <c r="AR508" s="48" t="s">
        <v>43</v>
      </c>
    </row>
    <row r="509" spans="1:44">
      <c r="A509" s="38" t="s">
        <v>5</v>
      </c>
      <c r="B509" s="2">
        <v>1168</v>
      </c>
      <c r="C509" s="2" t="s">
        <v>18</v>
      </c>
      <c r="D509" s="37">
        <v>608.29</v>
      </c>
      <c r="E509" s="17">
        <v>29.276780342822502</v>
      </c>
      <c r="F509" s="20">
        <v>0.59774418669447882</v>
      </c>
      <c r="G509" s="46">
        <v>15.874954796488099</v>
      </c>
      <c r="H509" s="46">
        <v>22.716507771638</v>
      </c>
      <c r="I509" s="46">
        <v>32.244561335440103</v>
      </c>
      <c r="J509" s="47">
        <v>12.9205829174455</v>
      </c>
      <c r="K509" s="47">
        <v>19.799457443849999</v>
      </c>
      <c r="L509" s="47">
        <v>29.809579686122099</v>
      </c>
      <c r="M509" s="48">
        <v>6544567</v>
      </c>
      <c r="N509" s="48">
        <v>1362864.9</v>
      </c>
      <c r="O509" s="48">
        <v>1077510.8</v>
      </c>
      <c r="P509" s="48">
        <v>449846.2</v>
      </c>
      <c r="Q509" s="48">
        <v>11421903</v>
      </c>
      <c r="R509" s="48">
        <v>497833.3</v>
      </c>
      <c r="S509" s="51">
        <v>222855</v>
      </c>
      <c r="T509" s="51">
        <v>400458</v>
      </c>
      <c r="U509" s="48">
        <v>1980876.8</v>
      </c>
      <c r="W509" s="48" t="s">
        <v>43</v>
      </c>
      <c r="X509" s="48">
        <v>89886.2</v>
      </c>
      <c r="Y509" s="48">
        <v>132968.79999999999</v>
      </c>
      <c r="Z509" s="48"/>
      <c r="AA509" s="48">
        <v>269267</v>
      </c>
      <c r="AB509" s="48">
        <v>131191</v>
      </c>
      <c r="AC509" s="48">
        <v>75127.5</v>
      </c>
      <c r="AD509" s="48">
        <v>143874.5</v>
      </c>
      <c r="AE509" s="48">
        <v>17205.2</v>
      </c>
      <c r="AF509" s="48">
        <v>72306.100000000006</v>
      </c>
      <c r="AG509" s="48">
        <v>23987.200000000001</v>
      </c>
      <c r="AH509" s="48"/>
      <c r="AI509" s="48">
        <v>11852.9</v>
      </c>
      <c r="AJ509" s="48">
        <v>23363.4</v>
      </c>
      <c r="AK509" s="48">
        <v>1980876.8</v>
      </c>
      <c r="AL509" s="48">
        <v>173152.8</v>
      </c>
      <c r="AM509" s="48">
        <v>842764.3</v>
      </c>
      <c r="AN509" s="48">
        <v>654676.30000000005</v>
      </c>
      <c r="AO509" s="48">
        <v>110456</v>
      </c>
      <c r="AP509" s="48">
        <v>64312</v>
      </c>
      <c r="AQ509" s="48">
        <v>69362</v>
      </c>
      <c r="AR509" s="48" t="s">
        <v>43</v>
      </c>
    </row>
    <row r="510" spans="1:44">
      <c r="A510" s="37" t="s">
        <v>5</v>
      </c>
      <c r="B510" s="2">
        <v>1168</v>
      </c>
      <c r="C510" s="2" t="s">
        <v>18</v>
      </c>
      <c r="D510" s="39">
        <v>614.6</v>
      </c>
      <c r="E510" s="17">
        <v>29.4105491173788</v>
      </c>
      <c r="F510" s="20">
        <v>0.64353984010820475</v>
      </c>
      <c r="G510" s="46">
        <v>19.172024734554299</v>
      </c>
      <c r="H510" s="46">
        <v>26.021340969919599</v>
      </c>
      <c r="I510" s="46">
        <v>37.287586932442203</v>
      </c>
      <c r="J510" s="47">
        <v>16.113693007176298</v>
      </c>
      <c r="K510" s="47">
        <v>23.207163273941902</v>
      </c>
      <c r="L510" s="47">
        <v>34.335357739213997</v>
      </c>
      <c r="M510" s="56">
        <v>13290100</v>
      </c>
      <c r="N510" s="56">
        <v>3689630</v>
      </c>
      <c r="O510" s="56">
        <v>3505540</v>
      </c>
      <c r="P510" s="56">
        <v>1543420</v>
      </c>
      <c r="Q510" s="56">
        <v>28347200</v>
      </c>
      <c r="R510" s="56">
        <v>1612160</v>
      </c>
      <c r="S510" s="51">
        <v>581132</v>
      </c>
      <c r="T510" s="51">
        <v>1518694</v>
      </c>
      <c r="U510" s="56">
        <v>8080120</v>
      </c>
      <c r="W510" s="56">
        <v>71500</v>
      </c>
      <c r="X510" s="56">
        <v>241000</v>
      </c>
      <c r="Y510" s="56">
        <v>340000</v>
      </c>
      <c r="Z510" s="76"/>
      <c r="AA510" s="56">
        <v>1040000</v>
      </c>
      <c r="AB510" s="56">
        <v>483000</v>
      </c>
      <c r="AC510" s="56">
        <v>129000</v>
      </c>
      <c r="AD510" s="56">
        <v>193000</v>
      </c>
      <c r="AE510" s="56">
        <v>595000</v>
      </c>
      <c r="AF510" s="76"/>
      <c r="AG510" s="76"/>
      <c r="AH510" s="76"/>
      <c r="AI510" s="56">
        <v>33100</v>
      </c>
      <c r="AJ510" s="56">
        <v>46600</v>
      </c>
      <c r="AK510" s="56">
        <v>8080000</v>
      </c>
      <c r="AL510" s="56">
        <v>395000</v>
      </c>
      <c r="AM510" s="56">
        <v>114000</v>
      </c>
      <c r="AN510" s="56">
        <v>2710000</v>
      </c>
      <c r="AO510" s="56">
        <v>2060000</v>
      </c>
      <c r="AP510" s="56">
        <v>620000</v>
      </c>
      <c r="AQ510" s="56">
        <v>144000</v>
      </c>
      <c r="AR510" s="76"/>
    </row>
    <row r="511" spans="1:44">
      <c r="A511" s="37" t="s">
        <v>5</v>
      </c>
      <c r="B511" s="2">
        <v>1168</v>
      </c>
      <c r="C511" s="2" t="s">
        <v>18</v>
      </c>
      <c r="D511" s="37">
        <v>619.70000000000005</v>
      </c>
      <c r="E511" s="17">
        <v>29.5013966360784</v>
      </c>
      <c r="F511" s="20">
        <v>0.65241153600812019</v>
      </c>
      <c r="G511" s="46">
        <v>19.744076813489301</v>
      </c>
      <c r="H511" s="46">
        <v>26.5657271641779</v>
      </c>
      <c r="I511" s="46">
        <v>38.113134564861497</v>
      </c>
      <c r="J511" s="47">
        <v>16.636092061658101</v>
      </c>
      <c r="K511" s="47">
        <v>23.822505920424302</v>
      </c>
      <c r="L511" s="47">
        <v>35.135364686801204</v>
      </c>
      <c r="M511" s="54">
        <v>11276279</v>
      </c>
      <c r="N511" s="54">
        <v>2647854.5</v>
      </c>
      <c r="O511" s="54">
        <v>2448581.7999999998</v>
      </c>
      <c r="P511" s="54">
        <v>1038233.2</v>
      </c>
      <c r="Q511" s="54">
        <v>21084946</v>
      </c>
      <c r="R511" s="54">
        <v>1483116.4</v>
      </c>
      <c r="S511" s="51">
        <v>496641</v>
      </c>
      <c r="T511" s="51">
        <v>938726</v>
      </c>
      <c r="U511" s="54">
        <v>5778524.5</v>
      </c>
      <c r="W511" s="54">
        <v>0</v>
      </c>
      <c r="X511" s="54">
        <v>179000</v>
      </c>
      <c r="Y511" s="54">
        <v>317000</v>
      </c>
      <c r="Z511" s="48"/>
      <c r="AA511" s="54">
        <v>654000</v>
      </c>
      <c r="AB511" s="54">
        <v>285000</v>
      </c>
      <c r="AC511" s="54">
        <v>116000</v>
      </c>
      <c r="AD511" s="54">
        <v>179000</v>
      </c>
      <c r="AE511" s="54">
        <v>376000</v>
      </c>
      <c r="AF511" s="48"/>
      <c r="AG511" s="48"/>
      <c r="AH511" s="48"/>
      <c r="AI511" s="54">
        <v>23500</v>
      </c>
      <c r="AJ511" s="54">
        <v>33300</v>
      </c>
      <c r="AK511" s="54">
        <v>5780000</v>
      </c>
      <c r="AL511" s="54">
        <v>265000</v>
      </c>
      <c r="AM511" s="54">
        <v>79400</v>
      </c>
      <c r="AN511" s="54">
        <v>1960000</v>
      </c>
      <c r="AO511" s="54">
        <v>1350000</v>
      </c>
      <c r="AP511" s="54">
        <v>401000</v>
      </c>
      <c r="AQ511" s="54">
        <v>118000</v>
      </c>
      <c r="AR511" s="48"/>
    </row>
    <row r="512" spans="1:44">
      <c r="A512" s="37" t="s">
        <v>5</v>
      </c>
      <c r="B512" s="2">
        <v>1168</v>
      </c>
      <c r="C512" s="2" t="s">
        <v>18</v>
      </c>
      <c r="D512" s="37">
        <v>622.69000000000005</v>
      </c>
      <c r="E512" s="17">
        <v>29.5485728900073</v>
      </c>
      <c r="F512" s="20">
        <v>0.62294646634821571</v>
      </c>
      <c r="G512" s="46">
        <v>17.6345429532408</v>
      </c>
      <c r="H512" s="46">
        <v>24.539142390304502</v>
      </c>
      <c r="I512" s="46">
        <v>35.026503443872002</v>
      </c>
      <c r="J512" s="47">
        <v>14.657340599145</v>
      </c>
      <c r="K512" s="47">
        <v>21.673437663030899</v>
      </c>
      <c r="L512" s="47">
        <v>32.205272596870898</v>
      </c>
      <c r="M512" s="48">
        <v>9637144</v>
      </c>
      <c r="N512" s="48">
        <v>2522988</v>
      </c>
      <c r="O512" s="48">
        <v>2065236.6</v>
      </c>
      <c r="P512" s="48">
        <v>1023935</v>
      </c>
      <c r="Q512" s="48">
        <v>20776444</v>
      </c>
      <c r="R512" s="48">
        <v>1079166.1000000001</v>
      </c>
      <c r="S512" s="51">
        <v>394933.6</v>
      </c>
      <c r="T512" s="51">
        <v>847069.9</v>
      </c>
      <c r="U512" s="48">
        <v>4668446.5</v>
      </c>
      <c r="W512" s="48" t="s">
        <v>43</v>
      </c>
      <c r="X512" s="48">
        <v>160293.29999999999</v>
      </c>
      <c r="Y512" s="48">
        <v>234640.3</v>
      </c>
      <c r="Z512" s="48"/>
      <c r="AA512" s="48">
        <v>559761.9</v>
      </c>
      <c r="AB512" s="48">
        <v>287308</v>
      </c>
      <c r="AC512" s="48">
        <v>121300.7</v>
      </c>
      <c r="AD512" s="48">
        <v>189256.9</v>
      </c>
      <c r="AE512" s="48">
        <v>54962.7</v>
      </c>
      <c r="AF512" s="48">
        <v>76492.2</v>
      </c>
      <c r="AG512" s="48">
        <v>54209.5</v>
      </c>
      <c r="AH512" s="48"/>
      <c r="AI512" s="48">
        <v>29394.7</v>
      </c>
      <c r="AJ512" s="48">
        <v>42220</v>
      </c>
      <c r="AK512" s="48">
        <v>4668446.5</v>
      </c>
      <c r="AL512" s="48">
        <v>283076.3</v>
      </c>
      <c r="AM512" s="48">
        <v>1435499.4</v>
      </c>
      <c r="AN512" s="48">
        <v>988846.4</v>
      </c>
      <c r="AO512" s="48">
        <v>227680.7</v>
      </c>
      <c r="AP512" s="48">
        <v>62163.1</v>
      </c>
      <c r="AQ512" s="48">
        <v>114587.5</v>
      </c>
      <c r="AR512" s="48" t="s">
        <v>43</v>
      </c>
    </row>
    <row r="513" spans="1:44">
      <c r="A513" s="38" t="s">
        <v>5</v>
      </c>
      <c r="B513" s="2">
        <v>1168</v>
      </c>
      <c r="C513" s="2" t="s">
        <v>18</v>
      </c>
      <c r="D513" s="37">
        <v>629.28</v>
      </c>
      <c r="E513" s="17">
        <v>29.6395770518034</v>
      </c>
      <c r="F513" s="20">
        <v>0.62942936062481114</v>
      </c>
      <c r="G513" s="46">
        <v>18.1115152780777</v>
      </c>
      <c r="H513" s="46">
        <v>24.9732384304092</v>
      </c>
      <c r="I513" s="46">
        <v>35.660813037660098</v>
      </c>
      <c r="J513" s="47">
        <v>15.1388285597415</v>
      </c>
      <c r="K513" s="47">
        <v>22.128703337763898</v>
      </c>
      <c r="L513" s="47">
        <v>32.769774986144199</v>
      </c>
      <c r="M513" s="54">
        <v>24039864</v>
      </c>
      <c r="N513" s="54">
        <v>5665644.5</v>
      </c>
      <c r="O513" s="54">
        <v>4362759.5</v>
      </c>
      <c r="P513" s="54">
        <v>2043287</v>
      </c>
      <c r="Q513" s="54">
        <v>43407332</v>
      </c>
      <c r="R513" s="54">
        <v>3217282</v>
      </c>
      <c r="S513" s="51">
        <v>777442.9</v>
      </c>
      <c r="T513" s="51">
        <v>1997731.7000000002</v>
      </c>
      <c r="U513" s="54">
        <v>10997680</v>
      </c>
      <c r="W513" s="54">
        <v>0</v>
      </c>
      <c r="X513" s="54">
        <v>338000</v>
      </c>
      <c r="Y513" s="54">
        <v>439000</v>
      </c>
      <c r="Z513" s="48"/>
      <c r="AA513" s="54">
        <v>1340000</v>
      </c>
      <c r="AB513" s="54">
        <v>662000</v>
      </c>
      <c r="AC513" s="54">
        <v>167000</v>
      </c>
      <c r="AD513" s="54">
        <v>287000</v>
      </c>
      <c r="AE513" s="54">
        <v>814000</v>
      </c>
      <c r="AF513" s="48"/>
      <c r="AG513" s="48"/>
      <c r="AH513" s="48"/>
      <c r="AI513" s="54">
        <v>47800</v>
      </c>
      <c r="AJ513" s="54">
        <v>61300</v>
      </c>
      <c r="AK513" s="54">
        <v>11000000</v>
      </c>
      <c r="AL513" s="54">
        <v>616000</v>
      </c>
      <c r="AM513" s="54">
        <v>140000</v>
      </c>
      <c r="AN513" s="54">
        <v>3540000</v>
      </c>
      <c r="AO513" s="54">
        <v>2600000</v>
      </c>
      <c r="AP513" s="54">
        <v>791000</v>
      </c>
      <c r="AQ513" s="54">
        <v>220000</v>
      </c>
      <c r="AR513" s="48"/>
    </row>
    <row r="514" spans="1:44">
      <c r="A514" s="37" t="s">
        <v>5</v>
      </c>
      <c r="B514" s="2">
        <v>1168</v>
      </c>
      <c r="C514" s="2" t="s">
        <v>18</v>
      </c>
      <c r="D514" s="37">
        <v>644.9</v>
      </c>
      <c r="E514" s="17">
        <v>29.811437280453902</v>
      </c>
      <c r="F514" s="20">
        <v>0.64326713652309797</v>
      </c>
      <c r="G514" s="46">
        <v>19.1085433896742</v>
      </c>
      <c r="H514" s="46">
        <v>25.950234762965302</v>
      </c>
      <c r="I514" s="46">
        <v>36.972479591187003</v>
      </c>
      <c r="J514" s="47">
        <v>16.023245717169601</v>
      </c>
      <c r="K514" s="47">
        <v>23.123824637741599</v>
      </c>
      <c r="L514" s="47">
        <v>34.180492268123302</v>
      </c>
      <c r="M514" s="54">
        <v>22316634</v>
      </c>
      <c r="N514" s="54">
        <v>5153409</v>
      </c>
      <c r="O514" s="54">
        <v>4175880.3</v>
      </c>
      <c r="P514" s="54">
        <v>1762798</v>
      </c>
      <c r="Q514" s="54">
        <v>42502104</v>
      </c>
      <c r="R514" s="54">
        <v>3354041.8</v>
      </c>
      <c r="S514" s="51">
        <v>551479.60000000009</v>
      </c>
      <c r="T514" s="51">
        <v>840653.4</v>
      </c>
      <c r="U514" s="54">
        <v>4774058.5</v>
      </c>
      <c r="W514" s="54">
        <v>0</v>
      </c>
      <c r="X514" s="54">
        <v>206000</v>
      </c>
      <c r="Y514" s="54">
        <v>345000</v>
      </c>
      <c r="Z514" s="48"/>
      <c r="AA514" s="54">
        <v>542000</v>
      </c>
      <c r="AB514" s="54">
        <v>299000</v>
      </c>
      <c r="AC514" s="54">
        <v>111000</v>
      </c>
      <c r="AD514" s="54">
        <v>228000</v>
      </c>
      <c r="AE514" s="54">
        <v>437000</v>
      </c>
      <c r="AF514" s="48"/>
      <c r="AG514" s="48"/>
      <c r="AH514" s="48"/>
      <c r="AI514" s="54">
        <v>29200</v>
      </c>
      <c r="AJ514" s="54">
        <v>67100</v>
      </c>
      <c r="AK514" s="54">
        <v>4770000</v>
      </c>
      <c r="AL514" s="54">
        <v>400000</v>
      </c>
      <c r="AM514" s="54">
        <v>92800</v>
      </c>
      <c r="AN514" s="54">
        <v>2980000</v>
      </c>
      <c r="AO514" s="54">
        <v>2050000</v>
      </c>
      <c r="AP514" s="54">
        <v>367000</v>
      </c>
      <c r="AQ514" s="54">
        <v>146000</v>
      </c>
      <c r="AR514" s="48"/>
    </row>
    <row r="515" spans="1:44">
      <c r="A515" s="37" t="s">
        <v>5</v>
      </c>
      <c r="B515" s="2">
        <v>1168</v>
      </c>
      <c r="C515" s="2" t="s">
        <v>18</v>
      </c>
      <c r="D515" s="37">
        <v>651.5</v>
      </c>
      <c r="E515" s="17">
        <v>29.878784347992401</v>
      </c>
      <c r="F515" s="20">
        <v>0.63988849295620887</v>
      </c>
      <c r="G515" s="46">
        <v>18.917252512152</v>
      </c>
      <c r="H515" s="46">
        <v>25.7327472076886</v>
      </c>
      <c r="I515" s="46">
        <v>36.776233611456298</v>
      </c>
      <c r="J515" s="47">
        <v>15.818924011161</v>
      </c>
      <c r="K515" s="47">
        <v>22.9625975140656</v>
      </c>
      <c r="L515" s="47">
        <v>33.982903466839197</v>
      </c>
      <c r="M515" s="54">
        <v>11762203</v>
      </c>
      <c r="N515" s="54">
        <v>3047390.8</v>
      </c>
      <c r="O515" s="54">
        <v>2629074.2999999998</v>
      </c>
      <c r="P515" s="54">
        <v>1154828.6000000001</v>
      </c>
      <c r="Q515" s="54">
        <v>23832062</v>
      </c>
      <c r="R515" s="54">
        <v>1631059.6</v>
      </c>
      <c r="S515" s="51">
        <v>428112.2</v>
      </c>
      <c r="T515" s="51">
        <v>902693.70000000007</v>
      </c>
      <c r="U515" s="54">
        <v>5547178</v>
      </c>
      <c r="W515" s="54">
        <v>0</v>
      </c>
      <c r="X515" s="54">
        <v>185000</v>
      </c>
      <c r="Y515" s="54">
        <v>243000</v>
      </c>
      <c r="Z515" s="48"/>
      <c r="AA515" s="54">
        <v>627000</v>
      </c>
      <c r="AB515" s="54">
        <v>276000</v>
      </c>
      <c r="AC515" s="54">
        <v>73800</v>
      </c>
      <c r="AD515" s="54">
        <v>199000</v>
      </c>
      <c r="AE515" s="54">
        <v>377000</v>
      </c>
      <c r="AF515" s="48"/>
      <c r="AG515" s="48"/>
      <c r="AH515" s="48"/>
      <c r="AI515" s="54">
        <v>23400</v>
      </c>
      <c r="AJ515" s="54">
        <v>28900</v>
      </c>
      <c r="AK515" s="54">
        <v>5550000</v>
      </c>
      <c r="AL515" s="54">
        <v>302000</v>
      </c>
      <c r="AM515" s="54">
        <v>93600</v>
      </c>
      <c r="AN515" s="54">
        <v>2270000</v>
      </c>
      <c r="AO515" s="54">
        <v>1400000</v>
      </c>
      <c r="AP515" s="54">
        <v>379000</v>
      </c>
      <c r="AQ515" s="54">
        <v>97800</v>
      </c>
      <c r="AR515" s="48"/>
    </row>
    <row r="516" spans="1:44">
      <c r="A516" s="37" t="s">
        <v>5</v>
      </c>
      <c r="B516" s="2">
        <v>1168</v>
      </c>
      <c r="C516" s="2" t="s">
        <v>18</v>
      </c>
      <c r="D516" s="39">
        <v>658.2</v>
      </c>
      <c r="E516" s="17">
        <v>29.952039823988802</v>
      </c>
      <c r="F516" s="20">
        <v>0.6208215714753007</v>
      </c>
      <c r="G516" s="46">
        <v>17.580973588276802</v>
      </c>
      <c r="H516" s="46">
        <v>24.414179328605101</v>
      </c>
      <c r="I516" s="46">
        <v>34.7769176528667</v>
      </c>
      <c r="J516" s="47">
        <v>14.5193197585068</v>
      </c>
      <c r="K516" s="47">
        <v>21.551524108976999</v>
      </c>
      <c r="L516" s="47">
        <v>31.9282840824341</v>
      </c>
      <c r="M516" s="56">
        <v>20905200</v>
      </c>
      <c r="N516" s="56">
        <v>5135240</v>
      </c>
      <c r="O516" s="56">
        <v>4438200</v>
      </c>
      <c r="P516" s="56">
        <v>1682660</v>
      </c>
      <c r="Q516" s="56">
        <v>41100900</v>
      </c>
      <c r="R516" s="56">
        <v>2286970</v>
      </c>
      <c r="S516" s="51">
        <v>534986</v>
      </c>
      <c r="T516" s="51">
        <v>780041</v>
      </c>
      <c r="U516" s="56">
        <v>5720940</v>
      </c>
      <c r="W516" s="56">
        <v>294000</v>
      </c>
      <c r="X516" s="56">
        <v>207000</v>
      </c>
      <c r="Y516" s="56">
        <v>328000</v>
      </c>
      <c r="Z516" s="76"/>
      <c r="AA516" s="56">
        <v>505000</v>
      </c>
      <c r="AB516" s="56">
        <v>275000</v>
      </c>
      <c r="AC516" s="56">
        <v>117000</v>
      </c>
      <c r="AD516" s="56">
        <v>177000</v>
      </c>
      <c r="AE516" s="56">
        <v>660000</v>
      </c>
      <c r="AF516" s="76"/>
      <c r="AG516" s="76"/>
      <c r="AH516" s="76"/>
      <c r="AI516" s="56">
        <v>0</v>
      </c>
      <c r="AJ516" s="56">
        <v>0</v>
      </c>
      <c r="AK516" s="56">
        <v>5720000</v>
      </c>
      <c r="AL516" s="56">
        <v>207000</v>
      </c>
      <c r="AM516" s="56">
        <v>108000</v>
      </c>
      <c r="AN516" s="56">
        <v>3690000</v>
      </c>
      <c r="AO516" s="56">
        <v>2610000</v>
      </c>
      <c r="AP516" s="56">
        <v>600000</v>
      </c>
      <c r="AQ516" s="56">
        <v>86600</v>
      </c>
      <c r="AR516" s="76"/>
    </row>
    <row r="517" spans="1:44">
      <c r="A517" s="38" t="s">
        <v>5</v>
      </c>
      <c r="B517" s="2">
        <v>1168</v>
      </c>
      <c r="C517" s="2" t="s">
        <v>18</v>
      </c>
      <c r="D517" s="37">
        <v>669.4</v>
      </c>
      <c r="E517" s="17">
        <v>30.100913249138301</v>
      </c>
      <c r="F517" s="20">
        <v>0.65629744480893093</v>
      </c>
      <c r="G517" s="46">
        <v>20.071407429939502</v>
      </c>
      <c r="H517" s="46">
        <v>26.893585284386798</v>
      </c>
      <c r="I517" s="46">
        <v>38.492799559621297</v>
      </c>
      <c r="J517" s="47">
        <v>16.906531555102699</v>
      </c>
      <c r="K517" s="47">
        <v>24.146642594437601</v>
      </c>
      <c r="L517" s="47">
        <v>35.521029701281897</v>
      </c>
      <c r="M517" s="54">
        <v>3663856.5</v>
      </c>
      <c r="N517" s="54">
        <v>949337.7</v>
      </c>
      <c r="O517" s="54">
        <v>820775.1</v>
      </c>
      <c r="P517" s="54">
        <v>370049.3</v>
      </c>
      <c r="Q517" s="54">
        <v>7422701</v>
      </c>
      <c r="R517" s="54">
        <v>621928.80000000005</v>
      </c>
      <c r="S517" s="51">
        <v>272059</v>
      </c>
      <c r="T517" s="51">
        <v>655215.80000000005</v>
      </c>
      <c r="U517" s="54">
        <v>6234581.5</v>
      </c>
      <c r="W517" s="54">
        <v>0</v>
      </c>
      <c r="X517" s="54">
        <v>85200</v>
      </c>
      <c r="Y517" s="54">
        <v>187000</v>
      </c>
      <c r="Z517" s="48"/>
      <c r="AA517" s="54">
        <v>387000</v>
      </c>
      <c r="AB517" s="54">
        <v>268000</v>
      </c>
      <c r="AC517" s="54">
        <v>55300</v>
      </c>
      <c r="AD517" s="54">
        <v>85600</v>
      </c>
      <c r="AE517" s="54">
        <v>363000</v>
      </c>
      <c r="AF517" s="48"/>
      <c r="AG517" s="48"/>
      <c r="AH517" s="48"/>
      <c r="AI517" s="54">
        <v>10900</v>
      </c>
      <c r="AJ517" s="54">
        <v>18100</v>
      </c>
      <c r="AK517" s="54">
        <v>6230000</v>
      </c>
      <c r="AL517" s="54">
        <v>150000</v>
      </c>
      <c r="AM517" s="54">
        <v>21900</v>
      </c>
      <c r="AN517" s="54">
        <v>1510000</v>
      </c>
      <c r="AO517" s="54">
        <v>1580000</v>
      </c>
      <c r="AP517" s="54">
        <v>386000</v>
      </c>
      <c r="AQ517" s="54">
        <v>88800</v>
      </c>
      <c r="AR517" s="48"/>
    </row>
    <row r="518" spans="1:44">
      <c r="A518" s="37" t="s">
        <v>5</v>
      </c>
      <c r="B518" s="2">
        <v>1168</v>
      </c>
      <c r="C518" s="2" t="s">
        <v>18</v>
      </c>
      <c r="D518" s="37">
        <v>680.36</v>
      </c>
      <c r="E518" s="17">
        <v>30.300603463423698</v>
      </c>
      <c r="F518" s="20">
        <v>0.62465074170742851</v>
      </c>
      <c r="G518" s="46">
        <v>17.768424485190501</v>
      </c>
      <c r="H518" s="46">
        <v>24.644262459999801</v>
      </c>
      <c r="I518" s="46">
        <v>35.355810237943103</v>
      </c>
      <c r="J518" s="47">
        <v>14.818805297326699</v>
      </c>
      <c r="K518" s="47">
        <v>21.782835351906499</v>
      </c>
      <c r="L518" s="47">
        <v>32.4739353671782</v>
      </c>
      <c r="M518" s="48">
        <v>36628848</v>
      </c>
      <c r="N518" s="48">
        <v>9654952</v>
      </c>
      <c r="O518" s="48">
        <v>8268470.5</v>
      </c>
      <c r="P518" s="48">
        <v>3996032</v>
      </c>
      <c r="Q518" s="48">
        <v>76040272</v>
      </c>
      <c r="R518" s="48">
        <v>3803127.3</v>
      </c>
      <c r="S518" s="51">
        <v>1406422.6</v>
      </c>
      <c r="T518" s="51">
        <v>3045768.4</v>
      </c>
      <c r="U518" s="48">
        <v>18390258</v>
      </c>
      <c r="W518" s="48" t="s">
        <v>43</v>
      </c>
      <c r="X518" s="48">
        <v>636042.19999999995</v>
      </c>
      <c r="Y518" s="48">
        <v>770380.4</v>
      </c>
      <c r="Z518" s="48"/>
      <c r="AA518" s="48">
        <v>2076918.9</v>
      </c>
      <c r="AB518" s="48">
        <v>968849.5</v>
      </c>
      <c r="AC518" s="48">
        <v>352869.4</v>
      </c>
      <c r="AD518" s="48">
        <v>537210.1</v>
      </c>
      <c r="AE518" s="48">
        <v>83543.899999999994</v>
      </c>
      <c r="AF518" s="48">
        <v>220776.4</v>
      </c>
      <c r="AG518" s="48">
        <v>409241.5</v>
      </c>
      <c r="AH518" s="48"/>
      <c r="AI518" s="48">
        <v>107833.8</v>
      </c>
      <c r="AJ518" s="48">
        <v>125316.3</v>
      </c>
      <c r="AK518" s="48">
        <v>18390258</v>
      </c>
      <c r="AL518" s="48">
        <v>931387.3</v>
      </c>
      <c r="AM518" s="48">
        <v>7781070</v>
      </c>
      <c r="AN518" s="48">
        <v>4886110</v>
      </c>
      <c r="AO518" s="48">
        <v>1246608.6000000001</v>
      </c>
      <c r="AP518" s="48" t="s">
        <v>43</v>
      </c>
      <c r="AQ518" s="48">
        <v>373076.1</v>
      </c>
      <c r="AR518" s="48" t="s">
        <v>43</v>
      </c>
    </row>
    <row r="519" spans="1:44">
      <c r="A519" s="37" t="s">
        <v>5</v>
      </c>
      <c r="B519" s="2">
        <v>1168</v>
      </c>
      <c r="C519" s="2" t="s">
        <v>18</v>
      </c>
      <c r="D519" s="37">
        <v>686.84</v>
      </c>
      <c r="E519" s="17">
        <v>30.453959153904201</v>
      </c>
      <c r="F519" s="20">
        <v>0.6383022143013718</v>
      </c>
      <c r="G519" s="46">
        <v>18.766011409606701</v>
      </c>
      <c r="H519" s="46">
        <v>25.575329925321402</v>
      </c>
      <c r="I519" s="46">
        <v>36.664436194580603</v>
      </c>
      <c r="J519" s="47">
        <v>15.655676075920899</v>
      </c>
      <c r="K519" s="47">
        <v>22.814059057379399</v>
      </c>
      <c r="L519" s="47">
        <v>33.659475275097101</v>
      </c>
      <c r="M519" s="48">
        <v>3932355.3</v>
      </c>
      <c r="N519" s="48">
        <v>1054047.1000000001</v>
      </c>
      <c r="O519" s="48">
        <v>951829.1</v>
      </c>
      <c r="P519" s="48">
        <v>455015.9</v>
      </c>
      <c r="Q519" s="48">
        <v>8853390</v>
      </c>
      <c r="R519" s="48">
        <v>453273.1</v>
      </c>
      <c r="S519" s="51">
        <v>167688.29999999999</v>
      </c>
      <c r="T519" s="51">
        <v>378699.8</v>
      </c>
      <c r="U519" s="48">
        <v>2516310.2999999998</v>
      </c>
      <c r="W519" s="48" t="s">
        <v>43</v>
      </c>
      <c r="X519" s="48">
        <v>75981.3</v>
      </c>
      <c r="Y519" s="48">
        <v>91707</v>
      </c>
      <c r="Z519" s="48"/>
      <c r="AA519" s="48">
        <v>249594.8</v>
      </c>
      <c r="AB519" s="48">
        <v>129105</v>
      </c>
      <c r="AC519" s="48">
        <v>43137.3</v>
      </c>
      <c r="AD519" s="48">
        <v>57319.9</v>
      </c>
      <c r="AE519" s="48">
        <v>33087</v>
      </c>
      <c r="AF519" s="48">
        <v>36706.1</v>
      </c>
      <c r="AG519" s="48">
        <v>29760.2</v>
      </c>
      <c r="AH519" s="48"/>
      <c r="AI519" s="48">
        <v>11539</v>
      </c>
      <c r="AJ519" s="48">
        <v>13812.8</v>
      </c>
      <c r="AK519" s="48">
        <v>2516310.2999999998</v>
      </c>
      <c r="AL519" s="48">
        <v>83040.100000000006</v>
      </c>
      <c r="AM519" s="48">
        <v>694115.1</v>
      </c>
      <c r="AN519" s="48">
        <v>511121.2</v>
      </c>
      <c r="AO519" s="48">
        <v>135703.6</v>
      </c>
      <c r="AP519" s="48" t="s">
        <v>43</v>
      </c>
      <c r="AQ519" s="48">
        <v>38593.4</v>
      </c>
      <c r="AR519" s="48" t="s">
        <v>43</v>
      </c>
    </row>
    <row r="520" spans="1:44">
      <c r="A520" s="37" t="s">
        <v>5</v>
      </c>
      <c r="B520" s="2">
        <v>1168</v>
      </c>
      <c r="C520" s="2" t="s">
        <v>18</v>
      </c>
      <c r="D520" s="37">
        <v>695.3</v>
      </c>
      <c r="E520" s="17">
        <v>30.703919514222399</v>
      </c>
      <c r="F520" s="20">
        <v>0.65979879959287435</v>
      </c>
      <c r="G520" s="46">
        <v>20.334529521325202</v>
      </c>
      <c r="H520" s="46">
        <v>27.145433036344802</v>
      </c>
      <c r="I520" s="46">
        <v>38.7714045728098</v>
      </c>
      <c r="J520" s="47">
        <v>17.201744164671599</v>
      </c>
      <c r="K520" s="47">
        <v>24.477565862160901</v>
      </c>
      <c r="L520" s="47">
        <v>35.915651988140503</v>
      </c>
      <c r="M520" s="48">
        <v>3061378.5</v>
      </c>
      <c r="N520" s="48">
        <v>825456.3</v>
      </c>
      <c r="O520" s="48">
        <v>788197.8</v>
      </c>
      <c r="P520" s="48">
        <v>353160</v>
      </c>
      <c r="Q520" s="48">
        <v>7225066</v>
      </c>
      <c r="R520" s="48">
        <v>459562.7</v>
      </c>
      <c r="S520" s="51">
        <v>172100.90000000002</v>
      </c>
      <c r="T520" s="51">
        <v>254276.5</v>
      </c>
      <c r="U520" s="48">
        <v>2189777.5</v>
      </c>
      <c r="W520" s="48" t="s">
        <v>43</v>
      </c>
      <c r="X520" s="48">
        <v>81240.100000000006</v>
      </c>
      <c r="Y520" s="48">
        <v>90860.800000000003</v>
      </c>
      <c r="Z520" s="48"/>
      <c r="AA520" s="48">
        <v>164740.20000000001</v>
      </c>
      <c r="AB520" s="48">
        <v>89536.3</v>
      </c>
      <c r="AC520" s="48">
        <v>31428</v>
      </c>
      <c r="AD520" s="48">
        <v>45140.3</v>
      </c>
      <c r="AE520" s="48">
        <v>22190.9</v>
      </c>
      <c r="AF520" s="48">
        <v>120920.3</v>
      </c>
      <c r="AG520" s="48">
        <v>97287.2</v>
      </c>
      <c r="AH520" s="48"/>
      <c r="AI520" s="48" t="s">
        <v>43</v>
      </c>
      <c r="AJ520" s="48" t="s">
        <v>43</v>
      </c>
      <c r="AK520" s="48">
        <v>2189777.5</v>
      </c>
      <c r="AL520" s="48">
        <v>79904.2</v>
      </c>
      <c r="AM520" s="48">
        <v>1373829</v>
      </c>
      <c r="AN520" s="48">
        <v>1008035.6</v>
      </c>
      <c r="AO520" s="48">
        <v>170464.8</v>
      </c>
      <c r="AP520" s="48" t="s">
        <v>43</v>
      </c>
      <c r="AQ520" s="48">
        <v>40428.699999999997</v>
      </c>
      <c r="AR520" s="48" t="s">
        <v>43</v>
      </c>
    </row>
    <row r="521" spans="1:44">
      <c r="A521" s="38" t="s">
        <v>5</v>
      </c>
      <c r="B521" s="2">
        <v>1168</v>
      </c>
      <c r="C521" s="2" t="s">
        <v>18</v>
      </c>
      <c r="D521" s="39">
        <v>706.4</v>
      </c>
      <c r="E521" s="17">
        <v>31.135083650392701</v>
      </c>
      <c r="F521" s="20">
        <v>0.64579199467818371</v>
      </c>
      <c r="G521" s="46">
        <v>19.359123981537401</v>
      </c>
      <c r="H521" s="46">
        <v>26.155004394136899</v>
      </c>
      <c r="I521" s="46">
        <v>37.4689205805537</v>
      </c>
      <c r="J521" s="47">
        <v>16.203421869471299</v>
      </c>
      <c r="K521" s="47">
        <v>23.3843165002794</v>
      </c>
      <c r="L521" s="47">
        <v>34.666799402980097</v>
      </c>
      <c r="M521" s="56">
        <v>10599400</v>
      </c>
      <c r="N521" s="56">
        <v>2790100</v>
      </c>
      <c r="O521" s="56">
        <v>2620730</v>
      </c>
      <c r="P521" s="56">
        <v>1155490</v>
      </c>
      <c r="Q521" s="56">
        <v>23178300</v>
      </c>
      <c r="R521" s="56">
        <v>1310690</v>
      </c>
      <c r="S521" s="51">
        <v>386983</v>
      </c>
      <c r="T521" s="51">
        <v>1023402</v>
      </c>
      <c r="U521" s="56">
        <v>5210180</v>
      </c>
      <c r="W521" s="56">
        <v>152000</v>
      </c>
      <c r="X521" s="56">
        <v>179000</v>
      </c>
      <c r="Y521" s="56">
        <v>208000</v>
      </c>
      <c r="Z521" s="76"/>
      <c r="AA521" s="56">
        <v>793000</v>
      </c>
      <c r="AB521" s="56">
        <v>231000</v>
      </c>
      <c r="AC521" s="56">
        <v>59800</v>
      </c>
      <c r="AD521" s="56">
        <v>81000</v>
      </c>
      <c r="AE521" s="56">
        <v>313000</v>
      </c>
      <c r="AF521" s="76"/>
      <c r="AG521" s="76"/>
      <c r="AH521" s="76"/>
      <c r="AI521" s="56">
        <v>0</v>
      </c>
      <c r="AJ521" s="56">
        <v>0</v>
      </c>
      <c r="AK521" s="56">
        <v>5210000</v>
      </c>
      <c r="AL521" s="56">
        <v>170000</v>
      </c>
      <c r="AM521" s="56">
        <v>87000</v>
      </c>
      <c r="AN521" s="56">
        <v>1660000</v>
      </c>
      <c r="AO521" s="56">
        <v>1330000</v>
      </c>
      <c r="AP521" s="56">
        <v>420000</v>
      </c>
      <c r="AQ521" s="56">
        <v>57400</v>
      </c>
      <c r="AR521" s="76"/>
    </row>
    <row r="522" spans="1:44">
      <c r="A522" s="37" t="s">
        <v>5</v>
      </c>
      <c r="B522" s="2">
        <v>1168</v>
      </c>
      <c r="C522" s="2" t="s">
        <v>18</v>
      </c>
      <c r="D522" s="37">
        <v>710.13</v>
      </c>
      <c r="E522" s="17">
        <v>31.310308077957998</v>
      </c>
      <c r="F522" s="20">
        <v>0.6615497004702714</v>
      </c>
      <c r="G522" s="46">
        <v>20.425020011223101</v>
      </c>
      <c r="H522" s="46">
        <v>27.281104893812099</v>
      </c>
      <c r="I522" s="46">
        <v>39.183141906619703</v>
      </c>
      <c r="J522" s="47">
        <v>17.337229274345098</v>
      </c>
      <c r="K522" s="47">
        <v>24.589891482254298</v>
      </c>
      <c r="L522" s="47">
        <v>36.221595014419101</v>
      </c>
      <c r="M522" s="48">
        <v>19788300</v>
      </c>
      <c r="N522" s="48">
        <v>5550260</v>
      </c>
      <c r="O522" s="48">
        <v>4764220</v>
      </c>
      <c r="P522" s="48">
        <v>2970550</v>
      </c>
      <c r="Q522" s="48">
        <v>42519900</v>
      </c>
      <c r="R522" s="48">
        <v>3114010</v>
      </c>
      <c r="S522" s="51">
        <v>946379</v>
      </c>
      <c r="T522" s="51">
        <v>2558153</v>
      </c>
      <c r="U522" s="48">
        <v>13781600</v>
      </c>
      <c r="W522" s="48" t="s">
        <v>43</v>
      </c>
      <c r="X522" s="48">
        <v>458970</v>
      </c>
      <c r="Y522" s="48">
        <v>487409</v>
      </c>
      <c r="Z522" s="48"/>
      <c r="AA522" s="48">
        <v>1847010</v>
      </c>
      <c r="AB522" s="48">
        <v>711143</v>
      </c>
      <c r="AC522" s="48">
        <v>187348</v>
      </c>
      <c r="AD522" s="48">
        <v>185865</v>
      </c>
      <c r="AE522" s="48" t="s">
        <v>43</v>
      </c>
      <c r="AF522" s="48" t="s">
        <v>43</v>
      </c>
      <c r="AG522" s="48" t="s">
        <v>43</v>
      </c>
      <c r="AH522" s="48"/>
      <c r="AI522" s="48" t="s">
        <v>43</v>
      </c>
      <c r="AJ522" s="48" t="s">
        <v>43</v>
      </c>
      <c r="AK522" s="48">
        <v>13781600</v>
      </c>
      <c r="AL522" s="48">
        <v>573995</v>
      </c>
      <c r="AM522" s="48">
        <v>49175.199999999997</v>
      </c>
      <c r="AN522" s="48">
        <v>1970340</v>
      </c>
      <c r="AO522" s="48">
        <v>986157</v>
      </c>
      <c r="AP522" s="48">
        <v>987737</v>
      </c>
      <c r="AQ522" s="48">
        <v>222987</v>
      </c>
      <c r="AR522" s="48" t="s">
        <v>43</v>
      </c>
    </row>
    <row r="523" spans="1:44">
      <c r="A523" s="37" t="s">
        <v>5</v>
      </c>
      <c r="B523" s="2">
        <v>1168</v>
      </c>
      <c r="C523" s="2" t="s">
        <v>18</v>
      </c>
      <c r="D523" s="37">
        <v>714.03</v>
      </c>
      <c r="E523" s="17">
        <v>31.511588372390499</v>
      </c>
      <c r="F523" s="20">
        <v>0.63938089566975631</v>
      </c>
      <c r="G523" s="46">
        <v>18.7721517776261</v>
      </c>
      <c r="H523" s="46">
        <v>25.663645207275199</v>
      </c>
      <c r="I523" s="46">
        <v>36.534905007086898</v>
      </c>
      <c r="J523" s="47">
        <v>15.743224716930699</v>
      </c>
      <c r="K523" s="47">
        <v>22.860167251495501</v>
      </c>
      <c r="L523" s="47">
        <v>33.7972906640098</v>
      </c>
      <c r="M523" s="48">
        <v>4457707</v>
      </c>
      <c r="N523" s="48">
        <v>1110016.3999999999</v>
      </c>
      <c r="O523" s="48">
        <v>971803.9</v>
      </c>
      <c r="P523" s="48">
        <v>563654</v>
      </c>
      <c r="Q523" s="48">
        <v>9365247</v>
      </c>
      <c r="R523" s="48">
        <v>432611.1</v>
      </c>
      <c r="S523" s="51">
        <v>149589.5</v>
      </c>
      <c r="T523" s="51">
        <v>505939</v>
      </c>
      <c r="U523" s="48">
        <v>2734963.8</v>
      </c>
      <c r="W523" s="48" t="s">
        <v>43</v>
      </c>
      <c r="X523" s="48">
        <v>92156.5</v>
      </c>
      <c r="Y523" s="48">
        <v>57433</v>
      </c>
      <c r="Z523" s="48"/>
      <c r="AA523" s="48">
        <v>409260.2</v>
      </c>
      <c r="AB523" s="48">
        <v>96678.8</v>
      </c>
      <c r="AC523" s="48">
        <v>38135.800000000003</v>
      </c>
      <c r="AD523" s="48">
        <v>38188.5</v>
      </c>
      <c r="AE523" s="48">
        <v>34622.400000000001</v>
      </c>
      <c r="AF523" s="48">
        <v>27535.3</v>
      </c>
      <c r="AG523" s="48" t="s">
        <v>43</v>
      </c>
      <c r="AH523" s="48"/>
      <c r="AI523" s="48">
        <v>22179.4</v>
      </c>
      <c r="AJ523" s="48" t="s">
        <v>43</v>
      </c>
      <c r="AK523" s="48">
        <v>2734963.8</v>
      </c>
      <c r="AL523" s="48">
        <v>111587.6</v>
      </c>
      <c r="AM523" s="48">
        <v>283056.3</v>
      </c>
      <c r="AN523" s="48">
        <v>211360.5</v>
      </c>
      <c r="AO523" s="48">
        <v>151492.4</v>
      </c>
      <c r="AP523" s="48" t="s">
        <v>43</v>
      </c>
      <c r="AQ523" s="48">
        <v>38850.9</v>
      </c>
      <c r="AR523" s="48" t="s">
        <v>43</v>
      </c>
    </row>
    <row r="524" spans="1:44">
      <c r="A524" s="37" t="s">
        <v>5</v>
      </c>
      <c r="B524" s="2">
        <v>1168</v>
      </c>
      <c r="C524" s="2" t="s">
        <v>18</v>
      </c>
      <c r="D524" s="37">
        <v>718.23</v>
      </c>
      <c r="E524" s="17">
        <v>31.7502736463756</v>
      </c>
      <c r="F524" s="20">
        <v>0.6454446931575295</v>
      </c>
      <c r="G524" s="46">
        <v>19.246548805742702</v>
      </c>
      <c r="H524" s="46">
        <v>26.1044904353943</v>
      </c>
      <c r="I524" s="46">
        <v>37.206431715116601</v>
      </c>
      <c r="J524" s="47">
        <v>16.124692414276101</v>
      </c>
      <c r="K524" s="47">
        <v>23.327049628384898</v>
      </c>
      <c r="L524" s="47">
        <v>34.451622496119199</v>
      </c>
      <c r="M524" s="48">
        <v>8085740</v>
      </c>
      <c r="N524" s="48">
        <v>2084960</v>
      </c>
      <c r="O524" s="48">
        <v>1695220</v>
      </c>
      <c r="P524" s="48">
        <v>1470540</v>
      </c>
      <c r="Q524" s="48">
        <v>12087400</v>
      </c>
      <c r="R524" s="48">
        <v>629773</v>
      </c>
      <c r="S524" s="51">
        <v>450091</v>
      </c>
      <c r="T524" s="51">
        <v>1145331</v>
      </c>
      <c r="U524" s="48">
        <v>6598460</v>
      </c>
      <c r="W524" s="48" t="s">
        <v>43</v>
      </c>
      <c r="X524" s="48">
        <v>223005</v>
      </c>
      <c r="Y524" s="48">
        <v>227086</v>
      </c>
      <c r="Z524" s="48"/>
      <c r="AA524" s="48">
        <v>921845</v>
      </c>
      <c r="AB524" s="48">
        <v>223486</v>
      </c>
      <c r="AC524" s="48">
        <v>76032.2</v>
      </c>
      <c r="AD524" s="48">
        <v>57973.5</v>
      </c>
      <c r="AE524" s="48" t="s">
        <v>43</v>
      </c>
      <c r="AF524" s="48" t="s">
        <v>43</v>
      </c>
      <c r="AG524" s="48" t="s">
        <v>43</v>
      </c>
      <c r="AH524" s="48"/>
      <c r="AI524" s="48" t="s">
        <v>43</v>
      </c>
      <c r="AJ524" s="48" t="s">
        <v>43</v>
      </c>
      <c r="AK524" s="48">
        <v>6598460</v>
      </c>
      <c r="AL524" s="48">
        <v>2.3601450000000002</v>
      </c>
      <c r="AM524" s="48">
        <v>23736</v>
      </c>
      <c r="AN524" s="48">
        <v>812752.8</v>
      </c>
      <c r="AO524" s="48">
        <v>517229.8</v>
      </c>
      <c r="AP524" s="48">
        <v>562029.9</v>
      </c>
      <c r="AQ524" s="48">
        <v>119770</v>
      </c>
      <c r="AR524" s="48" t="s">
        <v>43</v>
      </c>
    </row>
    <row r="525" spans="1:44">
      <c r="A525" s="38" t="s">
        <v>5</v>
      </c>
      <c r="B525" s="2">
        <v>1168</v>
      </c>
      <c r="C525" s="2" t="s">
        <v>18</v>
      </c>
      <c r="D525" s="37">
        <v>719.16</v>
      </c>
      <c r="E525" s="17">
        <v>31.806334913076899</v>
      </c>
      <c r="F525" s="20">
        <v>0.66748235641982645</v>
      </c>
      <c r="G525" s="46">
        <v>20.748827061868901</v>
      </c>
      <c r="H525" s="46">
        <v>27.666262306320899</v>
      </c>
      <c r="I525" s="46">
        <v>39.667136583981097</v>
      </c>
      <c r="J525" s="47">
        <v>17.711430874373299</v>
      </c>
      <c r="K525" s="47">
        <v>24.974941110112301</v>
      </c>
      <c r="L525" s="47">
        <v>36.727483557256903</v>
      </c>
      <c r="M525" s="48">
        <v>848747.3</v>
      </c>
      <c r="N525" s="48">
        <v>242906.3</v>
      </c>
      <c r="O525" s="48">
        <v>211047</v>
      </c>
      <c r="P525" s="48">
        <v>171239.8</v>
      </c>
      <c r="Q525" s="48">
        <v>1777063.6</v>
      </c>
      <c r="R525" s="48">
        <v>105313.4</v>
      </c>
      <c r="S525" s="51">
        <v>66876.100000000006</v>
      </c>
      <c r="T525" s="51">
        <v>185202.59999999998</v>
      </c>
      <c r="U525" s="48">
        <v>905743.5</v>
      </c>
      <c r="W525" s="48" t="s">
        <v>43</v>
      </c>
      <c r="X525" s="48">
        <v>32562.400000000001</v>
      </c>
      <c r="Y525" s="48">
        <v>34313.699999999997</v>
      </c>
      <c r="Z525" s="48"/>
      <c r="AA525" s="48">
        <v>150945.79999999999</v>
      </c>
      <c r="AB525" s="48">
        <v>34256.800000000003</v>
      </c>
      <c r="AC525" s="48">
        <v>13493</v>
      </c>
      <c r="AD525" s="48">
        <v>8591</v>
      </c>
      <c r="AE525" s="48">
        <v>14697.1</v>
      </c>
      <c r="AF525" s="48">
        <v>5060.6000000000004</v>
      </c>
      <c r="AG525" s="48">
        <v>4426.1000000000004</v>
      </c>
      <c r="AH525" s="48"/>
      <c r="AI525" s="48">
        <v>5101</v>
      </c>
      <c r="AJ525" s="48" t="s">
        <v>43</v>
      </c>
      <c r="AK525" s="48">
        <v>905743.5</v>
      </c>
      <c r="AL525" s="48">
        <v>34245.800000000003</v>
      </c>
      <c r="AM525" s="48">
        <v>106713.7</v>
      </c>
      <c r="AN525" s="48">
        <v>61153</v>
      </c>
      <c r="AO525" s="48">
        <v>54605.8</v>
      </c>
      <c r="AP525" s="48" t="s">
        <v>43</v>
      </c>
      <c r="AQ525" s="48">
        <v>19591.5</v>
      </c>
      <c r="AR525" s="48" t="s">
        <v>43</v>
      </c>
    </row>
    <row r="526" spans="1:44">
      <c r="A526" s="37" t="s">
        <v>5</v>
      </c>
      <c r="B526" s="2">
        <v>1168</v>
      </c>
      <c r="C526" s="2" t="s">
        <v>18</v>
      </c>
      <c r="D526" s="37">
        <v>723.79</v>
      </c>
      <c r="E526" s="17">
        <v>32.103542328806398</v>
      </c>
      <c r="F526" s="20">
        <v>0.65062728690466687</v>
      </c>
      <c r="G526" s="46">
        <v>19.603527040329499</v>
      </c>
      <c r="H526" s="46">
        <v>26.5047119756203</v>
      </c>
      <c r="I526" s="46">
        <v>37.926453084005601</v>
      </c>
      <c r="J526" s="47">
        <v>16.572220796216801</v>
      </c>
      <c r="K526" s="47">
        <v>23.779043304076499</v>
      </c>
      <c r="L526" s="47">
        <v>35.101570830989097</v>
      </c>
      <c r="M526" s="48">
        <v>1508157.1</v>
      </c>
      <c r="N526" s="48">
        <v>369285.7</v>
      </c>
      <c r="O526" s="48">
        <v>345933.7</v>
      </c>
      <c r="P526" s="48">
        <v>185289.8</v>
      </c>
      <c r="Q526" s="48">
        <v>3028854.3</v>
      </c>
      <c r="R526" s="48">
        <v>156487.20000000001</v>
      </c>
      <c r="S526" s="51">
        <v>83669.5</v>
      </c>
      <c r="T526" s="51">
        <v>202741</v>
      </c>
      <c r="U526" s="48">
        <v>1196416.3</v>
      </c>
      <c r="W526" s="48" t="s">
        <v>43</v>
      </c>
      <c r="X526" s="48">
        <v>34647.4</v>
      </c>
      <c r="Y526" s="48">
        <v>49022.1</v>
      </c>
      <c r="Z526" s="48"/>
      <c r="AA526" s="48">
        <v>146789.29999999999</v>
      </c>
      <c r="AB526" s="48">
        <v>55951.7</v>
      </c>
      <c r="AC526" s="48">
        <v>26468.5</v>
      </c>
      <c r="AD526" s="48" t="s">
        <v>43</v>
      </c>
      <c r="AE526" s="48">
        <v>3418.6</v>
      </c>
      <c r="AF526" s="48">
        <v>18720.5</v>
      </c>
      <c r="AG526" s="48" t="s">
        <v>43</v>
      </c>
      <c r="AH526" s="48"/>
      <c r="AI526" s="48" t="s">
        <v>43</v>
      </c>
      <c r="AJ526" s="48" t="s">
        <v>43</v>
      </c>
      <c r="AK526" s="48">
        <v>1196416.3</v>
      </c>
      <c r="AL526" s="48">
        <v>51995.8</v>
      </c>
      <c r="AM526" s="48">
        <v>233221.1</v>
      </c>
      <c r="AN526" s="48">
        <v>183279</v>
      </c>
      <c r="AO526" s="48">
        <v>92601.7</v>
      </c>
      <c r="AP526" s="48" t="s">
        <v>43</v>
      </c>
      <c r="AQ526" s="48">
        <v>18313</v>
      </c>
      <c r="AR526" s="48" t="s">
        <v>43</v>
      </c>
    </row>
    <row r="527" spans="1:44">
      <c r="A527" s="37" t="s">
        <v>5</v>
      </c>
      <c r="B527" s="2">
        <v>1168</v>
      </c>
      <c r="C527" s="2" t="s">
        <v>18</v>
      </c>
      <c r="D527" s="37">
        <v>726.55</v>
      </c>
      <c r="E527" s="17">
        <v>32.295590266894003</v>
      </c>
      <c r="F527" s="20">
        <v>0.62053809586167319</v>
      </c>
      <c r="G527" s="46">
        <v>17.5628662843157</v>
      </c>
      <c r="H527" s="46">
        <v>24.389000917723799</v>
      </c>
      <c r="I527" s="46">
        <v>34.733601010206698</v>
      </c>
      <c r="J527" s="47">
        <v>14.5580048989791</v>
      </c>
      <c r="K527" s="47">
        <v>21.560962605994</v>
      </c>
      <c r="L527" s="47">
        <v>31.931175520739</v>
      </c>
      <c r="M527" s="48">
        <v>17152500</v>
      </c>
      <c r="N527" s="48">
        <v>4317620</v>
      </c>
      <c r="O527" s="48">
        <v>3260010</v>
      </c>
      <c r="P527" s="48">
        <v>2015640</v>
      </c>
      <c r="Q527" s="48">
        <v>34243400</v>
      </c>
      <c r="R527" s="48">
        <v>1785000</v>
      </c>
      <c r="S527" s="51">
        <v>765718</v>
      </c>
      <c r="T527" s="51">
        <v>1943373</v>
      </c>
      <c r="U527" s="48">
        <v>14508800</v>
      </c>
      <c r="W527" s="48" t="s">
        <v>43</v>
      </c>
      <c r="X527" s="48">
        <v>342304</v>
      </c>
      <c r="Y527" s="48">
        <v>423414</v>
      </c>
      <c r="Z527" s="48"/>
      <c r="AA527" s="48">
        <v>1448780</v>
      </c>
      <c r="AB527" s="48">
        <v>494593</v>
      </c>
      <c r="AC527" s="48">
        <v>123579</v>
      </c>
      <c r="AD527" s="48">
        <v>129736</v>
      </c>
      <c r="AE527" s="48" t="s">
        <v>43</v>
      </c>
      <c r="AF527" s="48" t="s">
        <v>43</v>
      </c>
      <c r="AG527" s="48" t="s">
        <v>43</v>
      </c>
      <c r="AH527" s="48"/>
      <c r="AI527" s="48">
        <v>33213.800000000003</v>
      </c>
      <c r="AJ527" s="48">
        <v>26867.200000000001</v>
      </c>
      <c r="AK527" s="48">
        <v>14508800</v>
      </c>
      <c r="AL527" s="48">
        <v>351748</v>
      </c>
      <c r="AM527" s="48">
        <v>38026.9</v>
      </c>
      <c r="AN527" s="48">
        <v>972378</v>
      </c>
      <c r="AO527" s="48">
        <v>418456</v>
      </c>
      <c r="AP527" s="48">
        <v>603897</v>
      </c>
      <c r="AQ527" s="48">
        <v>149939</v>
      </c>
      <c r="AR527" s="48" t="s">
        <v>43</v>
      </c>
    </row>
    <row r="528" spans="1:44">
      <c r="A528" s="37" t="s">
        <v>7</v>
      </c>
      <c r="B528" s="2">
        <v>1168</v>
      </c>
      <c r="C528" s="2" t="s">
        <v>18</v>
      </c>
      <c r="D528" s="45">
        <v>727.29499999999996</v>
      </c>
      <c r="E528" s="17">
        <v>32.349400838130798</v>
      </c>
      <c r="F528" s="20">
        <v>0.60471622701838534</v>
      </c>
      <c r="G528" s="46">
        <v>16.383543835944899</v>
      </c>
      <c r="H528" s="46">
        <v>23.1701553326448</v>
      </c>
      <c r="I528" s="46">
        <v>32.979506254504699</v>
      </c>
      <c r="J528" s="47">
        <v>13.4386452867857</v>
      </c>
      <c r="K528" s="47">
        <v>20.305197399249799</v>
      </c>
      <c r="L528" s="47">
        <v>30.3645867189211</v>
      </c>
      <c r="M528" s="54">
        <v>4030000</v>
      </c>
      <c r="N528" s="54">
        <v>989000</v>
      </c>
      <c r="O528" s="54">
        <v>696000</v>
      </c>
      <c r="P528" s="54">
        <v>472000</v>
      </c>
      <c r="Q528" s="54">
        <v>7590000</v>
      </c>
      <c r="R528" s="54">
        <v>345000</v>
      </c>
      <c r="S528" s="51">
        <v>164900</v>
      </c>
      <c r="T528" s="51">
        <v>440000</v>
      </c>
      <c r="U528" s="54">
        <v>3370000</v>
      </c>
      <c r="W528" s="54">
        <v>0</v>
      </c>
      <c r="X528" s="54">
        <v>65800</v>
      </c>
      <c r="Y528" s="54">
        <v>99100</v>
      </c>
      <c r="Z528" s="48"/>
      <c r="AA528" s="54">
        <v>332000</v>
      </c>
      <c r="AB528" s="54">
        <v>108000</v>
      </c>
      <c r="AC528" s="54">
        <v>24700</v>
      </c>
      <c r="AD528" s="54">
        <v>35200</v>
      </c>
      <c r="AE528" s="54">
        <v>89700</v>
      </c>
      <c r="AF528" s="48"/>
      <c r="AG528" s="48"/>
      <c r="AH528" s="48"/>
      <c r="AI528" s="54">
        <v>7790</v>
      </c>
      <c r="AJ528" s="54">
        <v>6350</v>
      </c>
      <c r="AK528" s="54">
        <v>3370000</v>
      </c>
      <c r="AL528" s="54">
        <v>81300</v>
      </c>
      <c r="AM528" s="54">
        <v>21000</v>
      </c>
      <c r="AN528" s="54">
        <v>522000</v>
      </c>
      <c r="AO528" s="54">
        <v>329000</v>
      </c>
      <c r="AP528" s="54">
        <v>224000</v>
      </c>
      <c r="AQ528" s="54">
        <v>37500</v>
      </c>
      <c r="AR528" s="48"/>
    </row>
    <row r="529" spans="1:44">
      <c r="A529" s="38" t="s">
        <v>5</v>
      </c>
      <c r="B529" s="2">
        <v>1168</v>
      </c>
      <c r="C529" s="2" t="s">
        <v>18</v>
      </c>
      <c r="D529" s="37">
        <v>728.48</v>
      </c>
      <c r="E529" s="17">
        <v>32.436752606062903</v>
      </c>
      <c r="F529" s="20">
        <v>0.6543633698804433</v>
      </c>
      <c r="G529" s="46">
        <v>19.821889960923901</v>
      </c>
      <c r="H529" s="46">
        <v>26.732276523218498</v>
      </c>
      <c r="I529" s="46">
        <v>38.287059009141501</v>
      </c>
      <c r="J529" s="47">
        <v>16.756943126800099</v>
      </c>
      <c r="K529" s="47">
        <v>23.983001353401601</v>
      </c>
      <c r="L529" s="47">
        <v>35.345699634262402</v>
      </c>
      <c r="M529" s="48">
        <v>38009352</v>
      </c>
      <c r="N529" s="48">
        <v>10058112</v>
      </c>
      <c r="O529" s="48">
        <v>9048453</v>
      </c>
      <c r="P529" s="48">
        <v>5734994.5</v>
      </c>
      <c r="Q529" s="48">
        <v>89604160</v>
      </c>
      <c r="R529" s="48">
        <v>4258689.5</v>
      </c>
      <c r="S529" s="51">
        <v>1510603.6</v>
      </c>
      <c r="T529" s="51">
        <v>4763997.9000000004</v>
      </c>
      <c r="U529" s="48">
        <v>35612444</v>
      </c>
      <c r="W529" s="48" t="s">
        <v>43</v>
      </c>
      <c r="X529" s="48">
        <v>647278.80000000005</v>
      </c>
      <c r="Y529" s="48">
        <v>863324.8</v>
      </c>
      <c r="Z529" s="48"/>
      <c r="AA529" s="48">
        <v>3389782</v>
      </c>
      <c r="AB529" s="48">
        <v>1374215.9</v>
      </c>
      <c r="AC529" s="48">
        <v>281474.8</v>
      </c>
      <c r="AD529" s="48">
        <v>297093.8</v>
      </c>
      <c r="AE529" s="48">
        <v>388593.5</v>
      </c>
      <c r="AF529" s="48">
        <v>97767.4</v>
      </c>
      <c r="AG529" s="48">
        <v>126751.5</v>
      </c>
      <c r="AH529" s="48"/>
      <c r="AI529" s="48">
        <v>82010.3</v>
      </c>
      <c r="AJ529" s="48">
        <v>53401.4</v>
      </c>
      <c r="AK529" s="48">
        <v>35612444</v>
      </c>
      <c r="AL529" s="48">
        <v>1156091.6000000001</v>
      </c>
      <c r="AM529" s="48">
        <v>5426585</v>
      </c>
      <c r="AN529" s="48">
        <v>3579788.3</v>
      </c>
      <c r="AO529" s="48">
        <v>2414777.5</v>
      </c>
      <c r="AP529" s="48" t="s">
        <v>43</v>
      </c>
      <c r="AQ529" s="48">
        <v>374435.1</v>
      </c>
      <c r="AR529" s="48" t="s">
        <v>43</v>
      </c>
    </row>
    <row r="530" spans="1:44">
      <c r="A530" s="37" t="s">
        <v>5</v>
      </c>
      <c r="B530" s="2">
        <v>1168</v>
      </c>
      <c r="C530" s="2" t="s">
        <v>18</v>
      </c>
      <c r="D530" s="37">
        <v>729.72</v>
      </c>
      <c r="E530" s="17">
        <v>32.530503237952601</v>
      </c>
      <c r="F530" s="20">
        <v>0.66395829918200411</v>
      </c>
      <c r="G530" s="46">
        <v>20.5524909169512</v>
      </c>
      <c r="H530" s="46">
        <v>27.462881092444398</v>
      </c>
      <c r="I530" s="46">
        <v>39.332557645967697</v>
      </c>
      <c r="J530" s="47">
        <v>17.487957275139799</v>
      </c>
      <c r="K530" s="47">
        <v>24.746851958586099</v>
      </c>
      <c r="L530" s="47">
        <v>36.319485985189999</v>
      </c>
      <c r="M530" s="48">
        <v>852761.8</v>
      </c>
      <c r="N530" s="48">
        <v>209505.4</v>
      </c>
      <c r="O530" s="48">
        <v>207460.8</v>
      </c>
      <c r="P530" s="48">
        <v>108439.9</v>
      </c>
      <c r="Q530" s="48">
        <v>1792212.9</v>
      </c>
      <c r="R530" s="48">
        <v>98044.5</v>
      </c>
      <c r="S530" s="51">
        <v>39529.199999999997</v>
      </c>
      <c r="T530" s="51">
        <v>90338.5</v>
      </c>
      <c r="U530" s="48">
        <v>609568.9</v>
      </c>
      <c r="W530" s="48" t="s">
        <v>43</v>
      </c>
      <c r="X530" s="48">
        <v>16512.2</v>
      </c>
      <c r="Y530" s="48">
        <v>23017</v>
      </c>
      <c r="Z530" s="48"/>
      <c r="AA530" s="48">
        <v>66120.100000000006</v>
      </c>
      <c r="AB530" s="48">
        <v>24218.400000000001</v>
      </c>
      <c r="AC530" s="48">
        <v>20305.599999999999</v>
      </c>
      <c r="AD530" s="48" t="s">
        <v>43</v>
      </c>
      <c r="AE530" s="48">
        <v>17447.5</v>
      </c>
      <c r="AF530" s="48">
        <v>19812.099999999999</v>
      </c>
      <c r="AG530" s="48">
        <v>16130.4</v>
      </c>
      <c r="AH530" s="48"/>
      <c r="AI530" s="48" t="s">
        <v>43</v>
      </c>
      <c r="AJ530" s="48" t="s">
        <v>43</v>
      </c>
      <c r="AK530" s="48">
        <v>609568.9</v>
      </c>
      <c r="AL530" s="48">
        <v>28205.200000000001</v>
      </c>
      <c r="AM530" s="48">
        <v>106114.4</v>
      </c>
      <c r="AN530" s="48">
        <v>81533.100000000006</v>
      </c>
      <c r="AO530" s="48">
        <v>57099.5</v>
      </c>
      <c r="AP530" s="48" t="s">
        <v>43</v>
      </c>
      <c r="AQ530" s="48">
        <v>14612.4</v>
      </c>
      <c r="AR530" s="48" t="s">
        <v>43</v>
      </c>
    </row>
    <row r="531" spans="1:44">
      <c r="A531" s="37" t="s">
        <v>5</v>
      </c>
      <c r="B531" s="2">
        <v>1168</v>
      </c>
      <c r="C531" s="2" t="s">
        <v>18</v>
      </c>
      <c r="D531" s="37">
        <v>730.83</v>
      </c>
      <c r="E531" s="17">
        <v>32.616481443972098</v>
      </c>
      <c r="F531" s="20">
        <v>0.67749774166931709</v>
      </c>
      <c r="G531" s="46">
        <v>21.402573727767098</v>
      </c>
      <c r="H531" s="46">
        <v>28.372596811717699</v>
      </c>
      <c r="I531" s="46">
        <v>40.861948428214497</v>
      </c>
      <c r="J531" s="47">
        <v>18.3710734231509</v>
      </c>
      <c r="K531" s="47">
        <v>25.7244755485615</v>
      </c>
      <c r="L531" s="47">
        <v>37.6267036276341</v>
      </c>
      <c r="M531" s="48">
        <v>29296878</v>
      </c>
      <c r="N531" s="48">
        <v>8485687</v>
      </c>
      <c r="O531" s="48">
        <v>8452454</v>
      </c>
      <c r="P531" s="48">
        <v>5486321</v>
      </c>
      <c r="Q531" s="48">
        <v>65250200</v>
      </c>
      <c r="R531" s="48">
        <v>3887561.5</v>
      </c>
      <c r="S531" s="51">
        <v>1033460.3</v>
      </c>
      <c r="T531" s="51">
        <v>3559721.0999999996</v>
      </c>
      <c r="U531" s="48">
        <v>22917668</v>
      </c>
      <c r="W531" s="48" t="s">
        <v>43</v>
      </c>
      <c r="X531" s="48">
        <v>530296.6</v>
      </c>
      <c r="Y531" s="48">
        <v>503163.7</v>
      </c>
      <c r="Z531" s="48"/>
      <c r="AA531" s="48">
        <v>2732418.8</v>
      </c>
      <c r="AB531" s="48">
        <v>827302.3</v>
      </c>
      <c r="AC531" s="48">
        <v>188907.1</v>
      </c>
      <c r="AD531" s="48">
        <v>146030.9</v>
      </c>
      <c r="AE531" s="48">
        <v>95381</v>
      </c>
      <c r="AF531" s="48">
        <v>2140058</v>
      </c>
      <c r="AG531" s="48">
        <v>2077004.1</v>
      </c>
      <c r="AH531" s="48"/>
      <c r="AI531" s="48" t="s">
        <v>43</v>
      </c>
      <c r="AJ531" s="48" t="s">
        <v>43</v>
      </c>
      <c r="AK531" s="48">
        <v>22917668</v>
      </c>
      <c r="AL531" s="48">
        <v>801011</v>
      </c>
      <c r="AM531" s="48">
        <v>3384778.8</v>
      </c>
      <c r="AN531" s="48">
        <v>2561670.5</v>
      </c>
      <c r="AO531" s="48">
        <v>1760189.4</v>
      </c>
      <c r="AP531" s="48" t="s">
        <v>43</v>
      </c>
      <c r="AQ531" s="48">
        <v>505000.2</v>
      </c>
      <c r="AR531" s="48" t="s">
        <v>43</v>
      </c>
    </row>
    <row r="532" spans="1:44">
      <c r="A532" s="37" t="s">
        <v>5</v>
      </c>
      <c r="B532" s="2">
        <v>1168</v>
      </c>
      <c r="C532" s="2" t="s">
        <v>18</v>
      </c>
      <c r="D532" s="37">
        <v>732.4</v>
      </c>
      <c r="E532" s="17">
        <v>32.739322807986198</v>
      </c>
      <c r="F532" s="20">
        <v>0.6881042019219541</v>
      </c>
      <c r="G532" s="46">
        <v>22.159318554189301</v>
      </c>
      <c r="H532" s="46">
        <v>29.1729733155227</v>
      </c>
      <c r="I532" s="46">
        <v>41.965415541958102</v>
      </c>
      <c r="J532" s="47">
        <v>19.085513712164602</v>
      </c>
      <c r="K532" s="47">
        <v>26.536607042794898</v>
      </c>
      <c r="L532" s="47">
        <v>38.868808280535198</v>
      </c>
      <c r="M532" s="48">
        <v>52005368</v>
      </c>
      <c r="N532" s="48">
        <v>14112827</v>
      </c>
      <c r="O532" s="48">
        <v>14927824</v>
      </c>
      <c r="P532" s="48">
        <v>9945323</v>
      </c>
      <c r="Q532" s="48">
        <v>109808080</v>
      </c>
      <c r="R532" s="48">
        <v>6262558</v>
      </c>
      <c r="S532" s="51">
        <v>2041076.2999999998</v>
      </c>
      <c r="T532" s="51">
        <v>5606229</v>
      </c>
      <c r="U532" s="48">
        <v>43581460</v>
      </c>
      <c r="W532" s="48" t="s">
        <v>43</v>
      </c>
      <c r="X532" s="48">
        <v>992470.4</v>
      </c>
      <c r="Y532" s="48">
        <v>1048605.8999999999</v>
      </c>
      <c r="Z532" s="48"/>
      <c r="AA532" s="48">
        <v>4299643.5</v>
      </c>
      <c r="AB532" s="48">
        <v>1306585.5</v>
      </c>
      <c r="AC532" s="48">
        <v>353913.2</v>
      </c>
      <c r="AD532" s="48">
        <v>369496.8</v>
      </c>
      <c r="AE532" s="48">
        <v>582926.4</v>
      </c>
      <c r="AF532" s="48">
        <v>175197.7</v>
      </c>
      <c r="AG532" s="48">
        <v>138053.4</v>
      </c>
      <c r="AH532" s="48"/>
      <c r="AI532" s="48">
        <v>117693.5</v>
      </c>
      <c r="AJ532" s="48">
        <v>88701.9</v>
      </c>
      <c r="AK532" s="48">
        <v>43581460</v>
      </c>
      <c r="AL532" s="48">
        <v>1232422</v>
      </c>
      <c r="AM532" s="48">
        <v>1469602</v>
      </c>
      <c r="AN532" s="48">
        <v>4645496</v>
      </c>
      <c r="AO532" s="48">
        <v>3451746.8</v>
      </c>
      <c r="AP532" s="48" t="s">
        <v>43</v>
      </c>
      <c r="AQ532" s="48">
        <v>571256.9</v>
      </c>
      <c r="AR532" s="48" t="s">
        <v>43</v>
      </c>
    </row>
    <row r="533" spans="1:44">
      <c r="A533" s="38" t="s">
        <v>5</v>
      </c>
      <c r="B533" s="2">
        <v>1168</v>
      </c>
      <c r="C533" s="2" t="s">
        <v>18</v>
      </c>
      <c r="D533" s="37">
        <v>732.74</v>
      </c>
      <c r="E533" s="17">
        <v>32.7657006714171</v>
      </c>
      <c r="F533" s="20">
        <v>0.66951441299178327</v>
      </c>
      <c r="G533" s="46">
        <v>21.045265797571101</v>
      </c>
      <c r="H533" s="46">
        <v>27.885196702234701</v>
      </c>
      <c r="I533" s="46">
        <v>40.0908426797658</v>
      </c>
      <c r="J533" s="47">
        <v>17.775561423173201</v>
      </c>
      <c r="K533" s="47">
        <v>25.188442507928102</v>
      </c>
      <c r="L533" s="47">
        <v>36.938089359471597</v>
      </c>
      <c r="M533" s="48">
        <v>1242892.3999999999</v>
      </c>
      <c r="N533" s="48">
        <v>331130.09999999998</v>
      </c>
      <c r="O533" s="48">
        <v>315317.59999999998</v>
      </c>
      <c r="P533" s="48">
        <v>210364.3</v>
      </c>
      <c r="Q533" s="48">
        <v>2367491.5</v>
      </c>
      <c r="R533" s="48">
        <v>145138.20000000001</v>
      </c>
      <c r="S533" s="51">
        <v>76316.600000000006</v>
      </c>
      <c r="T533" s="51">
        <v>166496.79999999999</v>
      </c>
      <c r="U533" s="48">
        <v>1171253.1000000001</v>
      </c>
      <c r="W533" s="48" t="s">
        <v>43</v>
      </c>
      <c r="X533" s="48">
        <v>29715.3</v>
      </c>
      <c r="Y533" s="48">
        <v>46601.3</v>
      </c>
      <c r="Z533" s="48"/>
      <c r="AA533" s="48">
        <v>130277.7</v>
      </c>
      <c r="AB533" s="48">
        <v>36219.1</v>
      </c>
      <c r="AC533" s="48">
        <v>27757.9</v>
      </c>
      <c r="AD533" s="48" t="s">
        <v>43</v>
      </c>
      <c r="AE533" s="48">
        <v>18130.900000000001</v>
      </c>
      <c r="AF533" s="48">
        <v>20547.400000000001</v>
      </c>
      <c r="AG533" s="48" t="s">
        <v>43</v>
      </c>
      <c r="AH533" s="48"/>
      <c r="AI533" s="48" t="s">
        <v>43</v>
      </c>
      <c r="AJ533" s="48" t="s">
        <v>43</v>
      </c>
      <c r="AK533" s="48">
        <v>1171253.1000000001</v>
      </c>
      <c r="AL533" s="48">
        <v>37449.5</v>
      </c>
      <c r="AM533" s="48">
        <v>174151.4</v>
      </c>
      <c r="AN533" s="48">
        <v>122177.5</v>
      </c>
      <c r="AO533" s="48">
        <v>101619.8</v>
      </c>
      <c r="AP533" s="48" t="s">
        <v>43</v>
      </c>
      <c r="AQ533" s="48">
        <v>20732.3</v>
      </c>
      <c r="AR533" s="48" t="s">
        <v>43</v>
      </c>
    </row>
    <row r="534" spans="1:44">
      <c r="A534" s="37" t="s">
        <v>5</v>
      </c>
      <c r="B534" s="2">
        <v>1168</v>
      </c>
      <c r="C534" s="2" t="s">
        <v>18</v>
      </c>
      <c r="D534" s="37">
        <v>733.01</v>
      </c>
      <c r="E534" s="17">
        <v>32.786514535280702</v>
      </c>
      <c r="F534" s="20">
        <v>0.67672582435625972</v>
      </c>
      <c r="G534" s="46">
        <v>21.453774849084599</v>
      </c>
      <c r="H534" s="46">
        <v>28.366867678139599</v>
      </c>
      <c r="I534" s="46">
        <v>40.7133551919285</v>
      </c>
      <c r="J534" s="47">
        <v>18.357141867600799</v>
      </c>
      <c r="K534" s="47">
        <v>25.728719058362302</v>
      </c>
      <c r="L534" s="47">
        <v>37.784653721170599</v>
      </c>
      <c r="M534" s="48">
        <v>1262339.3999999999</v>
      </c>
      <c r="N534" s="48">
        <v>320918.8</v>
      </c>
      <c r="O534" s="48">
        <v>313411.59999999998</v>
      </c>
      <c r="P534" s="48">
        <v>207283</v>
      </c>
      <c r="Q534" s="48">
        <v>2543246.7999999998</v>
      </c>
      <c r="R534" s="48">
        <v>151100.6</v>
      </c>
      <c r="S534" s="51">
        <v>75686.2</v>
      </c>
      <c r="T534" s="51">
        <v>195722.6</v>
      </c>
      <c r="U534" s="48">
        <v>1380234.6</v>
      </c>
      <c r="W534" s="48" t="s">
        <v>43</v>
      </c>
      <c r="X534" s="48">
        <v>35224.199999999997</v>
      </c>
      <c r="Y534" s="48">
        <v>40462</v>
      </c>
      <c r="Z534" s="48"/>
      <c r="AA534" s="48">
        <v>143235.6</v>
      </c>
      <c r="AB534" s="48">
        <v>52487</v>
      </c>
      <c r="AC534" s="48">
        <v>16665.7</v>
      </c>
      <c r="AD534" s="48">
        <v>16827</v>
      </c>
      <c r="AE534" s="48">
        <v>18847.900000000001</v>
      </c>
      <c r="AF534" s="48">
        <v>19689.7</v>
      </c>
      <c r="AG534" s="48" t="s">
        <v>43</v>
      </c>
      <c r="AH534" s="48"/>
      <c r="AI534" s="48" t="s">
        <v>43</v>
      </c>
      <c r="AJ534" s="48" t="s">
        <v>43</v>
      </c>
      <c r="AK534" s="48">
        <v>1380234.6</v>
      </c>
      <c r="AL534" s="48">
        <v>42567.6</v>
      </c>
      <c r="AM534" s="48">
        <v>196978.6</v>
      </c>
      <c r="AN534" s="48">
        <v>132389.9</v>
      </c>
      <c r="AO534" s="48">
        <v>104043.6</v>
      </c>
      <c r="AP534" s="48" t="s">
        <v>43</v>
      </c>
      <c r="AQ534" s="48">
        <v>19067.400000000001</v>
      </c>
      <c r="AR534" s="48" t="s">
        <v>43</v>
      </c>
    </row>
    <row r="535" spans="1:44">
      <c r="A535" s="37" t="s">
        <v>5</v>
      </c>
      <c r="B535" s="2">
        <v>1168</v>
      </c>
      <c r="C535" s="2" t="s">
        <v>18</v>
      </c>
      <c r="D535" s="37">
        <v>733.27</v>
      </c>
      <c r="E535" s="17">
        <v>32.806420551621898</v>
      </c>
      <c r="F535" s="20">
        <v>0.63125942001104451</v>
      </c>
      <c r="G535" s="46">
        <v>18.207886411017601</v>
      </c>
      <c r="H535" s="46">
        <v>25.101824545545401</v>
      </c>
      <c r="I535" s="46">
        <v>35.722633571500701</v>
      </c>
      <c r="J535" s="47">
        <v>15.171535868307901</v>
      </c>
      <c r="K535" s="47">
        <v>22.265263316279601</v>
      </c>
      <c r="L535" s="47">
        <v>33.056881421867203</v>
      </c>
      <c r="M535" s="48">
        <v>600777.30000000005</v>
      </c>
      <c r="N535" s="48">
        <v>266426.5</v>
      </c>
      <c r="O535" s="48">
        <v>309267.8</v>
      </c>
      <c r="P535" s="48">
        <v>95681</v>
      </c>
      <c r="Q535" s="48">
        <v>966922.9</v>
      </c>
      <c r="R535" s="48">
        <v>51155.7</v>
      </c>
      <c r="S535" s="51">
        <v>47228.600000000006</v>
      </c>
      <c r="T535" s="51">
        <v>93705.599999999991</v>
      </c>
      <c r="U535" s="48">
        <v>510560</v>
      </c>
      <c r="W535" s="48" t="s">
        <v>43</v>
      </c>
      <c r="X535" s="48">
        <v>21137.7</v>
      </c>
      <c r="Y535" s="48">
        <v>26090.9</v>
      </c>
      <c r="Z535" s="48"/>
      <c r="AA535" s="48">
        <v>73970.899999999994</v>
      </c>
      <c r="AB535" s="48">
        <v>19734.7</v>
      </c>
      <c r="AC535" s="48">
        <v>17326.599999999999</v>
      </c>
      <c r="AD535" s="48" t="s">
        <v>43</v>
      </c>
      <c r="AE535" s="48">
        <v>26784.7</v>
      </c>
      <c r="AF535" s="48" t="s">
        <v>43</v>
      </c>
      <c r="AG535" s="48" t="s">
        <v>43</v>
      </c>
      <c r="AH535" s="48"/>
      <c r="AI535" s="48" t="s">
        <v>43</v>
      </c>
      <c r="AJ535" s="48" t="s">
        <v>43</v>
      </c>
      <c r="AK535" s="48">
        <v>510560</v>
      </c>
      <c r="AL535" s="48">
        <v>27584.1</v>
      </c>
      <c r="AM535" s="48">
        <v>64804.3</v>
      </c>
      <c r="AN535" s="48">
        <v>54460.2</v>
      </c>
      <c r="AO535" s="48">
        <v>39145.699999999997</v>
      </c>
      <c r="AP535" s="48" t="s">
        <v>43</v>
      </c>
      <c r="AQ535" s="48">
        <v>12696.8</v>
      </c>
      <c r="AR535" s="48" t="s">
        <v>43</v>
      </c>
    </row>
    <row r="536" spans="1:44">
      <c r="A536" s="37" t="s">
        <v>5</v>
      </c>
      <c r="B536" s="2">
        <v>1168</v>
      </c>
      <c r="C536" s="2" t="s">
        <v>18</v>
      </c>
      <c r="D536" s="37">
        <v>733.53</v>
      </c>
      <c r="E536" s="17">
        <v>32.826192659047102</v>
      </c>
      <c r="F536" s="20">
        <v>0.64000468987258097</v>
      </c>
      <c r="G536" s="46">
        <v>18.898425530775</v>
      </c>
      <c r="H536" s="46">
        <v>25.733383076631</v>
      </c>
      <c r="I536" s="46">
        <v>36.838874607943801</v>
      </c>
      <c r="J536" s="47">
        <v>15.856221245690501</v>
      </c>
      <c r="K536" s="47">
        <v>22.954724206016699</v>
      </c>
      <c r="L536" s="47">
        <v>34.061706058886998</v>
      </c>
      <c r="M536" s="48">
        <v>2371190</v>
      </c>
      <c r="N536" s="48">
        <v>562805.4</v>
      </c>
      <c r="O536" s="48">
        <v>474797.1</v>
      </c>
      <c r="P536" s="48">
        <v>334748</v>
      </c>
      <c r="Q536" s="48">
        <v>3991393.5</v>
      </c>
      <c r="R536" s="48">
        <v>191018.2</v>
      </c>
      <c r="S536" s="51">
        <v>110382.39999999999</v>
      </c>
      <c r="T536" s="51">
        <v>235986</v>
      </c>
      <c r="U536" s="48">
        <v>1367882.1</v>
      </c>
      <c r="W536" s="48" t="s">
        <v>43</v>
      </c>
      <c r="X536" s="48">
        <v>48946</v>
      </c>
      <c r="Y536" s="48">
        <v>61436.4</v>
      </c>
      <c r="Z536" s="48"/>
      <c r="AA536" s="48">
        <v>187052.3</v>
      </c>
      <c r="AB536" s="48">
        <v>48933.7</v>
      </c>
      <c r="AC536" s="48">
        <v>17560.3</v>
      </c>
      <c r="AD536" s="48">
        <v>16940.7</v>
      </c>
      <c r="AE536" s="48">
        <v>39310.1</v>
      </c>
      <c r="AF536" s="48">
        <v>22711.1</v>
      </c>
      <c r="AG536" s="48" t="s">
        <v>43</v>
      </c>
      <c r="AH536" s="48"/>
      <c r="AI536" s="48" t="s">
        <v>43</v>
      </c>
      <c r="AJ536" s="48" t="s">
        <v>43</v>
      </c>
      <c r="AK536" s="48">
        <v>1367882.1</v>
      </c>
      <c r="AL536" s="48">
        <v>64776.800000000003</v>
      </c>
      <c r="AM536" s="48">
        <v>245026.9</v>
      </c>
      <c r="AN536" s="48">
        <v>172236.9</v>
      </c>
      <c r="AO536" s="48">
        <v>115041.7</v>
      </c>
      <c r="AP536" s="48">
        <v>13108.6</v>
      </c>
      <c r="AQ536" s="48">
        <v>27002.7</v>
      </c>
      <c r="AR536" s="48" t="s">
        <v>43</v>
      </c>
    </row>
    <row r="537" spans="1:44">
      <c r="A537" s="38" t="s">
        <v>5</v>
      </c>
      <c r="B537" s="2">
        <v>1168</v>
      </c>
      <c r="C537" s="2" t="s">
        <v>18</v>
      </c>
      <c r="D537" s="37">
        <v>734.11</v>
      </c>
      <c r="E537" s="17">
        <v>32.870502374880601</v>
      </c>
      <c r="F537" s="20">
        <v>0.65011198864822084</v>
      </c>
      <c r="G537" s="46">
        <v>19.592737647175198</v>
      </c>
      <c r="H537" s="46">
        <v>26.421613648719202</v>
      </c>
      <c r="I537" s="46">
        <v>37.854406868856998</v>
      </c>
      <c r="J537" s="47">
        <v>16.476900721804501</v>
      </c>
      <c r="K537" s="47">
        <v>23.7184701238237</v>
      </c>
      <c r="L537" s="47">
        <v>34.930594574670302</v>
      </c>
      <c r="M537" s="48">
        <v>1125496.8999999999</v>
      </c>
      <c r="N537" s="48">
        <v>306151.8</v>
      </c>
      <c r="O537" s="48">
        <v>274637.59999999998</v>
      </c>
      <c r="P537" s="48">
        <v>181513.9</v>
      </c>
      <c r="Q537" s="48">
        <v>2182582.5</v>
      </c>
      <c r="R537" s="48">
        <v>112696.1</v>
      </c>
      <c r="S537" s="51">
        <v>79996.299999999988</v>
      </c>
      <c r="T537" s="51">
        <v>173006.09999999998</v>
      </c>
      <c r="U537" s="48">
        <v>964301.6</v>
      </c>
      <c r="W537" s="48" t="s">
        <v>43</v>
      </c>
      <c r="X537" s="48">
        <v>35090.6</v>
      </c>
      <c r="Y537" s="48">
        <v>44905.7</v>
      </c>
      <c r="Z537" s="48"/>
      <c r="AA537" s="48">
        <v>132223.79999999999</v>
      </c>
      <c r="AB537" s="48">
        <v>40782.300000000003</v>
      </c>
      <c r="AC537" s="48">
        <v>11736.3</v>
      </c>
      <c r="AD537" s="48">
        <v>13228.2</v>
      </c>
      <c r="AE537" s="48">
        <v>17346.400000000001</v>
      </c>
      <c r="AF537" s="48">
        <v>8217</v>
      </c>
      <c r="AG537" s="48">
        <v>5489</v>
      </c>
      <c r="AH537" s="48"/>
      <c r="AI537" s="48">
        <v>9574.6</v>
      </c>
      <c r="AJ537" s="48">
        <v>4184.2</v>
      </c>
      <c r="AK537" s="48">
        <v>964301.6</v>
      </c>
      <c r="AL537" s="48">
        <v>40629.5</v>
      </c>
      <c r="AM537" s="48">
        <v>115075</v>
      </c>
      <c r="AN537" s="48">
        <v>75741.899999999994</v>
      </c>
      <c r="AO537" s="48">
        <v>62251.5</v>
      </c>
      <c r="AP537" s="48">
        <v>10006.5</v>
      </c>
      <c r="AQ537" s="48">
        <v>15410</v>
      </c>
      <c r="AR537" s="48" t="s">
        <v>43</v>
      </c>
    </row>
    <row r="538" spans="1:44">
      <c r="A538" s="37" t="s">
        <v>5</v>
      </c>
      <c r="B538" s="2">
        <v>1168</v>
      </c>
      <c r="C538" s="2" t="s">
        <v>18</v>
      </c>
      <c r="D538" s="37">
        <v>734.42</v>
      </c>
      <c r="E538" s="17">
        <v>32.894338731864202</v>
      </c>
      <c r="F538" s="20">
        <v>0.68742554223106178</v>
      </c>
      <c r="G538" s="46">
        <v>22.117455864589299</v>
      </c>
      <c r="H538" s="46">
        <v>29.111350069180599</v>
      </c>
      <c r="I538" s="46">
        <v>41.850066120433503</v>
      </c>
      <c r="J538" s="47">
        <v>18.969084699031399</v>
      </c>
      <c r="K538" s="47">
        <v>26.468184013003601</v>
      </c>
      <c r="L538" s="47">
        <v>38.764115548228503</v>
      </c>
      <c r="M538" s="48">
        <v>33000932</v>
      </c>
      <c r="N538" s="48">
        <v>9271961</v>
      </c>
      <c r="O538" s="48">
        <v>10651181</v>
      </c>
      <c r="P538" s="48">
        <v>6796853.5</v>
      </c>
      <c r="Q538" s="48">
        <v>6068732</v>
      </c>
      <c r="R538" s="48">
        <v>2943212</v>
      </c>
      <c r="S538" s="51">
        <v>1405076.2000000002</v>
      </c>
      <c r="T538" s="51">
        <v>4589512.8999999994</v>
      </c>
      <c r="U538" s="48">
        <v>26771420</v>
      </c>
      <c r="W538" s="48" t="s">
        <v>43</v>
      </c>
      <c r="X538" s="48">
        <v>834507.9</v>
      </c>
      <c r="Y538" s="48">
        <v>570568.30000000005</v>
      </c>
      <c r="Z538" s="48"/>
      <c r="AA538" s="48">
        <v>3888902.8</v>
      </c>
      <c r="AB538" s="48">
        <v>700610.1</v>
      </c>
      <c r="AC538" s="48">
        <v>284460.40000000002</v>
      </c>
      <c r="AD538" s="48">
        <v>66637.8</v>
      </c>
      <c r="AE538" s="48">
        <v>415537.8</v>
      </c>
      <c r="AF538" s="48" t="s">
        <v>43</v>
      </c>
      <c r="AG538" s="48" t="s">
        <v>43</v>
      </c>
      <c r="AH538" s="48"/>
      <c r="AI538" s="48" t="s">
        <v>43</v>
      </c>
      <c r="AJ538" s="48" t="s">
        <v>43</v>
      </c>
      <c r="AK538" s="48">
        <v>26771420</v>
      </c>
      <c r="AL538" s="48">
        <v>1026660.1</v>
      </c>
      <c r="AM538" s="48">
        <v>2775984.8</v>
      </c>
      <c r="AN538" s="48">
        <v>1846700.8</v>
      </c>
      <c r="AO538" s="48">
        <v>2509258.2999999998</v>
      </c>
      <c r="AP538" s="48" t="s">
        <v>43</v>
      </c>
      <c r="AQ538" s="48">
        <v>448979.6</v>
      </c>
      <c r="AR538" s="48" t="s">
        <v>43</v>
      </c>
    </row>
    <row r="539" spans="1:44">
      <c r="A539" s="37" t="s">
        <v>5</v>
      </c>
      <c r="B539" s="2">
        <v>1168</v>
      </c>
      <c r="C539" s="2" t="s">
        <v>18</v>
      </c>
      <c r="D539" s="37">
        <v>735.28</v>
      </c>
      <c r="E539" s="17">
        <v>32.960945682488401</v>
      </c>
      <c r="F539" s="20">
        <v>0.63771952641735252</v>
      </c>
      <c r="G539" s="46">
        <v>18.755189334904401</v>
      </c>
      <c r="H539" s="46">
        <v>25.602823733628401</v>
      </c>
      <c r="I539" s="46">
        <v>36.576694573632601</v>
      </c>
      <c r="J539" s="47">
        <v>15.6840235829908</v>
      </c>
      <c r="K539" s="47">
        <v>22.794095899572401</v>
      </c>
      <c r="L539" s="47">
        <v>33.6951410756174</v>
      </c>
      <c r="M539" s="48">
        <v>968388.9</v>
      </c>
      <c r="N539" s="48">
        <v>227578</v>
      </c>
      <c r="O539" s="48">
        <v>200959.5</v>
      </c>
      <c r="P539" s="48">
        <v>122221.6</v>
      </c>
      <c r="Q539" s="48">
        <v>1657475</v>
      </c>
      <c r="R539" s="48">
        <v>77422.7</v>
      </c>
      <c r="S539" s="51">
        <v>45145.8</v>
      </c>
      <c r="T539" s="51">
        <v>85443.200000000012</v>
      </c>
      <c r="U539" s="48">
        <v>535963.69999999995</v>
      </c>
      <c r="W539" s="48" t="s">
        <v>43</v>
      </c>
      <c r="X539" s="48">
        <v>20088.900000000001</v>
      </c>
      <c r="Y539" s="48">
        <v>25056.9</v>
      </c>
      <c r="Z539" s="48"/>
      <c r="AA539" s="48">
        <v>68247.600000000006</v>
      </c>
      <c r="AB539" s="48">
        <v>17195.599999999999</v>
      </c>
      <c r="AC539" s="48">
        <v>70626</v>
      </c>
      <c r="AD539" s="48">
        <v>5610.5</v>
      </c>
      <c r="AE539" s="48">
        <v>17658.400000000001</v>
      </c>
      <c r="AF539" s="48">
        <v>7539</v>
      </c>
      <c r="AG539" s="48" t="s">
        <v>43</v>
      </c>
      <c r="AH539" s="48"/>
      <c r="AI539" s="48" t="s">
        <v>43</v>
      </c>
      <c r="AJ539" s="48" t="s">
        <v>43</v>
      </c>
      <c r="AK539" s="48">
        <v>535963.69999999995</v>
      </c>
      <c r="AL539" s="48">
        <v>31086.3</v>
      </c>
      <c r="AM539" s="48">
        <v>106491.2</v>
      </c>
      <c r="AN539" s="48">
        <v>91986.6</v>
      </c>
      <c r="AO539" s="48">
        <v>48231.5</v>
      </c>
      <c r="AP539" s="48">
        <v>4604.6000000000004</v>
      </c>
      <c r="AQ539" s="48">
        <v>9707.2000000000007</v>
      </c>
      <c r="AR539" s="48" t="s">
        <v>43</v>
      </c>
    </row>
    <row r="540" spans="1:44">
      <c r="A540" s="37" t="s">
        <v>5</v>
      </c>
      <c r="B540" s="2">
        <v>1168</v>
      </c>
      <c r="C540" s="2" t="s">
        <v>18</v>
      </c>
      <c r="D540" s="45">
        <v>735.78</v>
      </c>
      <c r="E540" s="17">
        <v>32.999943762084001</v>
      </c>
      <c r="F540" s="20">
        <v>0.68885225633628688</v>
      </c>
      <c r="G540" s="46">
        <v>22.250722330276702</v>
      </c>
      <c r="H540" s="46">
        <v>29.228815560024699</v>
      </c>
      <c r="I540" s="46">
        <v>42.0530785461305</v>
      </c>
      <c r="J540" s="47">
        <v>19.086495908929301</v>
      </c>
      <c r="K540" s="47">
        <v>26.610044567726</v>
      </c>
      <c r="L540" s="47">
        <v>39.141428662153302</v>
      </c>
      <c r="M540" s="54">
        <v>5180000</v>
      </c>
      <c r="N540" s="54">
        <v>1510000</v>
      </c>
      <c r="O540" s="54">
        <v>1720000</v>
      </c>
      <c r="P540" s="54">
        <v>1040000</v>
      </c>
      <c r="Q540" s="54">
        <v>9980000</v>
      </c>
      <c r="R540" s="54">
        <v>583000</v>
      </c>
      <c r="S540" s="51">
        <v>302000</v>
      </c>
      <c r="T540" s="51">
        <v>735000</v>
      </c>
      <c r="U540" s="54">
        <v>3560000</v>
      </c>
      <c r="W540" s="54">
        <v>0</v>
      </c>
      <c r="X540" s="54">
        <v>160000</v>
      </c>
      <c r="Y540" s="54">
        <v>142000</v>
      </c>
      <c r="Z540" s="48"/>
      <c r="AA540" s="54">
        <v>585000</v>
      </c>
      <c r="AB540" s="54">
        <v>150000</v>
      </c>
      <c r="AC540" s="54">
        <v>53700</v>
      </c>
      <c r="AD540" s="54">
        <v>43800</v>
      </c>
      <c r="AE540" s="54">
        <v>108000</v>
      </c>
      <c r="AF540" s="48"/>
      <c r="AG540" s="48"/>
      <c r="AH540" s="48"/>
      <c r="AI540" s="54">
        <v>17900</v>
      </c>
      <c r="AJ540" s="54">
        <v>8480</v>
      </c>
      <c r="AK540" s="54">
        <v>3560000</v>
      </c>
      <c r="AL540" s="54">
        <v>140000</v>
      </c>
      <c r="AM540" s="54">
        <v>15000</v>
      </c>
      <c r="AN540" s="54">
        <v>500000</v>
      </c>
      <c r="AO540" s="54">
        <v>353000</v>
      </c>
      <c r="AP540" s="54">
        <v>288000</v>
      </c>
      <c r="AQ540" s="54">
        <v>67100</v>
      </c>
      <c r="AR540" s="48"/>
    </row>
    <row r="541" spans="1:44">
      <c r="A541" s="38" t="s">
        <v>5</v>
      </c>
      <c r="B541" s="2">
        <v>1168</v>
      </c>
      <c r="C541" s="2" t="s">
        <v>18</v>
      </c>
      <c r="D541" s="37">
        <v>737.19</v>
      </c>
      <c r="E541" s="17">
        <v>33.110661852729599</v>
      </c>
      <c r="F541" s="20">
        <v>0.6548686667674658</v>
      </c>
      <c r="G541" s="46">
        <v>19.948885983267999</v>
      </c>
      <c r="H541" s="46">
        <v>26.776102872625199</v>
      </c>
      <c r="I541" s="46">
        <v>38.4016487848344</v>
      </c>
      <c r="J541" s="47">
        <v>16.8196024100526</v>
      </c>
      <c r="K541" s="47">
        <v>24.066132517434799</v>
      </c>
      <c r="L541" s="47">
        <v>35.435533369287697</v>
      </c>
      <c r="M541" s="48">
        <v>1989057.1</v>
      </c>
      <c r="N541" s="48">
        <v>521125.5</v>
      </c>
      <c r="O541" s="48">
        <v>457852.6</v>
      </c>
      <c r="P541" s="48">
        <v>349341.4</v>
      </c>
      <c r="Q541" s="48">
        <v>3247894.5</v>
      </c>
      <c r="R541" s="48">
        <v>181614.4</v>
      </c>
      <c r="S541" s="51">
        <v>165235.09999999998</v>
      </c>
      <c r="T541" s="51">
        <v>353741</v>
      </c>
      <c r="U541" s="48">
        <v>1640953.8</v>
      </c>
      <c r="W541" s="48" t="s">
        <v>43</v>
      </c>
      <c r="X541" s="48">
        <v>74633.7</v>
      </c>
      <c r="Y541" s="48">
        <v>90601.4</v>
      </c>
      <c r="Z541" s="48"/>
      <c r="AA541" s="48">
        <v>284948.40000000002</v>
      </c>
      <c r="AB541" s="48">
        <v>68792.600000000006</v>
      </c>
      <c r="AC541" s="48">
        <v>40633.699999999997</v>
      </c>
      <c r="AD541" s="48">
        <v>23382.5</v>
      </c>
      <c r="AE541" s="48">
        <v>41855.5</v>
      </c>
      <c r="AF541" s="48">
        <v>23244</v>
      </c>
      <c r="AG541" s="48" t="s">
        <v>43</v>
      </c>
      <c r="AH541" s="48"/>
      <c r="AI541" s="48">
        <v>8760.2000000000007</v>
      </c>
      <c r="AJ541" s="48">
        <v>6500.4</v>
      </c>
      <c r="AK541" s="48">
        <v>1640953.8</v>
      </c>
      <c r="AL541" s="48">
        <v>88100.9</v>
      </c>
      <c r="AM541" s="48">
        <v>178526.3</v>
      </c>
      <c r="AN541" s="48">
        <v>134543.5</v>
      </c>
      <c r="AO541" s="48">
        <v>95088.8</v>
      </c>
      <c r="AP541" s="48">
        <v>12320</v>
      </c>
      <c r="AQ541" s="48">
        <v>28659.1</v>
      </c>
      <c r="AR541" s="48" t="s">
        <v>43</v>
      </c>
    </row>
    <row r="542" spans="1:44">
      <c r="A542" s="37" t="s">
        <v>5</v>
      </c>
      <c r="B542" s="2">
        <v>1168</v>
      </c>
      <c r="C542" s="2" t="s">
        <v>18</v>
      </c>
      <c r="D542" s="37">
        <v>739.06</v>
      </c>
      <c r="E542" s="17">
        <v>33.258143219814698</v>
      </c>
      <c r="F542" s="20">
        <v>0.65363058205799673</v>
      </c>
      <c r="G542" s="46">
        <v>19.874368639844199</v>
      </c>
      <c r="H542" s="46">
        <v>26.7312991082838</v>
      </c>
      <c r="I542" s="46">
        <v>38.212337636262298</v>
      </c>
      <c r="J542" s="47">
        <v>16.812832278423301</v>
      </c>
      <c r="K542" s="47">
        <v>23.9579226159853</v>
      </c>
      <c r="L542" s="47">
        <v>35.379783489599603</v>
      </c>
      <c r="M542" s="48">
        <v>1754728</v>
      </c>
      <c r="N542" s="48">
        <v>421221.2</v>
      </c>
      <c r="O542" s="48">
        <v>404984.9</v>
      </c>
      <c r="P542" s="48">
        <v>243952</v>
      </c>
      <c r="Q542" s="48">
        <v>2878041.8</v>
      </c>
      <c r="R542" s="48">
        <v>145945.79999999999</v>
      </c>
      <c r="S542" s="51">
        <v>88713.4</v>
      </c>
      <c r="T542" s="51">
        <v>190582.5</v>
      </c>
      <c r="U542" s="48">
        <v>930479.9</v>
      </c>
      <c r="W542" s="48" t="s">
        <v>43</v>
      </c>
      <c r="X542" s="48">
        <v>41202.9</v>
      </c>
      <c r="Y542" s="48">
        <v>47510.5</v>
      </c>
      <c r="Z542" s="48"/>
      <c r="AA542" s="48">
        <v>157278.70000000001</v>
      </c>
      <c r="AB542" s="48">
        <v>33303.800000000003</v>
      </c>
      <c r="AC542" s="48">
        <v>15109</v>
      </c>
      <c r="AD542" s="48">
        <v>16036.1</v>
      </c>
      <c r="AE542" s="48">
        <v>2024.6</v>
      </c>
      <c r="AF542" s="48">
        <v>21388.7</v>
      </c>
      <c r="AG542" s="48">
        <v>9109.6</v>
      </c>
      <c r="AH542" s="48"/>
      <c r="AI542" s="48">
        <v>11942.4</v>
      </c>
      <c r="AJ542" s="48" t="s">
        <v>43</v>
      </c>
      <c r="AK542" s="48">
        <v>930479.9</v>
      </c>
      <c r="AL542" s="48">
        <v>47155.1</v>
      </c>
      <c r="AM542" s="48">
        <v>103007.1</v>
      </c>
      <c r="AN542" s="48">
        <v>63658.1</v>
      </c>
      <c r="AO542" s="48">
        <v>62205.2</v>
      </c>
      <c r="AP542" s="48" t="s">
        <v>43</v>
      </c>
      <c r="AQ542" s="48">
        <v>17489.7</v>
      </c>
      <c r="AR542" s="48" t="s">
        <v>43</v>
      </c>
    </row>
    <row r="543" spans="1:44">
      <c r="A543" s="37" t="s">
        <v>5</v>
      </c>
      <c r="B543" s="2">
        <v>1168</v>
      </c>
      <c r="C543" s="2" t="s">
        <v>18</v>
      </c>
      <c r="D543" s="37">
        <v>739.78</v>
      </c>
      <c r="E543" s="17">
        <v>33.314784731090299</v>
      </c>
      <c r="F543" s="20">
        <v>0.64180720700284499</v>
      </c>
      <c r="G543" s="46">
        <v>18.985005349006801</v>
      </c>
      <c r="H543" s="46">
        <v>25.877785816975901</v>
      </c>
      <c r="I543" s="46">
        <v>36.982524678559699</v>
      </c>
      <c r="J543" s="47">
        <v>15.942623410266499</v>
      </c>
      <c r="K543" s="47">
        <v>23.077189138377701</v>
      </c>
      <c r="L543" s="47">
        <v>34.023473700466198</v>
      </c>
      <c r="M543" s="48">
        <v>2617615.2999999998</v>
      </c>
      <c r="N543" s="48">
        <v>640458.6</v>
      </c>
      <c r="O543" s="48">
        <v>586724.19999999995</v>
      </c>
      <c r="P543" s="48">
        <v>390222.8</v>
      </c>
      <c r="Q543" s="48">
        <v>4013718.8</v>
      </c>
      <c r="R543" s="48">
        <v>170622</v>
      </c>
      <c r="S543" s="51">
        <v>136021.70000000001</v>
      </c>
      <c r="T543" s="51">
        <v>309757.09999999998</v>
      </c>
      <c r="U543" s="48">
        <v>1479444.8</v>
      </c>
      <c r="W543" s="48" t="s">
        <v>43</v>
      </c>
      <c r="X543" s="48">
        <v>68783.399999999994</v>
      </c>
      <c r="Y543" s="48">
        <v>67238.3</v>
      </c>
      <c r="Z543" s="48"/>
      <c r="AA543" s="48">
        <v>259673.3</v>
      </c>
      <c r="AB543" s="48">
        <v>50083.8</v>
      </c>
      <c r="AC543" s="48">
        <v>20223.7</v>
      </c>
      <c r="AD543" s="48">
        <v>26128.5</v>
      </c>
      <c r="AE543" s="48">
        <v>30420.2</v>
      </c>
      <c r="AF543" s="48">
        <v>15267.2</v>
      </c>
      <c r="AG543" s="48" t="s">
        <v>43</v>
      </c>
      <c r="AH543" s="48"/>
      <c r="AI543" s="48" t="s">
        <v>43</v>
      </c>
      <c r="AJ543" s="48" t="s">
        <v>43</v>
      </c>
      <c r="AK543" s="48">
        <v>1479444.8</v>
      </c>
      <c r="AL543" s="48">
        <v>77701.5</v>
      </c>
      <c r="AM543" s="48">
        <v>167690.5</v>
      </c>
      <c r="AN543" s="48">
        <v>138129.70000000001</v>
      </c>
      <c r="AO543" s="48">
        <v>85114.6</v>
      </c>
      <c r="AP543" s="48">
        <v>16875.3</v>
      </c>
      <c r="AQ543" s="48">
        <v>32645.9</v>
      </c>
      <c r="AR543" s="48" t="s">
        <v>43</v>
      </c>
    </row>
    <row r="544" spans="1:44">
      <c r="A544" s="37" t="s">
        <v>5</v>
      </c>
      <c r="B544" s="2">
        <v>1168</v>
      </c>
      <c r="C544" s="2" t="s">
        <v>18</v>
      </c>
      <c r="D544" s="37">
        <v>741.62</v>
      </c>
      <c r="E544" s="17">
        <v>33.458228847993901</v>
      </c>
      <c r="F544" s="20">
        <v>0.6389188954316003</v>
      </c>
      <c r="G544" s="46">
        <v>18.8288281042752</v>
      </c>
      <c r="H544" s="46">
        <v>25.6439216744315</v>
      </c>
      <c r="I544" s="46">
        <v>36.785698370633199</v>
      </c>
      <c r="J544" s="47">
        <v>15.7362675154765</v>
      </c>
      <c r="K544" s="47">
        <v>22.894709201704298</v>
      </c>
      <c r="L544" s="47">
        <v>33.754209569514103</v>
      </c>
      <c r="M544" s="48">
        <v>77258952</v>
      </c>
      <c r="N544" s="48">
        <v>20043654</v>
      </c>
      <c r="O544" s="48">
        <v>16112168</v>
      </c>
      <c r="P544" s="48">
        <v>13235685</v>
      </c>
      <c r="Q544" s="48">
        <v>128000032</v>
      </c>
      <c r="R544" s="48">
        <v>6118609</v>
      </c>
      <c r="S544" s="51">
        <v>3106641.1</v>
      </c>
      <c r="T544" s="51">
        <v>9251694</v>
      </c>
      <c r="U544" s="48">
        <v>48955832</v>
      </c>
      <c r="W544" s="48" t="s">
        <v>43</v>
      </c>
      <c r="X544" s="48">
        <v>1912450.5</v>
      </c>
      <c r="Y544" s="48">
        <v>1194190.6000000001</v>
      </c>
      <c r="Z544" s="48"/>
      <c r="AA544" s="48">
        <v>7832087</v>
      </c>
      <c r="AB544" s="48">
        <v>1419607</v>
      </c>
      <c r="AC544" s="48">
        <v>709073.9</v>
      </c>
      <c r="AD544" s="48">
        <v>476407</v>
      </c>
      <c r="AE544" s="48">
        <v>602933.6</v>
      </c>
      <c r="AF544" s="48">
        <v>64829.8</v>
      </c>
      <c r="AG544" s="48">
        <v>75461.8</v>
      </c>
      <c r="AH544" s="48"/>
      <c r="AI544" s="48">
        <v>210114.8</v>
      </c>
      <c r="AJ544" s="48">
        <v>72723.899999999994</v>
      </c>
      <c r="AK544" s="48">
        <v>48955832</v>
      </c>
      <c r="AL544" s="48">
        <v>2111346</v>
      </c>
      <c r="AM544" s="48">
        <v>4904381</v>
      </c>
      <c r="AN544" s="48">
        <v>3387319.3</v>
      </c>
      <c r="AO544" s="48">
        <v>2715885.8</v>
      </c>
      <c r="AP544" s="48" t="s">
        <v>43</v>
      </c>
      <c r="AQ544" s="48">
        <v>921574.9</v>
      </c>
      <c r="AR544" s="48" t="s">
        <v>43</v>
      </c>
    </row>
    <row r="545" spans="1:44">
      <c r="A545" s="38" t="s">
        <v>5</v>
      </c>
      <c r="B545" s="2">
        <v>1168</v>
      </c>
      <c r="C545" s="2" t="s">
        <v>18</v>
      </c>
      <c r="D545" s="37">
        <v>742.34</v>
      </c>
      <c r="E545" s="17">
        <v>33.513573925694502</v>
      </c>
      <c r="F545" s="20">
        <v>0.61604339598273672</v>
      </c>
      <c r="G545" s="46">
        <v>17.225612740733901</v>
      </c>
      <c r="H545" s="46">
        <v>24.001982007469302</v>
      </c>
      <c r="I545" s="46">
        <v>34.2480998206075</v>
      </c>
      <c r="J545" s="47">
        <v>14.2455124828978</v>
      </c>
      <c r="K545" s="47">
        <v>21.158752007494702</v>
      </c>
      <c r="L545" s="47">
        <v>31.4240016219997</v>
      </c>
      <c r="M545" s="48">
        <v>4224257.5</v>
      </c>
      <c r="N545" s="48">
        <v>890401.7</v>
      </c>
      <c r="O545" s="48">
        <v>749622.6</v>
      </c>
      <c r="P545" s="48">
        <v>435799.6</v>
      </c>
      <c r="Q545" s="48">
        <v>6469977</v>
      </c>
      <c r="R545" s="48">
        <v>243192.6</v>
      </c>
      <c r="S545" s="51">
        <v>149900.29999999999</v>
      </c>
      <c r="T545" s="51">
        <v>324461.09999999998</v>
      </c>
      <c r="U545" s="48">
        <v>1306469.3999999999</v>
      </c>
      <c r="W545" s="48" t="s">
        <v>43</v>
      </c>
      <c r="X545" s="48">
        <v>77346.899999999994</v>
      </c>
      <c r="Y545" s="48">
        <v>72553.399999999994</v>
      </c>
      <c r="Z545" s="48"/>
      <c r="AA545" s="48">
        <v>257259.7</v>
      </c>
      <c r="AB545" s="48">
        <v>67201.399999999994</v>
      </c>
      <c r="AC545" s="48">
        <v>37593.300000000003</v>
      </c>
      <c r="AD545" s="48">
        <v>34021.9</v>
      </c>
      <c r="AE545" s="48">
        <v>30595.4</v>
      </c>
      <c r="AF545" s="48">
        <v>12174.9</v>
      </c>
      <c r="AG545" s="48">
        <v>16096.8</v>
      </c>
      <c r="AH545" s="48"/>
      <c r="AI545" s="48">
        <v>9620.2000000000007</v>
      </c>
      <c r="AJ545" s="48">
        <v>6207.9</v>
      </c>
      <c r="AK545" s="48">
        <v>1306469.3999999999</v>
      </c>
      <c r="AL545" s="48">
        <v>66346</v>
      </c>
      <c r="AM545" s="48">
        <v>232310.2</v>
      </c>
      <c r="AN545" s="48">
        <v>189877.3</v>
      </c>
      <c r="AO545" s="48">
        <v>72379.3</v>
      </c>
      <c r="AP545" s="48">
        <v>6396.1</v>
      </c>
      <c r="AQ545" s="48">
        <v>29576.5</v>
      </c>
      <c r="AR545" s="48" t="s">
        <v>43</v>
      </c>
    </row>
    <row r="546" spans="1:44">
      <c r="A546" s="37" t="s">
        <v>5</v>
      </c>
      <c r="B546" s="2">
        <v>1168</v>
      </c>
      <c r="C546" s="2" t="s">
        <v>18</v>
      </c>
      <c r="D546" s="45">
        <v>743.63499999999999</v>
      </c>
      <c r="E546" s="17">
        <v>33.611550601526403</v>
      </c>
      <c r="F546" s="20">
        <v>0.60571875349045012</v>
      </c>
      <c r="G546" s="46">
        <v>16.459948067353299</v>
      </c>
      <c r="H546" s="46">
        <v>23.296313072703899</v>
      </c>
      <c r="I546" s="46">
        <v>33.098946266558499</v>
      </c>
      <c r="J546" s="47">
        <v>13.4987776219644</v>
      </c>
      <c r="K546" s="47">
        <v>20.431453911758901</v>
      </c>
      <c r="L546" s="47">
        <v>30.465081198122402</v>
      </c>
      <c r="M546" s="54">
        <v>13900000</v>
      </c>
      <c r="N546" s="54">
        <v>3530000</v>
      </c>
      <c r="O546" s="54">
        <v>2510000</v>
      </c>
      <c r="P546" s="54">
        <v>2190000</v>
      </c>
      <c r="Q546" s="54">
        <v>21500000</v>
      </c>
      <c r="R546" s="54">
        <v>723000</v>
      </c>
      <c r="S546" s="51">
        <v>499000</v>
      </c>
      <c r="T546" s="51">
        <v>1547000</v>
      </c>
      <c r="U546" s="54">
        <v>6130000</v>
      </c>
      <c r="W546" s="54">
        <v>0</v>
      </c>
      <c r="X546" s="54">
        <v>319000</v>
      </c>
      <c r="Y546" s="54">
        <v>180000</v>
      </c>
      <c r="Z546" s="48"/>
      <c r="AA546" s="54">
        <v>1310000</v>
      </c>
      <c r="AB546" s="54">
        <v>237000</v>
      </c>
      <c r="AC546" s="54">
        <v>108000</v>
      </c>
      <c r="AD546" s="54">
        <v>62200</v>
      </c>
      <c r="AE546" s="54">
        <v>170000</v>
      </c>
      <c r="AF546" s="48"/>
      <c r="AG546" s="48"/>
      <c r="AH546" s="48"/>
      <c r="AI546" s="54">
        <v>40000</v>
      </c>
      <c r="AJ546" s="54">
        <v>11800</v>
      </c>
      <c r="AK546" s="54">
        <v>6130000</v>
      </c>
      <c r="AL546" s="54">
        <v>310000</v>
      </c>
      <c r="AM546" s="54">
        <v>37500</v>
      </c>
      <c r="AN546" s="54">
        <v>653000</v>
      </c>
      <c r="AO546" s="54">
        <v>472000</v>
      </c>
      <c r="AP546" s="54">
        <v>396000</v>
      </c>
      <c r="AQ546" s="54">
        <v>155000</v>
      </c>
      <c r="AR546" s="48"/>
    </row>
    <row r="547" spans="1:44">
      <c r="A547" s="37" t="s">
        <v>5</v>
      </c>
      <c r="B547" s="2">
        <v>1168</v>
      </c>
      <c r="C547" s="2" t="s">
        <v>18</v>
      </c>
      <c r="D547" s="37">
        <v>745.91</v>
      </c>
      <c r="E547" s="17">
        <v>33.806918626802997</v>
      </c>
      <c r="F547" s="20">
        <v>0.60695059579626442</v>
      </c>
      <c r="G547" s="46">
        <v>16.561556418891399</v>
      </c>
      <c r="H547" s="46">
        <v>23.3785333930267</v>
      </c>
      <c r="I547" s="46">
        <v>33.227329402944697</v>
      </c>
      <c r="J547" s="47">
        <v>13.5480249957695</v>
      </c>
      <c r="K547" s="47">
        <v>20.4751382685523</v>
      </c>
      <c r="L547" s="47">
        <v>30.573939460705098</v>
      </c>
      <c r="M547" s="48">
        <v>1615180.4</v>
      </c>
      <c r="N547" s="48">
        <v>376021.6</v>
      </c>
      <c r="O547" s="48">
        <v>250005.2</v>
      </c>
      <c r="P547" s="48">
        <v>216969.4</v>
      </c>
      <c r="Q547" s="48">
        <v>2369455</v>
      </c>
      <c r="R547" s="48">
        <v>113681.5</v>
      </c>
      <c r="S547" s="51">
        <v>90551.8</v>
      </c>
      <c r="T547" s="51">
        <v>203685</v>
      </c>
      <c r="U547" s="48">
        <v>883180.5</v>
      </c>
      <c r="W547" s="48" t="s">
        <v>43</v>
      </c>
      <c r="X547" s="48">
        <v>46173.4</v>
      </c>
      <c r="Y547" s="48">
        <v>44378.400000000001</v>
      </c>
      <c r="Z547" s="48"/>
      <c r="AA547" s="48">
        <v>157290.70000000001</v>
      </c>
      <c r="AB547" s="48">
        <v>46394.3</v>
      </c>
      <c r="AC547" s="48">
        <v>13490.3</v>
      </c>
      <c r="AD547" s="48">
        <v>12620.6</v>
      </c>
      <c r="AE547" s="48">
        <v>12971</v>
      </c>
      <c r="AF547" s="48">
        <v>5911.7</v>
      </c>
      <c r="AG547" s="48">
        <v>11464.7</v>
      </c>
      <c r="AH547" s="48"/>
      <c r="AI547" s="48">
        <v>6746.2</v>
      </c>
      <c r="AJ547" s="48">
        <v>4546.8999999999996</v>
      </c>
      <c r="AK547" s="48">
        <v>883180.5</v>
      </c>
      <c r="AL547" s="48">
        <v>61912.5</v>
      </c>
      <c r="AM547" s="48">
        <v>104178.6</v>
      </c>
      <c r="AN547" s="48">
        <v>98979.6</v>
      </c>
      <c r="AO547" s="48">
        <v>66357.5</v>
      </c>
      <c r="AP547" s="48">
        <v>7378.3</v>
      </c>
      <c r="AQ547" s="48">
        <v>22877.4</v>
      </c>
      <c r="AR547" s="48" t="s">
        <v>43</v>
      </c>
    </row>
    <row r="548" spans="1:44">
      <c r="A548" s="37" t="s">
        <v>5</v>
      </c>
      <c r="B548" s="2">
        <v>1168</v>
      </c>
      <c r="C548" s="2" t="s">
        <v>18</v>
      </c>
      <c r="D548" s="39">
        <v>748.07</v>
      </c>
      <c r="E548" s="17">
        <v>34.098078826346303</v>
      </c>
      <c r="F548" s="20">
        <v>0.63255130284244088</v>
      </c>
      <c r="G548" s="46">
        <v>18.385910842769</v>
      </c>
      <c r="H548" s="46">
        <v>25.251231367228701</v>
      </c>
      <c r="I548" s="46">
        <v>36.107407678971498</v>
      </c>
      <c r="J548" s="47">
        <v>15.294919560401601</v>
      </c>
      <c r="K548" s="47">
        <v>22.421942614802301</v>
      </c>
      <c r="L548" s="47">
        <v>33.159697192566803</v>
      </c>
      <c r="M548" s="56">
        <v>14904100</v>
      </c>
      <c r="N548" s="56">
        <v>3436780</v>
      </c>
      <c r="O548" s="56">
        <v>3221680</v>
      </c>
      <c r="P548" s="56">
        <v>1729190</v>
      </c>
      <c r="Q548" s="56">
        <v>23068800</v>
      </c>
      <c r="R548" s="56">
        <v>965438</v>
      </c>
      <c r="S548" s="51">
        <v>421878</v>
      </c>
      <c r="T548" s="51">
        <v>1200411</v>
      </c>
      <c r="U548" s="56">
        <v>4049820</v>
      </c>
      <c r="W548" s="56">
        <v>155000</v>
      </c>
      <c r="X548" s="56">
        <v>244000</v>
      </c>
      <c r="Y548" s="56">
        <v>178000</v>
      </c>
      <c r="Z548" s="76"/>
      <c r="AA548" s="56">
        <v>1050000</v>
      </c>
      <c r="AB548" s="56">
        <v>147000</v>
      </c>
      <c r="AC548" s="56">
        <v>66500</v>
      </c>
      <c r="AD548" s="56">
        <v>75300</v>
      </c>
      <c r="AE548" s="56">
        <v>171000</v>
      </c>
      <c r="AF548" s="76"/>
      <c r="AG548" s="76"/>
      <c r="AH548" s="76"/>
      <c r="AI548" s="56">
        <v>0</v>
      </c>
      <c r="AJ548" s="56">
        <v>0</v>
      </c>
      <c r="AK548" s="56">
        <v>4050000</v>
      </c>
      <c r="AL548" s="56">
        <v>195000</v>
      </c>
      <c r="AM548" s="56">
        <v>60200</v>
      </c>
      <c r="AN548" s="56">
        <v>832000</v>
      </c>
      <c r="AO548" s="56">
        <v>587000</v>
      </c>
      <c r="AP548" s="56">
        <v>345000</v>
      </c>
      <c r="AQ548" s="56">
        <v>82700</v>
      </c>
      <c r="AR548" s="76"/>
    </row>
    <row r="549" spans="1:44">
      <c r="A549" s="38" t="s">
        <v>5</v>
      </c>
      <c r="B549" s="2">
        <v>1168</v>
      </c>
      <c r="C549" s="2" t="s">
        <v>18</v>
      </c>
      <c r="D549" s="37">
        <v>750.02</v>
      </c>
      <c r="E549" s="17">
        <v>34.3516779409604</v>
      </c>
      <c r="F549" s="20">
        <v>0.62944554934691033</v>
      </c>
      <c r="G549" s="46">
        <v>18.127077978356301</v>
      </c>
      <c r="H549" s="46">
        <v>24.9314618716902</v>
      </c>
      <c r="I549" s="46">
        <v>35.5296521370338</v>
      </c>
      <c r="J549" s="47">
        <v>15.0842653912927</v>
      </c>
      <c r="K549" s="47">
        <v>22.192111165784901</v>
      </c>
      <c r="L549" s="47">
        <v>32.8914400251711</v>
      </c>
      <c r="M549" s="48">
        <v>4089990.5</v>
      </c>
      <c r="N549" s="48">
        <v>968724.9</v>
      </c>
      <c r="O549" s="48">
        <v>845569.5</v>
      </c>
      <c r="P549" s="48">
        <v>442523.3</v>
      </c>
      <c r="Q549" s="48">
        <v>6419476</v>
      </c>
      <c r="R549" s="48">
        <v>357440.2</v>
      </c>
      <c r="S549" s="51">
        <v>226711.7</v>
      </c>
      <c r="T549" s="51">
        <v>426320.2</v>
      </c>
      <c r="U549" s="48">
        <v>2715743</v>
      </c>
      <c r="W549" s="48" t="s">
        <v>43</v>
      </c>
      <c r="X549" s="48">
        <v>106918.6</v>
      </c>
      <c r="Y549" s="48">
        <v>119793.1</v>
      </c>
      <c r="Z549" s="48"/>
      <c r="AA549" s="48">
        <v>318816</v>
      </c>
      <c r="AB549" s="48">
        <v>107504.2</v>
      </c>
      <c r="AC549" s="48">
        <v>36411.199999999997</v>
      </c>
      <c r="AD549" s="48">
        <v>34533.800000000003</v>
      </c>
      <c r="AE549" s="48">
        <v>43591.7</v>
      </c>
      <c r="AF549" s="48">
        <v>18807.2</v>
      </c>
      <c r="AG549" s="48">
        <v>11847.7</v>
      </c>
      <c r="AH549" s="48"/>
      <c r="AI549" s="48" t="s">
        <v>43</v>
      </c>
      <c r="AJ549" s="48" t="s">
        <v>43</v>
      </c>
      <c r="AK549" s="48">
        <v>2715743</v>
      </c>
      <c r="AL549" s="48">
        <v>121207.6</v>
      </c>
      <c r="AM549" s="48">
        <v>567898.6</v>
      </c>
      <c r="AN549" s="48">
        <v>426601</v>
      </c>
      <c r="AO549" s="48">
        <v>235744.4</v>
      </c>
      <c r="AP549" s="48">
        <v>13394.6</v>
      </c>
      <c r="AQ549" s="48">
        <v>44289.599999999999</v>
      </c>
      <c r="AR549" s="48" t="s">
        <v>43</v>
      </c>
    </row>
    <row r="550" spans="1:44">
      <c r="A550" s="37" t="s">
        <v>7</v>
      </c>
      <c r="B550" s="2">
        <v>1168</v>
      </c>
      <c r="C550" s="2" t="s">
        <v>18</v>
      </c>
      <c r="D550" s="45">
        <v>751.11500000000001</v>
      </c>
      <c r="E550" s="17">
        <v>34.4502135602607</v>
      </c>
      <c r="F550" s="20">
        <v>0.66156325543916195</v>
      </c>
      <c r="G550" s="46">
        <v>20.442383518884</v>
      </c>
      <c r="H550" s="46">
        <v>27.303174683090202</v>
      </c>
      <c r="I550" s="46">
        <v>39.127839809843103</v>
      </c>
      <c r="J550" s="47">
        <v>17.330894206527301</v>
      </c>
      <c r="K550" s="47">
        <v>24.585643536726799</v>
      </c>
      <c r="L550" s="47">
        <v>36.134184129906302</v>
      </c>
      <c r="M550" s="54">
        <v>4680000</v>
      </c>
      <c r="N550" s="54">
        <v>1260000</v>
      </c>
      <c r="O550" s="54">
        <v>1230000</v>
      </c>
      <c r="P550" s="54">
        <v>718000</v>
      </c>
      <c r="Q550" s="54">
        <v>8200000</v>
      </c>
      <c r="R550" s="54">
        <v>515000</v>
      </c>
      <c r="S550" s="51">
        <v>244000</v>
      </c>
      <c r="T550" s="51">
        <v>615000</v>
      </c>
      <c r="U550" s="54">
        <v>4000000</v>
      </c>
      <c r="W550" s="87">
        <v>0</v>
      </c>
      <c r="X550" s="54">
        <v>123000</v>
      </c>
      <c r="Y550" s="54">
        <v>121000</v>
      </c>
      <c r="Z550" s="88"/>
      <c r="AA550" s="54">
        <v>461000</v>
      </c>
      <c r="AB550" s="54">
        <v>154000</v>
      </c>
      <c r="AC550" s="54">
        <v>48000</v>
      </c>
      <c r="AD550" s="54">
        <v>42100</v>
      </c>
      <c r="AE550" s="54">
        <v>113000</v>
      </c>
      <c r="AF550" s="88"/>
      <c r="AG550" s="88"/>
      <c r="AH550" s="88"/>
      <c r="AI550" s="54">
        <v>14500</v>
      </c>
      <c r="AJ550" s="54">
        <v>9720</v>
      </c>
      <c r="AK550" s="54">
        <v>4000000</v>
      </c>
      <c r="AL550" s="54">
        <v>139000</v>
      </c>
      <c r="AM550" s="54">
        <v>28300</v>
      </c>
      <c r="AN550" s="54">
        <v>530000</v>
      </c>
      <c r="AO550" s="54">
        <v>411000</v>
      </c>
      <c r="AP550" s="54">
        <v>374000</v>
      </c>
      <c r="AQ550" s="54">
        <v>60000</v>
      </c>
      <c r="AR550" s="88"/>
    </row>
    <row r="551" spans="1:44">
      <c r="A551" s="37" t="s">
        <v>7</v>
      </c>
      <c r="B551" s="2">
        <v>1168</v>
      </c>
      <c r="C551" s="2" t="s">
        <v>18</v>
      </c>
      <c r="D551" s="45">
        <v>753.11500000000001</v>
      </c>
      <c r="E551" s="17">
        <v>34.589146062179502</v>
      </c>
      <c r="F551" s="20">
        <v>0.65416087694920488</v>
      </c>
      <c r="G551" s="46">
        <v>19.836358620051801</v>
      </c>
      <c r="H551" s="46">
        <v>26.707176963664701</v>
      </c>
      <c r="I551" s="46">
        <v>38.337336889911903</v>
      </c>
      <c r="J551" s="47">
        <v>16.805476952881801</v>
      </c>
      <c r="K551" s="47">
        <v>24.013858682137698</v>
      </c>
      <c r="L551" s="47">
        <v>35.381887599647499</v>
      </c>
      <c r="M551" s="54">
        <v>7810000</v>
      </c>
      <c r="N551" s="54">
        <v>2240000</v>
      </c>
      <c r="O551" s="54">
        <v>1990000</v>
      </c>
      <c r="P551" s="54">
        <v>1420000</v>
      </c>
      <c r="Q551" s="54">
        <v>13700000</v>
      </c>
      <c r="R551" s="54">
        <v>827000</v>
      </c>
      <c r="S551" s="51">
        <v>419000</v>
      </c>
      <c r="T551" s="51">
        <v>1064000</v>
      </c>
      <c r="U551" s="54">
        <v>5900000</v>
      </c>
      <c r="W551" s="87">
        <v>0</v>
      </c>
      <c r="X551" s="54">
        <v>215000</v>
      </c>
      <c r="Y551" s="54">
        <v>204000</v>
      </c>
      <c r="Z551" s="88"/>
      <c r="AA551" s="54">
        <v>806000</v>
      </c>
      <c r="AB551" s="54">
        <v>258000</v>
      </c>
      <c r="AC551" s="54">
        <v>86600</v>
      </c>
      <c r="AD551" s="54">
        <v>59500</v>
      </c>
      <c r="AE551" s="54">
        <v>175000</v>
      </c>
      <c r="AF551" s="88"/>
      <c r="AG551" s="88"/>
      <c r="AH551" s="88"/>
      <c r="AI551" s="54">
        <v>26400</v>
      </c>
      <c r="AJ551" s="54">
        <v>14200</v>
      </c>
      <c r="AK551" s="54">
        <v>5900000</v>
      </c>
      <c r="AL551" s="54">
        <v>242000</v>
      </c>
      <c r="AM551" s="54">
        <v>32600</v>
      </c>
      <c r="AN551" s="54">
        <v>813000</v>
      </c>
      <c r="AO551" s="54">
        <v>563000</v>
      </c>
      <c r="AP551" s="54">
        <v>518000</v>
      </c>
      <c r="AQ551" s="54">
        <v>113000</v>
      </c>
      <c r="AR551" s="88"/>
    </row>
    <row r="552" spans="1:44">
      <c r="A552" s="37" t="s">
        <v>5</v>
      </c>
      <c r="B552" s="2">
        <v>1168</v>
      </c>
      <c r="C552" s="2" t="s">
        <v>18</v>
      </c>
      <c r="D552" s="37">
        <v>754.71</v>
      </c>
      <c r="E552" s="17">
        <v>34.684792776795902</v>
      </c>
      <c r="F552" s="20">
        <v>0.65254472062636582</v>
      </c>
      <c r="G552" s="46">
        <v>19.796621961749999</v>
      </c>
      <c r="H552" s="46">
        <v>26.654095770919099</v>
      </c>
      <c r="I552" s="46">
        <v>38.304592744428199</v>
      </c>
      <c r="J552" s="47">
        <v>16.723684729227099</v>
      </c>
      <c r="K552" s="47">
        <v>23.9065213928308</v>
      </c>
      <c r="L552" s="47">
        <v>35.239278351206401</v>
      </c>
      <c r="M552" s="48">
        <v>21449588</v>
      </c>
      <c r="N552" s="48">
        <v>5893851</v>
      </c>
      <c r="O552" s="48">
        <v>5134870</v>
      </c>
      <c r="P552" s="48">
        <v>3410100.8</v>
      </c>
      <c r="Q552" s="48">
        <v>40465956</v>
      </c>
      <c r="R552" s="48">
        <v>2524083.5</v>
      </c>
      <c r="S552" s="51">
        <v>946680.2</v>
      </c>
      <c r="T552" s="51">
        <v>2645453.5</v>
      </c>
      <c r="U552" s="48">
        <v>15159270</v>
      </c>
      <c r="W552" s="48" t="s">
        <v>43</v>
      </c>
      <c r="X552" s="48">
        <v>499306.4</v>
      </c>
      <c r="Y552" s="48">
        <v>447373.8</v>
      </c>
      <c r="Z552" s="88"/>
      <c r="AA552" s="48">
        <v>2032424.3</v>
      </c>
      <c r="AB552" s="48">
        <v>613029.19999999995</v>
      </c>
      <c r="AC552" s="48">
        <v>183157.1</v>
      </c>
      <c r="AD552" s="48">
        <v>197263.9</v>
      </c>
      <c r="AE552" s="48">
        <v>394453.1</v>
      </c>
      <c r="AF552" s="48">
        <v>167258.6</v>
      </c>
      <c r="AG552" s="48" t="s">
        <v>43</v>
      </c>
      <c r="AH552" s="88"/>
      <c r="AI552" s="48">
        <v>66199.8</v>
      </c>
      <c r="AJ552" s="48" t="s">
        <v>43</v>
      </c>
      <c r="AK552" s="48">
        <v>15159270</v>
      </c>
      <c r="AL552" s="48">
        <v>621650.9</v>
      </c>
      <c r="AM552" s="48">
        <v>2289926.2999999998</v>
      </c>
      <c r="AN552" s="48">
        <v>1693859.8</v>
      </c>
      <c r="AO552" s="48">
        <v>1302051.3999999999</v>
      </c>
      <c r="AP552" s="48" t="s">
        <v>43</v>
      </c>
      <c r="AQ552" s="48">
        <v>302188.79999999999</v>
      </c>
      <c r="AR552" s="48" t="s">
        <v>43</v>
      </c>
    </row>
    <row r="553" spans="1:44">
      <c r="A553" s="37" t="s">
        <v>5</v>
      </c>
      <c r="B553" s="2">
        <v>1168</v>
      </c>
      <c r="C553" s="2" t="s">
        <v>18</v>
      </c>
      <c r="D553" s="37">
        <v>756.03</v>
      </c>
      <c r="E553" s="17">
        <v>34.754603835063897</v>
      </c>
      <c r="F553" s="20">
        <v>0.64117344654420338</v>
      </c>
      <c r="G553" s="46">
        <v>18.972517070987202</v>
      </c>
      <c r="H553" s="46">
        <v>25.793190866420801</v>
      </c>
      <c r="I553" s="46">
        <v>36.975476131350902</v>
      </c>
      <c r="J553" s="47">
        <v>15.9854946840419</v>
      </c>
      <c r="K553" s="47">
        <v>23.0228327915673</v>
      </c>
      <c r="L553" s="47">
        <v>33.976834684851198</v>
      </c>
      <c r="M553" s="48">
        <v>1353057.1</v>
      </c>
      <c r="N553" s="48">
        <v>347178.9</v>
      </c>
      <c r="O553" s="48">
        <v>294274.59999999998</v>
      </c>
      <c r="P553" s="48">
        <v>200437.4</v>
      </c>
      <c r="Q553" s="48">
        <v>2218555.5</v>
      </c>
      <c r="R553" s="48">
        <v>125648.7</v>
      </c>
      <c r="S553" s="51">
        <v>86341.5</v>
      </c>
      <c r="T553" s="51">
        <v>166289.60000000001</v>
      </c>
      <c r="U553" s="48">
        <v>1065874.3999999999</v>
      </c>
      <c r="W553" s="48" t="s">
        <v>43</v>
      </c>
      <c r="X553" s="48">
        <v>41685.699999999997</v>
      </c>
      <c r="Y553" s="48">
        <v>44655.8</v>
      </c>
      <c r="Z553" s="88"/>
      <c r="AA553" s="48">
        <v>124815.8</v>
      </c>
      <c r="AB553" s="48">
        <v>41473.800000000003</v>
      </c>
      <c r="AC553" s="48">
        <v>13214.8</v>
      </c>
      <c r="AD553" s="48">
        <v>8598.9</v>
      </c>
      <c r="AE553" s="48">
        <v>16838.8</v>
      </c>
      <c r="AF553" s="48">
        <v>11981</v>
      </c>
      <c r="AG553" s="48">
        <v>14947.1</v>
      </c>
      <c r="AH553" s="88"/>
      <c r="AI553" s="48" t="s">
        <v>43</v>
      </c>
      <c r="AJ553" s="48" t="s">
        <v>43</v>
      </c>
      <c r="AK553" s="48">
        <v>1065874.3999999999</v>
      </c>
      <c r="AL553" s="48">
        <v>64879.1</v>
      </c>
      <c r="AM553" s="48">
        <v>132875.79999999999</v>
      </c>
      <c r="AN553" s="48">
        <v>103838</v>
      </c>
      <c r="AO553" s="48">
        <v>99306.6</v>
      </c>
      <c r="AP553" s="48">
        <v>13922.5</v>
      </c>
      <c r="AQ553" s="48">
        <v>21286.6</v>
      </c>
      <c r="AR553" s="48" t="s">
        <v>43</v>
      </c>
    </row>
    <row r="554" spans="1:44">
      <c r="A554" s="37" t="s">
        <v>7</v>
      </c>
      <c r="B554" s="2">
        <v>1168</v>
      </c>
      <c r="C554" s="2" t="s">
        <v>18</v>
      </c>
      <c r="D554" s="45">
        <v>756.21500000000003</v>
      </c>
      <c r="E554" s="17">
        <v>34.763749325126597</v>
      </c>
      <c r="F554" s="20">
        <v>0.64732941477127526</v>
      </c>
      <c r="G554" s="46">
        <v>19.316935676950902</v>
      </c>
      <c r="H554" s="46">
        <v>26.222372185809199</v>
      </c>
      <c r="I554" s="46">
        <v>37.5662319512954</v>
      </c>
      <c r="J554" s="47">
        <v>16.3078070194574</v>
      </c>
      <c r="K554" s="47">
        <v>23.497591448835902</v>
      </c>
      <c r="L554" s="47">
        <v>34.589610355184099</v>
      </c>
      <c r="M554" s="54">
        <v>4930000</v>
      </c>
      <c r="N554" s="54">
        <v>1380000</v>
      </c>
      <c r="O554" s="54">
        <v>1210000</v>
      </c>
      <c r="P554" s="54">
        <v>878000</v>
      </c>
      <c r="Q554" s="54">
        <v>7610000</v>
      </c>
      <c r="R554" s="54">
        <v>445000</v>
      </c>
      <c r="S554" s="51">
        <v>259000</v>
      </c>
      <c r="T554" s="51">
        <v>640000</v>
      </c>
      <c r="U554" s="54">
        <v>3260000</v>
      </c>
      <c r="W554" s="87">
        <v>0</v>
      </c>
      <c r="X554" s="54">
        <v>147000</v>
      </c>
      <c r="Y554" s="54">
        <v>112000</v>
      </c>
      <c r="Z554" s="88"/>
      <c r="AA554" s="54">
        <v>505000</v>
      </c>
      <c r="AB554" s="54">
        <v>135000</v>
      </c>
      <c r="AC554" s="54">
        <v>50700</v>
      </c>
      <c r="AD554" s="54">
        <v>28200</v>
      </c>
      <c r="AE554" s="54">
        <v>83400</v>
      </c>
      <c r="AF554" s="88"/>
      <c r="AG554" s="88"/>
      <c r="AH554" s="88"/>
      <c r="AI554" s="54">
        <v>18300</v>
      </c>
      <c r="AJ554" s="54">
        <v>5160</v>
      </c>
      <c r="AK554" s="54">
        <v>3260000</v>
      </c>
      <c r="AL554" s="54">
        <v>147000</v>
      </c>
      <c r="AM554" s="54">
        <v>16800</v>
      </c>
      <c r="AN554" s="54">
        <v>415000</v>
      </c>
      <c r="AO554" s="54">
        <v>294000</v>
      </c>
      <c r="AP554" s="54">
        <v>325000</v>
      </c>
      <c r="AQ554" s="54">
        <v>68400</v>
      </c>
      <c r="AR554" s="88"/>
    </row>
    <row r="555" spans="1:44">
      <c r="A555" s="38" t="s">
        <v>5</v>
      </c>
      <c r="B555" s="2">
        <v>1168</v>
      </c>
      <c r="C555" s="2" t="s">
        <v>18</v>
      </c>
      <c r="D555" s="39">
        <v>757.72500000000002</v>
      </c>
      <c r="E555" s="17">
        <v>34.832861320255702</v>
      </c>
      <c r="F555" s="20">
        <v>0.66358089815642718</v>
      </c>
      <c r="G555" s="46">
        <v>20.524230733731901</v>
      </c>
      <c r="H555" s="46">
        <v>27.4568371189775</v>
      </c>
      <c r="I555" s="46">
        <v>39.4189754421608</v>
      </c>
      <c r="J555" s="47">
        <v>17.463284018321101</v>
      </c>
      <c r="K555" s="47">
        <v>24.767279723779701</v>
      </c>
      <c r="L555" s="47">
        <v>36.409061118191701</v>
      </c>
      <c r="M555" s="56">
        <v>3123970</v>
      </c>
      <c r="N555" s="56">
        <v>865750</v>
      </c>
      <c r="O555" s="56">
        <v>904526</v>
      </c>
      <c r="P555" s="56">
        <v>514391</v>
      </c>
      <c r="Q555" s="56">
        <v>5083250</v>
      </c>
      <c r="R555" s="56">
        <v>288760</v>
      </c>
      <c r="S555" s="51">
        <v>153269.70000000001</v>
      </c>
      <c r="T555" s="51">
        <v>362025.2</v>
      </c>
      <c r="U555" s="56">
        <v>2164920</v>
      </c>
      <c r="W555" s="56">
        <v>72400</v>
      </c>
      <c r="X555" s="56">
        <v>80300</v>
      </c>
      <c r="Y555" s="56">
        <v>72900</v>
      </c>
      <c r="Z555" s="89"/>
      <c r="AA555" s="56">
        <v>273000</v>
      </c>
      <c r="AB555" s="56">
        <v>89000</v>
      </c>
      <c r="AC555" s="56">
        <v>31200</v>
      </c>
      <c r="AD555" s="56">
        <v>22400</v>
      </c>
      <c r="AE555" s="56">
        <v>73500</v>
      </c>
      <c r="AF555" s="89"/>
      <c r="AG555" s="89"/>
      <c r="AH555" s="89"/>
      <c r="AI555" s="90">
        <v>0</v>
      </c>
      <c r="AJ555" s="90">
        <v>0</v>
      </c>
      <c r="AK555" s="56">
        <v>2160000</v>
      </c>
      <c r="AL555" s="56">
        <v>93000</v>
      </c>
      <c r="AM555" s="56">
        <v>24300</v>
      </c>
      <c r="AN555" s="56">
        <v>254000</v>
      </c>
      <c r="AO555" s="56">
        <v>163000</v>
      </c>
      <c r="AP555" s="56">
        <v>173000</v>
      </c>
      <c r="AQ555" s="56">
        <v>41900</v>
      </c>
      <c r="AR555" s="89"/>
    </row>
    <row r="556" spans="1:44">
      <c r="A556" s="37" t="s">
        <v>7</v>
      </c>
      <c r="B556" s="2">
        <v>1168</v>
      </c>
      <c r="C556" s="2" t="s">
        <v>18</v>
      </c>
      <c r="D556" s="45">
        <v>760.69500000000005</v>
      </c>
      <c r="E556" s="17">
        <v>34.942723205008797</v>
      </c>
      <c r="F556" s="20">
        <v>0.66252220248667848</v>
      </c>
      <c r="G556" s="46">
        <v>20.498646643678601</v>
      </c>
      <c r="H556" s="46">
        <v>27.371644575477401</v>
      </c>
      <c r="I556" s="46">
        <v>39.237327030309103</v>
      </c>
      <c r="J556" s="47">
        <v>17.4030246809305</v>
      </c>
      <c r="K556" s="47">
        <v>24.644953086210698</v>
      </c>
      <c r="L556" s="47">
        <v>36.252461246289798</v>
      </c>
      <c r="M556" s="54">
        <v>7890000</v>
      </c>
      <c r="N556" s="54">
        <v>2280000</v>
      </c>
      <c r="O556" s="54">
        <v>2070000</v>
      </c>
      <c r="P556" s="54">
        <v>1530000</v>
      </c>
      <c r="Q556" s="54">
        <v>13300000</v>
      </c>
      <c r="R556" s="54">
        <v>876000</v>
      </c>
      <c r="S556" s="51">
        <v>355000</v>
      </c>
      <c r="T556" s="51">
        <v>985000</v>
      </c>
      <c r="U556" s="54">
        <v>5230000</v>
      </c>
      <c r="W556" s="87">
        <v>0</v>
      </c>
      <c r="X556" s="54">
        <v>186000</v>
      </c>
      <c r="Y556" s="54">
        <v>169000</v>
      </c>
      <c r="Z556" s="88"/>
      <c r="AA556" s="54">
        <v>773000</v>
      </c>
      <c r="AB556" s="54">
        <v>212000</v>
      </c>
      <c r="AC556" s="54">
        <v>79900</v>
      </c>
      <c r="AD556" s="54">
        <v>53200</v>
      </c>
      <c r="AE556" s="54">
        <v>145000</v>
      </c>
      <c r="AF556" s="88"/>
      <c r="AG556" s="88"/>
      <c r="AH556" s="88"/>
      <c r="AI556" s="54">
        <v>24100</v>
      </c>
      <c r="AJ556" s="54">
        <v>9720</v>
      </c>
      <c r="AK556" s="54">
        <v>5230000</v>
      </c>
      <c r="AL556" s="54">
        <v>261000</v>
      </c>
      <c r="AM556" s="54">
        <v>46500</v>
      </c>
      <c r="AN556" s="54">
        <v>647000</v>
      </c>
      <c r="AO556" s="54">
        <v>432000</v>
      </c>
      <c r="AP556" s="54">
        <v>549000</v>
      </c>
      <c r="AQ556" s="54">
        <v>124000</v>
      </c>
      <c r="AR556" s="88"/>
    </row>
    <row r="557" spans="1:44">
      <c r="A557" s="38" t="s">
        <v>5</v>
      </c>
      <c r="B557" s="2">
        <v>1168</v>
      </c>
      <c r="C557" s="2" t="s">
        <v>18</v>
      </c>
      <c r="D557" s="39">
        <v>765.46500000000003</v>
      </c>
      <c r="E557" s="17">
        <v>35.061678589748801</v>
      </c>
      <c r="F557" s="20">
        <v>0.69103865739772241</v>
      </c>
      <c r="G557" s="46">
        <v>22.3986421645345</v>
      </c>
      <c r="H557" s="46">
        <v>29.376825067128799</v>
      </c>
      <c r="I557" s="46">
        <v>42.322373366287799</v>
      </c>
      <c r="J557" s="47">
        <v>19.2583872130622</v>
      </c>
      <c r="K557" s="47">
        <v>26.7473781664782</v>
      </c>
      <c r="L557" s="47">
        <v>39.108002427614601</v>
      </c>
      <c r="M557" s="56">
        <v>6718010</v>
      </c>
      <c r="N557" s="56">
        <v>2178420</v>
      </c>
      <c r="O557" s="56">
        <v>2563730</v>
      </c>
      <c r="P557" s="56">
        <v>1700800</v>
      </c>
      <c r="Q557" s="56">
        <v>11374800</v>
      </c>
      <c r="R557" s="56">
        <v>607835</v>
      </c>
      <c r="S557" s="51">
        <v>293644</v>
      </c>
      <c r="T557" s="51">
        <v>824767</v>
      </c>
      <c r="U557" s="56">
        <v>4391710</v>
      </c>
      <c r="W557" s="56">
        <v>202000</v>
      </c>
      <c r="X557" s="56">
        <v>164000</v>
      </c>
      <c r="Y557" s="56">
        <v>130000</v>
      </c>
      <c r="Z557" s="89"/>
      <c r="AA557" s="56">
        <v>675000</v>
      </c>
      <c r="AB557" s="56">
        <v>149000</v>
      </c>
      <c r="AC557" s="56">
        <v>61100</v>
      </c>
      <c r="AD557" s="56">
        <v>44000</v>
      </c>
      <c r="AE557" s="56">
        <v>113000</v>
      </c>
      <c r="AF557" s="89"/>
      <c r="AG557" s="89"/>
      <c r="AH557" s="89"/>
      <c r="AI557" s="90">
        <v>0</v>
      </c>
      <c r="AJ557" s="90">
        <v>0</v>
      </c>
      <c r="AK557" s="56">
        <v>4390000</v>
      </c>
      <c r="AL557" s="56">
        <v>191000</v>
      </c>
      <c r="AM557" s="56">
        <v>60100</v>
      </c>
      <c r="AN557" s="56">
        <v>377000</v>
      </c>
      <c r="AO557" s="56">
        <v>238000</v>
      </c>
      <c r="AP557" s="56">
        <v>462000</v>
      </c>
      <c r="AQ557" s="56">
        <v>85300</v>
      </c>
      <c r="AR557" s="89"/>
    </row>
    <row r="558" spans="1:44">
      <c r="A558" s="37" t="s">
        <v>7</v>
      </c>
      <c r="B558" s="2">
        <v>1168</v>
      </c>
      <c r="C558" s="2" t="s">
        <v>18</v>
      </c>
      <c r="D558" s="45">
        <v>775.33</v>
      </c>
      <c r="E558" s="17">
        <v>35.193468663690901</v>
      </c>
      <c r="F558" s="20">
        <v>0.65266617969320673</v>
      </c>
      <c r="G558" s="46">
        <v>19.848269856356598</v>
      </c>
      <c r="H558" s="46">
        <v>26.641850700745799</v>
      </c>
      <c r="I558" s="46">
        <v>38.275127759940297</v>
      </c>
      <c r="J558" s="47">
        <v>16.680089597572898</v>
      </c>
      <c r="K558" s="47">
        <v>23.915926230314302</v>
      </c>
      <c r="L558" s="47">
        <v>35.273305771378702</v>
      </c>
      <c r="M558" s="54">
        <v>2880000</v>
      </c>
      <c r="N558" s="54">
        <v>951000</v>
      </c>
      <c r="O558" s="54">
        <v>574000</v>
      </c>
      <c r="P558" s="54">
        <v>1050000</v>
      </c>
      <c r="Q558" s="54">
        <v>2370000</v>
      </c>
      <c r="R558" s="54">
        <v>163000</v>
      </c>
      <c r="S558" s="51">
        <v>76800</v>
      </c>
      <c r="T558" s="51">
        <v>298100</v>
      </c>
      <c r="U558" s="54">
        <v>2150000</v>
      </c>
      <c r="W558" s="87">
        <v>0</v>
      </c>
      <c r="X558" s="54">
        <v>45900</v>
      </c>
      <c r="Y558" s="54">
        <v>30900</v>
      </c>
      <c r="Z558" s="88"/>
      <c r="AA558" s="54">
        <v>239000</v>
      </c>
      <c r="AB558" s="54">
        <v>59100</v>
      </c>
      <c r="AC558" s="54">
        <v>22000</v>
      </c>
      <c r="AD558" s="54">
        <v>11000</v>
      </c>
      <c r="AE558" s="54">
        <v>30000</v>
      </c>
      <c r="AF558" s="88"/>
      <c r="AG558" s="88"/>
      <c r="AH558" s="88"/>
      <c r="AI558" s="54">
        <v>6550</v>
      </c>
      <c r="AJ558" s="54">
        <v>2720</v>
      </c>
      <c r="AK558" s="54">
        <v>2150000</v>
      </c>
      <c r="AL558" s="54">
        <v>110000</v>
      </c>
      <c r="AM558" s="54">
        <v>5220</v>
      </c>
      <c r="AN558" s="54">
        <v>90100</v>
      </c>
      <c r="AO558" s="54">
        <v>62500</v>
      </c>
      <c r="AP558" s="54">
        <v>160000</v>
      </c>
      <c r="AQ558" s="54">
        <v>64200</v>
      </c>
      <c r="AR558" s="88"/>
    </row>
    <row r="559" spans="1:44">
      <c r="A559" s="37" t="s">
        <v>5</v>
      </c>
      <c r="B559" s="2">
        <v>1168</v>
      </c>
      <c r="C559" s="2" t="s">
        <v>18</v>
      </c>
      <c r="D559" s="37">
        <v>778.03</v>
      </c>
      <c r="E559" s="17">
        <v>35.228285143946501</v>
      </c>
      <c r="F559" s="20">
        <v>0.70735917785326186</v>
      </c>
      <c r="G559" s="46">
        <v>23.446912466778699</v>
      </c>
      <c r="H559" s="46">
        <v>30.540371152146101</v>
      </c>
      <c r="I559" s="46">
        <v>44.1318155871814</v>
      </c>
      <c r="J559" s="47">
        <v>20.3018831003507</v>
      </c>
      <c r="K559" s="47">
        <v>27.922492900817499</v>
      </c>
      <c r="L559" s="47">
        <v>40.7270442506682</v>
      </c>
      <c r="M559" s="48">
        <v>4051165.5</v>
      </c>
      <c r="N559" s="48">
        <v>1212982.6000000001</v>
      </c>
      <c r="O559" s="48">
        <v>1444070.9</v>
      </c>
      <c r="P559" s="48">
        <v>1256223.8</v>
      </c>
      <c r="Q559" s="48">
        <v>3181226.3</v>
      </c>
      <c r="R559" s="48">
        <v>231676.2</v>
      </c>
      <c r="S559" s="51">
        <v>176145</v>
      </c>
      <c r="T559" s="51">
        <v>635723.4</v>
      </c>
      <c r="U559" s="48">
        <v>5255407</v>
      </c>
      <c r="W559" s="48" t="s">
        <v>43</v>
      </c>
      <c r="X559" s="48">
        <v>94575</v>
      </c>
      <c r="Y559" s="48">
        <v>81570</v>
      </c>
      <c r="Z559" s="88"/>
      <c r="AA559" s="48">
        <v>504818.9</v>
      </c>
      <c r="AB559" s="48">
        <v>130904.5</v>
      </c>
      <c r="AC559" s="48">
        <v>39162.800000000003</v>
      </c>
      <c r="AD559" s="48">
        <v>31825.4</v>
      </c>
      <c r="AE559" s="48">
        <v>49586.2</v>
      </c>
      <c r="AF559" s="48">
        <v>19126.099999999999</v>
      </c>
      <c r="AG559" s="48" t="s">
        <v>43</v>
      </c>
      <c r="AH559" s="88"/>
      <c r="AI559" s="48" t="s">
        <v>43</v>
      </c>
      <c r="AJ559" s="48" t="s">
        <v>43</v>
      </c>
      <c r="AK559" s="48">
        <v>5255407</v>
      </c>
      <c r="AL559" s="48">
        <v>280692.90000000002</v>
      </c>
      <c r="AM559" s="48">
        <v>311017.90000000002</v>
      </c>
      <c r="AN559" s="48">
        <v>244325.5</v>
      </c>
      <c r="AO559" s="48">
        <v>484235.1</v>
      </c>
      <c r="AP559" s="48">
        <v>16176.5</v>
      </c>
      <c r="AQ559" s="48">
        <v>110591.3</v>
      </c>
      <c r="AR559" s="48" t="s">
        <v>43</v>
      </c>
    </row>
    <row r="560" spans="1:44">
      <c r="A560" s="37" t="s">
        <v>5</v>
      </c>
      <c r="B560" s="2">
        <v>1168</v>
      </c>
      <c r="C560" s="2" t="s">
        <v>18</v>
      </c>
      <c r="D560" s="37">
        <v>783.35</v>
      </c>
      <c r="E560" s="17">
        <v>35.318987084942698</v>
      </c>
      <c r="F560" s="20">
        <v>0.67514011094598914</v>
      </c>
      <c r="G560" s="46">
        <v>21.3232192799037</v>
      </c>
      <c r="H560" s="46">
        <v>28.243323312623399</v>
      </c>
      <c r="I560" s="46">
        <v>40.696848394292402</v>
      </c>
      <c r="J560" s="47">
        <v>18.223025506650298</v>
      </c>
      <c r="K560" s="47">
        <v>25.595543456140899</v>
      </c>
      <c r="L560" s="47">
        <v>37.551756407788197</v>
      </c>
      <c r="M560" s="48">
        <v>18968720</v>
      </c>
      <c r="N560" s="48">
        <v>5583154</v>
      </c>
      <c r="O560" s="48">
        <v>5341573.5</v>
      </c>
      <c r="P560" s="48">
        <v>4094347.8</v>
      </c>
      <c r="Q560" s="48">
        <v>33887160</v>
      </c>
      <c r="R560" s="48">
        <v>2167269.2999999998</v>
      </c>
      <c r="S560" s="51">
        <v>960206.10000000009</v>
      </c>
      <c r="T560" s="51">
        <v>2374147.4</v>
      </c>
      <c r="U560" s="48">
        <v>17565626</v>
      </c>
      <c r="W560" s="48" t="s">
        <v>43</v>
      </c>
      <c r="X560" s="48">
        <v>507459.2</v>
      </c>
      <c r="Y560" s="48">
        <v>452746.9</v>
      </c>
      <c r="Z560" s="88"/>
      <c r="AA560" s="48">
        <v>1887295.8</v>
      </c>
      <c r="AB560" s="48">
        <v>486851.6</v>
      </c>
      <c r="AC560" s="48">
        <v>184440.2</v>
      </c>
      <c r="AD560" s="48">
        <v>138552.79999999999</v>
      </c>
      <c r="AE560" s="48">
        <v>244273.6</v>
      </c>
      <c r="AF560" s="48">
        <v>60371</v>
      </c>
      <c r="AG560" s="48">
        <v>111025.7</v>
      </c>
      <c r="AH560" s="88"/>
      <c r="AI560" s="48" t="s">
        <v>43</v>
      </c>
      <c r="AJ560" s="48" t="s">
        <v>43</v>
      </c>
      <c r="AK560" s="48">
        <v>17565626</v>
      </c>
      <c r="AL560" s="48">
        <v>674637.4</v>
      </c>
      <c r="AM560" s="48">
        <v>1984937.5</v>
      </c>
      <c r="AN560" s="48">
        <v>1383977.5</v>
      </c>
      <c r="AO560" s="48">
        <v>1679858.1</v>
      </c>
      <c r="AP560" s="48" t="s">
        <v>43</v>
      </c>
      <c r="AQ560" s="48">
        <v>258179.4</v>
      </c>
      <c r="AR560" s="48" t="s">
        <v>43</v>
      </c>
    </row>
    <row r="561" spans="1:44">
      <c r="A561" s="37" t="s">
        <v>7</v>
      </c>
      <c r="B561" s="2">
        <v>1168</v>
      </c>
      <c r="C561" s="2" t="s">
        <v>18</v>
      </c>
      <c r="D561" s="45">
        <v>784.91499999999996</v>
      </c>
      <c r="E561" s="17">
        <v>35.343547591818002</v>
      </c>
      <c r="F561" s="20">
        <v>0.67521739130434788</v>
      </c>
      <c r="G561" s="46">
        <v>21.303216616668301</v>
      </c>
      <c r="H561" s="46">
        <v>28.221468561019702</v>
      </c>
      <c r="I561" s="46">
        <v>40.4839646579277</v>
      </c>
      <c r="J561" s="47">
        <v>18.181302890563</v>
      </c>
      <c r="K561" s="47">
        <v>25.5447306997421</v>
      </c>
      <c r="L561" s="47">
        <v>37.577083431242798</v>
      </c>
      <c r="M561" s="54">
        <v>2210000</v>
      </c>
      <c r="N561" s="54">
        <v>747000</v>
      </c>
      <c r="O561" s="54">
        <v>655000</v>
      </c>
      <c r="P561" s="54">
        <v>695000</v>
      </c>
      <c r="Q561" s="54">
        <v>3670000</v>
      </c>
      <c r="R561" s="54">
        <v>203000</v>
      </c>
      <c r="S561" s="51">
        <v>70630</v>
      </c>
      <c r="T561" s="51">
        <v>237265</v>
      </c>
      <c r="U561" s="54">
        <v>1850000</v>
      </c>
      <c r="W561" s="87">
        <v>0</v>
      </c>
      <c r="X561" s="54">
        <v>40300</v>
      </c>
      <c r="Y561" s="54">
        <v>30300</v>
      </c>
      <c r="Z561" s="88"/>
      <c r="AA561" s="54">
        <v>144000</v>
      </c>
      <c r="AB561" s="54">
        <v>93200</v>
      </c>
      <c r="AC561" s="54">
        <v>22900</v>
      </c>
      <c r="AD561" s="54">
        <v>16400</v>
      </c>
      <c r="AE561" s="54">
        <v>35200</v>
      </c>
      <c r="AF561" s="88"/>
      <c r="AG561" s="88"/>
      <c r="AH561" s="88"/>
      <c r="AI561" s="87">
        <v>0</v>
      </c>
      <c r="AJ561" s="87">
        <v>0</v>
      </c>
      <c r="AK561" s="54">
        <v>1850000</v>
      </c>
      <c r="AL561" s="54">
        <v>81300</v>
      </c>
      <c r="AM561" s="54">
        <v>20500</v>
      </c>
      <c r="AN561" s="54">
        <v>194000</v>
      </c>
      <c r="AO561" s="54">
        <v>126000</v>
      </c>
      <c r="AP561" s="54">
        <v>214000</v>
      </c>
      <c r="AQ561" s="54">
        <v>45100</v>
      </c>
      <c r="AR561" s="88"/>
    </row>
    <row r="562" spans="1:44">
      <c r="A562" s="37" t="s">
        <v>7</v>
      </c>
      <c r="B562" s="2">
        <v>1168</v>
      </c>
      <c r="C562" s="2" t="s">
        <v>18</v>
      </c>
      <c r="D562" s="45">
        <v>794.46500000000003</v>
      </c>
      <c r="E562" s="17">
        <v>35.471153617569698</v>
      </c>
      <c r="F562" s="20">
        <v>0.67140718562874246</v>
      </c>
      <c r="G562" s="46">
        <v>21.070788882312499</v>
      </c>
      <c r="H562" s="46">
        <v>27.965226896994899</v>
      </c>
      <c r="I562" s="46">
        <v>40.184225018557001</v>
      </c>
      <c r="J562" s="47">
        <v>17.9145084629493</v>
      </c>
      <c r="K562" s="47">
        <v>25.273935552246201</v>
      </c>
      <c r="L562" s="47">
        <v>37.008979650459999</v>
      </c>
      <c r="M562" s="54">
        <v>1320000</v>
      </c>
      <c r="N562" s="54">
        <v>439000</v>
      </c>
      <c r="O562" s="54">
        <v>343000</v>
      </c>
      <c r="P562" s="54">
        <v>418000</v>
      </c>
      <c r="Q562" s="54">
        <v>2100000</v>
      </c>
      <c r="R562" s="54">
        <v>136000</v>
      </c>
      <c r="S562" s="51">
        <v>62100</v>
      </c>
      <c r="T562" s="51">
        <v>180200</v>
      </c>
      <c r="U562" s="54">
        <v>1020000</v>
      </c>
      <c r="W562" s="87">
        <v>0</v>
      </c>
      <c r="X562" s="54">
        <v>34200</v>
      </c>
      <c r="Y562" s="54">
        <v>27900</v>
      </c>
      <c r="Z562" s="88"/>
      <c r="AA562" s="54">
        <v>143000</v>
      </c>
      <c r="AB562" s="54">
        <v>37200</v>
      </c>
      <c r="AC562" s="54">
        <v>17200</v>
      </c>
      <c r="AD562" s="54">
        <v>11400</v>
      </c>
      <c r="AE562" s="54">
        <v>24000</v>
      </c>
      <c r="AF562" s="88"/>
      <c r="AG562" s="88"/>
      <c r="AH562" s="88"/>
      <c r="AI562" s="87">
        <v>0</v>
      </c>
      <c r="AJ562" s="87">
        <v>0</v>
      </c>
      <c r="AK562" s="54">
        <v>1020000</v>
      </c>
      <c r="AL562" s="54">
        <v>47500</v>
      </c>
      <c r="AM562" s="54">
        <v>20800</v>
      </c>
      <c r="AN562" s="54">
        <v>111000</v>
      </c>
      <c r="AO562" s="54">
        <v>88300</v>
      </c>
      <c r="AP562" s="54">
        <v>121000</v>
      </c>
      <c r="AQ562" s="54">
        <v>24300</v>
      </c>
      <c r="AR562" s="88"/>
    </row>
    <row r="563" spans="1:44">
      <c r="A563" s="37" t="s">
        <v>7</v>
      </c>
      <c r="B563" s="2">
        <v>1168</v>
      </c>
      <c r="C563" s="2" t="s">
        <v>18</v>
      </c>
      <c r="D563" s="39">
        <v>804</v>
      </c>
      <c r="E563" s="17">
        <v>35.595724653944202</v>
      </c>
      <c r="F563" s="20">
        <v>0.71734392619050324</v>
      </c>
      <c r="G563" s="46">
        <v>24.1269636691191</v>
      </c>
      <c r="H563" s="46">
        <v>31.2321997729623</v>
      </c>
      <c r="I563" s="46">
        <v>45.242574573173201</v>
      </c>
      <c r="J563" s="47">
        <v>21.018958520963601</v>
      </c>
      <c r="K563" s="47">
        <v>28.689147338863599</v>
      </c>
      <c r="L563" s="47">
        <v>41.924509101597302</v>
      </c>
      <c r="M563" s="56">
        <v>912197</v>
      </c>
      <c r="N563" s="56">
        <v>315664</v>
      </c>
      <c r="O563" s="56">
        <v>404929</v>
      </c>
      <c r="P563" s="56">
        <v>315291</v>
      </c>
      <c r="Q563" s="56">
        <v>1302710</v>
      </c>
      <c r="R563" s="56">
        <v>80893.7</v>
      </c>
      <c r="S563" s="51">
        <v>48363.899999999994</v>
      </c>
      <c r="T563" s="51">
        <v>141735.6</v>
      </c>
      <c r="U563" s="56">
        <v>1021940</v>
      </c>
      <c r="W563" s="56">
        <v>47600</v>
      </c>
      <c r="X563" s="56">
        <v>28200</v>
      </c>
      <c r="Y563" s="56">
        <v>20200</v>
      </c>
      <c r="Z563" s="89"/>
      <c r="AA563" s="56">
        <v>98700</v>
      </c>
      <c r="AB563" s="56">
        <v>43100</v>
      </c>
      <c r="AC563" s="56">
        <v>12900</v>
      </c>
      <c r="AD563" s="90">
        <v>0</v>
      </c>
      <c r="AE563" s="90">
        <v>0</v>
      </c>
      <c r="AF563" s="89"/>
      <c r="AG563" s="89"/>
      <c r="AH563" s="89"/>
      <c r="AI563" s="90">
        <v>0</v>
      </c>
      <c r="AJ563" s="90">
        <v>0</v>
      </c>
      <c r="AK563" s="56">
        <v>1020000</v>
      </c>
      <c r="AL563" s="56">
        <v>29100</v>
      </c>
      <c r="AM563" s="56">
        <v>22100</v>
      </c>
      <c r="AN563" s="56">
        <v>144000</v>
      </c>
      <c r="AO563" s="56">
        <v>59300</v>
      </c>
      <c r="AP563" s="56">
        <v>141000</v>
      </c>
      <c r="AQ563" s="56">
        <v>11200</v>
      </c>
      <c r="AR563" s="89"/>
    </row>
    <row r="564" spans="1:44">
      <c r="A564" s="37" t="s">
        <v>7</v>
      </c>
      <c r="B564" s="2">
        <v>1168</v>
      </c>
      <c r="C564" s="2" t="s">
        <v>18</v>
      </c>
      <c r="D564" s="39">
        <v>810.54</v>
      </c>
      <c r="E564" s="17">
        <v>35.688171899424802</v>
      </c>
      <c r="F564" s="20">
        <v>0.71296549332463954</v>
      </c>
      <c r="G564" s="46">
        <v>23.813446253484798</v>
      </c>
      <c r="H564" s="46">
        <v>30.962763143433499</v>
      </c>
      <c r="I564" s="46">
        <v>44.795327437244197</v>
      </c>
      <c r="J564" s="47">
        <v>20.736625775415501</v>
      </c>
      <c r="K564" s="47">
        <v>28.390924503868298</v>
      </c>
      <c r="L564" s="47">
        <v>41.5040691598454</v>
      </c>
      <c r="M564" s="56">
        <v>2247110</v>
      </c>
      <c r="N564" s="56">
        <v>718429</v>
      </c>
      <c r="O564" s="56">
        <v>924968</v>
      </c>
      <c r="P564" s="56">
        <v>652552</v>
      </c>
      <c r="Q564" s="56">
        <v>3507780</v>
      </c>
      <c r="R564" s="56">
        <v>206987</v>
      </c>
      <c r="S564" s="51">
        <v>99869.6</v>
      </c>
      <c r="T564" s="51">
        <v>241428.9</v>
      </c>
      <c r="U564" s="56">
        <v>1988050</v>
      </c>
      <c r="W564" s="56">
        <v>63500</v>
      </c>
      <c r="X564" s="56">
        <v>57900</v>
      </c>
      <c r="Y564" s="56">
        <v>42000</v>
      </c>
      <c r="Z564" s="89"/>
      <c r="AA564" s="56">
        <v>184000</v>
      </c>
      <c r="AB564" s="56">
        <v>57100</v>
      </c>
      <c r="AC564" s="56">
        <v>24800</v>
      </c>
      <c r="AD564" s="90">
        <v>0</v>
      </c>
      <c r="AE564" s="90">
        <v>0</v>
      </c>
      <c r="AF564" s="89"/>
      <c r="AG564" s="89"/>
      <c r="AH564" s="89"/>
      <c r="AI564" s="90">
        <v>0</v>
      </c>
      <c r="AJ564" s="90">
        <v>0</v>
      </c>
      <c r="AK564" s="56">
        <v>1990000</v>
      </c>
      <c r="AL564" s="56">
        <v>90600</v>
      </c>
      <c r="AM564" s="56">
        <v>32300</v>
      </c>
      <c r="AN564" s="56">
        <v>208000</v>
      </c>
      <c r="AO564" s="56">
        <v>165000</v>
      </c>
      <c r="AP564" s="56">
        <v>271000</v>
      </c>
      <c r="AQ564" s="56">
        <v>45000</v>
      </c>
      <c r="AR564" s="89"/>
    </row>
    <row r="565" spans="1:44">
      <c r="A565" s="37" t="s">
        <v>7</v>
      </c>
      <c r="B565" s="2">
        <v>1168</v>
      </c>
      <c r="C565" s="2" t="s">
        <v>18</v>
      </c>
      <c r="D565" s="39">
        <v>820.1</v>
      </c>
      <c r="E565" s="17">
        <v>35.866443056829503</v>
      </c>
      <c r="F565" s="20">
        <v>0.7045330629169545</v>
      </c>
      <c r="G565" s="46">
        <v>23.305239479414599</v>
      </c>
      <c r="H565" s="46">
        <v>30.3849690282604</v>
      </c>
      <c r="I565" s="46">
        <v>43.873962594758602</v>
      </c>
      <c r="J565" s="47">
        <v>20.230830235776502</v>
      </c>
      <c r="K565" s="47">
        <v>27.812241785645199</v>
      </c>
      <c r="L565" s="47">
        <v>40.496284542192299</v>
      </c>
      <c r="M565" s="56">
        <v>630356</v>
      </c>
      <c r="N565" s="56">
        <v>195684</v>
      </c>
      <c r="O565" s="56">
        <v>236054</v>
      </c>
      <c r="P565" s="56">
        <v>169489</v>
      </c>
      <c r="Q565" s="56">
        <v>959115</v>
      </c>
      <c r="R565" s="56">
        <v>61060.3</v>
      </c>
      <c r="S565" s="51">
        <v>0</v>
      </c>
      <c r="T565" s="51">
        <v>91118.7</v>
      </c>
      <c r="U565" s="56">
        <v>541332</v>
      </c>
      <c r="W565" s="56">
        <v>25700</v>
      </c>
      <c r="X565" s="90">
        <v>0</v>
      </c>
      <c r="Y565" s="90">
        <v>0</v>
      </c>
      <c r="Z565" s="89"/>
      <c r="AA565" s="56">
        <v>71100</v>
      </c>
      <c r="AB565" s="56">
        <v>20000</v>
      </c>
      <c r="AC565" s="90">
        <v>0</v>
      </c>
      <c r="AD565" s="90">
        <v>0</v>
      </c>
      <c r="AE565" s="90">
        <v>0</v>
      </c>
      <c r="AF565" s="89"/>
      <c r="AG565" s="89"/>
      <c r="AH565" s="89"/>
      <c r="AI565" s="90">
        <v>0</v>
      </c>
      <c r="AJ565" s="90">
        <v>0</v>
      </c>
      <c r="AK565" s="56">
        <v>541000</v>
      </c>
      <c r="AL565" s="90">
        <v>0</v>
      </c>
      <c r="AM565" s="76">
        <v>9146.5732399999997</v>
      </c>
      <c r="AN565" s="56">
        <v>71300</v>
      </c>
      <c r="AO565" s="56">
        <v>33700</v>
      </c>
      <c r="AP565" s="56">
        <v>90000</v>
      </c>
      <c r="AQ565" s="90">
        <v>0</v>
      </c>
      <c r="AR565" s="89"/>
    </row>
    <row r="566" spans="1:44">
      <c r="A566" s="37" t="s">
        <v>7</v>
      </c>
      <c r="B566" s="2">
        <v>1168</v>
      </c>
      <c r="C566" s="2" t="s">
        <v>18</v>
      </c>
      <c r="D566" s="39">
        <v>835.7</v>
      </c>
      <c r="E566" s="17">
        <v>36.202620097250403</v>
      </c>
      <c r="F566" s="20">
        <v>0.70984700575492909</v>
      </c>
      <c r="G566" s="46">
        <v>23.602234260389299</v>
      </c>
      <c r="H566" s="46">
        <v>30.733325173917901</v>
      </c>
      <c r="I566" s="46">
        <v>44.5539487315218</v>
      </c>
      <c r="J566" s="47">
        <v>20.478273715025999</v>
      </c>
      <c r="K566" s="47">
        <v>28.171860539339001</v>
      </c>
      <c r="L566" s="47">
        <v>41.009243782701297</v>
      </c>
      <c r="M566" s="56">
        <v>614549</v>
      </c>
      <c r="N566" s="56">
        <v>208222</v>
      </c>
      <c r="O566" s="56">
        <v>256182</v>
      </c>
      <c r="P566" s="56">
        <v>197241</v>
      </c>
      <c r="Q566" s="56">
        <v>932470</v>
      </c>
      <c r="R566" s="56">
        <v>55983.3</v>
      </c>
      <c r="S566" s="51">
        <v>0</v>
      </c>
      <c r="T566" s="51">
        <v>86089.600000000006</v>
      </c>
      <c r="U566" s="56">
        <v>681969</v>
      </c>
      <c r="W566" s="56">
        <v>29400</v>
      </c>
      <c r="X566" s="90">
        <v>0</v>
      </c>
      <c r="Y566" s="90">
        <v>0</v>
      </c>
      <c r="Z566" s="89"/>
      <c r="AA566" s="56">
        <v>62600</v>
      </c>
      <c r="AB566" s="56">
        <v>23500</v>
      </c>
      <c r="AC566" s="76">
        <v>8600.6699200000003</v>
      </c>
      <c r="AD566" s="90">
        <v>0</v>
      </c>
      <c r="AE566" s="90">
        <v>0</v>
      </c>
      <c r="AF566" s="89"/>
      <c r="AG566" s="89"/>
      <c r="AH566" s="89"/>
      <c r="AI566" s="90">
        <v>0</v>
      </c>
      <c r="AJ566" s="90">
        <v>0</v>
      </c>
      <c r="AK566" s="56">
        <v>682000</v>
      </c>
      <c r="AL566" s="56">
        <v>18100</v>
      </c>
      <c r="AM566" s="76">
        <v>7806.1391599999997</v>
      </c>
      <c r="AN566" s="56">
        <v>34100</v>
      </c>
      <c r="AO566" s="56">
        <v>31900</v>
      </c>
      <c r="AP566" s="56">
        <v>101000</v>
      </c>
      <c r="AQ566" s="76">
        <v>8281.2919899999997</v>
      </c>
      <c r="AR566" s="89"/>
    </row>
    <row r="567" spans="1:44">
      <c r="A567" s="37" t="s">
        <v>7</v>
      </c>
      <c r="B567" s="2">
        <v>1168</v>
      </c>
      <c r="C567" s="2" t="s">
        <v>18</v>
      </c>
      <c r="D567" s="39">
        <v>842.3</v>
      </c>
      <c r="E567" s="17">
        <v>36.334367933681797</v>
      </c>
      <c r="F567" s="20">
        <v>0.71492296576698111</v>
      </c>
      <c r="G567" s="46">
        <v>23.999742349082801</v>
      </c>
      <c r="H567" s="46">
        <v>31.108752881982301</v>
      </c>
      <c r="I567" s="46">
        <v>45.121463764900298</v>
      </c>
      <c r="J567" s="47">
        <v>20.842851916287501</v>
      </c>
      <c r="K567" s="47">
        <v>28.535485601747599</v>
      </c>
      <c r="L567" s="47">
        <v>41.658525462835897</v>
      </c>
      <c r="M567" s="56">
        <v>429951</v>
      </c>
      <c r="N567" s="56">
        <v>138373</v>
      </c>
      <c r="O567" s="56">
        <v>177855</v>
      </c>
      <c r="P567" s="56">
        <v>127931</v>
      </c>
      <c r="Q567" s="56">
        <v>707042</v>
      </c>
      <c r="R567" s="56">
        <v>41229.1</v>
      </c>
      <c r="S567" s="51">
        <v>6922.3466799999997</v>
      </c>
      <c r="T567" s="51">
        <v>57285.7</v>
      </c>
      <c r="U567" s="56">
        <v>453952</v>
      </c>
      <c r="W567" s="56">
        <v>17500</v>
      </c>
      <c r="X567" s="56">
        <v>6920</v>
      </c>
      <c r="Y567" s="90">
        <v>0</v>
      </c>
      <c r="Z567" s="89"/>
      <c r="AA567" s="56">
        <v>41600</v>
      </c>
      <c r="AB567" s="56">
        <v>15700</v>
      </c>
      <c r="AC567" s="90">
        <v>0</v>
      </c>
      <c r="AD567" s="90">
        <v>0</v>
      </c>
      <c r="AE567" s="90">
        <v>0</v>
      </c>
      <c r="AF567" s="89"/>
      <c r="AG567" s="89"/>
      <c r="AH567" s="89"/>
      <c r="AI567" s="90">
        <v>0</v>
      </c>
      <c r="AJ567" s="90">
        <v>0</v>
      </c>
      <c r="AK567" s="56">
        <v>454000</v>
      </c>
      <c r="AL567" s="56">
        <v>11400</v>
      </c>
      <c r="AM567" s="56">
        <v>11700</v>
      </c>
      <c r="AN567" s="56">
        <v>41000</v>
      </c>
      <c r="AO567" s="56">
        <v>68500</v>
      </c>
      <c r="AP567" s="56">
        <v>20600</v>
      </c>
      <c r="AQ567" s="90">
        <v>0</v>
      </c>
      <c r="AR567" s="89"/>
    </row>
    <row r="568" spans="1:44">
      <c r="A568" s="37" t="s">
        <v>7</v>
      </c>
      <c r="B568" s="2">
        <v>1168</v>
      </c>
      <c r="C568" s="2" t="s">
        <v>18</v>
      </c>
      <c r="D568" s="39">
        <v>849.9</v>
      </c>
      <c r="E568" s="17">
        <v>36.487915604185197</v>
      </c>
      <c r="F568" s="20">
        <v>0.72921152655153909</v>
      </c>
      <c r="G568" s="46">
        <v>24.8747993606794</v>
      </c>
      <c r="H568" s="46">
        <v>32.081822379437803</v>
      </c>
      <c r="I568" s="46">
        <v>46.470609169564199</v>
      </c>
      <c r="J568" s="47">
        <v>21.771738134986599</v>
      </c>
      <c r="K568" s="47">
        <v>29.596545352083599</v>
      </c>
      <c r="L568" s="47">
        <v>43.1229888367996</v>
      </c>
      <c r="M568" s="56">
        <v>429654</v>
      </c>
      <c r="N568" s="56">
        <v>148179</v>
      </c>
      <c r="O568" s="56">
        <v>194542</v>
      </c>
      <c r="P568" s="56">
        <v>169591</v>
      </c>
      <c r="Q568" s="56">
        <v>410770</v>
      </c>
      <c r="R568" s="56">
        <v>34901.1</v>
      </c>
      <c r="S568" s="51">
        <v>0</v>
      </c>
      <c r="T568" s="51">
        <v>21702.6</v>
      </c>
      <c r="U568" s="56">
        <v>143792</v>
      </c>
      <c r="W568" s="56">
        <v>16100</v>
      </c>
      <c r="X568" s="90">
        <v>0</v>
      </c>
      <c r="Y568" s="90">
        <v>0</v>
      </c>
      <c r="Z568" s="89"/>
      <c r="AA568" s="56">
        <v>21700</v>
      </c>
      <c r="AB568" s="90">
        <v>0</v>
      </c>
      <c r="AC568" s="90">
        <v>0</v>
      </c>
      <c r="AD568" s="90">
        <v>0</v>
      </c>
      <c r="AE568" s="90">
        <v>0</v>
      </c>
      <c r="AF568" s="89"/>
      <c r="AG568" s="89"/>
      <c r="AH568" s="89"/>
      <c r="AI568" s="90">
        <v>0</v>
      </c>
      <c r="AJ568" s="90">
        <v>0</v>
      </c>
      <c r="AK568" s="56">
        <v>144000</v>
      </c>
      <c r="AL568" s="90">
        <v>0</v>
      </c>
      <c r="AM568" s="76">
        <v>2291.8051799999998</v>
      </c>
      <c r="AN568" s="76">
        <v>7792.7475599999998</v>
      </c>
      <c r="AO568" s="76">
        <v>8803.5751999999993</v>
      </c>
      <c r="AP568" s="56">
        <v>12600</v>
      </c>
      <c r="AQ568" s="90">
        <v>0</v>
      </c>
      <c r="AR568" s="89"/>
    </row>
    <row r="569" spans="1:44">
      <c r="A569" s="37" t="s">
        <v>7</v>
      </c>
      <c r="B569" s="2">
        <v>1168</v>
      </c>
      <c r="C569" s="2" t="s">
        <v>18</v>
      </c>
      <c r="D569" s="39">
        <v>859.03</v>
      </c>
      <c r="E569" s="17">
        <v>36.6741881173701</v>
      </c>
      <c r="F569" s="20">
        <v>0.74321335009446765</v>
      </c>
      <c r="G569" s="46">
        <v>25.775321440526302</v>
      </c>
      <c r="H569" s="46">
        <v>33.1654449656317</v>
      </c>
      <c r="I569" s="46">
        <v>48.258001348042498</v>
      </c>
      <c r="J569" s="47">
        <v>22.671059743875301</v>
      </c>
      <c r="K569" s="47">
        <v>30.630363500029901</v>
      </c>
      <c r="L569" s="47">
        <v>44.619982394071002</v>
      </c>
      <c r="M569" s="56">
        <v>514551</v>
      </c>
      <c r="N569" s="56">
        <v>182680</v>
      </c>
      <c r="O569" s="56">
        <v>265405</v>
      </c>
      <c r="P569" s="56">
        <v>218974</v>
      </c>
      <c r="Q569" s="56">
        <v>530395</v>
      </c>
      <c r="R569" s="56">
        <v>44348.7</v>
      </c>
      <c r="S569" s="51">
        <v>0</v>
      </c>
      <c r="T569" s="51">
        <v>0</v>
      </c>
      <c r="U569" s="56">
        <v>210335</v>
      </c>
      <c r="W569" s="56">
        <v>20900</v>
      </c>
      <c r="X569" s="90">
        <v>0</v>
      </c>
      <c r="Y569" s="90">
        <v>0</v>
      </c>
      <c r="Z569" s="89"/>
      <c r="AA569" s="90">
        <v>0</v>
      </c>
      <c r="AB569" s="90">
        <v>0</v>
      </c>
      <c r="AC569" s="90">
        <v>0</v>
      </c>
      <c r="AD569" s="90">
        <v>0</v>
      </c>
      <c r="AE569" s="90">
        <v>0</v>
      </c>
      <c r="AF569" s="89"/>
      <c r="AG569" s="89"/>
      <c r="AH569" s="89"/>
      <c r="AI569" s="90">
        <v>0</v>
      </c>
      <c r="AJ569" s="90">
        <v>0</v>
      </c>
      <c r="AK569" s="56">
        <v>210000</v>
      </c>
      <c r="AL569" s="90">
        <v>0</v>
      </c>
      <c r="AM569" s="89">
        <v>0</v>
      </c>
      <c r="AN569" s="90">
        <v>0</v>
      </c>
      <c r="AO569" s="90">
        <v>0</v>
      </c>
      <c r="AP569" s="90">
        <v>0</v>
      </c>
      <c r="AQ569" s="90">
        <v>0</v>
      </c>
      <c r="AR569" s="89"/>
    </row>
    <row r="570" spans="1:44">
      <c r="A570" s="37" t="s">
        <v>7</v>
      </c>
      <c r="B570" s="2">
        <v>1168</v>
      </c>
      <c r="C570" s="2" t="s">
        <v>18</v>
      </c>
      <c r="D570" s="39">
        <v>865.04</v>
      </c>
      <c r="E570" s="17">
        <v>36.797690708802399</v>
      </c>
      <c r="F570" s="20">
        <v>0.7438766253401875</v>
      </c>
      <c r="G570" s="46">
        <v>25.847301863094899</v>
      </c>
      <c r="H570" s="46">
        <v>33.235583439904303</v>
      </c>
      <c r="I570" s="46">
        <v>48.0776408620967</v>
      </c>
      <c r="J570" s="47">
        <v>22.682443558589799</v>
      </c>
      <c r="K570" s="47">
        <v>30.693665522170299</v>
      </c>
      <c r="L570" s="47">
        <v>44.8050343276212</v>
      </c>
      <c r="M570" s="56">
        <v>385820</v>
      </c>
      <c r="N570" s="56">
        <v>130438</v>
      </c>
      <c r="O570" s="56">
        <v>186795</v>
      </c>
      <c r="P570" s="56">
        <v>155207</v>
      </c>
      <c r="Q570" s="56">
        <v>357924</v>
      </c>
      <c r="R570" s="56">
        <v>36838</v>
      </c>
      <c r="S570" s="51">
        <v>0</v>
      </c>
      <c r="T570" s="51">
        <v>25787.806049999999</v>
      </c>
      <c r="U570" s="56">
        <v>141851</v>
      </c>
      <c r="W570" s="56">
        <v>21900</v>
      </c>
      <c r="X570" s="90">
        <v>0</v>
      </c>
      <c r="Y570" s="90">
        <v>0</v>
      </c>
      <c r="Z570" s="89"/>
      <c r="AA570" s="56">
        <v>19700</v>
      </c>
      <c r="AB570" s="76">
        <v>6095.2060499999998</v>
      </c>
      <c r="AC570" s="90">
        <v>0</v>
      </c>
      <c r="AD570" s="90">
        <v>0</v>
      </c>
      <c r="AE570" s="90">
        <v>0</v>
      </c>
      <c r="AF570" s="89"/>
      <c r="AG570" s="89"/>
      <c r="AH570" s="89"/>
      <c r="AI570" s="90">
        <v>0</v>
      </c>
      <c r="AJ570" s="90">
        <v>0</v>
      </c>
      <c r="AK570" s="56">
        <v>142000</v>
      </c>
      <c r="AL570" s="90">
        <v>0</v>
      </c>
      <c r="AM570" s="76">
        <v>5299.7148399999996</v>
      </c>
      <c r="AN570" s="56">
        <v>16100</v>
      </c>
      <c r="AO570" s="56">
        <v>12700</v>
      </c>
      <c r="AP570" s="56">
        <v>24100</v>
      </c>
      <c r="AQ570" s="90">
        <v>0</v>
      </c>
      <c r="AR570" s="89"/>
    </row>
    <row r="571" spans="1:44">
      <c r="A571" s="37" t="s">
        <v>7</v>
      </c>
      <c r="B571" s="2">
        <v>1168</v>
      </c>
      <c r="C571" s="2" t="s">
        <v>18</v>
      </c>
      <c r="D571" s="39">
        <v>871.13</v>
      </c>
      <c r="E571" s="17">
        <v>36.923406542563697</v>
      </c>
      <c r="F571" s="20">
        <v>0.7354171945510658</v>
      </c>
      <c r="G571" s="46">
        <v>25.284148598089299</v>
      </c>
      <c r="H571" s="46">
        <v>32.549291713501297</v>
      </c>
      <c r="I571" s="46">
        <v>47.329664286952998</v>
      </c>
      <c r="J571" s="47">
        <v>22.133458988429599</v>
      </c>
      <c r="K571" s="47">
        <v>30.028278626362901</v>
      </c>
      <c r="L571" s="47">
        <v>43.868316192221499</v>
      </c>
      <c r="M571" s="56">
        <v>757405</v>
      </c>
      <c r="N571" s="56">
        <v>256141</v>
      </c>
      <c r="O571" s="56">
        <v>333728</v>
      </c>
      <c r="P571" s="56">
        <v>302160</v>
      </c>
      <c r="Q571" s="56">
        <v>874782</v>
      </c>
      <c r="R571" s="56">
        <v>76064.899999999994</v>
      </c>
      <c r="S571" s="51">
        <v>0</v>
      </c>
      <c r="T571" s="51">
        <v>37816</v>
      </c>
      <c r="U571" s="56">
        <v>244910</v>
      </c>
      <c r="W571" s="56">
        <v>38400</v>
      </c>
      <c r="X571" s="90">
        <v>0</v>
      </c>
      <c r="Y571" s="90">
        <v>0</v>
      </c>
      <c r="Z571" s="89"/>
      <c r="AA571" s="56">
        <v>37800</v>
      </c>
      <c r="AB571" s="90">
        <v>0</v>
      </c>
      <c r="AC571" s="90">
        <v>0</v>
      </c>
      <c r="AD571" s="90">
        <v>0</v>
      </c>
      <c r="AE571" s="90">
        <v>0</v>
      </c>
      <c r="AF571" s="89"/>
      <c r="AG571" s="89"/>
      <c r="AH571" s="89"/>
      <c r="AI571" s="90">
        <v>0</v>
      </c>
      <c r="AJ571" s="90">
        <v>0</v>
      </c>
      <c r="AK571" s="56">
        <v>245000</v>
      </c>
      <c r="AL571" s="90">
        <v>0</v>
      </c>
      <c r="AM571" s="89">
        <v>0</v>
      </c>
      <c r="AN571" s="90">
        <v>0</v>
      </c>
      <c r="AO571" s="90">
        <v>0</v>
      </c>
      <c r="AP571" s="90">
        <v>0</v>
      </c>
      <c r="AQ571" s="90">
        <v>0</v>
      </c>
      <c r="AR571" s="89"/>
    </row>
    <row r="572" spans="1:44">
      <c r="A572" s="37" t="s">
        <v>7</v>
      </c>
      <c r="B572" s="2">
        <v>1168</v>
      </c>
      <c r="C572" s="2" t="s">
        <v>18</v>
      </c>
      <c r="D572" s="39">
        <v>875.64</v>
      </c>
      <c r="E572" s="17">
        <v>37.016800899671203</v>
      </c>
      <c r="F572" s="20">
        <v>0.74383758979130277</v>
      </c>
      <c r="G572" s="46">
        <v>25.844717970148402</v>
      </c>
      <c r="H572" s="46">
        <v>33.216299896436801</v>
      </c>
      <c r="I572" s="46">
        <v>48.370184771751703</v>
      </c>
      <c r="J572" s="47">
        <v>22.722411850364399</v>
      </c>
      <c r="K572" s="47">
        <v>30.698009082766401</v>
      </c>
      <c r="L572" s="47">
        <v>44.659261764933703</v>
      </c>
      <c r="M572" s="56">
        <v>304804</v>
      </c>
      <c r="N572" s="56">
        <v>105449</v>
      </c>
      <c r="O572" s="56">
        <v>144390</v>
      </c>
      <c r="P572" s="56">
        <v>133469</v>
      </c>
      <c r="Q572" s="56">
        <v>287767</v>
      </c>
      <c r="R572" s="56">
        <v>28341</v>
      </c>
      <c r="S572" s="51">
        <v>0</v>
      </c>
      <c r="T572" s="51">
        <v>0</v>
      </c>
      <c r="U572" s="56">
        <v>122812</v>
      </c>
      <c r="W572" s="56">
        <v>12500</v>
      </c>
      <c r="X572" s="90">
        <v>0</v>
      </c>
      <c r="Y572" s="90">
        <v>0</v>
      </c>
      <c r="Z572" s="89"/>
      <c r="AA572" s="90">
        <v>0</v>
      </c>
      <c r="AB572" s="90">
        <v>0</v>
      </c>
      <c r="AC572" s="90">
        <v>0</v>
      </c>
      <c r="AD572" s="90">
        <v>0</v>
      </c>
      <c r="AE572" s="90">
        <v>0</v>
      </c>
      <c r="AF572" s="89"/>
      <c r="AG572" s="89"/>
      <c r="AH572" s="89"/>
      <c r="AI572" s="90">
        <v>0</v>
      </c>
      <c r="AJ572" s="90">
        <v>0</v>
      </c>
      <c r="AK572" s="56">
        <v>123000</v>
      </c>
      <c r="AL572" s="90">
        <v>0</v>
      </c>
      <c r="AM572" s="89">
        <v>0</v>
      </c>
      <c r="AN572" s="90">
        <v>0</v>
      </c>
      <c r="AO572" s="90">
        <v>0</v>
      </c>
      <c r="AP572" s="90">
        <v>0</v>
      </c>
      <c r="AQ572" s="90">
        <v>0</v>
      </c>
      <c r="AR572" s="89"/>
    </row>
    <row r="573" spans="1:44">
      <c r="A573" s="37" t="s">
        <v>7</v>
      </c>
      <c r="B573" s="2">
        <v>1168</v>
      </c>
      <c r="C573" s="2" t="s">
        <v>18</v>
      </c>
      <c r="D573" s="39">
        <v>879.56500000000005</v>
      </c>
      <c r="E573" s="17">
        <v>37.099800000000002</v>
      </c>
      <c r="F573" s="20">
        <v>0.73293419821354377</v>
      </c>
      <c r="G573" s="46">
        <v>25.153043945059601</v>
      </c>
      <c r="H573" s="46">
        <v>32.419552841669599</v>
      </c>
      <c r="I573" s="46">
        <v>47.021041596920199</v>
      </c>
      <c r="J573" s="47">
        <v>22.004759589514599</v>
      </c>
      <c r="K573" s="47">
        <v>29.865282391285099</v>
      </c>
      <c r="L573" s="47">
        <v>43.636858899977199</v>
      </c>
      <c r="M573" s="56">
        <v>186079</v>
      </c>
      <c r="N573" s="56">
        <v>64471.1</v>
      </c>
      <c r="O573" s="56">
        <v>84955</v>
      </c>
      <c r="P573" s="56">
        <v>76141.5</v>
      </c>
      <c r="Q573" s="56">
        <v>195990</v>
      </c>
      <c r="R573" s="56">
        <v>15837.7</v>
      </c>
      <c r="S573" s="51">
        <v>0</v>
      </c>
      <c r="T573" s="51">
        <v>0</v>
      </c>
      <c r="U573" s="56">
        <v>65488.5</v>
      </c>
      <c r="W573" s="56">
        <v>8170</v>
      </c>
      <c r="X573" s="90">
        <v>0</v>
      </c>
      <c r="Y573" s="90">
        <v>0</v>
      </c>
      <c r="Z573" s="89"/>
      <c r="AA573" s="90">
        <v>0</v>
      </c>
      <c r="AB573" s="90">
        <v>0</v>
      </c>
      <c r="AC573" s="90">
        <v>0</v>
      </c>
      <c r="AD573" s="90">
        <v>0</v>
      </c>
      <c r="AE573" s="90">
        <v>0</v>
      </c>
      <c r="AF573" s="89"/>
      <c r="AG573" s="89"/>
      <c r="AH573" s="89"/>
      <c r="AI573" s="90">
        <v>0</v>
      </c>
      <c r="AJ573" s="90">
        <v>0</v>
      </c>
      <c r="AK573" s="56">
        <v>65500</v>
      </c>
      <c r="AL573" s="90">
        <v>0</v>
      </c>
      <c r="AM573" s="89">
        <v>0</v>
      </c>
      <c r="AN573" s="90">
        <v>0</v>
      </c>
      <c r="AO573" s="90">
        <v>0</v>
      </c>
      <c r="AP573" s="90">
        <v>0</v>
      </c>
      <c r="AQ573" s="90">
        <v>0</v>
      </c>
      <c r="AR573" s="89"/>
    </row>
    <row r="574" spans="1:44">
      <c r="I574" s="20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</row>
    <row r="575" spans="1:44">
      <c r="I575" s="20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</row>
    <row r="576" spans="1:44">
      <c r="I576" s="20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</row>
    <row r="577" spans="9:44">
      <c r="I577" s="20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</row>
    <row r="578" spans="9:44">
      <c r="I578" s="20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</row>
    <row r="579" spans="9:44">
      <c r="I579" s="20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</row>
    <row r="580" spans="9:44">
      <c r="I580" s="20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</row>
    <row r="581" spans="9:44">
      <c r="I581" s="20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</row>
    <row r="582" spans="9:44">
      <c r="I582" s="20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</row>
    <row r="583" spans="9:44">
      <c r="I583" s="20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</row>
    <row r="584" spans="9:44">
      <c r="I584" s="20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</row>
    <row r="585" spans="9:44">
      <c r="I585" s="20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</row>
    <row r="586" spans="9:44">
      <c r="I586" s="20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</row>
    <row r="587" spans="9:44">
      <c r="I587" s="20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</row>
    <row r="588" spans="9:44">
      <c r="I588" s="20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</row>
    <row r="589" spans="9:44">
      <c r="I589" s="20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</row>
    <row r="590" spans="9:44">
      <c r="I590" s="20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</row>
    <row r="591" spans="9:44">
      <c r="I591" s="20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</row>
    <row r="592" spans="9:44">
      <c r="I592" s="20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</row>
    <row r="593" spans="9:44">
      <c r="I593" s="20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</row>
    <row r="594" spans="9:44">
      <c r="I594" s="20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</row>
    <row r="595" spans="9:44">
      <c r="I595" s="20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</row>
    <row r="596" spans="9:44">
      <c r="I596" s="20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</row>
    <row r="597" spans="9:44">
      <c r="I597" s="20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</row>
    <row r="598" spans="9:44">
      <c r="I598" s="20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</row>
    <row r="599" spans="9:44">
      <c r="I599" s="20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</row>
    <row r="600" spans="9:44">
      <c r="I600" s="20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</row>
    <row r="601" spans="9:44">
      <c r="I601" s="20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</row>
    <row r="602" spans="9:44">
      <c r="I602" s="20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</row>
    <row r="603" spans="9:44">
      <c r="I603" s="20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</row>
    <row r="604" spans="9:44">
      <c r="I604" s="20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</row>
    <row r="605" spans="9:44">
      <c r="I605" s="20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</row>
    <row r="606" spans="9:44">
      <c r="I606" s="20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</row>
    <row r="607" spans="9:44">
      <c r="I607" s="20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</row>
    <row r="608" spans="9:44">
      <c r="I608" s="20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</row>
    <row r="609" spans="9:44">
      <c r="I609" s="20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</row>
    <row r="610" spans="9:44">
      <c r="I610" s="20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</row>
    <row r="611" spans="9:44">
      <c r="I611" s="20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</row>
    <row r="612" spans="9:44">
      <c r="I612" s="20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</row>
    <row r="613" spans="9:44">
      <c r="I613" s="20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</row>
    <row r="614" spans="9:44">
      <c r="I614" s="20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</row>
    <row r="615" spans="9:44">
      <c r="I615" s="20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</row>
    <row r="616" spans="9:44">
      <c r="I616" s="20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</row>
    <row r="617" spans="9:44">
      <c r="I617" s="20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</row>
    <row r="618" spans="9:44">
      <c r="I618" s="20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</row>
    <row r="619" spans="9:44">
      <c r="I619" s="20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</row>
    <row r="620" spans="9:44">
      <c r="I620" s="20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</row>
    <row r="621" spans="9:44">
      <c r="I621" s="20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</row>
    <row r="622" spans="9:44">
      <c r="I622" s="20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</row>
    <row r="623" spans="9:44">
      <c r="I623" s="20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</row>
    <row r="624" spans="9:44">
      <c r="I624" s="20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</row>
    <row r="625" spans="9:44">
      <c r="I625" s="20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</row>
    <row r="626" spans="9:44">
      <c r="I626" s="20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</row>
    <row r="627" spans="9:44">
      <c r="I627" s="20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</row>
    <row r="628" spans="9:44">
      <c r="I628" s="20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</row>
    <row r="629" spans="9:44">
      <c r="I629" s="20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</row>
    <row r="630" spans="9:44">
      <c r="I630" s="20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</row>
    <row r="631" spans="9:44">
      <c r="I631" s="20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</row>
    <row r="632" spans="9:44">
      <c r="I632" s="20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</row>
    <row r="633" spans="9:44">
      <c r="I633" s="20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</row>
    <row r="634" spans="9:44">
      <c r="I634" s="20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</row>
    <row r="635" spans="9:44">
      <c r="I635" s="20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</row>
    <row r="636" spans="9:44">
      <c r="I636" s="20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</row>
    <row r="637" spans="9:44">
      <c r="I637" s="20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</row>
    <row r="638" spans="9:44">
      <c r="I638" s="20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</row>
    <row r="639" spans="9:44">
      <c r="I639" s="20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</row>
    <row r="640" spans="9:44">
      <c r="I640" s="20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</row>
    <row r="641" spans="9:44">
      <c r="I641" s="20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</row>
    <row r="642" spans="9:44">
      <c r="I642" s="20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</row>
    <row r="643" spans="9:44">
      <c r="I643" s="20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</row>
    <row r="644" spans="9:44">
      <c r="I644" s="20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</row>
    <row r="645" spans="9:44">
      <c r="I645" s="20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</row>
    <row r="646" spans="9:44">
      <c r="I646" s="20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</row>
    <row r="647" spans="9:44">
      <c r="I647" s="20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</row>
    <row r="648" spans="9:44">
      <c r="I648" s="20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</row>
    <row r="649" spans="9:44">
      <c r="I649" s="20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</row>
    <row r="650" spans="9:44">
      <c r="I650" s="20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</row>
    <row r="651" spans="9:44">
      <c r="I651" s="20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</row>
    <row r="652" spans="9:44">
      <c r="I652" s="20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</row>
    <row r="653" spans="9:44">
      <c r="I653" s="20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</row>
    <row r="654" spans="9:44">
      <c r="I654" s="20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</row>
    <row r="655" spans="9:44">
      <c r="I655" s="20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</row>
    <row r="656" spans="9:44">
      <c r="I656" s="20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</row>
    <row r="657" spans="9:44">
      <c r="I657" s="20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</row>
    <row r="658" spans="9:44">
      <c r="I658" s="20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</row>
    <row r="659" spans="9:44">
      <c r="I659" s="20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</row>
    <row r="660" spans="9:44">
      <c r="I660" s="20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</row>
    <row r="661" spans="9:44">
      <c r="I661" s="20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</row>
    <row r="662" spans="9:44">
      <c r="I662" s="20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</row>
    <row r="663" spans="9:44">
      <c r="I663" s="20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</row>
    <row r="664" spans="9:44">
      <c r="I664" s="20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</row>
    <row r="665" spans="9:44">
      <c r="I665" s="20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</row>
    <row r="666" spans="9:44">
      <c r="I666" s="20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</row>
    <row r="667" spans="9:44">
      <c r="I667" s="20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</row>
    <row r="668" spans="9:44">
      <c r="I668" s="20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</row>
    <row r="669" spans="9:44">
      <c r="I669" s="20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</row>
    <row r="670" spans="9:44">
      <c r="I670" s="20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</row>
    <row r="671" spans="9:44">
      <c r="I671" s="20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</row>
    <row r="672" spans="9:44">
      <c r="I672" s="20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</row>
    <row r="673" spans="9:44">
      <c r="I673" s="20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</row>
    <row r="674" spans="9:44">
      <c r="I674" s="20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</row>
    <row r="675" spans="9:44">
      <c r="I675" s="20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</row>
    <row r="676" spans="9:44">
      <c r="I676" s="20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</row>
    <row r="677" spans="9:44">
      <c r="I677" s="20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</row>
    <row r="678" spans="9:44">
      <c r="I678" s="20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</row>
    <row r="679" spans="9:44">
      <c r="I679" s="20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</row>
    <row r="680" spans="9:44">
      <c r="I680" s="20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</row>
    <row r="681" spans="9:44">
      <c r="I681" s="20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</row>
    <row r="682" spans="9:44">
      <c r="I682" s="20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</row>
    <row r="683" spans="9:44">
      <c r="I683" s="20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</row>
    <row r="684" spans="9:44">
      <c r="I684" s="20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</row>
    <row r="685" spans="9:44">
      <c r="I685" s="20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</row>
    <row r="686" spans="9:44">
      <c r="I686" s="20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</row>
    <row r="687" spans="9:44">
      <c r="I687" s="20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</row>
    <row r="688" spans="9:44">
      <c r="I688" s="20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</row>
    <row r="689" spans="9:44">
      <c r="I689" s="20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</row>
    <row r="690" spans="9:44">
      <c r="I690" s="20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</row>
    <row r="691" spans="9:44">
      <c r="I691" s="20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</row>
    <row r="692" spans="9:44">
      <c r="I692" s="20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</row>
    <row r="693" spans="9:44">
      <c r="I693" s="20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</row>
    <row r="694" spans="9:44">
      <c r="I694" s="20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</row>
    <row r="695" spans="9:44">
      <c r="I695" s="20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</row>
    <row r="696" spans="9:44">
      <c r="I696" s="20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</row>
    <row r="697" spans="9:44">
      <c r="I697" s="20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</row>
    <row r="698" spans="9:44">
      <c r="I698" s="20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</row>
    <row r="699" spans="9:44">
      <c r="I699" s="20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</row>
    <row r="700" spans="9:44">
      <c r="I700" s="20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</row>
    <row r="701" spans="9:44">
      <c r="I701" s="20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</row>
    <row r="702" spans="9:44">
      <c r="I702" s="20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</row>
    <row r="703" spans="9:44">
      <c r="I703" s="20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</row>
    <row r="704" spans="9:44">
      <c r="I704" s="20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</row>
    <row r="705" spans="9:44">
      <c r="I705" s="20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</row>
    <row r="706" spans="9:44">
      <c r="I706" s="20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</row>
    <row r="707" spans="9:44">
      <c r="I707" s="20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</row>
    <row r="708" spans="9:44">
      <c r="I708" s="20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</row>
    <row r="709" spans="9:44">
      <c r="I709" s="20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</row>
    <row r="710" spans="9:44">
      <c r="I710" s="20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</row>
    <row r="711" spans="9:44">
      <c r="I711" s="20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</row>
    <row r="712" spans="9:44">
      <c r="I712" s="20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</row>
    <row r="713" spans="9:44">
      <c r="I713" s="20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</row>
    <row r="714" spans="9:44">
      <c r="I714" s="20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</row>
    <row r="715" spans="9:44">
      <c r="I715" s="20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</row>
    <row r="716" spans="9:44">
      <c r="I716" s="20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</row>
    <row r="717" spans="9:44">
      <c r="I717" s="20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</row>
    <row r="718" spans="9:44">
      <c r="I718" s="20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</row>
    <row r="719" spans="9:44">
      <c r="I719" s="20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</row>
    <row r="720" spans="9:44">
      <c r="I720" s="20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</row>
    <row r="721" spans="9:44">
      <c r="I721" s="20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</row>
    <row r="722" spans="9:44">
      <c r="I722" s="20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</row>
    <row r="723" spans="9:44">
      <c r="I723" s="20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</row>
    <row r="724" spans="9:44">
      <c r="I724" s="20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</row>
    <row r="725" spans="9:44">
      <c r="I725" s="20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</row>
    <row r="726" spans="9:44">
      <c r="I726" s="20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</row>
    <row r="727" spans="9:44">
      <c r="I727" s="20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</row>
    <row r="728" spans="9:44">
      <c r="I728" s="20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</row>
    <row r="729" spans="9:44">
      <c r="I729" s="20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</row>
    <row r="730" spans="9:44">
      <c r="I730" s="20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</row>
    <row r="731" spans="9:44">
      <c r="I731" s="20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</row>
    <row r="732" spans="9:44">
      <c r="I732" s="20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</row>
    <row r="733" spans="9:44">
      <c r="I733" s="20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</row>
    <row r="734" spans="9:44">
      <c r="I734" s="20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</row>
    <row r="735" spans="9:44">
      <c r="I735" s="20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</row>
    <row r="736" spans="9:44">
      <c r="I736" s="20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</row>
    <row r="737" spans="9:44">
      <c r="I737" s="20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</row>
    <row r="738" spans="9:44">
      <c r="I738" s="20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</row>
    <row r="739" spans="9:44">
      <c r="I739" s="20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</row>
    <row r="740" spans="9:44">
      <c r="I740" s="20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</row>
    <row r="741" spans="9:44">
      <c r="I741" s="20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</row>
    <row r="742" spans="9:44">
      <c r="I742" s="20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</row>
    <row r="743" spans="9:44">
      <c r="I743" s="20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</row>
    <row r="744" spans="9:44">
      <c r="I744" s="20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</row>
    <row r="745" spans="9:44">
      <c r="I745" s="20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</row>
    <row r="746" spans="9:44">
      <c r="I746" s="20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</row>
    <row r="747" spans="9:44">
      <c r="I747" s="20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</row>
    <row r="748" spans="9:44">
      <c r="I748" s="20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</row>
    <row r="749" spans="9:44">
      <c r="I749" s="20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</row>
    <row r="750" spans="9:44">
      <c r="I750" s="20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</row>
    <row r="751" spans="9:44">
      <c r="I751" s="20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</row>
    <row r="752" spans="9:44">
      <c r="I752" s="20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</row>
    <row r="753" spans="9:44">
      <c r="I753" s="20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</row>
    <row r="754" spans="9:44">
      <c r="I754" s="20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</row>
    <row r="755" spans="9:44">
      <c r="I755" s="20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</row>
    <row r="756" spans="9:44">
      <c r="I756" s="20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</row>
    <row r="757" spans="9:44">
      <c r="I757" s="20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</row>
    <row r="758" spans="9:44">
      <c r="I758" s="20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</row>
    <row r="759" spans="9:44">
      <c r="I759" s="20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</row>
    <row r="760" spans="9:44">
      <c r="I760" s="20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</row>
    <row r="761" spans="9:44">
      <c r="I761" s="20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</row>
    <row r="762" spans="9:44">
      <c r="I762" s="20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</row>
    <row r="763" spans="9:44">
      <c r="I763" s="20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</row>
    <row r="764" spans="9:44">
      <c r="I764" s="20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</row>
    <row r="765" spans="9:44">
      <c r="I765" s="20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</row>
    <row r="766" spans="9:44">
      <c r="I766" s="20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</row>
    <row r="767" spans="9:44">
      <c r="I767" s="20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</row>
    <row r="768" spans="9:44">
      <c r="I768" s="20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</row>
    <row r="769" spans="9:44">
      <c r="I769" s="20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</row>
    <row r="770" spans="9:44">
      <c r="I770" s="20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</row>
    <row r="771" spans="9:44">
      <c r="I771" s="20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</row>
    <row r="772" spans="9:44">
      <c r="I772" s="20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</row>
    <row r="773" spans="9:44">
      <c r="I773" s="20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</row>
    <row r="774" spans="9:44">
      <c r="I774" s="20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</row>
    <row r="775" spans="9:44">
      <c r="I775" s="20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</row>
    <row r="776" spans="9:44">
      <c r="I776" s="20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</row>
    <row r="777" spans="9:44">
      <c r="I777" s="20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</row>
    <row r="778" spans="9:44">
      <c r="I778" s="20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</row>
    <row r="779" spans="9:44">
      <c r="I779" s="20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</row>
    <row r="780" spans="9:44">
      <c r="I780" s="20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</row>
    <row r="781" spans="9:44">
      <c r="I781" s="20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</row>
    <row r="782" spans="9:44">
      <c r="I782" s="20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</row>
    <row r="783" spans="9:44">
      <c r="I783" s="20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</row>
    <row r="784" spans="9:44">
      <c r="I784" s="20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</row>
    <row r="785" spans="9:44">
      <c r="I785" s="20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</row>
    <row r="786" spans="9:44">
      <c r="I786" s="20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</row>
    <row r="787" spans="9:44">
      <c r="I787" s="20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</row>
    <row r="788" spans="9:44">
      <c r="I788" s="20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</row>
    <row r="789" spans="9:44">
      <c r="I789" s="20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</row>
    <row r="790" spans="9:44">
      <c r="I790" s="20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</row>
    <row r="791" spans="9:44">
      <c r="I791" s="20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</row>
    <row r="792" spans="9:44">
      <c r="I792" s="20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</row>
    <row r="793" spans="9:44">
      <c r="I793" s="20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</row>
    <row r="794" spans="9:44">
      <c r="I794" s="20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</row>
    <row r="795" spans="9:44">
      <c r="I795" s="20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</row>
    <row r="796" spans="9:44">
      <c r="I796" s="20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</row>
    <row r="797" spans="9:44">
      <c r="I797" s="20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</row>
    <row r="798" spans="9:44">
      <c r="I798" s="20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</row>
    <row r="799" spans="9:44">
      <c r="I799" s="20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</row>
    <row r="800" spans="9:44">
      <c r="I800" s="20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</row>
    <row r="801" spans="9:44">
      <c r="I801" s="20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</row>
    <row r="802" spans="9:44">
      <c r="I802" s="20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</row>
    <row r="803" spans="9:44">
      <c r="I803" s="20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</row>
    <row r="804" spans="9:44">
      <c r="I804" s="20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</row>
    <row r="805" spans="9:44">
      <c r="I805" s="20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</row>
    <row r="806" spans="9:44">
      <c r="I806" s="20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</row>
    <row r="807" spans="9:44">
      <c r="I807" s="20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</row>
    <row r="808" spans="9:44">
      <c r="I808" s="20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</row>
    <row r="809" spans="9:44">
      <c r="I809" s="20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</row>
    <row r="810" spans="9:44">
      <c r="I810" s="20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</row>
    <row r="811" spans="9:44">
      <c r="I811" s="20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</row>
    <row r="812" spans="9:44">
      <c r="I812" s="20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</row>
    <row r="813" spans="9:44">
      <c r="I813" s="20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</row>
    <row r="814" spans="9:44">
      <c r="I814" s="20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</row>
    <row r="815" spans="9:44">
      <c r="I815" s="20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</row>
    <row r="816" spans="9:44">
      <c r="I816" s="20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</row>
    <row r="817" spans="9:44">
      <c r="I817" s="20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</row>
    <row r="818" spans="9:44">
      <c r="I818" s="20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</row>
    <row r="819" spans="9:44">
      <c r="I819" s="20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</row>
    <row r="820" spans="9:44">
      <c r="I820" s="20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</row>
    <row r="821" spans="9:44">
      <c r="I821" s="20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</row>
    <row r="822" spans="9:44">
      <c r="I822" s="20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</row>
    <row r="823" spans="9:44">
      <c r="I823" s="20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</row>
    <row r="824" spans="9:44">
      <c r="I824" s="20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</row>
    <row r="825" spans="9:44">
      <c r="I825" s="20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</row>
    <row r="826" spans="9:44">
      <c r="I826" s="20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</row>
    <row r="827" spans="9:44">
      <c r="I827" s="20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</row>
    <row r="828" spans="9:44">
      <c r="I828" s="20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</row>
    <row r="829" spans="9:44">
      <c r="I829" s="20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</row>
    <row r="830" spans="9:44">
      <c r="I830" s="20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</row>
    <row r="831" spans="9:44">
      <c r="I831" s="20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</row>
    <row r="832" spans="9:44">
      <c r="I832" s="20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</row>
    <row r="833" spans="9:44">
      <c r="I833" s="20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</row>
    <row r="834" spans="9:44">
      <c r="I834" s="20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</row>
    <row r="835" spans="9:44">
      <c r="I835" s="20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</row>
    <row r="836" spans="9:44">
      <c r="I836" s="20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</row>
    <row r="837" spans="9:44">
      <c r="I837" s="20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</row>
    <row r="838" spans="9:44">
      <c r="I838" s="20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</row>
    <row r="839" spans="9:44">
      <c r="I839" s="20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</row>
    <row r="840" spans="9:44">
      <c r="I840" s="20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</row>
    <row r="841" spans="9:44">
      <c r="I841" s="20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</row>
    <row r="842" spans="9:44">
      <c r="I842" s="20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</row>
    <row r="843" spans="9:44">
      <c r="I843" s="20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</row>
    <row r="844" spans="9:44">
      <c r="I844" s="20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</row>
    <row r="845" spans="9:44">
      <c r="I845" s="20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</row>
    <row r="846" spans="9:44">
      <c r="I846" s="20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</row>
    <row r="847" spans="9:44">
      <c r="I847" s="20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</row>
    <row r="848" spans="9:44">
      <c r="I848" s="20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</row>
    <row r="849" spans="9:44">
      <c r="I849" s="20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</row>
    <row r="850" spans="9:44">
      <c r="I850" s="20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</row>
    <row r="851" spans="9:44">
      <c r="I851" s="20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</row>
    <row r="852" spans="9:44">
      <c r="I852" s="20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</row>
    <row r="853" spans="9:44">
      <c r="I853" s="20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</row>
    <row r="854" spans="9:44">
      <c r="I854" s="20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</row>
    <row r="855" spans="9:44">
      <c r="I855" s="20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</row>
    <row r="856" spans="9:44">
      <c r="I856" s="20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</row>
    <row r="857" spans="9:44">
      <c r="I857" s="20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</row>
    <row r="858" spans="9:44">
      <c r="I858" s="20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</row>
    <row r="859" spans="9:44">
      <c r="I859" s="20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</row>
    <row r="860" spans="9:44">
      <c r="I860" s="20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</row>
    <row r="861" spans="9:44">
      <c r="I861" s="20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</row>
    <row r="862" spans="9:44">
      <c r="I862" s="20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</row>
    <row r="863" spans="9:44">
      <c r="I863" s="20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</row>
    <row r="864" spans="9:44">
      <c r="I864" s="20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</row>
    <row r="865" spans="9:44">
      <c r="I865" s="20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</row>
    <row r="866" spans="9:44">
      <c r="I866" s="20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</row>
    <row r="867" spans="9:44">
      <c r="I867" s="20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</row>
    <row r="868" spans="9:44">
      <c r="I868" s="20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</row>
    <row r="869" spans="9:44">
      <c r="I869" s="20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</row>
    <row r="870" spans="9:44">
      <c r="I870" s="20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</row>
    <row r="871" spans="9:44">
      <c r="I871" s="20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</row>
    <row r="872" spans="9:44">
      <c r="I872" s="20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</row>
    <row r="873" spans="9:44">
      <c r="I873" s="20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</row>
    <row r="874" spans="9:44">
      <c r="I874" s="20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</row>
    <row r="875" spans="9:44">
      <c r="I875" s="20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</row>
    <row r="876" spans="9:44">
      <c r="I876" s="20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</row>
    <row r="877" spans="9:44">
      <c r="I877" s="20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</row>
    <row r="878" spans="9:44">
      <c r="I878" s="20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</row>
    <row r="879" spans="9:44">
      <c r="I879" s="20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</row>
    <row r="880" spans="9:44">
      <c r="I880" s="20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</row>
    <row r="881" spans="9:44">
      <c r="I881" s="20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</row>
    <row r="882" spans="9:44">
      <c r="I882" s="20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</row>
    <row r="883" spans="9:44">
      <c r="I883" s="20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</row>
    <row r="884" spans="9:44">
      <c r="I884" s="20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</row>
    <row r="885" spans="9:44">
      <c r="I885" s="20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</row>
    <row r="886" spans="9:44">
      <c r="I886" s="20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</row>
    <row r="887" spans="9:44">
      <c r="I887" s="20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</row>
    <row r="888" spans="9:44">
      <c r="I888" s="20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</row>
    <row r="889" spans="9:44">
      <c r="I889" s="20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</row>
    <row r="890" spans="9:44">
      <c r="I890" s="20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</row>
    <row r="891" spans="9:44">
      <c r="I891" s="20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</row>
    <row r="892" spans="9:44">
      <c r="I892" s="20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</row>
    <row r="893" spans="9:44">
      <c r="I893" s="20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</row>
    <row r="894" spans="9:44">
      <c r="I894" s="20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</row>
    <row r="895" spans="9:44">
      <c r="I895" s="20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</row>
    <row r="896" spans="9:44">
      <c r="I896" s="20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</row>
    <row r="897" spans="9:44">
      <c r="I897" s="20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</row>
    <row r="898" spans="9:44">
      <c r="I898" s="20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</row>
    <row r="899" spans="9:44">
      <c r="I899" s="20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</row>
    <row r="900" spans="9:44">
      <c r="I900" s="20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</row>
    <row r="901" spans="9:44">
      <c r="I901" s="20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</row>
    <row r="902" spans="9:44">
      <c r="I902" s="20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</row>
    <row r="903" spans="9:44">
      <c r="I903" s="20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</row>
    <row r="904" spans="9:44">
      <c r="I904" s="20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</row>
    <row r="905" spans="9:44">
      <c r="I905" s="20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</row>
    <row r="906" spans="9:44">
      <c r="I906" s="20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</row>
    <row r="907" spans="9:44">
      <c r="I907" s="20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</row>
    <row r="908" spans="9:44">
      <c r="I908" s="20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</row>
    <row r="909" spans="9:44">
      <c r="I909" s="20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</row>
    <row r="910" spans="9:44">
      <c r="I910" s="20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</row>
    <row r="911" spans="9:44">
      <c r="I911" s="20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</row>
    <row r="912" spans="9:44">
      <c r="I912" s="20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</row>
    <row r="913" spans="9:44">
      <c r="I913" s="20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</row>
    <row r="914" spans="9:44">
      <c r="I914" s="20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</row>
    <row r="915" spans="9:44">
      <c r="I915" s="20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</row>
    <row r="916" spans="9:44">
      <c r="I916" s="20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</row>
    <row r="917" spans="9:44">
      <c r="I917" s="20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</row>
    <row r="918" spans="9:44">
      <c r="I918" s="20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</row>
    <row r="919" spans="9:44">
      <c r="I919" s="20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</row>
    <row r="920" spans="9:44">
      <c r="I920" s="20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</row>
    <row r="921" spans="9:44">
      <c r="I921" s="20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</row>
    <row r="922" spans="9:44">
      <c r="I922" s="20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</row>
    <row r="923" spans="9:44">
      <c r="I923" s="20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</row>
    <row r="924" spans="9:44">
      <c r="I924" s="20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</row>
    <row r="925" spans="9:44">
      <c r="I925" s="20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</row>
    <row r="926" spans="9:44">
      <c r="I926" s="20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</row>
    <row r="927" spans="9:44">
      <c r="I927" s="20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</row>
    <row r="928" spans="9:44">
      <c r="I928" s="20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</row>
    <row r="929" spans="9:44">
      <c r="I929" s="20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</row>
    <row r="930" spans="9:44">
      <c r="I930" s="20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</row>
    <row r="931" spans="9:44">
      <c r="I931" s="20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</row>
    <row r="932" spans="9:44">
      <c r="I932" s="20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</row>
    <row r="933" spans="9:44">
      <c r="I933" s="20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</row>
    <row r="934" spans="9:44">
      <c r="I934" s="20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</row>
    <row r="935" spans="9:44">
      <c r="I935" s="20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</row>
    <row r="936" spans="9:44">
      <c r="I936" s="20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</row>
    <row r="937" spans="9:44">
      <c r="I937" s="20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</row>
    <row r="938" spans="9:44">
      <c r="I938" s="20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</row>
    <row r="939" spans="9:44">
      <c r="I939" s="20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</row>
    <row r="940" spans="9:44">
      <c r="I940" s="20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</row>
    <row r="941" spans="9:44">
      <c r="I941" s="20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</row>
    <row r="942" spans="9:44">
      <c r="I942" s="20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</row>
    <row r="943" spans="9:44">
      <c r="I943" s="20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</row>
    <row r="944" spans="9:44">
      <c r="I944" s="20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</row>
    <row r="945" spans="9:44">
      <c r="I945" s="20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</row>
    <row r="946" spans="9:44">
      <c r="I946" s="20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</row>
    <row r="947" spans="9:44">
      <c r="I947" s="20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</row>
    <row r="948" spans="9:44">
      <c r="I948" s="20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</row>
    <row r="949" spans="9:44">
      <c r="I949" s="20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</row>
    <row r="950" spans="9:44">
      <c r="I950" s="20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</row>
    <row r="951" spans="9:44">
      <c r="I951" s="20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</row>
    <row r="952" spans="9:44">
      <c r="I952" s="20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</row>
    <row r="953" spans="9:44">
      <c r="I953" s="20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</row>
    <row r="954" spans="9:44">
      <c r="I954" s="20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</row>
    <row r="955" spans="9:44">
      <c r="I955" s="20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</row>
    <row r="956" spans="9:44">
      <c r="I956" s="20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</row>
    <row r="957" spans="9:44">
      <c r="I957" s="20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</row>
    <row r="958" spans="9:44">
      <c r="I958" s="20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</row>
    <row r="959" spans="9:44">
      <c r="I959" s="20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</row>
    <row r="960" spans="9:44">
      <c r="I960" s="20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</row>
    <row r="961" spans="9:44">
      <c r="I961" s="20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</row>
    <row r="962" spans="9:44">
      <c r="I962" s="20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</row>
    <row r="963" spans="9:44">
      <c r="I963" s="20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</row>
    <row r="964" spans="9:44">
      <c r="I964" s="20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</row>
    <row r="965" spans="9:44">
      <c r="I965" s="20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</row>
    <row r="966" spans="9:44">
      <c r="I966" s="20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</row>
    <row r="967" spans="9:44">
      <c r="I967" s="20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</row>
    <row r="968" spans="9:44">
      <c r="I968" s="20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</row>
    <row r="969" spans="9:44">
      <c r="I969" s="20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</row>
    <row r="970" spans="9:44">
      <c r="I970" s="20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</row>
    <row r="971" spans="9:44">
      <c r="I971" s="20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</row>
    <row r="972" spans="9:44">
      <c r="I972" s="20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</row>
    <row r="973" spans="9:44">
      <c r="I973" s="20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</row>
    <row r="974" spans="9:44">
      <c r="I974" s="20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</row>
    <row r="975" spans="9:44">
      <c r="I975" s="20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</row>
    <row r="976" spans="9:44">
      <c r="I976" s="20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</row>
    <row r="977" spans="9:44">
      <c r="I977" s="20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</row>
    <row r="978" spans="9:44">
      <c r="I978" s="20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</row>
    <row r="979" spans="9:44">
      <c r="I979" s="20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</row>
    <row r="980" spans="9:44">
      <c r="I980" s="20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</row>
    <row r="981" spans="9:44">
      <c r="I981" s="20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</row>
    <row r="982" spans="9:44">
      <c r="I982" s="20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</row>
    <row r="983" spans="9:44">
      <c r="I983" s="20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</row>
    <row r="984" spans="9:44">
      <c r="I984" s="20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</row>
    <row r="985" spans="9:44">
      <c r="I985" s="20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</row>
    <row r="986" spans="9:44">
      <c r="I986" s="20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</row>
    <row r="987" spans="9:44">
      <c r="I987" s="20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</row>
    <row r="988" spans="9:44">
      <c r="I988" s="20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</row>
    <row r="989" spans="9:44">
      <c r="I989" s="20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</row>
    <row r="990" spans="9:44">
      <c r="I990" s="20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</row>
    <row r="991" spans="9:44">
      <c r="I991" s="20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</row>
    <row r="992" spans="9:44">
      <c r="I992" s="20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</row>
    <row r="993" spans="9:44">
      <c r="I993" s="20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</row>
    <row r="994" spans="9:44">
      <c r="I994" s="20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</row>
    <row r="995" spans="9:44">
      <c r="I995" s="20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</row>
    <row r="996" spans="9:44">
      <c r="I996" s="20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</row>
    <row r="997" spans="9:44">
      <c r="I997" s="20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</row>
    <row r="998" spans="9:44">
      <c r="I998" s="20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</row>
    <row r="999" spans="9:44">
      <c r="I999" s="20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</row>
    <row r="1000" spans="9:44">
      <c r="I1000" s="20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</row>
    <row r="1001" spans="9:44">
      <c r="I1001" s="20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</row>
    <row r="1002" spans="9:44">
      <c r="I1002" s="20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</row>
    <row r="1003" spans="9:44">
      <c r="I1003" s="20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</row>
    <row r="1004" spans="9:44">
      <c r="I1004" s="20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</row>
    <row r="1005" spans="9:44">
      <c r="I1005" s="20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</row>
    <row r="1006" spans="9:44">
      <c r="I1006" s="20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</row>
    <row r="1007" spans="9:44">
      <c r="I1007" s="20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</row>
    <row r="1008" spans="9:44">
      <c r="I1008" s="20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</row>
    <row r="1009" spans="9:44">
      <c r="I1009" s="20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</row>
    <row r="1010" spans="9:44">
      <c r="I1010" s="20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</row>
    <row r="1011" spans="9:44">
      <c r="I1011" s="20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</row>
    <row r="1012" spans="9:44">
      <c r="I1012" s="20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</row>
    <row r="1013" spans="9:44">
      <c r="I1013" s="20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</row>
    <row r="1014" spans="9:44">
      <c r="I1014" s="20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</row>
    <row r="1015" spans="9:44">
      <c r="I1015" s="20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  <c r="AN1015" s="49"/>
      <c r="AO1015" s="49"/>
      <c r="AP1015" s="49"/>
      <c r="AQ1015" s="49"/>
      <c r="AR1015" s="49"/>
    </row>
    <row r="1016" spans="9:44">
      <c r="I1016" s="20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  <c r="AN1016" s="49"/>
      <c r="AO1016" s="49"/>
      <c r="AP1016" s="49"/>
      <c r="AQ1016" s="49"/>
      <c r="AR1016" s="49"/>
    </row>
    <row r="1017" spans="9:44">
      <c r="I1017" s="20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  <c r="AN1017" s="49"/>
      <c r="AO1017" s="49"/>
      <c r="AP1017" s="49"/>
      <c r="AQ1017" s="49"/>
      <c r="AR1017" s="49"/>
    </row>
    <row r="1018" spans="9:44">
      <c r="I1018" s="20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  <c r="AN1018" s="49"/>
      <c r="AO1018" s="49"/>
      <c r="AP1018" s="49"/>
      <c r="AQ1018" s="49"/>
      <c r="AR1018" s="49"/>
    </row>
    <row r="1019" spans="9:44">
      <c r="I1019" s="20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  <c r="AN1019" s="49"/>
      <c r="AO1019" s="49"/>
      <c r="AP1019" s="49"/>
      <c r="AQ1019" s="49"/>
      <c r="AR1019" s="49"/>
    </row>
    <row r="1020" spans="9:44">
      <c r="I1020" s="20"/>
      <c r="W1020" s="49"/>
      <c r="X1020" s="49"/>
      <c r="Y1020" s="49"/>
      <c r="Z1020" s="49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  <c r="AL1020" s="49"/>
      <c r="AM1020" s="49"/>
      <c r="AN1020" s="49"/>
      <c r="AO1020" s="49"/>
      <c r="AP1020" s="49"/>
      <c r="AQ1020" s="49"/>
      <c r="AR1020" s="49"/>
    </row>
    <row r="1021" spans="9:44">
      <c r="I1021" s="20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  <c r="AN1021" s="49"/>
      <c r="AO1021" s="49"/>
      <c r="AP1021" s="49"/>
      <c r="AQ1021" s="49"/>
      <c r="AR1021" s="49"/>
    </row>
    <row r="1022" spans="9:44">
      <c r="I1022" s="20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  <c r="AL1022" s="49"/>
      <c r="AM1022" s="49"/>
      <c r="AN1022" s="49"/>
      <c r="AO1022" s="49"/>
      <c r="AP1022" s="49"/>
      <c r="AQ1022" s="49"/>
      <c r="AR1022" s="49"/>
    </row>
    <row r="1023" spans="9:44">
      <c r="I1023" s="20"/>
      <c r="W1023" s="49"/>
      <c r="X1023" s="49"/>
      <c r="Y1023" s="49"/>
      <c r="Z1023" s="49"/>
      <c r="AA1023" s="49"/>
      <c r="AB1023" s="49"/>
      <c r="AC1023" s="49"/>
      <c r="AD1023" s="49"/>
      <c r="AE1023" s="49"/>
      <c r="AF1023" s="49"/>
      <c r="AG1023" s="49"/>
      <c r="AH1023" s="49"/>
      <c r="AI1023" s="49"/>
      <c r="AJ1023" s="49"/>
      <c r="AK1023" s="49"/>
      <c r="AL1023" s="49"/>
      <c r="AM1023" s="49"/>
      <c r="AN1023" s="49"/>
      <c r="AO1023" s="49"/>
      <c r="AP1023" s="49"/>
      <c r="AQ1023" s="49"/>
      <c r="AR1023" s="49"/>
    </row>
    <row r="1024" spans="9:44">
      <c r="I1024" s="20"/>
      <c r="W1024" s="49"/>
      <c r="X1024" s="49"/>
      <c r="Y1024" s="49"/>
      <c r="Z1024" s="49"/>
      <c r="AA1024" s="49"/>
      <c r="AB1024" s="49"/>
      <c r="AC1024" s="49"/>
      <c r="AD1024" s="49"/>
      <c r="AE1024" s="49"/>
      <c r="AF1024" s="49"/>
      <c r="AG1024" s="49"/>
      <c r="AH1024" s="49"/>
      <c r="AI1024" s="49"/>
      <c r="AJ1024" s="49"/>
      <c r="AK1024" s="49"/>
      <c r="AL1024" s="49"/>
      <c r="AM1024" s="49"/>
      <c r="AN1024" s="49"/>
      <c r="AO1024" s="49"/>
      <c r="AP1024" s="49"/>
      <c r="AQ1024" s="49"/>
      <c r="AR1024" s="49"/>
    </row>
    <row r="1025" spans="9:44">
      <c r="I1025" s="20"/>
      <c r="W1025" s="49"/>
      <c r="X1025" s="49"/>
      <c r="Y1025" s="49"/>
      <c r="Z1025" s="49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  <c r="AN1025" s="49"/>
      <c r="AO1025" s="49"/>
      <c r="AP1025" s="49"/>
      <c r="AQ1025" s="49"/>
      <c r="AR1025" s="49"/>
    </row>
    <row r="1026" spans="9:44">
      <c r="I1026" s="20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  <c r="AN1026" s="49"/>
      <c r="AO1026" s="49"/>
      <c r="AP1026" s="49"/>
      <c r="AQ1026" s="49"/>
      <c r="AR1026" s="49"/>
    </row>
    <row r="1027" spans="9:44">
      <c r="I1027" s="20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  <c r="AN1027" s="49"/>
      <c r="AO1027" s="49"/>
      <c r="AP1027" s="49"/>
      <c r="AQ1027" s="49"/>
      <c r="AR1027" s="49"/>
    </row>
    <row r="1028" spans="9:44">
      <c r="I1028" s="20"/>
      <c r="W1028" s="49"/>
      <c r="X1028" s="49"/>
      <c r="Y1028" s="49"/>
      <c r="Z1028" s="49"/>
      <c r="AA1028" s="49"/>
      <c r="AB1028" s="49"/>
      <c r="AC1028" s="49"/>
      <c r="AD1028" s="49"/>
      <c r="AE1028" s="49"/>
      <c r="AF1028" s="49"/>
      <c r="AG1028" s="49"/>
      <c r="AH1028" s="49"/>
      <c r="AI1028" s="49"/>
      <c r="AJ1028" s="49"/>
      <c r="AK1028" s="49"/>
      <c r="AL1028" s="49"/>
      <c r="AM1028" s="49"/>
      <c r="AN1028" s="49"/>
      <c r="AO1028" s="49"/>
      <c r="AP1028" s="49"/>
      <c r="AQ1028" s="49"/>
      <c r="AR1028" s="49"/>
    </row>
    <row r="1029" spans="9:44">
      <c r="I1029" s="20"/>
      <c r="W1029" s="49"/>
      <c r="X1029" s="49"/>
      <c r="Y1029" s="49"/>
      <c r="Z1029" s="49"/>
      <c r="AA1029" s="49"/>
      <c r="AB1029" s="49"/>
      <c r="AC1029" s="49"/>
      <c r="AD1029" s="49"/>
      <c r="AE1029" s="49"/>
      <c r="AF1029" s="49"/>
      <c r="AG1029" s="49"/>
      <c r="AH1029" s="49"/>
      <c r="AI1029" s="49"/>
      <c r="AJ1029" s="49"/>
      <c r="AK1029" s="49"/>
      <c r="AL1029" s="49"/>
      <c r="AM1029" s="49"/>
      <c r="AN1029" s="49"/>
      <c r="AO1029" s="49"/>
      <c r="AP1029" s="49"/>
      <c r="AQ1029" s="49"/>
      <c r="AR1029" s="49"/>
    </row>
    <row r="1030" spans="9:44">
      <c r="I1030" s="20"/>
      <c r="W1030" s="49"/>
      <c r="X1030" s="49"/>
      <c r="Y1030" s="49"/>
      <c r="Z1030" s="49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  <c r="AL1030" s="49"/>
      <c r="AM1030" s="49"/>
      <c r="AN1030" s="49"/>
      <c r="AO1030" s="49"/>
      <c r="AP1030" s="49"/>
      <c r="AQ1030" s="49"/>
      <c r="AR1030" s="49"/>
    </row>
    <row r="1031" spans="9:44">
      <c r="I1031" s="20"/>
      <c r="W1031" s="49"/>
      <c r="X1031" s="49"/>
      <c r="Y1031" s="49"/>
      <c r="Z1031" s="49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  <c r="AN1031" s="49"/>
      <c r="AO1031" s="49"/>
      <c r="AP1031" s="49"/>
      <c r="AQ1031" s="49"/>
      <c r="AR1031" s="49"/>
    </row>
    <row r="1032" spans="9:44">
      <c r="I1032" s="20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  <c r="AN1032" s="49"/>
      <c r="AO1032" s="49"/>
      <c r="AP1032" s="49"/>
      <c r="AQ1032" s="49"/>
      <c r="AR1032" s="49"/>
    </row>
    <row r="1033" spans="9:44">
      <c r="I1033" s="20"/>
      <c r="W1033" s="49"/>
      <c r="X1033" s="49"/>
      <c r="Y1033" s="49"/>
      <c r="Z1033" s="49"/>
      <c r="AA1033" s="49"/>
      <c r="AB1033" s="49"/>
      <c r="AC1033" s="49"/>
      <c r="AD1033" s="49"/>
      <c r="AE1033" s="49"/>
      <c r="AF1033" s="49"/>
      <c r="AG1033" s="49"/>
      <c r="AH1033" s="49"/>
      <c r="AI1033" s="49"/>
      <c r="AJ1033" s="49"/>
      <c r="AK1033" s="49"/>
      <c r="AL1033" s="49"/>
      <c r="AM1033" s="49"/>
      <c r="AN1033" s="49"/>
      <c r="AO1033" s="49"/>
      <c r="AP1033" s="49"/>
      <c r="AQ1033" s="49"/>
      <c r="AR1033" s="49"/>
    </row>
    <row r="1034" spans="9:44">
      <c r="I1034" s="20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49"/>
      <c r="AG1034" s="49"/>
      <c r="AH1034" s="49"/>
      <c r="AI1034" s="49"/>
      <c r="AJ1034" s="49"/>
      <c r="AK1034" s="49"/>
      <c r="AL1034" s="49"/>
      <c r="AM1034" s="49"/>
      <c r="AN1034" s="49"/>
      <c r="AO1034" s="49"/>
      <c r="AP1034" s="49"/>
      <c r="AQ1034" s="49"/>
      <c r="AR1034" s="49"/>
    </row>
    <row r="1035" spans="9:44">
      <c r="I1035" s="20"/>
      <c r="W1035" s="49"/>
      <c r="X1035" s="49"/>
      <c r="Y1035" s="49"/>
      <c r="Z1035" s="49"/>
      <c r="AA1035" s="49"/>
      <c r="AB1035" s="49"/>
      <c r="AC1035" s="49"/>
      <c r="AD1035" s="49"/>
      <c r="AE1035" s="49"/>
      <c r="AF1035" s="49"/>
      <c r="AG1035" s="49"/>
      <c r="AH1035" s="49"/>
      <c r="AI1035" s="49"/>
      <c r="AJ1035" s="49"/>
      <c r="AK1035" s="49"/>
      <c r="AL1035" s="49"/>
      <c r="AM1035" s="49"/>
      <c r="AN1035" s="49"/>
      <c r="AO1035" s="49"/>
      <c r="AP1035" s="49"/>
      <c r="AQ1035" s="49"/>
      <c r="AR1035" s="49"/>
    </row>
    <row r="1036" spans="9:44">
      <c r="I1036" s="20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49"/>
      <c r="AG1036" s="49"/>
      <c r="AH1036" s="49"/>
      <c r="AI1036" s="49"/>
      <c r="AJ1036" s="49"/>
      <c r="AK1036" s="49"/>
      <c r="AL1036" s="49"/>
      <c r="AM1036" s="49"/>
      <c r="AN1036" s="49"/>
      <c r="AO1036" s="49"/>
      <c r="AP1036" s="49"/>
      <c r="AQ1036" s="49"/>
      <c r="AR1036" s="49"/>
    </row>
    <row r="1037" spans="9:44">
      <c r="I1037" s="20"/>
      <c r="W1037" s="49"/>
      <c r="X1037" s="49"/>
      <c r="Y1037" s="49"/>
      <c r="Z1037" s="49"/>
      <c r="AA1037" s="49"/>
      <c r="AB1037" s="49"/>
      <c r="AC1037" s="49"/>
      <c r="AD1037" s="49"/>
      <c r="AE1037" s="49"/>
      <c r="AF1037" s="49"/>
      <c r="AG1037" s="49"/>
      <c r="AH1037" s="49"/>
      <c r="AI1037" s="49"/>
      <c r="AJ1037" s="49"/>
      <c r="AK1037" s="49"/>
      <c r="AL1037" s="49"/>
      <c r="AM1037" s="49"/>
      <c r="AN1037" s="49"/>
      <c r="AO1037" s="49"/>
      <c r="AP1037" s="49"/>
      <c r="AQ1037" s="49"/>
      <c r="AR1037" s="49"/>
    </row>
    <row r="1038" spans="9:44">
      <c r="I1038" s="20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  <c r="AL1038" s="49"/>
      <c r="AM1038" s="49"/>
      <c r="AN1038" s="49"/>
      <c r="AO1038" s="49"/>
      <c r="AP1038" s="49"/>
      <c r="AQ1038" s="49"/>
      <c r="AR1038" s="49"/>
    </row>
    <row r="1039" spans="9:44">
      <c r="I1039" s="20"/>
      <c r="W1039" s="49"/>
      <c r="X1039" s="49"/>
      <c r="Y1039" s="49"/>
      <c r="Z1039" s="49"/>
      <c r="AA1039" s="49"/>
      <c r="AB1039" s="49"/>
      <c r="AC1039" s="49"/>
      <c r="AD1039" s="49"/>
      <c r="AE1039" s="49"/>
      <c r="AF1039" s="49"/>
      <c r="AG1039" s="49"/>
      <c r="AH1039" s="49"/>
      <c r="AI1039" s="49"/>
      <c r="AJ1039" s="49"/>
      <c r="AK1039" s="49"/>
      <c r="AL1039" s="49"/>
      <c r="AM1039" s="49"/>
      <c r="AN1039" s="49"/>
      <c r="AO1039" s="49"/>
      <c r="AP1039" s="49"/>
      <c r="AQ1039" s="49"/>
      <c r="AR1039" s="49"/>
    </row>
    <row r="1040" spans="9:44">
      <c r="I1040" s="20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49"/>
      <c r="AG1040" s="49"/>
      <c r="AH1040" s="49"/>
      <c r="AI1040" s="49"/>
      <c r="AJ1040" s="49"/>
      <c r="AK1040" s="49"/>
      <c r="AL1040" s="49"/>
      <c r="AM1040" s="49"/>
      <c r="AN1040" s="49"/>
      <c r="AO1040" s="49"/>
      <c r="AP1040" s="49"/>
      <c r="AQ1040" s="49"/>
      <c r="AR1040" s="49"/>
    </row>
    <row r="1041" spans="9:44">
      <c r="I1041" s="20"/>
      <c r="W1041" s="49"/>
      <c r="X1041" s="49"/>
      <c r="Y1041" s="49"/>
      <c r="Z1041" s="49"/>
      <c r="AA1041" s="49"/>
      <c r="AB1041" s="49"/>
      <c r="AC1041" s="49"/>
      <c r="AD1041" s="49"/>
      <c r="AE1041" s="49"/>
      <c r="AF1041" s="49"/>
      <c r="AG1041" s="49"/>
      <c r="AH1041" s="49"/>
      <c r="AI1041" s="49"/>
      <c r="AJ1041" s="49"/>
      <c r="AK1041" s="49"/>
      <c r="AL1041" s="49"/>
      <c r="AM1041" s="49"/>
      <c r="AN1041" s="49"/>
      <c r="AO1041" s="49"/>
      <c r="AP1041" s="49"/>
      <c r="AQ1041" s="49"/>
      <c r="AR1041" s="49"/>
    </row>
    <row r="1042" spans="9:44">
      <c r="I1042" s="20"/>
      <c r="W1042" s="49"/>
      <c r="X1042" s="49"/>
      <c r="Y1042" s="49"/>
      <c r="Z1042" s="49"/>
      <c r="AA1042" s="49"/>
      <c r="AB1042" s="49"/>
      <c r="AC1042" s="49"/>
      <c r="AD1042" s="49"/>
      <c r="AE1042" s="49"/>
      <c r="AF1042" s="49"/>
      <c r="AG1042" s="49"/>
      <c r="AH1042" s="49"/>
      <c r="AI1042" s="49"/>
      <c r="AJ1042" s="49"/>
      <c r="AK1042" s="49"/>
      <c r="AL1042" s="49"/>
      <c r="AM1042" s="49"/>
      <c r="AN1042" s="49"/>
      <c r="AO1042" s="49"/>
      <c r="AP1042" s="49"/>
      <c r="AQ1042" s="49"/>
      <c r="AR1042" s="49"/>
    </row>
    <row r="1043" spans="9:44">
      <c r="I1043" s="20"/>
      <c r="W1043" s="49"/>
      <c r="X1043" s="49"/>
      <c r="Y1043" s="49"/>
      <c r="Z1043" s="49"/>
      <c r="AA1043" s="49"/>
      <c r="AB1043" s="49"/>
      <c r="AC1043" s="49"/>
      <c r="AD1043" s="49"/>
      <c r="AE1043" s="49"/>
      <c r="AF1043" s="49"/>
      <c r="AG1043" s="49"/>
      <c r="AH1043" s="49"/>
      <c r="AI1043" s="49"/>
      <c r="AJ1043" s="49"/>
      <c r="AK1043" s="49"/>
      <c r="AL1043" s="49"/>
      <c r="AM1043" s="49"/>
      <c r="AN1043" s="49"/>
      <c r="AO1043" s="49"/>
      <c r="AP1043" s="49"/>
      <c r="AQ1043" s="49"/>
      <c r="AR1043" s="49"/>
    </row>
    <row r="1044" spans="9:44">
      <c r="I1044" s="20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  <c r="AL1044" s="49"/>
      <c r="AM1044" s="49"/>
      <c r="AN1044" s="49"/>
      <c r="AO1044" s="49"/>
      <c r="AP1044" s="49"/>
      <c r="AQ1044" s="49"/>
      <c r="AR1044" s="49"/>
    </row>
    <row r="1045" spans="9:44">
      <c r="I1045" s="20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49"/>
      <c r="AG1045" s="49"/>
      <c r="AH1045" s="49"/>
      <c r="AI1045" s="49"/>
      <c r="AJ1045" s="49"/>
      <c r="AK1045" s="49"/>
      <c r="AL1045" s="49"/>
      <c r="AM1045" s="49"/>
      <c r="AN1045" s="49"/>
      <c r="AO1045" s="49"/>
      <c r="AP1045" s="49"/>
      <c r="AQ1045" s="49"/>
      <c r="AR1045" s="49"/>
    </row>
    <row r="1046" spans="9:44">
      <c r="I1046" s="20"/>
      <c r="W1046" s="49"/>
      <c r="X1046" s="49"/>
      <c r="Y1046" s="49"/>
      <c r="Z1046" s="49"/>
      <c r="AA1046" s="49"/>
      <c r="AB1046" s="49"/>
      <c r="AC1046" s="49"/>
      <c r="AD1046" s="49"/>
      <c r="AE1046" s="49"/>
      <c r="AF1046" s="49"/>
      <c r="AG1046" s="49"/>
      <c r="AH1046" s="49"/>
      <c r="AI1046" s="49"/>
      <c r="AJ1046" s="49"/>
      <c r="AK1046" s="49"/>
      <c r="AL1046" s="49"/>
      <c r="AM1046" s="49"/>
      <c r="AN1046" s="49"/>
      <c r="AO1046" s="49"/>
      <c r="AP1046" s="49"/>
      <c r="AQ1046" s="49"/>
      <c r="AR1046" s="49"/>
    </row>
    <row r="1047" spans="9:44">
      <c r="I1047" s="20"/>
      <c r="W1047" s="49"/>
      <c r="X1047" s="49"/>
      <c r="Y1047" s="49"/>
      <c r="Z1047" s="49"/>
      <c r="AA1047" s="49"/>
      <c r="AB1047" s="49"/>
      <c r="AC1047" s="49"/>
      <c r="AD1047" s="49"/>
      <c r="AE1047" s="49"/>
      <c r="AF1047" s="49"/>
      <c r="AG1047" s="49"/>
      <c r="AH1047" s="49"/>
      <c r="AI1047" s="49"/>
      <c r="AJ1047" s="49"/>
      <c r="AK1047" s="49"/>
      <c r="AL1047" s="49"/>
      <c r="AM1047" s="49"/>
      <c r="AN1047" s="49"/>
      <c r="AO1047" s="49"/>
      <c r="AP1047" s="49"/>
      <c r="AQ1047" s="49"/>
      <c r="AR1047" s="49"/>
    </row>
    <row r="1048" spans="9:44">
      <c r="I1048" s="20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49"/>
      <c r="AG1048" s="49"/>
      <c r="AH1048" s="49"/>
      <c r="AI1048" s="49"/>
      <c r="AJ1048" s="49"/>
      <c r="AK1048" s="49"/>
      <c r="AL1048" s="49"/>
      <c r="AM1048" s="49"/>
      <c r="AN1048" s="49"/>
      <c r="AO1048" s="49"/>
      <c r="AP1048" s="49"/>
      <c r="AQ1048" s="49"/>
      <c r="AR1048" s="49"/>
    </row>
    <row r="1049" spans="9:44">
      <c r="I1049" s="20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49"/>
      <c r="AG1049" s="49"/>
      <c r="AH1049" s="49"/>
      <c r="AI1049" s="49"/>
      <c r="AJ1049" s="49"/>
      <c r="AK1049" s="49"/>
      <c r="AL1049" s="49"/>
      <c r="AM1049" s="49"/>
      <c r="AN1049" s="49"/>
      <c r="AO1049" s="49"/>
      <c r="AP1049" s="49"/>
      <c r="AQ1049" s="49"/>
      <c r="AR1049" s="49"/>
    </row>
    <row r="1050" spans="9:44">
      <c r="I1050" s="20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  <c r="AL1050" s="49"/>
      <c r="AM1050" s="49"/>
      <c r="AN1050" s="49"/>
      <c r="AO1050" s="49"/>
      <c r="AP1050" s="49"/>
      <c r="AQ1050" s="49"/>
      <c r="AR1050" s="49"/>
    </row>
    <row r="1051" spans="9:44">
      <c r="I1051" s="20"/>
      <c r="W1051" s="49"/>
      <c r="X1051" s="49"/>
      <c r="Y1051" s="49"/>
      <c r="Z1051" s="49"/>
      <c r="AA1051" s="49"/>
      <c r="AB1051" s="49"/>
      <c r="AC1051" s="49"/>
      <c r="AD1051" s="49"/>
      <c r="AE1051" s="49"/>
      <c r="AF1051" s="49"/>
      <c r="AG1051" s="49"/>
      <c r="AH1051" s="49"/>
      <c r="AI1051" s="49"/>
      <c r="AJ1051" s="49"/>
      <c r="AK1051" s="49"/>
      <c r="AL1051" s="49"/>
      <c r="AM1051" s="49"/>
      <c r="AN1051" s="49"/>
      <c r="AO1051" s="49"/>
      <c r="AP1051" s="49"/>
      <c r="AQ1051" s="49"/>
      <c r="AR1051" s="49"/>
    </row>
    <row r="1052" spans="9:44">
      <c r="I1052" s="20"/>
      <c r="W1052" s="49"/>
      <c r="X1052" s="49"/>
      <c r="Y1052" s="49"/>
      <c r="Z1052" s="49"/>
      <c r="AA1052" s="49"/>
      <c r="AB1052" s="49"/>
      <c r="AC1052" s="49"/>
      <c r="AD1052" s="49"/>
      <c r="AE1052" s="49"/>
      <c r="AF1052" s="49"/>
      <c r="AG1052" s="49"/>
      <c r="AH1052" s="49"/>
      <c r="AI1052" s="49"/>
      <c r="AJ1052" s="49"/>
      <c r="AK1052" s="49"/>
      <c r="AL1052" s="49"/>
      <c r="AM1052" s="49"/>
      <c r="AN1052" s="49"/>
      <c r="AO1052" s="49"/>
      <c r="AP1052" s="49"/>
      <c r="AQ1052" s="49"/>
      <c r="AR1052" s="49"/>
    </row>
    <row r="1053" spans="9:44">
      <c r="I1053" s="20"/>
      <c r="W1053" s="49"/>
      <c r="X1053" s="49"/>
      <c r="Y1053" s="49"/>
      <c r="Z1053" s="49"/>
      <c r="AA1053" s="49"/>
      <c r="AB1053" s="49"/>
      <c r="AC1053" s="49"/>
      <c r="AD1053" s="49"/>
      <c r="AE1053" s="49"/>
      <c r="AF1053" s="49"/>
      <c r="AG1053" s="49"/>
      <c r="AH1053" s="49"/>
      <c r="AI1053" s="49"/>
      <c r="AJ1053" s="49"/>
      <c r="AK1053" s="49"/>
      <c r="AL1053" s="49"/>
      <c r="AM1053" s="49"/>
      <c r="AN1053" s="49"/>
      <c r="AO1053" s="49"/>
      <c r="AP1053" s="49"/>
      <c r="AQ1053" s="49"/>
      <c r="AR1053" s="49"/>
    </row>
    <row r="1054" spans="9:44">
      <c r="I1054" s="20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49"/>
      <c r="AG1054" s="49"/>
      <c r="AH1054" s="49"/>
      <c r="AI1054" s="49"/>
      <c r="AJ1054" s="49"/>
      <c r="AK1054" s="49"/>
      <c r="AL1054" s="49"/>
      <c r="AM1054" s="49"/>
      <c r="AN1054" s="49"/>
      <c r="AO1054" s="49"/>
      <c r="AP1054" s="49"/>
      <c r="AQ1054" s="49"/>
      <c r="AR1054" s="49"/>
    </row>
    <row r="1055" spans="9:44">
      <c r="I1055" s="20"/>
      <c r="W1055" s="49"/>
      <c r="X1055" s="49"/>
      <c r="Y1055" s="49"/>
      <c r="Z1055" s="49"/>
      <c r="AA1055" s="49"/>
      <c r="AB1055" s="49"/>
      <c r="AC1055" s="49"/>
      <c r="AD1055" s="49"/>
      <c r="AE1055" s="49"/>
      <c r="AF1055" s="49"/>
      <c r="AG1055" s="49"/>
      <c r="AH1055" s="49"/>
      <c r="AI1055" s="49"/>
      <c r="AJ1055" s="49"/>
      <c r="AK1055" s="49"/>
      <c r="AL1055" s="49"/>
      <c r="AM1055" s="49"/>
      <c r="AN1055" s="49"/>
      <c r="AO1055" s="49"/>
      <c r="AP1055" s="49"/>
      <c r="AQ1055" s="49"/>
      <c r="AR1055" s="49"/>
    </row>
    <row r="1056" spans="9:44">
      <c r="I1056" s="20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  <c r="AL1056" s="49"/>
      <c r="AM1056" s="49"/>
      <c r="AN1056" s="49"/>
      <c r="AO1056" s="49"/>
      <c r="AP1056" s="49"/>
      <c r="AQ1056" s="49"/>
      <c r="AR1056" s="49"/>
    </row>
    <row r="1057" spans="9:44">
      <c r="I1057" s="20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49"/>
      <c r="AG1057" s="49"/>
      <c r="AH1057" s="49"/>
      <c r="AI1057" s="49"/>
      <c r="AJ1057" s="49"/>
      <c r="AK1057" s="49"/>
      <c r="AL1057" s="49"/>
      <c r="AM1057" s="49"/>
      <c r="AN1057" s="49"/>
      <c r="AO1057" s="49"/>
      <c r="AP1057" s="49"/>
      <c r="AQ1057" s="49"/>
      <c r="AR1057" s="49"/>
    </row>
    <row r="1058" spans="9:44">
      <c r="I1058" s="20"/>
      <c r="W1058" s="49"/>
      <c r="X1058" s="49"/>
      <c r="Y1058" s="49"/>
      <c r="Z1058" s="49"/>
      <c r="AA1058" s="49"/>
      <c r="AB1058" s="49"/>
      <c r="AC1058" s="49"/>
      <c r="AD1058" s="49"/>
      <c r="AE1058" s="49"/>
      <c r="AF1058" s="49"/>
      <c r="AG1058" s="49"/>
      <c r="AH1058" s="49"/>
      <c r="AI1058" s="49"/>
      <c r="AJ1058" s="49"/>
      <c r="AK1058" s="49"/>
      <c r="AL1058" s="49"/>
      <c r="AM1058" s="49"/>
      <c r="AN1058" s="49"/>
      <c r="AO1058" s="49"/>
      <c r="AP1058" s="49"/>
      <c r="AQ1058" s="49"/>
      <c r="AR1058" s="49"/>
    </row>
    <row r="1059" spans="9:44">
      <c r="I1059" s="20"/>
      <c r="W1059" s="49"/>
      <c r="X1059" s="49"/>
      <c r="Y1059" s="49"/>
      <c r="Z1059" s="49"/>
      <c r="AA1059" s="49"/>
      <c r="AB1059" s="49"/>
      <c r="AC1059" s="49"/>
      <c r="AD1059" s="49"/>
      <c r="AE1059" s="49"/>
      <c r="AF1059" s="49"/>
      <c r="AG1059" s="49"/>
      <c r="AH1059" s="49"/>
      <c r="AI1059" s="49"/>
      <c r="AJ1059" s="49"/>
      <c r="AK1059" s="49"/>
      <c r="AL1059" s="49"/>
      <c r="AM1059" s="49"/>
      <c r="AN1059" s="49"/>
      <c r="AO1059" s="49"/>
      <c r="AP1059" s="49"/>
      <c r="AQ1059" s="49"/>
      <c r="AR1059" s="49"/>
    </row>
    <row r="1060" spans="9:44">
      <c r="I1060" s="20"/>
      <c r="W1060" s="49"/>
      <c r="X1060" s="49"/>
      <c r="Y1060" s="49"/>
      <c r="Z1060" s="49"/>
      <c r="AA1060" s="49"/>
      <c r="AB1060" s="49"/>
      <c r="AC1060" s="49"/>
      <c r="AD1060" s="49"/>
      <c r="AE1060" s="49"/>
      <c r="AF1060" s="49"/>
      <c r="AG1060" s="49"/>
      <c r="AH1060" s="49"/>
      <c r="AI1060" s="49"/>
      <c r="AJ1060" s="49"/>
      <c r="AK1060" s="49"/>
      <c r="AL1060" s="49"/>
      <c r="AM1060" s="49"/>
      <c r="AN1060" s="49"/>
      <c r="AO1060" s="49"/>
      <c r="AP1060" s="49"/>
      <c r="AQ1060" s="49"/>
      <c r="AR1060" s="49"/>
    </row>
    <row r="1061" spans="9:44">
      <c r="I1061" s="20"/>
      <c r="W1061" s="49"/>
      <c r="X1061" s="49"/>
      <c r="Y1061" s="49"/>
      <c r="Z1061" s="49"/>
      <c r="AA1061" s="49"/>
      <c r="AB1061" s="49"/>
      <c r="AC1061" s="49"/>
      <c r="AD1061" s="49"/>
      <c r="AE1061" s="49"/>
      <c r="AF1061" s="49"/>
      <c r="AG1061" s="49"/>
      <c r="AH1061" s="49"/>
      <c r="AI1061" s="49"/>
      <c r="AJ1061" s="49"/>
      <c r="AK1061" s="49"/>
      <c r="AL1061" s="49"/>
      <c r="AM1061" s="49"/>
      <c r="AN1061" s="49"/>
      <c r="AO1061" s="49"/>
      <c r="AP1061" s="49"/>
      <c r="AQ1061" s="49"/>
      <c r="AR1061" s="49"/>
    </row>
    <row r="1062" spans="9:44">
      <c r="I1062" s="20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  <c r="AL1062" s="49"/>
      <c r="AM1062" s="49"/>
      <c r="AN1062" s="49"/>
      <c r="AO1062" s="49"/>
      <c r="AP1062" s="49"/>
      <c r="AQ1062" s="49"/>
      <c r="AR1062" s="49"/>
    </row>
    <row r="1063" spans="9:44">
      <c r="I1063" s="20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49"/>
      <c r="AG1063" s="49"/>
      <c r="AH1063" s="49"/>
      <c r="AI1063" s="49"/>
      <c r="AJ1063" s="49"/>
      <c r="AK1063" s="49"/>
      <c r="AL1063" s="49"/>
      <c r="AM1063" s="49"/>
      <c r="AN1063" s="49"/>
      <c r="AO1063" s="49"/>
      <c r="AP1063" s="49"/>
      <c r="AQ1063" s="49"/>
      <c r="AR1063" s="49"/>
    </row>
    <row r="1064" spans="9:44">
      <c r="I1064" s="20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49"/>
      <c r="AG1064" s="49"/>
      <c r="AH1064" s="49"/>
      <c r="AI1064" s="49"/>
      <c r="AJ1064" s="49"/>
      <c r="AK1064" s="49"/>
      <c r="AL1064" s="49"/>
      <c r="AM1064" s="49"/>
      <c r="AN1064" s="49"/>
      <c r="AO1064" s="49"/>
      <c r="AP1064" s="49"/>
      <c r="AQ1064" s="49"/>
      <c r="AR1064" s="49"/>
    </row>
    <row r="1065" spans="9:44">
      <c r="I1065" s="20"/>
      <c r="W1065" s="49"/>
      <c r="X1065" s="49"/>
      <c r="Y1065" s="49"/>
      <c r="Z1065" s="49"/>
      <c r="AA1065" s="49"/>
      <c r="AB1065" s="49"/>
      <c r="AC1065" s="49"/>
      <c r="AD1065" s="49"/>
      <c r="AE1065" s="49"/>
      <c r="AF1065" s="49"/>
      <c r="AG1065" s="49"/>
      <c r="AH1065" s="49"/>
      <c r="AI1065" s="49"/>
      <c r="AJ1065" s="49"/>
      <c r="AK1065" s="49"/>
      <c r="AL1065" s="49"/>
      <c r="AM1065" s="49"/>
      <c r="AN1065" s="49"/>
      <c r="AO1065" s="49"/>
      <c r="AP1065" s="49"/>
      <c r="AQ1065" s="49"/>
      <c r="AR1065" s="49"/>
    </row>
    <row r="1066" spans="9:44">
      <c r="I1066" s="20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49"/>
      <c r="AG1066" s="49"/>
      <c r="AH1066" s="49"/>
      <c r="AI1066" s="49"/>
      <c r="AJ1066" s="49"/>
      <c r="AK1066" s="49"/>
      <c r="AL1066" s="49"/>
      <c r="AM1066" s="49"/>
      <c r="AN1066" s="49"/>
      <c r="AO1066" s="49"/>
      <c r="AP1066" s="49"/>
      <c r="AQ1066" s="49"/>
      <c r="AR1066" s="49"/>
    </row>
    <row r="1067" spans="9:44">
      <c r="I1067" s="20"/>
      <c r="W1067" s="49"/>
      <c r="X1067" s="49"/>
      <c r="Y1067" s="49"/>
      <c r="Z1067" s="49"/>
      <c r="AA1067" s="49"/>
      <c r="AB1067" s="49"/>
      <c r="AC1067" s="49"/>
      <c r="AD1067" s="49"/>
      <c r="AE1067" s="49"/>
      <c r="AF1067" s="49"/>
      <c r="AG1067" s="49"/>
      <c r="AH1067" s="49"/>
      <c r="AI1067" s="49"/>
      <c r="AJ1067" s="49"/>
      <c r="AK1067" s="49"/>
      <c r="AL1067" s="49"/>
      <c r="AM1067" s="49"/>
      <c r="AN1067" s="49"/>
      <c r="AO1067" s="49"/>
      <c r="AP1067" s="49"/>
      <c r="AQ1067" s="49"/>
      <c r="AR1067" s="49"/>
    </row>
    <row r="1068" spans="9:44">
      <c r="I1068" s="20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  <c r="AL1068" s="49"/>
      <c r="AM1068" s="49"/>
      <c r="AN1068" s="49"/>
      <c r="AO1068" s="49"/>
      <c r="AP1068" s="49"/>
      <c r="AQ1068" s="49"/>
      <c r="AR1068" s="49"/>
    </row>
    <row r="1069" spans="9:44">
      <c r="I1069" s="20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49"/>
      <c r="AG1069" s="49"/>
      <c r="AH1069" s="49"/>
      <c r="AI1069" s="49"/>
      <c r="AJ1069" s="49"/>
      <c r="AK1069" s="49"/>
      <c r="AL1069" s="49"/>
      <c r="AM1069" s="49"/>
      <c r="AN1069" s="49"/>
      <c r="AO1069" s="49"/>
      <c r="AP1069" s="49"/>
      <c r="AQ1069" s="49"/>
      <c r="AR1069" s="49"/>
    </row>
    <row r="1070" spans="9:44">
      <c r="I1070" s="20"/>
      <c r="W1070" s="49"/>
      <c r="X1070" s="49"/>
      <c r="Y1070" s="49"/>
      <c r="Z1070" s="49"/>
      <c r="AA1070" s="49"/>
      <c r="AB1070" s="49"/>
      <c r="AC1070" s="49"/>
      <c r="AD1070" s="49"/>
      <c r="AE1070" s="49"/>
      <c r="AF1070" s="49"/>
      <c r="AG1070" s="49"/>
      <c r="AH1070" s="49"/>
      <c r="AI1070" s="49"/>
      <c r="AJ1070" s="49"/>
      <c r="AK1070" s="49"/>
      <c r="AL1070" s="49"/>
      <c r="AM1070" s="49"/>
      <c r="AN1070" s="49"/>
      <c r="AO1070" s="49"/>
      <c r="AP1070" s="49"/>
      <c r="AQ1070" s="49"/>
      <c r="AR1070" s="49"/>
    </row>
    <row r="1071" spans="9:44">
      <c r="I1071" s="20"/>
      <c r="W1071" s="49"/>
      <c r="X1071" s="49"/>
      <c r="Y1071" s="49"/>
      <c r="Z1071" s="49"/>
      <c r="AA1071" s="49"/>
      <c r="AB1071" s="49"/>
      <c r="AC1071" s="49"/>
      <c r="AD1071" s="49"/>
      <c r="AE1071" s="49"/>
      <c r="AF1071" s="49"/>
      <c r="AG1071" s="49"/>
      <c r="AH1071" s="49"/>
      <c r="AI1071" s="49"/>
      <c r="AJ1071" s="49"/>
      <c r="AK1071" s="49"/>
      <c r="AL1071" s="49"/>
      <c r="AM1071" s="49"/>
      <c r="AN1071" s="49"/>
      <c r="AO1071" s="49"/>
      <c r="AP1071" s="49"/>
      <c r="AQ1071" s="49"/>
      <c r="AR1071" s="49"/>
    </row>
    <row r="1072" spans="9:44">
      <c r="I1072" s="20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49"/>
      <c r="AG1072" s="49"/>
      <c r="AH1072" s="49"/>
      <c r="AI1072" s="49"/>
      <c r="AJ1072" s="49"/>
      <c r="AK1072" s="49"/>
      <c r="AL1072" s="49"/>
      <c r="AM1072" s="49"/>
      <c r="AN1072" s="49"/>
      <c r="AO1072" s="49"/>
      <c r="AP1072" s="49"/>
      <c r="AQ1072" s="49"/>
      <c r="AR1072" s="49"/>
    </row>
    <row r="1073" spans="9:44">
      <c r="I1073" s="20"/>
      <c r="W1073" s="49"/>
      <c r="X1073" s="49"/>
      <c r="Y1073" s="49"/>
      <c r="Z1073" s="49"/>
      <c r="AA1073" s="49"/>
      <c r="AB1073" s="49"/>
      <c r="AC1073" s="49"/>
      <c r="AD1073" s="49"/>
      <c r="AE1073" s="49"/>
      <c r="AF1073" s="49"/>
      <c r="AG1073" s="49"/>
      <c r="AH1073" s="49"/>
      <c r="AI1073" s="49"/>
      <c r="AJ1073" s="49"/>
      <c r="AK1073" s="49"/>
      <c r="AL1073" s="49"/>
      <c r="AM1073" s="49"/>
      <c r="AN1073" s="49"/>
      <c r="AO1073" s="49"/>
      <c r="AP1073" s="49"/>
      <c r="AQ1073" s="49"/>
      <c r="AR1073" s="49"/>
    </row>
    <row r="1074" spans="9:44">
      <c r="I1074" s="20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  <c r="AL1074" s="49"/>
      <c r="AM1074" s="49"/>
      <c r="AN1074" s="49"/>
      <c r="AO1074" s="49"/>
      <c r="AP1074" s="49"/>
      <c r="AQ1074" s="49"/>
      <c r="AR1074" s="49"/>
    </row>
    <row r="1075" spans="9:44">
      <c r="I1075" s="20"/>
      <c r="W1075" s="49"/>
      <c r="X1075" s="49"/>
      <c r="Y1075" s="49"/>
      <c r="Z1075" s="49"/>
      <c r="AA1075" s="49"/>
      <c r="AB1075" s="49"/>
      <c r="AC1075" s="49"/>
      <c r="AD1075" s="49"/>
      <c r="AE1075" s="49"/>
      <c r="AF1075" s="49"/>
      <c r="AG1075" s="49"/>
      <c r="AH1075" s="49"/>
      <c r="AI1075" s="49"/>
      <c r="AJ1075" s="49"/>
      <c r="AK1075" s="49"/>
      <c r="AL1075" s="49"/>
      <c r="AM1075" s="49"/>
      <c r="AN1075" s="49"/>
      <c r="AO1075" s="49"/>
      <c r="AP1075" s="49"/>
      <c r="AQ1075" s="49"/>
      <c r="AR1075" s="49"/>
    </row>
    <row r="1076" spans="9:44">
      <c r="I1076" s="20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49"/>
      <c r="AG1076" s="49"/>
      <c r="AH1076" s="49"/>
      <c r="AI1076" s="49"/>
      <c r="AJ1076" s="49"/>
      <c r="AK1076" s="49"/>
      <c r="AL1076" s="49"/>
      <c r="AM1076" s="49"/>
      <c r="AN1076" s="49"/>
      <c r="AO1076" s="49"/>
      <c r="AP1076" s="49"/>
      <c r="AQ1076" s="49"/>
      <c r="AR1076" s="49"/>
    </row>
    <row r="1077" spans="9:44">
      <c r="I1077" s="20"/>
      <c r="W1077" s="49"/>
      <c r="X1077" s="49"/>
      <c r="Y1077" s="49"/>
      <c r="Z1077" s="49"/>
      <c r="AA1077" s="49"/>
      <c r="AB1077" s="49"/>
      <c r="AC1077" s="49"/>
      <c r="AD1077" s="49"/>
      <c r="AE1077" s="49"/>
      <c r="AF1077" s="49"/>
      <c r="AG1077" s="49"/>
      <c r="AH1077" s="49"/>
      <c r="AI1077" s="49"/>
      <c r="AJ1077" s="49"/>
      <c r="AK1077" s="49"/>
      <c r="AL1077" s="49"/>
      <c r="AM1077" s="49"/>
      <c r="AN1077" s="49"/>
      <c r="AO1077" s="49"/>
      <c r="AP1077" s="49"/>
      <c r="AQ1077" s="49"/>
      <c r="AR1077" s="49"/>
    </row>
    <row r="1078" spans="9:44">
      <c r="I1078" s="20"/>
      <c r="W1078" s="49"/>
      <c r="X1078" s="49"/>
      <c r="Y1078" s="49"/>
      <c r="Z1078" s="49"/>
      <c r="AA1078" s="49"/>
      <c r="AB1078" s="49"/>
      <c r="AC1078" s="49"/>
      <c r="AD1078" s="49"/>
      <c r="AE1078" s="49"/>
      <c r="AF1078" s="49"/>
      <c r="AG1078" s="49"/>
      <c r="AH1078" s="49"/>
      <c r="AI1078" s="49"/>
      <c r="AJ1078" s="49"/>
      <c r="AK1078" s="49"/>
      <c r="AL1078" s="49"/>
      <c r="AM1078" s="49"/>
      <c r="AN1078" s="49"/>
      <c r="AO1078" s="49"/>
      <c r="AP1078" s="49"/>
      <c r="AQ1078" s="49"/>
      <c r="AR1078" s="49"/>
    </row>
    <row r="1079" spans="9:44">
      <c r="I1079" s="20"/>
      <c r="W1079" s="49"/>
      <c r="X1079" s="49"/>
      <c r="Y1079" s="49"/>
      <c r="Z1079" s="49"/>
      <c r="AA1079" s="49"/>
      <c r="AB1079" s="49"/>
      <c r="AC1079" s="49"/>
      <c r="AD1079" s="49"/>
      <c r="AE1079" s="49"/>
      <c r="AF1079" s="49"/>
      <c r="AG1079" s="49"/>
      <c r="AH1079" s="49"/>
      <c r="AI1079" s="49"/>
      <c r="AJ1079" s="49"/>
      <c r="AK1079" s="49"/>
      <c r="AL1079" s="49"/>
      <c r="AM1079" s="49"/>
      <c r="AN1079" s="49"/>
      <c r="AO1079" s="49"/>
      <c r="AP1079" s="49"/>
      <c r="AQ1079" s="49"/>
      <c r="AR1079" s="49"/>
    </row>
    <row r="1080" spans="9:44">
      <c r="I1080" s="20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49"/>
      <c r="AG1080" s="49"/>
      <c r="AH1080" s="49"/>
      <c r="AI1080" s="49"/>
      <c r="AJ1080" s="49"/>
      <c r="AK1080" s="49"/>
      <c r="AL1080" s="49"/>
      <c r="AM1080" s="49"/>
      <c r="AN1080" s="49"/>
      <c r="AO1080" s="49"/>
      <c r="AP1080" s="49"/>
      <c r="AQ1080" s="49"/>
      <c r="AR1080" s="49"/>
    </row>
    <row r="1081" spans="9:44">
      <c r="I1081" s="20"/>
      <c r="W1081" s="49"/>
      <c r="X1081" s="49"/>
      <c r="Y1081" s="49"/>
      <c r="Z1081" s="49"/>
      <c r="AA1081" s="49"/>
      <c r="AB1081" s="49"/>
      <c r="AC1081" s="49"/>
      <c r="AD1081" s="49"/>
      <c r="AE1081" s="49"/>
      <c r="AF1081" s="49"/>
      <c r="AG1081" s="49"/>
      <c r="AH1081" s="49"/>
      <c r="AI1081" s="49"/>
      <c r="AJ1081" s="49"/>
      <c r="AK1081" s="49"/>
      <c r="AL1081" s="49"/>
      <c r="AM1081" s="49"/>
      <c r="AN1081" s="49"/>
      <c r="AO1081" s="49"/>
      <c r="AP1081" s="49"/>
      <c r="AQ1081" s="49"/>
      <c r="AR1081" s="49"/>
    </row>
    <row r="1082" spans="9:44">
      <c r="I1082" s="20"/>
      <c r="W1082" s="49"/>
      <c r="X1082" s="49"/>
      <c r="Y1082" s="49"/>
      <c r="Z1082" s="49"/>
      <c r="AA1082" s="49"/>
      <c r="AB1082" s="49"/>
      <c r="AC1082" s="49"/>
      <c r="AD1082" s="49"/>
      <c r="AE1082" s="49"/>
      <c r="AF1082" s="49"/>
      <c r="AG1082" s="49"/>
      <c r="AH1082" s="49"/>
      <c r="AI1082" s="49"/>
      <c r="AJ1082" s="49"/>
      <c r="AK1082" s="49"/>
      <c r="AL1082" s="49"/>
      <c r="AM1082" s="49"/>
      <c r="AN1082" s="49"/>
      <c r="AO1082" s="49"/>
      <c r="AP1082" s="49"/>
      <c r="AQ1082" s="49"/>
      <c r="AR1082" s="49"/>
    </row>
    <row r="1083" spans="9:44">
      <c r="I1083" s="20"/>
      <c r="W1083" s="49"/>
      <c r="X1083" s="49"/>
      <c r="Y1083" s="49"/>
      <c r="Z1083" s="49"/>
      <c r="AA1083" s="49"/>
      <c r="AB1083" s="49"/>
      <c r="AC1083" s="49"/>
      <c r="AD1083" s="49"/>
      <c r="AE1083" s="49"/>
      <c r="AF1083" s="49"/>
      <c r="AG1083" s="49"/>
      <c r="AH1083" s="49"/>
      <c r="AI1083" s="49"/>
      <c r="AJ1083" s="49"/>
      <c r="AK1083" s="49"/>
      <c r="AL1083" s="49"/>
      <c r="AM1083" s="49"/>
      <c r="AN1083" s="49"/>
      <c r="AO1083" s="49"/>
      <c r="AP1083" s="49"/>
      <c r="AQ1083" s="49"/>
      <c r="AR1083" s="49"/>
    </row>
    <row r="1084" spans="9:44">
      <c r="I1084" s="20"/>
      <c r="W1084" s="49"/>
      <c r="X1084" s="49"/>
      <c r="Y1084" s="49"/>
      <c r="Z1084" s="49"/>
      <c r="AA1084" s="49"/>
      <c r="AB1084" s="49"/>
      <c r="AC1084" s="49"/>
      <c r="AD1084" s="49"/>
      <c r="AE1084" s="49"/>
      <c r="AF1084" s="49"/>
      <c r="AG1084" s="49"/>
      <c r="AH1084" s="49"/>
      <c r="AI1084" s="49"/>
      <c r="AJ1084" s="49"/>
      <c r="AK1084" s="49"/>
      <c r="AL1084" s="49"/>
      <c r="AM1084" s="49"/>
      <c r="AN1084" s="49"/>
      <c r="AO1084" s="49"/>
      <c r="AP1084" s="49"/>
      <c r="AQ1084" s="49"/>
      <c r="AR1084" s="49"/>
    </row>
    <row r="1085" spans="9:44">
      <c r="I1085" s="20"/>
      <c r="W1085" s="49"/>
      <c r="X1085" s="49"/>
      <c r="Y1085" s="49"/>
      <c r="Z1085" s="49"/>
      <c r="AA1085" s="49"/>
      <c r="AB1085" s="49"/>
      <c r="AC1085" s="49"/>
      <c r="AD1085" s="49"/>
      <c r="AE1085" s="49"/>
      <c r="AF1085" s="49"/>
      <c r="AG1085" s="49"/>
      <c r="AH1085" s="49"/>
      <c r="AI1085" s="49"/>
      <c r="AJ1085" s="49"/>
      <c r="AK1085" s="49"/>
      <c r="AL1085" s="49"/>
      <c r="AM1085" s="49"/>
      <c r="AN1085" s="49"/>
      <c r="AO1085" s="49"/>
      <c r="AP1085" s="49"/>
      <c r="AQ1085" s="49"/>
      <c r="AR1085" s="49"/>
    </row>
    <row r="1086" spans="9:44">
      <c r="I1086" s="20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49"/>
      <c r="AG1086" s="49"/>
      <c r="AH1086" s="49"/>
      <c r="AI1086" s="49"/>
      <c r="AJ1086" s="49"/>
      <c r="AK1086" s="49"/>
      <c r="AL1086" s="49"/>
      <c r="AM1086" s="49"/>
      <c r="AN1086" s="49"/>
      <c r="AO1086" s="49"/>
      <c r="AP1086" s="49"/>
      <c r="AQ1086" s="49"/>
      <c r="AR1086" s="49"/>
    </row>
    <row r="1087" spans="9:44">
      <c r="I1087" s="20"/>
      <c r="W1087" s="49"/>
      <c r="X1087" s="49"/>
      <c r="Y1087" s="49"/>
      <c r="Z1087" s="49"/>
      <c r="AA1087" s="49"/>
      <c r="AB1087" s="49"/>
      <c r="AC1087" s="49"/>
      <c r="AD1087" s="49"/>
      <c r="AE1087" s="49"/>
      <c r="AF1087" s="49"/>
      <c r="AG1087" s="49"/>
      <c r="AH1087" s="49"/>
      <c r="AI1087" s="49"/>
      <c r="AJ1087" s="49"/>
      <c r="AK1087" s="49"/>
      <c r="AL1087" s="49"/>
      <c r="AM1087" s="49"/>
      <c r="AN1087" s="49"/>
      <c r="AO1087" s="49"/>
      <c r="AP1087" s="49"/>
      <c r="AQ1087" s="49"/>
      <c r="AR1087" s="49"/>
    </row>
    <row r="1088" spans="9:44">
      <c r="I1088" s="20"/>
      <c r="W1088" s="49"/>
      <c r="X1088" s="49"/>
      <c r="Y1088" s="49"/>
      <c r="Z1088" s="49"/>
      <c r="AA1088" s="49"/>
      <c r="AB1088" s="49"/>
      <c r="AC1088" s="49"/>
      <c r="AD1088" s="49"/>
      <c r="AE1088" s="49"/>
      <c r="AF1088" s="49"/>
      <c r="AG1088" s="49"/>
      <c r="AH1088" s="49"/>
      <c r="AI1088" s="49"/>
      <c r="AJ1088" s="49"/>
      <c r="AK1088" s="49"/>
      <c r="AL1088" s="49"/>
      <c r="AM1088" s="49"/>
      <c r="AN1088" s="49"/>
      <c r="AO1088" s="49"/>
      <c r="AP1088" s="49"/>
      <c r="AQ1088" s="49"/>
      <c r="AR1088" s="49"/>
    </row>
    <row r="1089" spans="9:44">
      <c r="I1089" s="20"/>
      <c r="W1089" s="49"/>
      <c r="X1089" s="49"/>
      <c r="Y1089" s="49"/>
      <c r="Z1089" s="49"/>
      <c r="AA1089" s="49"/>
      <c r="AB1089" s="49"/>
      <c r="AC1089" s="49"/>
      <c r="AD1089" s="49"/>
      <c r="AE1089" s="49"/>
      <c r="AF1089" s="49"/>
      <c r="AG1089" s="49"/>
      <c r="AH1089" s="49"/>
      <c r="AI1089" s="49"/>
      <c r="AJ1089" s="49"/>
      <c r="AK1089" s="49"/>
      <c r="AL1089" s="49"/>
      <c r="AM1089" s="49"/>
      <c r="AN1089" s="49"/>
      <c r="AO1089" s="49"/>
      <c r="AP1089" s="49"/>
      <c r="AQ1089" s="49"/>
      <c r="AR1089" s="49"/>
    </row>
    <row r="1090" spans="9:44">
      <c r="I1090" s="20"/>
      <c r="W1090" s="49"/>
      <c r="X1090" s="49"/>
      <c r="Y1090" s="49"/>
      <c r="Z1090" s="49"/>
      <c r="AA1090" s="49"/>
      <c r="AB1090" s="49"/>
      <c r="AC1090" s="49"/>
      <c r="AD1090" s="49"/>
      <c r="AE1090" s="49"/>
      <c r="AF1090" s="49"/>
      <c r="AG1090" s="49"/>
      <c r="AH1090" s="49"/>
      <c r="AI1090" s="49"/>
      <c r="AJ1090" s="49"/>
      <c r="AK1090" s="49"/>
      <c r="AL1090" s="49"/>
      <c r="AM1090" s="49"/>
      <c r="AN1090" s="49"/>
      <c r="AO1090" s="49"/>
      <c r="AP1090" s="49"/>
      <c r="AQ1090" s="49"/>
      <c r="AR1090" s="49"/>
    </row>
    <row r="1091" spans="9:44">
      <c r="I1091" s="20"/>
      <c r="W1091" s="49"/>
      <c r="X1091" s="49"/>
      <c r="Y1091" s="49"/>
      <c r="Z1091" s="49"/>
      <c r="AA1091" s="49"/>
      <c r="AB1091" s="49"/>
      <c r="AC1091" s="49"/>
      <c r="AD1091" s="49"/>
      <c r="AE1091" s="49"/>
      <c r="AF1091" s="49"/>
      <c r="AG1091" s="49"/>
      <c r="AH1091" s="49"/>
      <c r="AI1091" s="49"/>
      <c r="AJ1091" s="49"/>
      <c r="AK1091" s="49"/>
      <c r="AL1091" s="49"/>
      <c r="AM1091" s="49"/>
      <c r="AN1091" s="49"/>
      <c r="AO1091" s="49"/>
      <c r="AP1091" s="49"/>
      <c r="AQ1091" s="49"/>
      <c r="AR1091" s="49"/>
    </row>
    <row r="1092" spans="9:44">
      <c r="I1092" s="20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49"/>
      <c r="AG1092" s="49"/>
      <c r="AH1092" s="49"/>
      <c r="AI1092" s="49"/>
      <c r="AJ1092" s="49"/>
      <c r="AK1092" s="49"/>
      <c r="AL1092" s="49"/>
      <c r="AM1092" s="49"/>
      <c r="AN1092" s="49"/>
      <c r="AO1092" s="49"/>
      <c r="AP1092" s="49"/>
      <c r="AQ1092" s="49"/>
      <c r="AR1092" s="49"/>
    </row>
    <row r="1093" spans="9:44">
      <c r="I1093" s="20"/>
      <c r="W1093" s="49"/>
      <c r="X1093" s="49"/>
      <c r="Y1093" s="49"/>
      <c r="Z1093" s="49"/>
      <c r="AA1093" s="49"/>
      <c r="AB1093" s="49"/>
      <c r="AC1093" s="49"/>
      <c r="AD1093" s="49"/>
      <c r="AE1093" s="49"/>
      <c r="AF1093" s="49"/>
      <c r="AG1093" s="49"/>
      <c r="AH1093" s="49"/>
      <c r="AI1093" s="49"/>
      <c r="AJ1093" s="49"/>
      <c r="AK1093" s="49"/>
      <c r="AL1093" s="49"/>
      <c r="AM1093" s="49"/>
      <c r="AN1093" s="49"/>
      <c r="AO1093" s="49"/>
      <c r="AP1093" s="49"/>
      <c r="AQ1093" s="49"/>
      <c r="AR1093" s="49"/>
    </row>
    <row r="1094" spans="9:44">
      <c r="I1094" s="20"/>
      <c r="W1094" s="49"/>
      <c r="X1094" s="49"/>
      <c r="Y1094" s="49"/>
      <c r="Z1094" s="49"/>
      <c r="AA1094" s="49"/>
      <c r="AB1094" s="49"/>
      <c r="AC1094" s="49"/>
      <c r="AD1094" s="49"/>
      <c r="AE1094" s="49"/>
      <c r="AF1094" s="49"/>
      <c r="AG1094" s="49"/>
      <c r="AH1094" s="49"/>
      <c r="AI1094" s="49"/>
      <c r="AJ1094" s="49"/>
      <c r="AK1094" s="49"/>
      <c r="AL1094" s="49"/>
      <c r="AM1094" s="49"/>
      <c r="AN1094" s="49"/>
      <c r="AO1094" s="49"/>
      <c r="AP1094" s="49"/>
      <c r="AQ1094" s="49"/>
      <c r="AR1094" s="49"/>
    </row>
    <row r="1095" spans="9:44">
      <c r="I1095" s="20"/>
      <c r="W1095" s="49"/>
      <c r="X1095" s="49"/>
      <c r="Y1095" s="49"/>
      <c r="Z1095" s="49"/>
      <c r="AA1095" s="49"/>
      <c r="AB1095" s="49"/>
      <c r="AC1095" s="49"/>
      <c r="AD1095" s="49"/>
      <c r="AE1095" s="49"/>
      <c r="AF1095" s="49"/>
      <c r="AG1095" s="49"/>
      <c r="AH1095" s="49"/>
      <c r="AI1095" s="49"/>
      <c r="AJ1095" s="49"/>
      <c r="AK1095" s="49"/>
      <c r="AL1095" s="49"/>
      <c r="AM1095" s="49"/>
      <c r="AN1095" s="49"/>
      <c r="AO1095" s="49"/>
      <c r="AP1095" s="49"/>
      <c r="AQ1095" s="49"/>
      <c r="AR1095" s="49"/>
    </row>
    <row r="1096" spans="9:44">
      <c r="I1096" s="20"/>
      <c r="W1096" s="49"/>
      <c r="X1096" s="49"/>
      <c r="Y1096" s="49"/>
      <c r="Z1096" s="49"/>
      <c r="AA1096" s="49"/>
      <c r="AB1096" s="49"/>
      <c r="AC1096" s="49"/>
      <c r="AD1096" s="49"/>
      <c r="AE1096" s="49"/>
      <c r="AF1096" s="49"/>
      <c r="AG1096" s="49"/>
      <c r="AH1096" s="49"/>
      <c r="AI1096" s="49"/>
      <c r="AJ1096" s="49"/>
      <c r="AK1096" s="49"/>
      <c r="AL1096" s="49"/>
      <c r="AM1096" s="49"/>
      <c r="AN1096" s="49"/>
      <c r="AO1096" s="49"/>
      <c r="AP1096" s="49"/>
      <c r="AQ1096" s="49"/>
      <c r="AR1096" s="49"/>
    </row>
    <row r="1097" spans="9:44">
      <c r="I1097" s="20"/>
      <c r="W1097" s="49"/>
      <c r="X1097" s="49"/>
      <c r="Y1097" s="49"/>
      <c r="Z1097" s="49"/>
      <c r="AA1097" s="49"/>
      <c r="AB1097" s="49"/>
      <c r="AC1097" s="49"/>
      <c r="AD1097" s="49"/>
      <c r="AE1097" s="49"/>
      <c r="AF1097" s="49"/>
      <c r="AG1097" s="49"/>
      <c r="AH1097" s="49"/>
      <c r="AI1097" s="49"/>
      <c r="AJ1097" s="49"/>
      <c r="AK1097" s="49"/>
      <c r="AL1097" s="49"/>
      <c r="AM1097" s="49"/>
      <c r="AN1097" s="49"/>
      <c r="AO1097" s="49"/>
      <c r="AP1097" s="49"/>
      <c r="AQ1097" s="49"/>
      <c r="AR1097" s="49"/>
    </row>
    <row r="1098" spans="9:44">
      <c r="I1098" s="20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49"/>
      <c r="AG1098" s="49"/>
      <c r="AH1098" s="49"/>
      <c r="AI1098" s="49"/>
      <c r="AJ1098" s="49"/>
      <c r="AK1098" s="49"/>
      <c r="AL1098" s="49"/>
      <c r="AM1098" s="49"/>
      <c r="AN1098" s="49"/>
      <c r="AO1098" s="49"/>
      <c r="AP1098" s="49"/>
      <c r="AQ1098" s="49"/>
      <c r="AR1098" s="49"/>
    </row>
    <row r="1099" spans="9:44">
      <c r="I1099" s="20"/>
      <c r="W1099" s="49"/>
      <c r="X1099" s="49"/>
      <c r="Y1099" s="49"/>
      <c r="Z1099" s="49"/>
      <c r="AA1099" s="49"/>
      <c r="AB1099" s="49"/>
      <c r="AC1099" s="49"/>
      <c r="AD1099" s="49"/>
      <c r="AE1099" s="49"/>
      <c r="AF1099" s="49"/>
      <c r="AG1099" s="49"/>
      <c r="AH1099" s="49"/>
      <c r="AI1099" s="49"/>
      <c r="AJ1099" s="49"/>
      <c r="AK1099" s="49"/>
      <c r="AL1099" s="49"/>
      <c r="AM1099" s="49"/>
      <c r="AN1099" s="49"/>
      <c r="AO1099" s="49"/>
      <c r="AP1099" s="49"/>
      <c r="AQ1099" s="49"/>
      <c r="AR1099" s="49"/>
    </row>
    <row r="1100" spans="9:44">
      <c r="I1100" s="20"/>
      <c r="W1100" s="49"/>
      <c r="X1100" s="49"/>
      <c r="Y1100" s="49"/>
      <c r="Z1100" s="49"/>
      <c r="AA1100" s="49"/>
      <c r="AB1100" s="49"/>
      <c r="AC1100" s="49"/>
      <c r="AD1100" s="49"/>
      <c r="AE1100" s="49"/>
      <c r="AF1100" s="49"/>
      <c r="AG1100" s="49"/>
      <c r="AH1100" s="49"/>
      <c r="AI1100" s="49"/>
      <c r="AJ1100" s="49"/>
      <c r="AK1100" s="49"/>
      <c r="AL1100" s="49"/>
      <c r="AM1100" s="49"/>
      <c r="AN1100" s="49"/>
      <c r="AO1100" s="49"/>
      <c r="AP1100" s="49"/>
      <c r="AQ1100" s="49"/>
      <c r="AR1100" s="49"/>
    </row>
    <row r="1101" spans="9:44">
      <c r="I1101" s="20"/>
      <c r="W1101" s="49"/>
      <c r="X1101" s="49"/>
      <c r="Y1101" s="49"/>
      <c r="Z1101" s="49"/>
      <c r="AA1101" s="49"/>
      <c r="AB1101" s="49"/>
      <c r="AC1101" s="49"/>
      <c r="AD1101" s="49"/>
      <c r="AE1101" s="49"/>
      <c r="AF1101" s="49"/>
      <c r="AG1101" s="49"/>
      <c r="AH1101" s="49"/>
      <c r="AI1101" s="49"/>
      <c r="AJ1101" s="49"/>
      <c r="AK1101" s="49"/>
      <c r="AL1101" s="49"/>
      <c r="AM1101" s="49"/>
      <c r="AN1101" s="49"/>
      <c r="AO1101" s="49"/>
      <c r="AP1101" s="49"/>
      <c r="AQ1101" s="49"/>
      <c r="AR1101" s="49"/>
    </row>
    <row r="1102" spans="9:44">
      <c r="I1102" s="20"/>
      <c r="W1102" s="49"/>
      <c r="X1102" s="49"/>
      <c r="Y1102" s="49"/>
      <c r="Z1102" s="49"/>
      <c r="AA1102" s="49"/>
      <c r="AB1102" s="49"/>
      <c r="AC1102" s="49"/>
      <c r="AD1102" s="49"/>
      <c r="AE1102" s="49"/>
      <c r="AF1102" s="49"/>
      <c r="AG1102" s="49"/>
      <c r="AH1102" s="49"/>
      <c r="AI1102" s="49"/>
      <c r="AJ1102" s="49"/>
      <c r="AK1102" s="49"/>
      <c r="AL1102" s="49"/>
      <c r="AM1102" s="49"/>
      <c r="AN1102" s="49"/>
      <c r="AO1102" s="49"/>
      <c r="AP1102" s="49"/>
      <c r="AQ1102" s="49"/>
      <c r="AR1102" s="49"/>
    </row>
    <row r="1103" spans="9:44">
      <c r="I1103" s="20"/>
      <c r="W1103" s="49"/>
      <c r="X1103" s="49"/>
      <c r="Y1103" s="49"/>
      <c r="Z1103" s="49"/>
      <c r="AA1103" s="49"/>
      <c r="AB1103" s="49"/>
      <c r="AC1103" s="49"/>
      <c r="AD1103" s="49"/>
      <c r="AE1103" s="49"/>
      <c r="AF1103" s="49"/>
      <c r="AG1103" s="49"/>
      <c r="AH1103" s="49"/>
      <c r="AI1103" s="49"/>
      <c r="AJ1103" s="49"/>
      <c r="AK1103" s="49"/>
      <c r="AL1103" s="49"/>
      <c r="AM1103" s="49"/>
      <c r="AN1103" s="49"/>
      <c r="AO1103" s="49"/>
      <c r="AP1103" s="49"/>
      <c r="AQ1103" s="49"/>
      <c r="AR1103" s="49"/>
    </row>
    <row r="1104" spans="9:44">
      <c r="I1104" s="20"/>
      <c r="W1104" s="49"/>
      <c r="X1104" s="49"/>
      <c r="Y1104" s="49"/>
      <c r="Z1104" s="49"/>
      <c r="AA1104" s="49"/>
      <c r="AB1104" s="49"/>
      <c r="AC1104" s="49"/>
      <c r="AD1104" s="49"/>
      <c r="AE1104" s="49"/>
      <c r="AF1104" s="49"/>
      <c r="AG1104" s="49"/>
      <c r="AH1104" s="49"/>
      <c r="AI1104" s="49"/>
      <c r="AJ1104" s="49"/>
      <c r="AK1104" s="49"/>
      <c r="AL1104" s="49"/>
      <c r="AM1104" s="49"/>
      <c r="AN1104" s="49"/>
      <c r="AO1104" s="49"/>
      <c r="AP1104" s="49"/>
      <c r="AQ1104" s="49"/>
      <c r="AR1104" s="49"/>
    </row>
    <row r="1105" spans="9:44">
      <c r="I1105" s="20"/>
      <c r="W1105" s="49"/>
      <c r="X1105" s="49"/>
      <c r="Y1105" s="49"/>
      <c r="Z1105" s="49"/>
      <c r="AA1105" s="49"/>
      <c r="AB1105" s="49"/>
      <c r="AC1105" s="49"/>
      <c r="AD1105" s="49"/>
      <c r="AE1105" s="49"/>
      <c r="AF1105" s="49"/>
      <c r="AG1105" s="49"/>
      <c r="AH1105" s="49"/>
      <c r="AI1105" s="49"/>
      <c r="AJ1105" s="49"/>
      <c r="AK1105" s="49"/>
      <c r="AL1105" s="49"/>
      <c r="AM1105" s="49"/>
      <c r="AN1105" s="49"/>
      <c r="AO1105" s="49"/>
      <c r="AP1105" s="49"/>
      <c r="AQ1105" s="49"/>
      <c r="AR1105" s="49"/>
    </row>
    <row r="1106" spans="9:44">
      <c r="I1106" s="20"/>
      <c r="W1106" s="49"/>
      <c r="X1106" s="49"/>
      <c r="Y1106" s="49"/>
      <c r="Z1106" s="49"/>
      <c r="AA1106" s="49"/>
      <c r="AB1106" s="49"/>
      <c r="AC1106" s="49"/>
      <c r="AD1106" s="49"/>
      <c r="AE1106" s="49"/>
      <c r="AF1106" s="49"/>
      <c r="AG1106" s="49"/>
      <c r="AH1106" s="49"/>
      <c r="AI1106" s="49"/>
      <c r="AJ1106" s="49"/>
      <c r="AK1106" s="49"/>
      <c r="AL1106" s="49"/>
      <c r="AM1106" s="49"/>
      <c r="AN1106" s="49"/>
      <c r="AO1106" s="49"/>
      <c r="AP1106" s="49"/>
      <c r="AQ1106" s="49"/>
      <c r="AR1106" s="49"/>
    </row>
    <row r="1107" spans="9:44">
      <c r="W1107" s="49"/>
      <c r="X1107" s="49"/>
      <c r="Y1107" s="49"/>
      <c r="Z1107" s="49"/>
      <c r="AA1107" s="49"/>
      <c r="AB1107" s="49"/>
      <c r="AC1107" s="49"/>
      <c r="AD1107" s="49"/>
      <c r="AE1107" s="49"/>
      <c r="AF1107" s="49"/>
      <c r="AG1107" s="49"/>
      <c r="AH1107" s="49"/>
      <c r="AI1107" s="49"/>
      <c r="AJ1107" s="49"/>
      <c r="AK1107" s="49"/>
      <c r="AL1107" s="49"/>
      <c r="AM1107" s="49"/>
      <c r="AN1107" s="49"/>
      <c r="AO1107" s="49"/>
      <c r="AP1107" s="49"/>
      <c r="AQ1107" s="49"/>
      <c r="AR1107" s="49"/>
    </row>
  </sheetData>
  <phoneticPr fontId="3" type="noConversion"/>
  <conditionalFormatting sqref="A550:A573">
    <cfRule type="cellIs" dxfId="9" priority="28" operator="equal">
      <formula>0</formula>
    </cfRule>
    <cfRule type="cellIs" dxfId="8" priority="29" operator="equal">
      <formula>0</formula>
    </cfRule>
  </conditionalFormatting>
  <conditionalFormatting sqref="D564:D573">
    <cfRule type="cellIs" dxfId="7" priority="26" operator="equal">
      <formula>0</formula>
    </cfRule>
    <cfRule type="cellIs" dxfId="6" priority="27" operator="equal">
      <formula>0</formula>
    </cfRule>
  </conditionalFormatting>
  <conditionalFormatting sqref="M550:N573">
    <cfRule type="cellIs" dxfId="5" priority="9" operator="equal">
      <formula>0</formula>
    </cfRule>
    <cfRule type="cellIs" dxfId="4" priority="10" operator="equal">
      <formula>0</formula>
    </cfRule>
  </conditionalFormatting>
  <conditionalFormatting sqref="O550:R573">
    <cfRule type="cellIs" dxfId="3" priority="7" operator="equal">
      <formula>0</formula>
    </cfRule>
    <cfRule type="cellIs" dxfId="2" priority="8" operator="equal">
      <formula>0</formula>
    </cfRule>
  </conditionalFormatting>
  <conditionalFormatting sqref="U550:U573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E720EA-FFAE-7448-91B3-EA63B3AD6C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GDGTs!$AQ1:$AQ1</xm:f>
              <xm:sqref>J1</xm:sqref>
            </x14:sparkline>
            <x14:sparkline>
              <xm:f>GDGTs!$AR1:$AR1</xm:f>
              <xm:sqref>K1</xm:sqref>
            </x14:sparkline>
            <x14:sparkline>
              <xm:f>GDGTs!$AS1:$AS1</xm:f>
              <xm:sqref>L1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4D05-259D-4621-8401-060F1D0850BE}">
  <dimension ref="A1:A2"/>
  <sheetViews>
    <sheetView workbookViewId="0">
      <selection activeCell="C10" sqref="C10"/>
    </sheetView>
  </sheetViews>
  <sheetFormatPr baseColWidth="10" defaultColWidth="8.83203125" defaultRowHeight="16"/>
  <sheetData>
    <row r="1" spans="1:1">
      <c r="A1" t="s">
        <v>8</v>
      </c>
    </row>
    <row r="2" spans="1:1">
      <c r="A2" t="s">
        <v>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AE277593611EF41BCBBF2F9339F2A16" ma:contentTypeVersion="12" ma:contentTypeDescription="新建文档。" ma:contentTypeScope="" ma:versionID="ed699676efd5c76f25c508b721a8c6b5">
  <xsd:schema xmlns:xsd="http://www.w3.org/2001/XMLSchema" xmlns:xs="http://www.w3.org/2001/XMLSchema" xmlns:p="http://schemas.microsoft.com/office/2006/metadata/properties" xmlns:ns2="11ad9db0-7f2d-4918-95ab-0cf01610bb7e" xmlns:ns3="672a0003-d657-4c31-8e51-0f5ff066bbb9" targetNamespace="http://schemas.microsoft.com/office/2006/metadata/properties" ma:root="true" ma:fieldsID="2a021b9bf3c27b5efb189c4ad4ff1092" ns2:_="" ns3:_="">
    <xsd:import namespace="11ad9db0-7f2d-4918-95ab-0cf01610bb7e"/>
    <xsd:import namespace="672a0003-d657-4c31-8e51-0f5ff066bb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d9db0-7f2d-4918-95ab-0cf01610b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a0003-d657-4c31-8e51-0f5ff066bbb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800557-2AE1-471A-8166-27C6E8185C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F2BD18-7ED9-4710-86DD-D4ED11414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d9db0-7f2d-4918-95ab-0cf01610bb7e"/>
    <ds:schemaRef ds:uri="672a0003-d657-4c31-8e51-0f5ff066b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3028DD-4795-4415-AE6F-CD6444727B7F}">
  <ds:schemaRefs>
    <ds:schemaRef ds:uri="http://www.w3.org/XML/1998/namespace"/>
    <ds:schemaRef ds:uri="http://schemas.microsoft.com/office/2006/metadata/properties"/>
    <ds:schemaRef ds:uri="11ad9db0-7f2d-4918-95ab-0cf01610bb7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672a0003-d657-4c31-8e51-0f5ff066bbb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GDGTs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2021-10-05T13:51:31Z</dcterms:created>
  <dcterms:modified xsi:type="dcterms:W3CDTF">2022-08-18T11:31:40Z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0x0101007AE277593611EF41BCBBF2F9339F2A16</vt:lpwstr>
  </property>
</Properties>
</file>