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34" documentId="11_BE9CC011A3E38B5B1FD2EC04156FFAA729F7003E" xr6:coauthVersionLast="47" xr6:coauthVersionMax="47" xr10:uidLastSave="{E2CA59B8-B1AA-1A4B-896B-2B4808B82835}"/>
  <bookViews>
    <workbookView xWindow="0" yWindow="0" windowWidth="33600" windowHeight="21000" firstSheet="2" activeTab="7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H18" i="7" l="1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<sst xmlns="http://schemas.openxmlformats.org/spreadsheetml/2006/main" count="1680" uniqueCount="297">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</sst>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3" bestFit="1" customWidth="1"/>
  </cols>
  <sheetData>
    <row r="1" spans="1:3" ht="17.25" customHeight="1" x14ac:dyDescent="0.2">
      <c r="A1" s="12" t="s">
        <v>290</v>
      </c>
      <c r="B1" s="12" t="s">
        <v>291</v>
      </c>
      <c r="C1" s="11" t="s">
        <v>292</v>
      </c>
    </row>
    <row r="2" spans="1:3" ht="17.25" customHeight="1" x14ac:dyDescent="0.2">
      <c r="A2" s="12">
        <v>4.5999999999999996</v>
      </c>
      <c r="B2" s="12">
        <v>1.75</v>
      </c>
      <c r="C2" s="11" t="s">
        <v>293</v>
      </c>
    </row>
    <row r="3" spans="1:3" ht="17.25" customHeight="1" x14ac:dyDescent="0.2">
      <c r="A3" s="12">
        <v>4.5999999999999996</v>
      </c>
      <c r="B3" s="12">
        <v>1.6</v>
      </c>
      <c r="C3" s="11" t="s">
        <v>294</v>
      </c>
    </row>
    <row r="4" spans="1:3" ht="17.25" customHeight="1" x14ac:dyDescent="0.2">
      <c r="A4" s="12">
        <v>6.4</v>
      </c>
      <c r="B4" s="12">
        <v>1.93</v>
      </c>
      <c r="C4" s="11" t="s">
        <v>293</v>
      </c>
    </row>
    <row r="5" spans="1:3" ht="17.25" customHeight="1" x14ac:dyDescent="0.2">
      <c r="A5" s="12">
        <v>6.4</v>
      </c>
      <c r="B5" s="12">
        <v>1.85</v>
      </c>
      <c r="C5" s="11" t="s">
        <v>294</v>
      </c>
    </row>
    <row r="6" spans="1:3" ht="17.25" customHeight="1" x14ac:dyDescent="0.2">
      <c r="A6" s="12">
        <v>8.1999999999999993</v>
      </c>
      <c r="B6" s="12">
        <v>2.11</v>
      </c>
      <c r="C6" s="11" t="s">
        <v>293</v>
      </c>
    </row>
    <row r="7" spans="1:3" ht="17.25" customHeight="1" x14ac:dyDescent="0.2">
      <c r="A7" s="12">
        <v>8.1999999999999993</v>
      </c>
      <c r="B7" s="12">
        <v>2.33</v>
      </c>
      <c r="C7" s="11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1" width="17.6640625" style="5" bestFit="1" customWidth="1"/>
    <col min="2" max="2" width="13" style="5" bestFit="1" customWidth="1"/>
    <col min="3" max="3" width="9" style="5" bestFit="1" customWidth="1"/>
    <col min="4" max="4" width="13.33203125" style="13" bestFit="1" customWidth="1"/>
    <col min="5" max="5" width="9.5" style="5" bestFit="1" customWidth="1"/>
    <col min="6" max="6" width="11.83203125" style="13" bestFit="1" customWidth="1"/>
    <col min="7" max="7" width="21.1640625" style="6" bestFit="1" customWidth="1"/>
    <col min="8" max="8" width="20" style="6" bestFit="1" customWidth="1"/>
  </cols>
  <sheetData>
    <row r="1" spans="1:8" ht="17.25" customHeight="1" x14ac:dyDescent="0.25">
      <c r="A1" s="187" t="s">
        <v>0</v>
      </c>
      <c r="B1" s="187" t="s">
        <v>1</v>
      </c>
      <c r="C1" s="187" t="s">
        <v>2</v>
      </c>
      <c r="D1" s="188" t="s">
        <v>3</v>
      </c>
      <c r="E1" s="187" t="s">
        <v>4</v>
      </c>
      <c r="F1" s="188" t="s">
        <v>5</v>
      </c>
      <c r="G1" s="189" t="s">
        <v>6</v>
      </c>
      <c r="H1" s="189" t="s">
        <v>7</v>
      </c>
    </row>
    <row r="2" spans="1:8" ht="17.25" customHeight="1" x14ac:dyDescent="0.25">
      <c r="A2" s="190">
        <v>1</v>
      </c>
      <c r="B2" s="190">
        <v>1534</v>
      </c>
      <c r="C2" s="190">
        <v>2</v>
      </c>
      <c r="D2" s="191" t="s">
        <v>8</v>
      </c>
      <c r="E2" s="190">
        <v>35769</v>
      </c>
      <c r="F2" s="191" t="s">
        <v>9</v>
      </c>
      <c r="G2" s="192">
        <v>768.90263749199994</v>
      </c>
      <c r="H2" s="192">
        <v>1041584</v>
      </c>
    </row>
    <row r="3" spans="1:8" ht="17.25" customHeight="1" x14ac:dyDescent="0.25">
      <c r="A3" s="192">
        <v>0.9</v>
      </c>
      <c r="B3" s="190">
        <v>1416</v>
      </c>
      <c r="C3" s="190">
        <v>2</v>
      </c>
      <c r="D3" s="191" t="s">
        <v>8</v>
      </c>
      <c r="E3" s="190">
        <v>35769</v>
      </c>
      <c r="F3" s="191" t="s">
        <v>9</v>
      </c>
      <c r="G3" s="192">
        <v>692.01237374280004</v>
      </c>
      <c r="H3" s="192">
        <v>937427</v>
      </c>
    </row>
    <row r="4" spans="1:8" ht="17.25" customHeight="1" x14ac:dyDescent="0.25">
      <c r="A4" s="192">
        <v>0.8</v>
      </c>
      <c r="B4" s="190">
        <v>1239</v>
      </c>
      <c r="C4" s="190">
        <v>2</v>
      </c>
      <c r="D4" s="191" t="s">
        <v>8</v>
      </c>
      <c r="E4" s="190">
        <v>35769</v>
      </c>
      <c r="F4" s="191" t="s">
        <v>9</v>
      </c>
      <c r="G4" s="192">
        <v>615.12210999360002</v>
      </c>
      <c r="H4" s="192">
        <v>833269</v>
      </c>
    </row>
    <row r="5" spans="1:8" ht="17.25" customHeight="1" x14ac:dyDescent="0.25">
      <c r="A5" s="192">
        <v>0.7</v>
      </c>
      <c r="B5" s="190">
        <v>1062</v>
      </c>
      <c r="C5" s="190">
        <v>2</v>
      </c>
      <c r="D5" s="191" t="s">
        <v>8</v>
      </c>
      <c r="E5" s="190">
        <v>35769</v>
      </c>
      <c r="F5" s="191" t="s">
        <v>9</v>
      </c>
      <c r="G5" s="192">
        <v>538.23184624439989</v>
      </c>
      <c r="H5" s="192">
        <v>729112</v>
      </c>
    </row>
    <row r="6" spans="1:8" ht="17.25" customHeight="1" x14ac:dyDescent="0.25">
      <c r="A6" s="192">
        <v>0.6</v>
      </c>
      <c r="B6" s="190">
        <v>944</v>
      </c>
      <c r="C6" s="190">
        <v>2</v>
      </c>
      <c r="D6" s="191" t="s">
        <v>8</v>
      </c>
      <c r="E6" s="190">
        <v>35769</v>
      </c>
      <c r="F6" s="191" t="s">
        <v>9</v>
      </c>
      <c r="G6" s="192">
        <v>461.34158249519999</v>
      </c>
      <c r="H6" s="192">
        <v>624955</v>
      </c>
    </row>
    <row r="7" spans="1:8" ht="17.25" customHeight="1" x14ac:dyDescent="0.25">
      <c r="A7" s="192">
        <v>0.5</v>
      </c>
      <c r="B7" s="190">
        <v>767</v>
      </c>
      <c r="C7" s="190">
        <v>2</v>
      </c>
      <c r="D7" s="191" t="s">
        <v>8</v>
      </c>
      <c r="E7" s="190">
        <v>35769</v>
      </c>
      <c r="F7" s="191" t="s">
        <v>9</v>
      </c>
      <c r="G7" s="192">
        <v>384.45131874599997</v>
      </c>
      <c r="H7" s="192">
        <v>520797</v>
      </c>
    </row>
    <row r="8" spans="1:8" ht="17.25" customHeight="1" x14ac:dyDescent="0.25">
      <c r="A8" s="192">
        <v>0.4</v>
      </c>
      <c r="B8" s="190">
        <v>590</v>
      </c>
      <c r="C8" s="190">
        <v>2</v>
      </c>
      <c r="D8" s="191" t="s">
        <v>8</v>
      </c>
      <c r="E8" s="190">
        <v>35769</v>
      </c>
      <c r="F8" s="191" t="s">
        <v>9</v>
      </c>
      <c r="G8" s="192">
        <v>307.56105499680001</v>
      </c>
      <c r="H8" s="192">
        <v>416639</v>
      </c>
    </row>
    <row r="9" spans="1:8" ht="17.25" customHeight="1" x14ac:dyDescent="0.25">
      <c r="A9" s="192">
        <v>0.3</v>
      </c>
      <c r="B9" s="190">
        <v>472</v>
      </c>
      <c r="C9" s="190">
        <v>2</v>
      </c>
      <c r="D9" s="191" t="s">
        <v>8</v>
      </c>
      <c r="E9" s="190">
        <v>35769</v>
      </c>
      <c r="F9" s="191" t="s">
        <v>9</v>
      </c>
      <c r="G9" s="192">
        <v>230.67079124759999</v>
      </c>
      <c r="H9" s="192">
        <v>312481</v>
      </c>
    </row>
    <row r="10" spans="1:8" ht="17.25" customHeight="1" x14ac:dyDescent="0.25">
      <c r="A10" s="192">
        <v>0.2</v>
      </c>
      <c r="B10" s="190">
        <v>295</v>
      </c>
      <c r="C10" s="190">
        <v>2</v>
      </c>
      <c r="D10" s="191" t="s">
        <v>8</v>
      </c>
      <c r="E10" s="190">
        <v>35769</v>
      </c>
      <c r="F10" s="191" t="s">
        <v>9</v>
      </c>
      <c r="G10" s="192">
        <v>153.78052749840001</v>
      </c>
      <c r="H10" s="192">
        <v>208322</v>
      </c>
    </row>
    <row r="11" spans="1:8" ht="17.25" customHeight="1" x14ac:dyDescent="0.25">
      <c r="A11" s="192">
        <v>0.1</v>
      </c>
      <c r="B11" s="190">
        <v>118</v>
      </c>
      <c r="C11" s="190">
        <v>2</v>
      </c>
      <c r="D11" s="191" t="s">
        <v>8</v>
      </c>
      <c r="E11" s="190">
        <v>35769</v>
      </c>
      <c r="F11" s="191" t="s">
        <v>9</v>
      </c>
      <c r="G11" s="192">
        <v>76.890263749200003</v>
      </c>
      <c r="H11" s="192">
        <v>104178</v>
      </c>
    </row>
    <row r="12" spans="1:8" ht="17.25" customHeight="1" x14ac:dyDescent="0.25">
      <c r="A12" s="190">
        <v>0</v>
      </c>
      <c r="B12" s="190">
        <v>0</v>
      </c>
      <c r="C12" s="190">
        <v>2</v>
      </c>
      <c r="D12" s="191" t="s">
        <v>8</v>
      </c>
      <c r="E12" s="190">
        <v>35769</v>
      </c>
      <c r="F12" s="191" t="s">
        <v>9</v>
      </c>
      <c r="G12" s="192">
        <v>0</v>
      </c>
      <c r="H12" s="192">
        <v>0</v>
      </c>
    </row>
    <row r="13" spans="1:8" ht="17.25" customHeight="1" x14ac:dyDescent="0.25">
      <c r="A13" s="190">
        <v>1</v>
      </c>
      <c r="B13" s="190">
        <v>1534</v>
      </c>
      <c r="C13" s="190">
        <v>2</v>
      </c>
      <c r="D13" s="191" t="s">
        <v>13</v>
      </c>
      <c r="E13" s="190">
        <v>35136</v>
      </c>
      <c r="F13" s="191" t="s">
        <v>9</v>
      </c>
      <c r="G13" s="192">
        <v>768.90263749199994</v>
      </c>
      <c r="H13" s="192">
        <v>1079332</v>
      </c>
    </row>
    <row r="14" spans="1:8" ht="17.25" customHeight="1" x14ac:dyDescent="0.25">
      <c r="A14" s="192">
        <v>0.9</v>
      </c>
      <c r="B14" s="190">
        <v>1416</v>
      </c>
      <c r="C14" s="190">
        <v>2</v>
      </c>
      <c r="D14" s="191" t="s">
        <v>13</v>
      </c>
      <c r="E14" s="190">
        <v>35136</v>
      </c>
      <c r="F14" s="191" t="s">
        <v>9</v>
      </c>
      <c r="G14" s="192">
        <v>692.01237374280004</v>
      </c>
      <c r="H14" s="192">
        <v>971400</v>
      </c>
    </row>
    <row r="15" spans="1:8" ht="17.25" customHeight="1" x14ac:dyDescent="0.25">
      <c r="A15" s="192">
        <v>0.8</v>
      </c>
      <c r="B15" s="190">
        <v>1239</v>
      </c>
      <c r="C15" s="190">
        <v>2</v>
      </c>
      <c r="D15" s="191" t="s">
        <v>13</v>
      </c>
      <c r="E15" s="190">
        <v>35136</v>
      </c>
      <c r="F15" s="191" t="s">
        <v>9</v>
      </c>
      <c r="G15" s="192">
        <v>615.12210999360002</v>
      </c>
      <c r="H15" s="192">
        <v>863467</v>
      </c>
    </row>
    <row r="16" spans="1:8" ht="17.25" customHeight="1" x14ac:dyDescent="0.25">
      <c r="A16" s="192">
        <v>0.7</v>
      </c>
      <c r="B16" s="190">
        <v>1062</v>
      </c>
      <c r="C16" s="190">
        <v>2</v>
      </c>
      <c r="D16" s="191" t="s">
        <v>13</v>
      </c>
      <c r="E16" s="190">
        <v>35136</v>
      </c>
      <c r="F16" s="191" t="s">
        <v>9</v>
      </c>
      <c r="G16" s="192">
        <v>538.23184624439989</v>
      </c>
      <c r="H16" s="192">
        <v>755536</v>
      </c>
    </row>
    <row r="17" spans="1:8" ht="17.25" customHeight="1" x14ac:dyDescent="0.25">
      <c r="A17" s="192">
        <v>0.6</v>
      </c>
      <c r="B17" s="190">
        <v>944</v>
      </c>
      <c r="C17" s="190">
        <v>2</v>
      </c>
      <c r="D17" s="191" t="s">
        <v>13</v>
      </c>
      <c r="E17" s="190">
        <v>35136</v>
      </c>
      <c r="F17" s="191" t="s">
        <v>9</v>
      </c>
      <c r="G17" s="192">
        <v>461.34158249519999</v>
      </c>
      <c r="H17" s="192">
        <v>647604</v>
      </c>
    </row>
    <row r="18" spans="1:8" ht="17.25" customHeight="1" x14ac:dyDescent="0.25">
      <c r="A18" s="192">
        <v>0.5</v>
      </c>
      <c r="B18" s="190">
        <v>767</v>
      </c>
      <c r="C18" s="190">
        <v>2</v>
      </c>
      <c r="D18" s="191" t="s">
        <v>13</v>
      </c>
      <c r="E18" s="190">
        <v>35136</v>
      </c>
      <c r="F18" s="191" t="s">
        <v>9</v>
      </c>
      <c r="G18" s="192">
        <v>384.45131874599997</v>
      </c>
      <c r="H18" s="192">
        <v>539671</v>
      </c>
    </row>
    <row r="19" spans="1:8" ht="17.25" customHeight="1" x14ac:dyDescent="0.25">
      <c r="A19" s="192">
        <v>0.4</v>
      </c>
      <c r="B19" s="190">
        <v>590</v>
      </c>
      <c r="C19" s="190">
        <v>2</v>
      </c>
      <c r="D19" s="191" t="s">
        <v>13</v>
      </c>
      <c r="E19" s="190">
        <v>35136</v>
      </c>
      <c r="F19" s="191" t="s">
        <v>9</v>
      </c>
      <c r="G19" s="192">
        <v>307.56105499680001</v>
      </c>
      <c r="H19" s="192">
        <v>431739</v>
      </c>
    </row>
    <row r="20" spans="1:8" ht="17.25" customHeight="1" x14ac:dyDescent="0.25">
      <c r="A20" s="192">
        <v>0.3</v>
      </c>
      <c r="B20" s="190">
        <v>472</v>
      </c>
      <c r="C20" s="190">
        <v>2</v>
      </c>
      <c r="D20" s="191" t="s">
        <v>13</v>
      </c>
      <c r="E20" s="190">
        <v>35136</v>
      </c>
      <c r="F20" s="191" t="s">
        <v>9</v>
      </c>
      <c r="G20" s="192">
        <v>230.67079124759999</v>
      </c>
      <c r="H20" s="192">
        <v>323806</v>
      </c>
    </row>
    <row r="21" spans="1:8" ht="17.25" customHeight="1" x14ac:dyDescent="0.25">
      <c r="A21" s="192">
        <v>0.2</v>
      </c>
      <c r="B21" s="190">
        <v>295</v>
      </c>
      <c r="C21" s="190">
        <v>2</v>
      </c>
      <c r="D21" s="191" t="s">
        <v>13</v>
      </c>
      <c r="E21" s="190">
        <v>35136</v>
      </c>
      <c r="F21" s="191" t="s">
        <v>9</v>
      </c>
      <c r="G21" s="192">
        <v>153.78052749840001</v>
      </c>
      <c r="H21" s="192">
        <v>215872</v>
      </c>
    </row>
    <row r="22" spans="1:8" ht="17.25" customHeight="1" x14ac:dyDescent="0.25">
      <c r="A22" s="192">
        <v>0.1</v>
      </c>
      <c r="B22" s="190">
        <v>118</v>
      </c>
      <c r="C22" s="190">
        <v>2</v>
      </c>
      <c r="D22" s="191" t="s">
        <v>13</v>
      </c>
      <c r="E22" s="190">
        <v>35136</v>
      </c>
      <c r="F22" s="191" t="s">
        <v>9</v>
      </c>
      <c r="G22" s="192">
        <v>76.890263749200003</v>
      </c>
      <c r="H22" s="192">
        <v>107955</v>
      </c>
    </row>
    <row r="23" spans="1:8" ht="17.25" customHeight="1" x14ac:dyDescent="0.25">
      <c r="A23" s="190">
        <v>0</v>
      </c>
      <c r="B23" s="190">
        <v>0</v>
      </c>
      <c r="C23" s="190">
        <v>2</v>
      </c>
      <c r="D23" s="191" t="s">
        <v>13</v>
      </c>
      <c r="E23" s="190">
        <v>35136</v>
      </c>
      <c r="F23" s="191" t="s">
        <v>9</v>
      </c>
      <c r="G23" s="192">
        <v>0</v>
      </c>
      <c r="H23" s="192">
        <v>0</v>
      </c>
    </row>
    <row r="24" spans="1:8" ht="17.25" customHeight="1" x14ac:dyDescent="0.25">
      <c r="A24" s="190">
        <v>1</v>
      </c>
      <c r="B24" s="190">
        <v>1534</v>
      </c>
      <c r="C24" s="190">
        <v>2</v>
      </c>
      <c r="D24" s="191" t="s">
        <v>10</v>
      </c>
      <c r="E24" s="190">
        <v>36040</v>
      </c>
      <c r="F24" s="191" t="s">
        <v>9</v>
      </c>
      <c r="G24" s="192">
        <v>768.90263749199994</v>
      </c>
      <c r="H24" s="192">
        <v>1103970</v>
      </c>
    </row>
    <row r="25" spans="1:8" ht="17.25" customHeight="1" x14ac:dyDescent="0.25">
      <c r="A25" s="192">
        <v>0.9</v>
      </c>
      <c r="B25" s="190">
        <v>1416</v>
      </c>
      <c r="C25" s="190">
        <v>2</v>
      </c>
      <c r="D25" s="191" t="s">
        <v>10</v>
      </c>
      <c r="E25" s="190">
        <v>36040</v>
      </c>
      <c r="F25" s="191" t="s">
        <v>9</v>
      </c>
      <c r="G25" s="192">
        <v>692.01237374280004</v>
      </c>
      <c r="H25" s="190">
        <v>993574</v>
      </c>
    </row>
    <row r="26" spans="1:8" ht="17.25" customHeight="1" x14ac:dyDescent="0.25">
      <c r="A26" s="192">
        <v>0.8</v>
      </c>
      <c r="B26" s="190">
        <v>1239</v>
      </c>
      <c r="C26" s="190">
        <v>2</v>
      </c>
      <c r="D26" s="191" t="s">
        <v>10</v>
      </c>
      <c r="E26" s="190">
        <v>36040</v>
      </c>
      <c r="F26" s="191" t="s">
        <v>9</v>
      </c>
      <c r="G26" s="192">
        <v>615.12210999360002</v>
      </c>
      <c r="H26" s="192">
        <v>883178</v>
      </c>
    </row>
    <row r="27" spans="1:8" ht="17.25" customHeight="1" x14ac:dyDescent="0.25">
      <c r="A27" s="192">
        <v>0.7</v>
      </c>
      <c r="B27" s="190">
        <v>1062</v>
      </c>
      <c r="C27" s="190">
        <v>2</v>
      </c>
      <c r="D27" s="191" t="s">
        <v>10</v>
      </c>
      <c r="E27" s="190">
        <v>36040</v>
      </c>
      <c r="F27" s="191" t="s">
        <v>9</v>
      </c>
      <c r="G27" s="192">
        <v>538.23184624439989</v>
      </c>
      <c r="H27" s="192">
        <v>772783</v>
      </c>
    </row>
    <row r="28" spans="1:8" ht="17.25" customHeight="1" x14ac:dyDescent="0.25">
      <c r="A28" s="192">
        <v>0.6</v>
      </c>
      <c r="B28" s="190">
        <v>944</v>
      </c>
      <c r="C28" s="190">
        <v>2</v>
      </c>
      <c r="D28" s="191" t="s">
        <v>10</v>
      </c>
      <c r="E28" s="190">
        <v>36040</v>
      </c>
      <c r="F28" s="191" t="s">
        <v>9</v>
      </c>
      <c r="G28" s="192">
        <v>461.34158249519999</v>
      </c>
      <c r="H28" s="192">
        <v>662387</v>
      </c>
    </row>
    <row r="29" spans="1:8" ht="17.25" customHeight="1" x14ac:dyDescent="0.25">
      <c r="A29" s="192">
        <v>0.5</v>
      </c>
      <c r="B29" s="190">
        <v>767</v>
      </c>
      <c r="C29" s="190">
        <v>2</v>
      </c>
      <c r="D29" s="191" t="s">
        <v>10</v>
      </c>
      <c r="E29" s="190">
        <v>36040</v>
      </c>
      <c r="F29" s="191" t="s">
        <v>9</v>
      </c>
      <c r="G29" s="192">
        <v>384.45131874599997</v>
      </c>
      <c r="H29" s="192">
        <v>551991</v>
      </c>
    </row>
    <row r="30" spans="1:8" ht="17.25" customHeight="1" x14ac:dyDescent="0.25">
      <c r="A30" s="192">
        <v>0.4</v>
      </c>
      <c r="B30" s="190">
        <v>590</v>
      </c>
      <c r="C30" s="190">
        <v>2</v>
      </c>
      <c r="D30" s="191" t="s">
        <v>10</v>
      </c>
      <c r="E30" s="190">
        <v>36040</v>
      </c>
      <c r="F30" s="191" t="s">
        <v>9</v>
      </c>
      <c r="G30" s="192">
        <v>307.56105499680001</v>
      </c>
      <c r="H30" s="192">
        <v>441595</v>
      </c>
    </row>
    <row r="31" spans="1:8" ht="17.25" customHeight="1" x14ac:dyDescent="0.25">
      <c r="A31" s="192">
        <v>0.3</v>
      </c>
      <c r="B31" s="190">
        <v>472</v>
      </c>
      <c r="C31" s="190">
        <v>2</v>
      </c>
      <c r="D31" s="191" t="s">
        <v>10</v>
      </c>
      <c r="E31" s="190">
        <v>36040</v>
      </c>
      <c r="F31" s="191" t="s">
        <v>9</v>
      </c>
      <c r="G31" s="192">
        <v>230.67079124759999</v>
      </c>
      <c r="H31" s="192">
        <v>331198</v>
      </c>
    </row>
    <row r="32" spans="1:8" ht="17.25" customHeight="1" x14ac:dyDescent="0.25">
      <c r="A32" s="192">
        <v>0.2</v>
      </c>
      <c r="B32" s="190">
        <v>295</v>
      </c>
      <c r="C32" s="190">
        <v>2</v>
      </c>
      <c r="D32" s="191" t="s">
        <v>10</v>
      </c>
      <c r="E32" s="190">
        <v>36040</v>
      </c>
      <c r="F32" s="191" t="s">
        <v>9</v>
      </c>
      <c r="G32" s="192">
        <v>153.78052749840001</v>
      </c>
      <c r="H32" s="192">
        <v>220800</v>
      </c>
    </row>
    <row r="33" spans="1:8" ht="17.25" customHeight="1" x14ac:dyDescent="0.25">
      <c r="A33" s="192">
        <v>0.1</v>
      </c>
      <c r="B33" s="190">
        <v>118</v>
      </c>
      <c r="C33" s="190">
        <v>2</v>
      </c>
      <c r="D33" s="191" t="s">
        <v>10</v>
      </c>
      <c r="E33" s="190">
        <v>36040</v>
      </c>
      <c r="F33" s="191" t="s">
        <v>9</v>
      </c>
      <c r="G33" s="192">
        <v>76.890263749200003</v>
      </c>
      <c r="H33" s="192">
        <v>110425</v>
      </c>
    </row>
    <row r="34" spans="1:8" ht="17.25" customHeight="1" x14ac:dyDescent="0.25">
      <c r="A34" s="190">
        <v>0</v>
      </c>
      <c r="B34" s="190">
        <v>0</v>
      </c>
      <c r="C34" s="190">
        <v>2</v>
      </c>
      <c r="D34" s="191" t="s">
        <v>10</v>
      </c>
      <c r="E34" s="190">
        <v>36040</v>
      </c>
      <c r="F34" s="191" t="s">
        <v>9</v>
      </c>
      <c r="G34" s="192">
        <v>0</v>
      </c>
      <c r="H34" s="192">
        <v>0</v>
      </c>
    </row>
    <row r="35" spans="1:8" ht="17.25" customHeight="1" x14ac:dyDescent="0.25">
      <c r="A35" s="190">
        <v>1</v>
      </c>
      <c r="B35" s="190">
        <v>1534</v>
      </c>
      <c r="C35" s="190">
        <v>2</v>
      </c>
      <c r="D35" s="191" t="s">
        <v>12</v>
      </c>
      <c r="E35" s="190">
        <v>36507</v>
      </c>
      <c r="F35" s="191" t="s">
        <v>9</v>
      </c>
      <c r="G35" s="192">
        <v>768.90263749199994</v>
      </c>
      <c r="H35" s="192">
        <v>1103970</v>
      </c>
    </row>
    <row r="36" spans="1:8" ht="17.25" customHeight="1" x14ac:dyDescent="0.25">
      <c r="A36" s="192">
        <v>0.9</v>
      </c>
      <c r="B36" s="190">
        <v>1416</v>
      </c>
      <c r="C36" s="190">
        <v>2</v>
      </c>
      <c r="D36" s="191" t="s">
        <v>12</v>
      </c>
      <c r="E36" s="190">
        <v>36507</v>
      </c>
      <c r="F36" s="191" t="s">
        <v>9</v>
      </c>
      <c r="G36" s="192">
        <v>692.01237374280004</v>
      </c>
      <c r="H36" s="192">
        <v>993574</v>
      </c>
    </row>
    <row r="37" spans="1:8" ht="17.25" customHeight="1" x14ac:dyDescent="0.25">
      <c r="A37" s="192">
        <v>0.8</v>
      </c>
      <c r="B37" s="190">
        <v>1239</v>
      </c>
      <c r="C37" s="190">
        <v>2</v>
      </c>
      <c r="D37" s="191" t="s">
        <v>12</v>
      </c>
      <c r="E37" s="190">
        <v>36507</v>
      </c>
      <c r="F37" s="191" t="s">
        <v>9</v>
      </c>
      <c r="G37" s="192">
        <v>615.12210999360002</v>
      </c>
      <c r="H37" s="192">
        <v>883178</v>
      </c>
    </row>
    <row r="38" spans="1:8" ht="17.25" customHeight="1" x14ac:dyDescent="0.25">
      <c r="A38" s="192">
        <v>0.7</v>
      </c>
      <c r="B38" s="190">
        <v>1062</v>
      </c>
      <c r="C38" s="190">
        <v>2</v>
      </c>
      <c r="D38" s="191" t="s">
        <v>12</v>
      </c>
      <c r="E38" s="190">
        <v>36507</v>
      </c>
      <c r="F38" s="191" t="s">
        <v>9</v>
      </c>
      <c r="G38" s="192">
        <v>538.23184624439989</v>
      </c>
      <c r="H38" s="192">
        <v>772783</v>
      </c>
    </row>
    <row r="39" spans="1:8" ht="17.25" customHeight="1" x14ac:dyDescent="0.25">
      <c r="A39" s="192">
        <v>0.6</v>
      </c>
      <c r="B39" s="190">
        <v>944</v>
      </c>
      <c r="C39" s="190">
        <v>2</v>
      </c>
      <c r="D39" s="191" t="s">
        <v>12</v>
      </c>
      <c r="E39" s="190">
        <v>36507</v>
      </c>
      <c r="F39" s="191" t="s">
        <v>9</v>
      </c>
      <c r="G39" s="192">
        <v>461.34158249519999</v>
      </c>
      <c r="H39" s="192">
        <v>662387</v>
      </c>
    </row>
    <row r="40" spans="1:8" ht="17.25" customHeight="1" x14ac:dyDescent="0.25">
      <c r="A40" s="192">
        <v>0.5</v>
      </c>
      <c r="B40" s="190">
        <v>767</v>
      </c>
      <c r="C40" s="190">
        <v>2</v>
      </c>
      <c r="D40" s="191" t="s">
        <v>12</v>
      </c>
      <c r="E40" s="190">
        <v>36507</v>
      </c>
      <c r="F40" s="191" t="s">
        <v>9</v>
      </c>
      <c r="G40" s="192">
        <v>384.45131874599997</v>
      </c>
      <c r="H40" s="192">
        <v>551991</v>
      </c>
    </row>
    <row r="41" spans="1:8" ht="17.25" customHeight="1" x14ac:dyDescent="0.25">
      <c r="A41" s="192">
        <v>0.4</v>
      </c>
      <c r="B41" s="190">
        <v>590</v>
      </c>
      <c r="C41" s="190">
        <v>2</v>
      </c>
      <c r="D41" s="191" t="s">
        <v>12</v>
      </c>
      <c r="E41" s="190">
        <v>36507</v>
      </c>
      <c r="F41" s="191" t="s">
        <v>9</v>
      </c>
      <c r="G41" s="192">
        <v>307.56105499680001</v>
      </c>
      <c r="H41" s="192">
        <v>441595</v>
      </c>
    </row>
    <row r="42" spans="1:8" ht="17.25" customHeight="1" x14ac:dyDescent="0.25">
      <c r="A42" s="192">
        <v>0.3</v>
      </c>
      <c r="B42" s="190">
        <v>472</v>
      </c>
      <c r="C42" s="190">
        <v>2</v>
      </c>
      <c r="D42" s="191" t="s">
        <v>12</v>
      </c>
      <c r="E42" s="190">
        <v>36507</v>
      </c>
      <c r="F42" s="191" t="s">
        <v>9</v>
      </c>
      <c r="G42" s="192">
        <v>230.67079124759999</v>
      </c>
      <c r="H42" s="192">
        <v>331198</v>
      </c>
    </row>
    <row r="43" spans="1:8" ht="17.25" customHeight="1" x14ac:dyDescent="0.25">
      <c r="A43" s="192">
        <v>0.2</v>
      </c>
      <c r="B43" s="190">
        <v>295</v>
      </c>
      <c r="C43" s="190">
        <v>2</v>
      </c>
      <c r="D43" s="191" t="s">
        <v>12</v>
      </c>
      <c r="E43" s="190">
        <v>36507</v>
      </c>
      <c r="F43" s="191" t="s">
        <v>9</v>
      </c>
      <c r="G43" s="192">
        <v>153.78052749840001</v>
      </c>
      <c r="H43" s="192">
        <v>220800</v>
      </c>
    </row>
    <row r="44" spans="1:8" ht="17.25" customHeight="1" x14ac:dyDescent="0.25">
      <c r="A44" s="192">
        <v>0.1</v>
      </c>
      <c r="B44" s="190">
        <v>118</v>
      </c>
      <c r="C44" s="190">
        <v>2</v>
      </c>
      <c r="D44" s="191" t="s">
        <v>12</v>
      </c>
      <c r="E44" s="190">
        <v>36507</v>
      </c>
      <c r="F44" s="191" t="s">
        <v>9</v>
      </c>
      <c r="G44" s="192">
        <v>76.890263749200003</v>
      </c>
      <c r="H44" s="192">
        <v>110425</v>
      </c>
    </row>
    <row r="45" spans="1:8" ht="17.25" customHeight="1" x14ac:dyDescent="0.25">
      <c r="A45" s="190">
        <v>0</v>
      </c>
      <c r="B45" s="190">
        <v>0</v>
      </c>
      <c r="C45" s="190">
        <v>2</v>
      </c>
      <c r="D45" s="191" t="s">
        <v>12</v>
      </c>
      <c r="E45" s="190">
        <v>36507</v>
      </c>
      <c r="F45" s="191" t="s">
        <v>9</v>
      </c>
      <c r="G45" s="192">
        <v>0</v>
      </c>
      <c r="H45" s="192">
        <v>0</v>
      </c>
    </row>
    <row r="46" spans="1:8" ht="17.25" customHeight="1" x14ac:dyDescent="0.25">
      <c r="A46" s="190">
        <v>1</v>
      </c>
      <c r="B46" s="190">
        <v>1534</v>
      </c>
      <c r="C46" s="190">
        <v>2</v>
      </c>
      <c r="D46" s="191" t="s">
        <v>8</v>
      </c>
      <c r="E46" s="190">
        <v>35769</v>
      </c>
      <c r="F46" s="191" t="s">
        <v>11</v>
      </c>
      <c r="G46" s="192">
        <v>768.90263749199994</v>
      </c>
      <c r="H46" s="192">
        <v>1191939</v>
      </c>
    </row>
    <row r="47" spans="1:8" ht="17.25" customHeight="1" x14ac:dyDescent="0.25">
      <c r="A47" s="192">
        <v>0.9</v>
      </c>
      <c r="B47" s="190">
        <v>1416</v>
      </c>
      <c r="C47" s="190">
        <v>2</v>
      </c>
      <c r="D47" s="191" t="s">
        <v>8</v>
      </c>
      <c r="E47" s="190">
        <v>35769</v>
      </c>
      <c r="F47" s="191" t="s">
        <v>11</v>
      </c>
      <c r="G47" s="192">
        <v>692.01237374280004</v>
      </c>
      <c r="H47" s="192">
        <v>1072747</v>
      </c>
    </row>
    <row r="48" spans="1:8" ht="17.25" customHeight="1" x14ac:dyDescent="0.25">
      <c r="A48" s="192">
        <v>0.8</v>
      </c>
      <c r="B48" s="190">
        <v>1239</v>
      </c>
      <c r="C48" s="190">
        <v>2</v>
      </c>
      <c r="D48" s="191" t="s">
        <v>8</v>
      </c>
      <c r="E48" s="190">
        <v>35769</v>
      </c>
      <c r="F48" s="191" t="s">
        <v>11</v>
      </c>
      <c r="G48" s="192">
        <v>615.12210999360002</v>
      </c>
      <c r="H48" s="192">
        <v>953557</v>
      </c>
    </row>
    <row r="49" spans="1:8" ht="17.25" customHeight="1" x14ac:dyDescent="0.25">
      <c r="A49" s="192">
        <v>0.7</v>
      </c>
      <c r="B49" s="190">
        <v>1062</v>
      </c>
      <c r="C49" s="190">
        <v>2</v>
      </c>
      <c r="D49" s="191" t="s">
        <v>8</v>
      </c>
      <c r="E49" s="190">
        <v>35769</v>
      </c>
      <c r="F49" s="191" t="s">
        <v>11</v>
      </c>
      <c r="G49" s="192">
        <v>538.23184624439989</v>
      </c>
      <c r="H49" s="192">
        <v>834366</v>
      </c>
    </row>
    <row r="50" spans="1:8" ht="17.25" customHeight="1" x14ac:dyDescent="0.25">
      <c r="A50" s="192">
        <v>0.6</v>
      </c>
      <c r="B50" s="190">
        <v>944</v>
      </c>
      <c r="C50" s="190">
        <v>2</v>
      </c>
      <c r="D50" s="191" t="s">
        <v>8</v>
      </c>
      <c r="E50" s="190">
        <v>35769</v>
      </c>
      <c r="F50" s="191" t="s">
        <v>11</v>
      </c>
      <c r="G50" s="192">
        <v>461.34158249519999</v>
      </c>
      <c r="H50" s="192">
        <v>715174</v>
      </c>
    </row>
    <row r="51" spans="1:8" ht="17.25" customHeight="1" x14ac:dyDescent="0.25">
      <c r="A51" s="192">
        <v>0.5</v>
      </c>
      <c r="B51" s="190">
        <v>767</v>
      </c>
      <c r="C51" s="190">
        <v>2</v>
      </c>
      <c r="D51" s="191" t="s">
        <v>8</v>
      </c>
      <c r="E51" s="190">
        <v>35769</v>
      </c>
      <c r="F51" s="191" t="s">
        <v>11</v>
      </c>
      <c r="G51" s="192">
        <v>384.45131874599997</v>
      </c>
      <c r="H51" s="192">
        <v>595983</v>
      </c>
    </row>
    <row r="52" spans="1:8" ht="17.25" customHeight="1" x14ac:dyDescent="0.25">
      <c r="A52" s="192">
        <v>0.4</v>
      </c>
      <c r="B52" s="190">
        <v>590</v>
      </c>
      <c r="C52" s="190">
        <v>2</v>
      </c>
      <c r="D52" s="191" t="s">
        <v>8</v>
      </c>
      <c r="E52" s="190">
        <v>35769</v>
      </c>
      <c r="F52" s="191" t="s">
        <v>11</v>
      </c>
      <c r="G52" s="192">
        <v>307.56105499680001</v>
      </c>
      <c r="H52" s="192">
        <v>476790</v>
      </c>
    </row>
    <row r="53" spans="1:8" ht="17.25" customHeight="1" x14ac:dyDescent="0.25">
      <c r="A53" s="192">
        <v>0.3</v>
      </c>
      <c r="B53" s="190">
        <v>472</v>
      </c>
      <c r="C53" s="190">
        <v>2</v>
      </c>
      <c r="D53" s="191" t="s">
        <v>8</v>
      </c>
      <c r="E53" s="190">
        <v>35769</v>
      </c>
      <c r="F53" s="191" t="s">
        <v>11</v>
      </c>
      <c r="G53" s="192">
        <v>230.67079124759999</v>
      </c>
      <c r="H53" s="192">
        <v>357598</v>
      </c>
    </row>
    <row r="54" spans="1:8" ht="17.25" customHeight="1" x14ac:dyDescent="0.25">
      <c r="A54" s="192">
        <v>0.2</v>
      </c>
      <c r="B54" s="190">
        <v>295</v>
      </c>
      <c r="C54" s="190">
        <v>2</v>
      </c>
      <c r="D54" s="191" t="s">
        <v>8</v>
      </c>
      <c r="E54" s="190">
        <v>35769</v>
      </c>
      <c r="F54" s="191" t="s">
        <v>11</v>
      </c>
      <c r="G54" s="192">
        <v>153.78052749840001</v>
      </c>
      <c r="H54" s="192">
        <v>238404</v>
      </c>
    </row>
    <row r="55" spans="1:8" ht="17.25" customHeight="1" x14ac:dyDescent="0.25">
      <c r="A55" s="192">
        <v>0.1</v>
      </c>
      <c r="B55" s="190">
        <v>118</v>
      </c>
      <c r="C55" s="190">
        <v>2</v>
      </c>
      <c r="D55" s="191" t="s">
        <v>8</v>
      </c>
      <c r="E55" s="190">
        <v>35769</v>
      </c>
      <c r="F55" s="191" t="s">
        <v>11</v>
      </c>
      <c r="G55" s="192">
        <v>76.890263749200003</v>
      </c>
      <c r="H55" s="192">
        <v>119207</v>
      </c>
    </row>
    <row r="56" spans="1:8" ht="17.25" customHeight="1" x14ac:dyDescent="0.25">
      <c r="A56" s="190">
        <v>0</v>
      </c>
      <c r="B56" s="190">
        <v>0</v>
      </c>
      <c r="C56" s="190">
        <v>2</v>
      </c>
      <c r="D56" s="191" t="s">
        <v>8</v>
      </c>
      <c r="E56" s="190">
        <v>35769</v>
      </c>
      <c r="F56" s="191" t="s">
        <v>11</v>
      </c>
      <c r="G56" s="192">
        <v>0</v>
      </c>
      <c r="H56" s="192">
        <v>0</v>
      </c>
    </row>
    <row r="57" spans="1:8" ht="17.25" customHeight="1" x14ac:dyDescent="0.25">
      <c r="A57" s="190">
        <v>1</v>
      </c>
      <c r="B57" s="190">
        <v>1534</v>
      </c>
      <c r="C57" s="190">
        <v>2</v>
      </c>
      <c r="D57" s="191" t="s">
        <v>13</v>
      </c>
      <c r="E57" s="190">
        <v>35136</v>
      </c>
      <c r="F57" s="191" t="s">
        <v>11</v>
      </c>
      <c r="G57" s="192">
        <v>768.90263749199994</v>
      </c>
      <c r="H57" s="192">
        <v>1248455</v>
      </c>
    </row>
    <row r="58" spans="1:8" ht="17.25" customHeight="1" x14ac:dyDescent="0.25">
      <c r="A58" s="192">
        <v>0.9</v>
      </c>
      <c r="B58" s="190">
        <v>1416</v>
      </c>
      <c r="C58" s="190">
        <v>2</v>
      </c>
      <c r="D58" s="191" t="s">
        <v>13</v>
      </c>
      <c r="E58" s="190">
        <v>35136</v>
      </c>
      <c r="F58" s="191" t="s">
        <v>11</v>
      </c>
      <c r="G58" s="192">
        <v>692.01237374280004</v>
      </c>
      <c r="H58" s="192">
        <v>1123613</v>
      </c>
    </row>
    <row r="59" spans="1:8" ht="17.25" customHeight="1" x14ac:dyDescent="0.25">
      <c r="A59" s="192">
        <v>0.8</v>
      </c>
      <c r="B59" s="190">
        <v>1239</v>
      </c>
      <c r="C59" s="190">
        <v>2</v>
      </c>
      <c r="D59" s="191" t="s">
        <v>13</v>
      </c>
      <c r="E59" s="190">
        <v>35136</v>
      </c>
      <c r="F59" s="191" t="s">
        <v>11</v>
      </c>
      <c r="G59" s="192">
        <v>615.12210999360002</v>
      </c>
      <c r="H59" s="192">
        <v>998771</v>
      </c>
    </row>
    <row r="60" spans="1:8" ht="17.25" customHeight="1" x14ac:dyDescent="0.25">
      <c r="A60" s="192">
        <v>0.7</v>
      </c>
      <c r="B60" s="190">
        <v>1062</v>
      </c>
      <c r="C60" s="190">
        <v>2</v>
      </c>
      <c r="D60" s="191" t="s">
        <v>13</v>
      </c>
      <c r="E60" s="190">
        <v>35136</v>
      </c>
      <c r="F60" s="191" t="s">
        <v>11</v>
      </c>
      <c r="G60" s="192">
        <v>538.23184624439989</v>
      </c>
      <c r="H60" s="192">
        <v>873929</v>
      </c>
    </row>
    <row r="61" spans="1:8" ht="17.25" customHeight="1" x14ac:dyDescent="0.25">
      <c r="A61" s="192">
        <v>0.6</v>
      </c>
      <c r="B61" s="190">
        <v>944</v>
      </c>
      <c r="C61" s="190">
        <v>2</v>
      </c>
      <c r="D61" s="191" t="s">
        <v>13</v>
      </c>
      <c r="E61" s="190">
        <v>35136</v>
      </c>
      <c r="F61" s="191" t="s">
        <v>11</v>
      </c>
      <c r="G61" s="192">
        <v>461.34158249519999</v>
      </c>
      <c r="H61" s="192">
        <v>749086</v>
      </c>
    </row>
    <row r="62" spans="1:8" ht="17.25" customHeight="1" x14ac:dyDescent="0.25">
      <c r="A62" s="192">
        <v>0.5</v>
      </c>
      <c r="B62" s="190">
        <v>767</v>
      </c>
      <c r="C62" s="190">
        <v>2</v>
      </c>
      <c r="D62" s="191" t="s">
        <v>13</v>
      </c>
      <c r="E62" s="190">
        <v>35136</v>
      </c>
      <c r="F62" s="191" t="s">
        <v>11</v>
      </c>
      <c r="G62" s="192">
        <v>384.45131874599997</v>
      </c>
      <c r="H62" s="192">
        <v>624244</v>
      </c>
    </row>
    <row r="63" spans="1:8" ht="17.25" customHeight="1" x14ac:dyDescent="0.25">
      <c r="A63" s="192">
        <v>0.4</v>
      </c>
      <c r="B63" s="190">
        <v>590</v>
      </c>
      <c r="C63" s="190">
        <v>2</v>
      </c>
      <c r="D63" s="191" t="s">
        <v>13</v>
      </c>
      <c r="E63" s="190">
        <v>35136</v>
      </c>
      <c r="F63" s="191" t="s">
        <v>11</v>
      </c>
      <c r="G63" s="192">
        <v>307.56105499680001</v>
      </c>
      <c r="H63" s="192">
        <v>499399</v>
      </c>
    </row>
    <row r="64" spans="1:8" ht="17.25" customHeight="1" x14ac:dyDescent="0.25">
      <c r="A64" s="192">
        <v>0.3</v>
      </c>
      <c r="B64" s="190">
        <v>472</v>
      </c>
      <c r="C64" s="190">
        <v>2</v>
      </c>
      <c r="D64" s="191" t="s">
        <v>13</v>
      </c>
      <c r="E64" s="190">
        <v>35136</v>
      </c>
      <c r="F64" s="191" t="s">
        <v>11</v>
      </c>
      <c r="G64" s="192">
        <v>230.67079124759999</v>
      </c>
      <c r="H64" s="192">
        <v>374556</v>
      </c>
    </row>
    <row r="65" spans="1:8" ht="17.25" customHeight="1" x14ac:dyDescent="0.25">
      <c r="A65" s="192">
        <v>0.2</v>
      </c>
      <c r="B65" s="190">
        <v>295</v>
      </c>
      <c r="C65" s="190">
        <v>2</v>
      </c>
      <c r="D65" s="191" t="s">
        <v>13</v>
      </c>
      <c r="E65" s="190">
        <v>35136</v>
      </c>
      <c r="F65" s="191" t="s">
        <v>11</v>
      </c>
      <c r="G65" s="192">
        <v>153.78052749840001</v>
      </c>
      <c r="H65" s="192">
        <v>249710</v>
      </c>
    </row>
    <row r="66" spans="1:8" ht="17.25" customHeight="1" x14ac:dyDescent="0.25">
      <c r="A66" s="192">
        <v>0.1</v>
      </c>
      <c r="B66" s="190">
        <v>118</v>
      </c>
      <c r="C66" s="190">
        <v>2</v>
      </c>
      <c r="D66" s="191" t="s">
        <v>13</v>
      </c>
      <c r="E66" s="190">
        <v>35136</v>
      </c>
      <c r="F66" s="191" t="s">
        <v>11</v>
      </c>
      <c r="G66" s="192">
        <v>76.890263749200003</v>
      </c>
      <c r="H66" s="192">
        <v>124861</v>
      </c>
    </row>
    <row r="67" spans="1:8" ht="17.25" customHeight="1" x14ac:dyDescent="0.25">
      <c r="A67" s="190">
        <v>0</v>
      </c>
      <c r="B67" s="190">
        <v>0</v>
      </c>
      <c r="C67" s="190">
        <v>2</v>
      </c>
      <c r="D67" s="191" t="s">
        <v>13</v>
      </c>
      <c r="E67" s="190">
        <v>35136</v>
      </c>
      <c r="F67" s="191" t="s">
        <v>11</v>
      </c>
      <c r="G67" s="192">
        <v>0</v>
      </c>
      <c r="H67" s="192">
        <v>0</v>
      </c>
    </row>
    <row r="68" spans="1:8" ht="17.25" customHeight="1" x14ac:dyDescent="0.25">
      <c r="A68" s="190">
        <v>1</v>
      </c>
      <c r="B68" s="190">
        <v>1534</v>
      </c>
      <c r="C68" s="190">
        <v>2</v>
      </c>
      <c r="D68" s="191" t="s">
        <v>10</v>
      </c>
      <c r="E68" s="190">
        <v>36040</v>
      </c>
      <c r="F68" s="191" t="s">
        <v>11</v>
      </c>
      <c r="G68" s="192">
        <v>768.90263749199994</v>
      </c>
      <c r="H68" s="192">
        <v>1276318</v>
      </c>
    </row>
    <row r="69" spans="1:8" ht="17.25" customHeight="1" x14ac:dyDescent="0.25">
      <c r="A69" s="192">
        <v>0.9</v>
      </c>
      <c r="B69" s="190">
        <v>1416</v>
      </c>
      <c r="C69" s="190">
        <v>2</v>
      </c>
      <c r="D69" s="191" t="s">
        <v>10</v>
      </c>
      <c r="E69" s="190">
        <v>36040</v>
      </c>
      <c r="F69" s="191" t="s">
        <v>11</v>
      </c>
      <c r="G69" s="192">
        <v>692.01237374280004</v>
      </c>
      <c r="H69" s="192">
        <v>1148689</v>
      </c>
    </row>
    <row r="70" spans="1:8" ht="17.25" customHeight="1" x14ac:dyDescent="0.25">
      <c r="A70" s="192">
        <v>0.8</v>
      </c>
      <c r="B70" s="190">
        <v>1239</v>
      </c>
      <c r="C70" s="190">
        <v>2</v>
      </c>
      <c r="D70" s="191" t="s">
        <v>10</v>
      </c>
      <c r="E70" s="190">
        <v>36040</v>
      </c>
      <c r="F70" s="191" t="s">
        <v>11</v>
      </c>
      <c r="G70" s="192">
        <v>615.12210999360002</v>
      </c>
      <c r="H70" s="192">
        <v>1021061</v>
      </c>
    </row>
    <row r="71" spans="1:8" ht="17.25" customHeight="1" x14ac:dyDescent="0.25">
      <c r="A71" s="192">
        <v>0.7</v>
      </c>
      <c r="B71" s="190">
        <v>1062</v>
      </c>
      <c r="C71" s="190">
        <v>2</v>
      </c>
      <c r="D71" s="191" t="s">
        <v>10</v>
      </c>
      <c r="E71" s="190">
        <v>36040</v>
      </c>
      <c r="F71" s="191" t="s">
        <v>11</v>
      </c>
      <c r="G71" s="192">
        <v>538.23184624439989</v>
      </c>
      <c r="H71" s="192">
        <v>893433</v>
      </c>
    </row>
    <row r="72" spans="1:8" ht="17.25" customHeight="1" x14ac:dyDescent="0.25">
      <c r="A72" s="192">
        <v>0.6</v>
      </c>
      <c r="B72" s="190">
        <v>944</v>
      </c>
      <c r="C72" s="190">
        <v>2</v>
      </c>
      <c r="D72" s="191" t="s">
        <v>10</v>
      </c>
      <c r="E72" s="190">
        <v>36040</v>
      </c>
      <c r="F72" s="191" t="s">
        <v>11</v>
      </c>
      <c r="G72" s="192">
        <v>461.34158249519999</v>
      </c>
      <c r="H72" s="192">
        <v>765804</v>
      </c>
    </row>
    <row r="73" spans="1:8" ht="17.25" customHeight="1" x14ac:dyDescent="0.25">
      <c r="A73" s="192">
        <v>0.5</v>
      </c>
      <c r="B73" s="190">
        <v>767</v>
      </c>
      <c r="C73" s="190">
        <v>2</v>
      </c>
      <c r="D73" s="191" t="s">
        <v>10</v>
      </c>
      <c r="E73" s="190">
        <v>36040</v>
      </c>
      <c r="F73" s="191" t="s">
        <v>11</v>
      </c>
      <c r="G73" s="192">
        <v>384.45131874599997</v>
      </c>
      <c r="H73" s="192">
        <v>638176</v>
      </c>
    </row>
    <row r="74" spans="1:8" ht="17.25" customHeight="1" x14ac:dyDescent="0.25">
      <c r="A74" s="192">
        <v>0.4</v>
      </c>
      <c r="B74" s="190">
        <v>590</v>
      </c>
      <c r="C74" s="190">
        <v>2</v>
      </c>
      <c r="D74" s="191" t="s">
        <v>10</v>
      </c>
      <c r="E74" s="190">
        <v>36040</v>
      </c>
      <c r="F74" s="191" t="s">
        <v>11</v>
      </c>
      <c r="G74" s="192">
        <v>307.56105499680001</v>
      </c>
      <c r="H74" s="192">
        <v>510545</v>
      </c>
    </row>
    <row r="75" spans="1:8" ht="17.25" customHeight="1" x14ac:dyDescent="0.25">
      <c r="A75" s="192">
        <v>0.3</v>
      </c>
      <c r="B75" s="190">
        <v>472</v>
      </c>
      <c r="C75" s="190">
        <v>2</v>
      </c>
      <c r="D75" s="191" t="s">
        <v>10</v>
      </c>
      <c r="E75" s="190">
        <v>36040</v>
      </c>
      <c r="F75" s="191" t="s">
        <v>11</v>
      </c>
      <c r="G75" s="192">
        <v>230.67079124759999</v>
      </c>
      <c r="H75" s="192">
        <v>382916</v>
      </c>
    </row>
    <row r="76" spans="1:8" ht="17.25" customHeight="1" x14ac:dyDescent="0.25">
      <c r="A76" s="192">
        <v>0.2</v>
      </c>
      <c r="B76" s="190">
        <v>295</v>
      </c>
      <c r="C76" s="190">
        <v>2</v>
      </c>
      <c r="D76" s="191" t="s">
        <v>10</v>
      </c>
      <c r="E76" s="190">
        <v>36040</v>
      </c>
      <c r="F76" s="191" t="s">
        <v>11</v>
      </c>
      <c r="G76" s="192">
        <v>153.78052749840001</v>
      </c>
      <c r="H76" s="192">
        <v>255284</v>
      </c>
    </row>
    <row r="77" spans="1:8" ht="17.25" customHeight="1" x14ac:dyDescent="0.25">
      <c r="A77" s="192">
        <v>0.1</v>
      </c>
      <c r="B77" s="190">
        <v>118</v>
      </c>
      <c r="C77" s="190">
        <v>2</v>
      </c>
      <c r="D77" s="191" t="s">
        <v>10</v>
      </c>
      <c r="E77" s="190">
        <v>36040</v>
      </c>
      <c r="F77" s="191" t="s">
        <v>11</v>
      </c>
      <c r="G77" s="192">
        <v>76.890263749200003</v>
      </c>
      <c r="H77" s="192">
        <v>127648</v>
      </c>
    </row>
    <row r="78" spans="1:8" ht="17.25" customHeight="1" x14ac:dyDescent="0.25">
      <c r="A78" s="190">
        <v>0</v>
      </c>
      <c r="B78" s="190">
        <v>0</v>
      </c>
      <c r="C78" s="190">
        <v>2</v>
      </c>
      <c r="D78" s="191" t="s">
        <v>10</v>
      </c>
      <c r="E78" s="190">
        <v>36040</v>
      </c>
      <c r="F78" s="191" t="s">
        <v>11</v>
      </c>
      <c r="G78" s="192">
        <v>0</v>
      </c>
      <c r="H78" s="192">
        <v>0</v>
      </c>
    </row>
    <row r="79" spans="1:8" ht="17.25" customHeight="1" x14ac:dyDescent="0.25">
      <c r="A79" s="190">
        <v>1</v>
      </c>
      <c r="B79" s="190">
        <v>1534</v>
      </c>
      <c r="C79" s="190">
        <v>2</v>
      </c>
      <c r="D79" s="191" t="s">
        <v>12</v>
      </c>
      <c r="E79" s="190">
        <v>36507</v>
      </c>
      <c r="F79" s="191" t="s">
        <v>11</v>
      </c>
      <c r="G79" s="192">
        <v>768.90263749199994</v>
      </c>
      <c r="H79" s="192">
        <v>1276318</v>
      </c>
    </row>
    <row r="80" spans="1:8" ht="17.25" customHeight="1" x14ac:dyDescent="0.25">
      <c r="A80" s="192">
        <v>0.9</v>
      </c>
      <c r="B80" s="190">
        <v>1416</v>
      </c>
      <c r="C80" s="190">
        <v>2</v>
      </c>
      <c r="D80" s="191" t="s">
        <v>12</v>
      </c>
      <c r="E80" s="190">
        <v>36507</v>
      </c>
      <c r="F80" s="191" t="s">
        <v>11</v>
      </c>
      <c r="G80" s="192">
        <v>692.01237374280004</v>
      </c>
      <c r="H80" s="192">
        <v>1148689</v>
      </c>
    </row>
    <row r="81" spans="1:8" ht="17.25" customHeight="1" x14ac:dyDescent="0.25">
      <c r="A81" s="192">
        <v>0.8</v>
      </c>
      <c r="B81" s="190">
        <v>1239</v>
      </c>
      <c r="C81" s="190">
        <v>2</v>
      </c>
      <c r="D81" s="191" t="s">
        <v>12</v>
      </c>
      <c r="E81" s="190">
        <v>36507</v>
      </c>
      <c r="F81" s="191" t="s">
        <v>11</v>
      </c>
      <c r="G81" s="192">
        <v>615.12210999360002</v>
      </c>
      <c r="H81" s="192">
        <v>1021061</v>
      </c>
    </row>
    <row r="82" spans="1:8" ht="17.25" customHeight="1" x14ac:dyDescent="0.25">
      <c r="A82" s="192">
        <v>0.7</v>
      </c>
      <c r="B82" s="190">
        <v>1062</v>
      </c>
      <c r="C82" s="190">
        <v>2</v>
      </c>
      <c r="D82" s="191" t="s">
        <v>12</v>
      </c>
      <c r="E82" s="190">
        <v>36507</v>
      </c>
      <c r="F82" s="191" t="s">
        <v>11</v>
      </c>
      <c r="G82" s="192">
        <v>538.23184624439989</v>
      </c>
      <c r="H82" s="192">
        <v>893433</v>
      </c>
    </row>
    <row r="83" spans="1:8" ht="17.25" customHeight="1" x14ac:dyDescent="0.25">
      <c r="A83" s="192">
        <v>0.6</v>
      </c>
      <c r="B83" s="190">
        <v>944</v>
      </c>
      <c r="C83" s="190">
        <v>2</v>
      </c>
      <c r="D83" s="191" t="s">
        <v>12</v>
      </c>
      <c r="E83" s="190">
        <v>36507</v>
      </c>
      <c r="F83" s="191" t="s">
        <v>11</v>
      </c>
      <c r="G83" s="192">
        <v>461.34158249519999</v>
      </c>
      <c r="H83" s="192">
        <v>756804</v>
      </c>
    </row>
    <row r="84" spans="1:8" ht="17.25" customHeight="1" x14ac:dyDescent="0.25">
      <c r="A84" s="192">
        <v>0.5</v>
      </c>
      <c r="B84" s="190">
        <v>767</v>
      </c>
      <c r="C84" s="190">
        <v>2</v>
      </c>
      <c r="D84" s="191" t="s">
        <v>12</v>
      </c>
      <c r="E84" s="190">
        <v>36507</v>
      </c>
      <c r="F84" s="191" t="s">
        <v>11</v>
      </c>
      <c r="G84" s="192">
        <v>384.45131874599997</v>
      </c>
      <c r="H84" s="192">
        <v>638176</v>
      </c>
    </row>
    <row r="85" spans="1:8" ht="17.25" customHeight="1" x14ac:dyDescent="0.25">
      <c r="A85" s="192">
        <v>0.4</v>
      </c>
      <c r="B85" s="190">
        <v>590</v>
      </c>
      <c r="C85" s="190">
        <v>2</v>
      </c>
      <c r="D85" s="191" t="s">
        <v>12</v>
      </c>
      <c r="E85" s="190">
        <v>36507</v>
      </c>
      <c r="F85" s="191" t="s">
        <v>11</v>
      </c>
      <c r="G85" s="192">
        <v>307.56105499680001</v>
      </c>
      <c r="H85" s="192">
        <v>510545</v>
      </c>
    </row>
    <row r="86" spans="1:8" ht="17.25" customHeight="1" x14ac:dyDescent="0.25">
      <c r="A86" s="192">
        <v>0.3</v>
      </c>
      <c r="B86" s="190">
        <v>472</v>
      </c>
      <c r="C86" s="190">
        <v>2</v>
      </c>
      <c r="D86" s="191" t="s">
        <v>12</v>
      </c>
      <c r="E86" s="190">
        <v>36507</v>
      </c>
      <c r="F86" s="191" t="s">
        <v>11</v>
      </c>
      <c r="G86" s="192">
        <v>230.67079124759999</v>
      </c>
      <c r="H86" s="192">
        <v>382916</v>
      </c>
    </row>
    <row r="87" spans="1:8" ht="17.25" customHeight="1" x14ac:dyDescent="0.25">
      <c r="A87" s="192">
        <v>0.2</v>
      </c>
      <c r="B87" s="190">
        <v>295</v>
      </c>
      <c r="C87" s="190">
        <v>2</v>
      </c>
      <c r="D87" s="191" t="s">
        <v>12</v>
      </c>
      <c r="E87" s="190">
        <v>36507</v>
      </c>
      <c r="F87" s="191" t="s">
        <v>11</v>
      </c>
      <c r="G87" s="192">
        <v>153.78052749840001</v>
      </c>
      <c r="H87" s="192">
        <v>255284</v>
      </c>
    </row>
    <row r="88" spans="1:8" ht="17.25" customHeight="1" x14ac:dyDescent="0.25">
      <c r="A88" s="192">
        <v>0.1</v>
      </c>
      <c r="B88" s="190">
        <v>118</v>
      </c>
      <c r="C88" s="190">
        <v>2</v>
      </c>
      <c r="D88" s="191" t="s">
        <v>12</v>
      </c>
      <c r="E88" s="190">
        <v>36507</v>
      </c>
      <c r="F88" s="191" t="s">
        <v>11</v>
      </c>
      <c r="G88" s="192">
        <v>76.890263749200003</v>
      </c>
      <c r="H88" s="192">
        <v>127648</v>
      </c>
    </row>
    <row r="89" spans="1:8" ht="17.25" customHeight="1" x14ac:dyDescent="0.25">
      <c r="A89" s="190">
        <v>0</v>
      </c>
      <c r="B89" s="190">
        <v>0</v>
      </c>
      <c r="C89" s="190">
        <v>2</v>
      </c>
      <c r="D89" s="191" t="s">
        <v>12</v>
      </c>
      <c r="E89" s="190">
        <v>36507</v>
      </c>
      <c r="F89" s="191" t="s">
        <v>11</v>
      </c>
      <c r="G89" s="192">
        <v>0</v>
      </c>
      <c r="H89" s="192">
        <v>0</v>
      </c>
    </row>
    <row r="90" spans="1:8" ht="17.25" customHeight="1" x14ac:dyDescent="0.25">
      <c r="A90" s="190">
        <v>1</v>
      </c>
      <c r="B90" s="190">
        <v>1534</v>
      </c>
      <c r="C90" s="190">
        <v>1</v>
      </c>
      <c r="D90" s="191" t="s">
        <v>8</v>
      </c>
      <c r="E90" s="190">
        <v>35801</v>
      </c>
      <c r="F90" s="191" t="s">
        <v>9</v>
      </c>
      <c r="G90" s="192">
        <v>768.90263749199994</v>
      </c>
      <c r="H90" s="192">
        <v>1061913</v>
      </c>
    </row>
    <row r="91" spans="1:8" ht="17.25" customHeight="1" x14ac:dyDescent="0.25">
      <c r="A91" s="192">
        <v>0.9</v>
      </c>
      <c r="B91" s="190">
        <v>1416</v>
      </c>
      <c r="C91" s="190">
        <v>1</v>
      </c>
      <c r="D91" s="191" t="s">
        <v>8</v>
      </c>
      <c r="E91" s="190">
        <v>35801</v>
      </c>
      <c r="F91" s="191" t="s">
        <v>9</v>
      </c>
      <c r="G91" s="192">
        <v>692.01237374280004</v>
      </c>
      <c r="H91" s="192">
        <v>955723</v>
      </c>
    </row>
    <row r="92" spans="1:8" ht="17.25" customHeight="1" x14ac:dyDescent="0.25">
      <c r="A92" s="192">
        <v>0.8</v>
      </c>
      <c r="B92" s="190">
        <v>1239</v>
      </c>
      <c r="C92" s="190">
        <v>1</v>
      </c>
      <c r="D92" s="191" t="s">
        <v>8</v>
      </c>
      <c r="E92" s="190">
        <v>35801</v>
      </c>
      <c r="F92" s="191" t="s">
        <v>9</v>
      </c>
      <c r="G92" s="192">
        <v>615.12210999360002</v>
      </c>
      <c r="H92" s="192">
        <v>849533</v>
      </c>
    </row>
    <row r="93" spans="1:8" ht="17.25" customHeight="1" x14ac:dyDescent="0.25">
      <c r="A93" s="192">
        <v>0.7</v>
      </c>
      <c r="B93" s="190">
        <v>1062</v>
      </c>
      <c r="C93" s="190">
        <v>1</v>
      </c>
      <c r="D93" s="191" t="s">
        <v>8</v>
      </c>
      <c r="E93" s="190">
        <v>35801</v>
      </c>
      <c r="F93" s="191" t="s">
        <v>9</v>
      </c>
      <c r="G93" s="192">
        <v>538.23184624439989</v>
      </c>
      <c r="H93" s="192">
        <v>743343</v>
      </c>
    </row>
    <row r="94" spans="1:8" ht="17.25" customHeight="1" x14ac:dyDescent="0.25">
      <c r="A94" s="192">
        <v>0.6</v>
      </c>
      <c r="B94" s="190">
        <v>944</v>
      </c>
      <c r="C94" s="190">
        <v>1</v>
      </c>
      <c r="D94" s="191" t="s">
        <v>8</v>
      </c>
      <c r="E94" s="190">
        <v>35801</v>
      </c>
      <c r="F94" s="191" t="s">
        <v>9</v>
      </c>
      <c r="G94" s="192">
        <v>461.34158249519999</v>
      </c>
      <c r="H94" s="192">
        <v>637153</v>
      </c>
    </row>
    <row r="95" spans="1:8" ht="17.25" customHeight="1" x14ac:dyDescent="0.25">
      <c r="A95" s="192">
        <v>0.5</v>
      </c>
      <c r="B95" s="190">
        <v>767</v>
      </c>
      <c r="C95" s="190">
        <v>1</v>
      </c>
      <c r="D95" s="191" t="s">
        <v>8</v>
      </c>
      <c r="E95" s="190">
        <v>35801</v>
      </c>
      <c r="F95" s="191" t="s">
        <v>9</v>
      </c>
      <c r="G95" s="192">
        <v>384.45131874599997</v>
      </c>
      <c r="H95" s="192">
        <v>530962</v>
      </c>
    </row>
    <row r="96" spans="1:8" ht="17.25" customHeight="1" x14ac:dyDescent="0.25">
      <c r="A96" s="192">
        <v>0.4</v>
      </c>
      <c r="B96" s="190">
        <v>590</v>
      </c>
      <c r="C96" s="190">
        <v>1</v>
      </c>
      <c r="D96" s="191" t="s">
        <v>8</v>
      </c>
      <c r="E96" s="190">
        <v>35801</v>
      </c>
      <c r="F96" s="191" t="s">
        <v>9</v>
      </c>
      <c r="G96" s="192">
        <v>307.56105499680001</v>
      </c>
      <c r="H96" s="192">
        <v>424772</v>
      </c>
    </row>
    <row r="97" spans="1:8" ht="17.25" customHeight="1" x14ac:dyDescent="0.25">
      <c r="A97" s="192">
        <v>0.3</v>
      </c>
      <c r="B97" s="190">
        <v>472</v>
      </c>
      <c r="C97" s="190">
        <v>1</v>
      </c>
      <c r="D97" s="191" t="s">
        <v>8</v>
      </c>
      <c r="E97" s="190">
        <v>35801</v>
      </c>
      <c r="F97" s="191" t="s">
        <v>9</v>
      </c>
      <c r="G97" s="192">
        <v>230.67079124759999</v>
      </c>
      <c r="H97" s="192">
        <v>318581</v>
      </c>
    </row>
    <row r="98" spans="1:8" ht="17.25" customHeight="1" x14ac:dyDescent="0.25">
      <c r="A98" s="192">
        <v>0.2</v>
      </c>
      <c r="B98" s="190">
        <v>295</v>
      </c>
      <c r="C98" s="190">
        <v>1</v>
      </c>
      <c r="D98" s="191" t="s">
        <v>8</v>
      </c>
      <c r="E98" s="190">
        <v>35801</v>
      </c>
      <c r="F98" s="191" t="s">
        <v>9</v>
      </c>
      <c r="G98" s="192">
        <v>153.78052749840001</v>
      </c>
      <c r="H98" s="192">
        <v>212389</v>
      </c>
    </row>
    <row r="99" spans="1:8" ht="17.25" customHeight="1" x14ac:dyDescent="0.25">
      <c r="A99" s="192">
        <v>0.1</v>
      </c>
      <c r="B99" s="190">
        <v>118</v>
      </c>
      <c r="C99" s="190">
        <v>1</v>
      </c>
      <c r="D99" s="191" t="s">
        <v>8</v>
      </c>
      <c r="E99" s="190">
        <v>35801</v>
      </c>
      <c r="F99" s="191" t="s">
        <v>9</v>
      </c>
      <c r="G99" s="192">
        <v>76.890263749200003</v>
      </c>
      <c r="H99" s="192">
        <v>106211</v>
      </c>
    </row>
    <row r="100" spans="1:8" ht="17.25" customHeight="1" x14ac:dyDescent="0.25">
      <c r="A100" s="190">
        <v>0</v>
      </c>
      <c r="B100" s="190">
        <v>0</v>
      </c>
      <c r="C100" s="190">
        <v>1</v>
      </c>
      <c r="D100" s="191" t="s">
        <v>8</v>
      </c>
      <c r="E100" s="190">
        <v>35801</v>
      </c>
      <c r="F100" s="191" t="s">
        <v>9</v>
      </c>
      <c r="G100" s="192">
        <v>0</v>
      </c>
      <c r="H100" s="192">
        <v>0</v>
      </c>
    </row>
    <row r="101" spans="1:8" ht="17.25" customHeight="1" x14ac:dyDescent="0.25">
      <c r="A101" s="190">
        <v>1</v>
      </c>
      <c r="B101" s="190">
        <v>1534</v>
      </c>
      <c r="C101" s="190">
        <v>1</v>
      </c>
      <c r="D101" s="191" t="s">
        <v>13</v>
      </c>
      <c r="E101" s="190">
        <v>35223</v>
      </c>
      <c r="F101" s="191" t="s">
        <v>9</v>
      </c>
      <c r="G101" s="192">
        <v>768.90263749199994</v>
      </c>
      <c r="H101" s="192">
        <v>1051995</v>
      </c>
    </row>
    <row r="102" spans="1:8" ht="17.25" customHeight="1" x14ac:dyDescent="0.25">
      <c r="A102" s="192">
        <v>0.9</v>
      </c>
      <c r="B102" s="190">
        <v>1416</v>
      </c>
      <c r="C102" s="190">
        <v>1</v>
      </c>
      <c r="D102" s="191" t="s">
        <v>13</v>
      </c>
      <c r="E102" s="190">
        <v>35223</v>
      </c>
      <c r="F102" s="191" t="s">
        <v>9</v>
      </c>
      <c r="G102" s="192">
        <v>692.01237374280004</v>
      </c>
      <c r="H102" s="192">
        <v>946797</v>
      </c>
    </row>
    <row r="103" spans="1:8" ht="17.25" customHeight="1" x14ac:dyDescent="0.25">
      <c r="A103" s="192">
        <v>0.8</v>
      </c>
      <c r="B103" s="190">
        <v>1239</v>
      </c>
      <c r="C103" s="190">
        <v>1</v>
      </c>
      <c r="D103" s="191" t="s">
        <v>13</v>
      </c>
      <c r="E103" s="190">
        <v>35223</v>
      </c>
      <c r="F103" s="191" t="s">
        <v>9</v>
      </c>
      <c r="G103" s="192">
        <v>615.12210999360002</v>
      </c>
      <c r="H103" s="192">
        <v>841598</v>
      </c>
    </row>
    <row r="104" spans="1:8" ht="17.25" customHeight="1" x14ac:dyDescent="0.25">
      <c r="A104" s="192">
        <v>0.7</v>
      </c>
      <c r="B104" s="190">
        <v>1062</v>
      </c>
      <c r="C104" s="190">
        <v>1</v>
      </c>
      <c r="D104" s="191" t="s">
        <v>13</v>
      </c>
      <c r="E104" s="190">
        <v>35223</v>
      </c>
      <c r="F104" s="191" t="s">
        <v>9</v>
      </c>
      <c r="G104" s="192">
        <v>538.23184624439989</v>
      </c>
      <c r="H104" s="192">
        <v>736400</v>
      </c>
    </row>
    <row r="105" spans="1:8" ht="17.25" customHeight="1" x14ac:dyDescent="0.25">
      <c r="A105" s="192">
        <v>0.6</v>
      </c>
      <c r="B105" s="190">
        <v>944</v>
      </c>
      <c r="C105" s="190">
        <v>1</v>
      </c>
      <c r="D105" s="191" t="s">
        <v>13</v>
      </c>
      <c r="E105" s="190">
        <v>35223</v>
      </c>
      <c r="F105" s="191" t="s">
        <v>9</v>
      </c>
      <c r="G105" s="192">
        <v>461.34158249519999</v>
      </c>
      <c r="H105" s="192">
        <v>631201</v>
      </c>
    </row>
    <row r="106" spans="1:8" ht="17.25" customHeight="1" x14ac:dyDescent="0.25">
      <c r="A106" s="192">
        <v>0.5</v>
      </c>
      <c r="B106" s="190">
        <v>767</v>
      </c>
      <c r="C106" s="190">
        <v>1</v>
      </c>
      <c r="D106" s="191" t="s">
        <v>13</v>
      </c>
      <c r="E106" s="190">
        <v>35223</v>
      </c>
      <c r="F106" s="191" t="s">
        <v>9</v>
      </c>
      <c r="G106" s="192">
        <v>384.45131874599997</v>
      </c>
      <c r="H106" s="192">
        <v>526002</v>
      </c>
    </row>
    <row r="107" spans="1:8" ht="17.25" customHeight="1" x14ac:dyDescent="0.25">
      <c r="A107" s="192">
        <v>0.4</v>
      </c>
      <c r="B107" s="190">
        <v>590</v>
      </c>
      <c r="C107" s="190">
        <v>1</v>
      </c>
      <c r="D107" s="191" t="s">
        <v>13</v>
      </c>
      <c r="E107" s="190">
        <v>35223</v>
      </c>
      <c r="F107" s="191" t="s">
        <v>9</v>
      </c>
      <c r="G107" s="192">
        <v>307.56105499680001</v>
      </c>
      <c r="H107" s="192">
        <v>420804</v>
      </c>
    </row>
    <row r="108" spans="1:8" ht="17.25" customHeight="1" x14ac:dyDescent="0.25">
      <c r="A108" s="192">
        <v>0.3</v>
      </c>
      <c r="B108" s="190">
        <v>472</v>
      </c>
      <c r="C108" s="190">
        <v>1</v>
      </c>
      <c r="D108" s="191" t="s">
        <v>13</v>
      </c>
      <c r="E108" s="190">
        <v>35223</v>
      </c>
      <c r="F108" s="191" t="s">
        <v>9</v>
      </c>
      <c r="G108" s="192">
        <v>230.67079124759999</v>
      </c>
      <c r="H108" s="192">
        <v>315605</v>
      </c>
    </row>
    <row r="109" spans="1:8" ht="17.25" customHeight="1" x14ac:dyDescent="0.25">
      <c r="A109" s="192">
        <v>0.2</v>
      </c>
      <c r="B109" s="190">
        <v>295</v>
      </c>
      <c r="C109" s="190">
        <v>1</v>
      </c>
      <c r="D109" s="191" t="s">
        <v>13</v>
      </c>
      <c r="E109" s="190">
        <v>35223</v>
      </c>
      <c r="F109" s="191" t="s">
        <v>9</v>
      </c>
      <c r="G109" s="192">
        <v>153.78052749840001</v>
      </c>
      <c r="H109" s="192">
        <v>210405</v>
      </c>
    </row>
    <row r="110" spans="1:8" ht="17.25" customHeight="1" x14ac:dyDescent="0.25">
      <c r="A110" s="192">
        <v>0.1</v>
      </c>
      <c r="B110" s="190">
        <v>118</v>
      </c>
      <c r="C110" s="190">
        <v>1</v>
      </c>
      <c r="D110" s="191" t="s">
        <v>13</v>
      </c>
      <c r="E110" s="190">
        <v>35223</v>
      </c>
      <c r="F110" s="191" t="s">
        <v>9</v>
      </c>
      <c r="G110" s="192">
        <v>76.890263749200003</v>
      </c>
      <c r="H110" s="192">
        <v>105222</v>
      </c>
    </row>
    <row r="111" spans="1:8" ht="17.25" customHeight="1" x14ac:dyDescent="0.25">
      <c r="A111" s="190">
        <v>0</v>
      </c>
      <c r="B111" s="190">
        <v>0</v>
      </c>
      <c r="C111" s="190">
        <v>1</v>
      </c>
      <c r="D111" s="191" t="s">
        <v>13</v>
      </c>
      <c r="E111" s="190">
        <v>35223</v>
      </c>
      <c r="F111" s="191" t="s">
        <v>9</v>
      </c>
      <c r="G111" s="192">
        <v>0</v>
      </c>
      <c r="H111" s="192">
        <v>0</v>
      </c>
    </row>
    <row r="112" spans="1:8" ht="17.25" customHeight="1" x14ac:dyDescent="0.25">
      <c r="A112" s="190">
        <v>1</v>
      </c>
      <c r="B112" s="190">
        <v>1534</v>
      </c>
      <c r="C112" s="190">
        <v>1</v>
      </c>
      <c r="D112" s="191" t="s">
        <v>10</v>
      </c>
      <c r="E112" s="190">
        <v>36117</v>
      </c>
      <c r="F112" s="191" t="s">
        <v>9</v>
      </c>
      <c r="G112" s="192">
        <v>768.90263749199994</v>
      </c>
      <c r="H112" s="192">
        <v>1142294</v>
      </c>
    </row>
    <row r="113" spans="1:8" ht="17.25" customHeight="1" x14ac:dyDescent="0.25">
      <c r="A113" s="192">
        <v>0.9</v>
      </c>
      <c r="B113" s="190">
        <v>1416</v>
      </c>
      <c r="C113" s="190">
        <v>1</v>
      </c>
      <c r="D113" s="191" t="s">
        <v>10</v>
      </c>
      <c r="E113" s="190">
        <v>36117</v>
      </c>
      <c r="F113" s="191" t="s">
        <v>9</v>
      </c>
      <c r="G113" s="192">
        <v>692.01237374280004</v>
      </c>
      <c r="H113" s="192">
        <v>1028066</v>
      </c>
    </row>
    <row r="114" spans="1:8" ht="17.25" customHeight="1" x14ac:dyDescent="0.25">
      <c r="A114" s="192">
        <v>0.8</v>
      </c>
      <c r="B114" s="190">
        <v>1239</v>
      </c>
      <c r="C114" s="190">
        <v>1</v>
      </c>
      <c r="D114" s="191" t="s">
        <v>10</v>
      </c>
      <c r="E114" s="190">
        <v>36117</v>
      </c>
      <c r="F114" s="191" t="s">
        <v>9</v>
      </c>
      <c r="G114" s="192">
        <v>615.12210999360002</v>
      </c>
      <c r="H114" s="192">
        <v>913837</v>
      </c>
    </row>
    <row r="115" spans="1:8" ht="17.25" customHeight="1" x14ac:dyDescent="0.25">
      <c r="A115" s="192">
        <v>0.7</v>
      </c>
      <c r="B115" s="190">
        <v>1062</v>
      </c>
      <c r="C115" s="190">
        <v>1</v>
      </c>
      <c r="D115" s="191" t="s">
        <v>10</v>
      </c>
      <c r="E115" s="190">
        <v>36117</v>
      </c>
      <c r="F115" s="191" t="s">
        <v>9</v>
      </c>
      <c r="G115" s="192">
        <v>538.23184624439989</v>
      </c>
      <c r="H115" s="192">
        <v>799610</v>
      </c>
    </row>
    <row r="116" spans="1:8" ht="17.25" customHeight="1" x14ac:dyDescent="0.25">
      <c r="A116" s="192">
        <v>0.6</v>
      </c>
      <c r="B116" s="190">
        <v>944</v>
      </c>
      <c r="C116" s="190">
        <v>1</v>
      </c>
      <c r="D116" s="191" t="s">
        <v>10</v>
      </c>
      <c r="E116" s="190">
        <v>36117</v>
      </c>
      <c r="F116" s="191" t="s">
        <v>9</v>
      </c>
      <c r="G116" s="192">
        <v>461.34158249519999</v>
      </c>
      <c r="H116" s="192">
        <v>685382</v>
      </c>
    </row>
    <row r="117" spans="1:8" ht="17.25" customHeight="1" x14ac:dyDescent="0.25">
      <c r="A117" s="192">
        <v>0.5</v>
      </c>
      <c r="B117" s="190">
        <v>767</v>
      </c>
      <c r="C117" s="190">
        <v>1</v>
      </c>
      <c r="D117" s="191" t="s">
        <v>10</v>
      </c>
      <c r="E117" s="190">
        <v>36117</v>
      </c>
      <c r="F117" s="191" t="s">
        <v>9</v>
      </c>
      <c r="G117" s="192">
        <v>384.45131874599997</v>
      </c>
      <c r="H117" s="192">
        <v>571153</v>
      </c>
    </row>
    <row r="118" spans="1:8" ht="17.25" customHeight="1" x14ac:dyDescent="0.25">
      <c r="A118" s="192">
        <v>0.4</v>
      </c>
      <c r="B118" s="190">
        <v>590</v>
      </c>
      <c r="C118" s="190">
        <v>1</v>
      </c>
      <c r="D118" s="191" t="s">
        <v>10</v>
      </c>
      <c r="E118" s="190">
        <v>36117</v>
      </c>
      <c r="F118" s="191" t="s">
        <v>9</v>
      </c>
      <c r="G118" s="192">
        <v>307.56105499680001</v>
      </c>
      <c r="H118" s="192">
        <v>456925</v>
      </c>
    </row>
    <row r="119" spans="1:8" ht="17.25" customHeight="1" x14ac:dyDescent="0.25">
      <c r="A119" s="192">
        <v>0.3</v>
      </c>
      <c r="B119" s="190">
        <v>472</v>
      </c>
      <c r="C119" s="190">
        <v>1</v>
      </c>
      <c r="D119" s="191" t="s">
        <v>10</v>
      </c>
      <c r="E119" s="190">
        <v>36117</v>
      </c>
      <c r="F119" s="191" t="s">
        <v>9</v>
      </c>
      <c r="G119" s="192">
        <v>230.67079124759999</v>
      </c>
      <c r="H119" s="192">
        <v>342696</v>
      </c>
    </row>
    <row r="120" spans="1:8" ht="17.25" customHeight="1" x14ac:dyDescent="0.25">
      <c r="A120" s="192">
        <v>0.2</v>
      </c>
      <c r="B120" s="190">
        <v>295</v>
      </c>
      <c r="C120" s="190">
        <v>1</v>
      </c>
      <c r="D120" s="191" t="s">
        <v>10</v>
      </c>
      <c r="E120" s="190">
        <v>36117</v>
      </c>
      <c r="F120" s="191" t="s">
        <v>9</v>
      </c>
      <c r="G120" s="192">
        <v>153.78052749840001</v>
      </c>
      <c r="H120" s="192">
        <v>228466</v>
      </c>
    </row>
    <row r="121" spans="1:8" ht="17.25" customHeight="1" x14ac:dyDescent="0.25">
      <c r="A121" s="192">
        <v>0.1</v>
      </c>
      <c r="B121" s="190">
        <v>118</v>
      </c>
      <c r="C121" s="190">
        <v>1</v>
      </c>
      <c r="D121" s="191" t="s">
        <v>10</v>
      </c>
      <c r="E121" s="190">
        <v>36117</v>
      </c>
      <c r="F121" s="191" t="s">
        <v>9</v>
      </c>
      <c r="G121" s="192">
        <v>76.890263749200003</v>
      </c>
      <c r="H121" s="192">
        <v>114255</v>
      </c>
    </row>
    <row r="122" spans="1:8" ht="17.25" customHeight="1" x14ac:dyDescent="0.25">
      <c r="A122" s="190">
        <v>0</v>
      </c>
      <c r="B122" s="190">
        <v>0</v>
      </c>
      <c r="C122" s="190">
        <v>1</v>
      </c>
      <c r="D122" s="191" t="s">
        <v>10</v>
      </c>
      <c r="E122" s="190">
        <v>36117</v>
      </c>
      <c r="F122" s="191" t="s">
        <v>9</v>
      </c>
      <c r="G122" s="192">
        <v>0</v>
      </c>
      <c r="H122" s="192">
        <v>0</v>
      </c>
    </row>
    <row r="123" spans="1:8" ht="17.25" customHeight="1" x14ac:dyDescent="0.25">
      <c r="A123" s="190">
        <v>1</v>
      </c>
      <c r="B123" s="190">
        <v>1534</v>
      </c>
      <c r="C123" s="190">
        <v>1</v>
      </c>
      <c r="D123" s="191" t="s">
        <v>12</v>
      </c>
      <c r="E123" s="190">
        <v>36525</v>
      </c>
      <c r="F123" s="191" t="s">
        <v>9</v>
      </c>
      <c r="G123" s="192">
        <v>768.90263749199994</v>
      </c>
      <c r="H123" s="192">
        <v>1059871</v>
      </c>
    </row>
    <row r="124" spans="1:8" ht="17.25" customHeight="1" x14ac:dyDescent="0.25">
      <c r="A124" s="192">
        <v>0.9</v>
      </c>
      <c r="B124" s="190">
        <v>1416</v>
      </c>
      <c r="C124" s="190">
        <v>1</v>
      </c>
      <c r="D124" s="191" t="s">
        <v>12</v>
      </c>
      <c r="E124" s="190">
        <v>36525</v>
      </c>
      <c r="F124" s="191" t="s">
        <v>9</v>
      </c>
      <c r="G124" s="192">
        <v>692.01237374280004</v>
      </c>
      <c r="H124" s="192">
        <v>953855</v>
      </c>
    </row>
    <row r="125" spans="1:8" ht="17.25" customHeight="1" x14ac:dyDescent="0.25">
      <c r="A125" s="192">
        <v>0.8</v>
      </c>
      <c r="B125" s="190">
        <v>1239</v>
      </c>
      <c r="C125" s="190">
        <v>1</v>
      </c>
      <c r="D125" s="191" t="s">
        <v>12</v>
      </c>
      <c r="E125" s="190">
        <v>36525</v>
      </c>
      <c r="F125" s="191" t="s">
        <v>9</v>
      </c>
      <c r="G125" s="192">
        <v>615.12210999360002</v>
      </c>
      <c r="H125" s="192">
        <v>847899</v>
      </c>
    </row>
    <row r="126" spans="1:8" ht="17.25" customHeight="1" x14ac:dyDescent="0.25">
      <c r="A126" s="192">
        <v>0.7</v>
      </c>
      <c r="B126" s="190">
        <v>1062</v>
      </c>
      <c r="C126" s="190">
        <v>1</v>
      </c>
      <c r="D126" s="191" t="s">
        <v>12</v>
      </c>
      <c r="E126" s="190">
        <v>36525</v>
      </c>
      <c r="F126" s="191" t="s">
        <v>9</v>
      </c>
      <c r="G126" s="192">
        <v>538.23184624439989</v>
      </c>
      <c r="H126" s="192">
        <v>741913</v>
      </c>
    </row>
    <row r="127" spans="1:8" ht="17.25" customHeight="1" x14ac:dyDescent="0.25">
      <c r="A127" s="192">
        <v>0.6</v>
      </c>
      <c r="B127" s="190">
        <v>944</v>
      </c>
      <c r="C127" s="190">
        <v>1</v>
      </c>
      <c r="D127" s="191" t="s">
        <v>12</v>
      </c>
      <c r="E127" s="190">
        <v>36525</v>
      </c>
      <c r="F127" s="191" t="s">
        <v>9</v>
      </c>
      <c r="G127" s="192">
        <v>461.34158249519999</v>
      </c>
      <c r="H127" s="192">
        <v>635927</v>
      </c>
    </row>
    <row r="128" spans="1:8" ht="17.25" customHeight="1" x14ac:dyDescent="0.25">
      <c r="A128" s="192">
        <v>0.5</v>
      </c>
      <c r="B128" s="190">
        <v>767</v>
      </c>
      <c r="C128" s="190">
        <v>1</v>
      </c>
      <c r="D128" s="191" t="s">
        <v>12</v>
      </c>
      <c r="E128" s="190">
        <v>36525</v>
      </c>
      <c r="F128" s="191" t="s">
        <v>9</v>
      </c>
      <c r="G128" s="192">
        <v>384.45131874599997</v>
      </c>
      <c r="H128" s="192">
        <v>529940</v>
      </c>
    </row>
    <row r="129" spans="1:8" ht="17.25" customHeight="1" x14ac:dyDescent="0.25">
      <c r="A129" s="192">
        <v>0.4</v>
      </c>
      <c r="B129" s="190">
        <v>590</v>
      </c>
      <c r="C129" s="190">
        <v>1</v>
      </c>
      <c r="D129" s="191" t="s">
        <v>12</v>
      </c>
      <c r="E129" s="190">
        <v>36525</v>
      </c>
      <c r="F129" s="191" t="s">
        <v>9</v>
      </c>
      <c r="G129" s="192">
        <v>307.56105499680001</v>
      </c>
      <c r="H129" s="192">
        <v>423954</v>
      </c>
    </row>
    <row r="130" spans="1:8" ht="17.25" customHeight="1" x14ac:dyDescent="0.25">
      <c r="A130" s="192">
        <v>0.3</v>
      </c>
      <c r="B130" s="190">
        <v>472</v>
      </c>
      <c r="C130" s="190">
        <v>1</v>
      </c>
      <c r="D130" s="191" t="s">
        <v>12</v>
      </c>
      <c r="E130" s="190">
        <v>36525</v>
      </c>
      <c r="F130" s="191" t="s">
        <v>9</v>
      </c>
      <c r="G130" s="192">
        <v>230.67079124759999</v>
      </c>
      <c r="H130" s="192">
        <v>317967</v>
      </c>
    </row>
    <row r="131" spans="1:8" ht="17.25" customHeight="1" x14ac:dyDescent="0.25">
      <c r="A131" s="192">
        <v>0.2</v>
      </c>
      <c r="B131" s="190">
        <v>295</v>
      </c>
      <c r="C131" s="190">
        <v>1</v>
      </c>
      <c r="D131" s="191" t="s">
        <v>12</v>
      </c>
      <c r="E131" s="190">
        <v>36525</v>
      </c>
      <c r="F131" s="191" t="s">
        <v>9</v>
      </c>
      <c r="G131" s="192">
        <v>153.78052749840001</v>
      </c>
      <c r="H131" s="192">
        <v>211980</v>
      </c>
    </row>
    <row r="132" spans="1:8" ht="17.25" customHeight="1" x14ac:dyDescent="0.25">
      <c r="A132" s="192">
        <v>0.1</v>
      </c>
      <c r="B132" s="190">
        <v>118</v>
      </c>
      <c r="C132" s="190">
        <v>1</v>
      </c>
      <c r="D132" s="191" t="s">
        <v>12</v>
      </c>
      <c r="E132" s="190">
        <v>36525</v>
      </c>
      <c r="F132" s="191" t="s">
        <v>9</v>
      </c>
      <c r="G132" s="192">
        <v>76.890263749200003</v>
      </c>
      <c r="H132" s="192">
        <v>123031</v>
      </c>
    </row>
    <row r="133" spans="1:8" ht="17.25" customHeight="1" x14ac:dyDescent="0.25">
      <c r="A133" s="190">
        <v>0</v>
      </c>
      <c r="B133" s="190">
        <v>0</v>
      </c>
      <c r="C133" s="190">
        <v>1</v>
      </c>
      <c r="D133" s="191" t="s">
        <v>12</v>
      </c>
      <c r="E133" s="190">
        <v>36525</v>
      </c>
      <c r="F133" s="191" t="s">
        <v>9</v>
      </c>
      <c r="G133" s="192">
        <v>0</v>
      </c>
      <c r="H133" s="192">
        <v>0</v>
      </c>
    </row>
    <row r="134" spans="1:8" ht="17.25" customHeight="1" x14ac:dyDescent="0.25">
      <c r="A134" s="190">
        <v>1</v>
      </c>
      <c r="B134" s="190">
        <v>1534</v>
      </c>
      <c r="C134" s="190">
        <v>1</v>
      </c>
      <c r="D134" s="191" t="s">
        <v>8</v>
      </c>
      <c r="E134" s="190">
        <v>35801</v>
      </c>
      <c r="F134" s="191" t="s">
        <v>11</v>
      </c>
      <c r="G134" s="192">
        <v>768.90263749199994</v>
      </c>
      <c r="H134" s="192">
        <v>1220963</v>
      </c>
    </row>
    <row r="135" spans="1:8" ht="17.25" customHeight="1" x14ac:dyDescent="0.25">
      <c r="A135" s="192">
        <v>0.9</v>
      </c>
      <c r="B135" s="190">
        <v>1416</v>
      </c>
      <c r="C135" s="190">
        <v>1</v>
      </c>
      <c r="D135" s="191" t="s">
        <v>8</v>
      </c>
      <c r="E135" s="190">
        <v>35801</v>
      </c>
      <c r="F135" s="191" t="s">
        <v>11</v>
      </c>
      <c r="G135" s="192">
        <v>692.01237374280004</v>
      </c>
      <c r="H135" s="192">
        <v>1098869</v>
      </c>
    </row>
    <row r="136" spans="1:8" ht="17.25" customHeight="1" x14ac:dyDescent="0.25">
      <c r="A136" s="192">
        <v>0.8</v>
      </c>
      <c r="B136" s="190">
        <v>1239</v>
      </c>
      <c r="C136" s="190">
        <v>1</v>
      </c>
      <c r="D136" s="191" t="s">
        <v>8</v>
      </c>
      <c r="E136" s="190">
        <v>35801</v>
      </c>
      <c r="F136" s="191" t="s">
        <v>11</v>
      </c>
      <c r="G136" s="192">
        <v>615.12210999360002</v>
      </c>
      <c r="H136" s="192">
        <v>976777</v>
      </c>
    </row>
    <row r="137" spans="1:8" ht="17.25" customHeight="1" x14ac:dyDescent="0.25">
      <c r="A137" s="192">
        <v>0.7</v>
      </c>
      <c r="B137" s="190">
        <v>1062</v>
      </c>
      <c r="C137" s="190">
        <v>1</v>
      </c>
      <c r="D137" s="191" t="s">
        <v>8</v>
      </c>
      <c r="E137" s="190">
        <v>35801</v>
      </c>
      <c r="F137" s="191" t="s">
        <v>11</v>
      </c>
      <c r="G137" s="192">
        <v>538.23184624439989</v>
      </c>
      <c r="H137" s="192">
        <v>854685</v>
      </c>
    </row>
    <row r="138" spans="1:8" ht="17.25" customHeight="1" x14ac:dyDescent="0.25">
      <c r="A138" s="192">
        <v>0.6</v>
      </c>
      <c r="B138" s="190">
        <v>944</v>
      </c>
      <c r="C138" s="190">
        <v>1</v>
      </c>
      <c r="D138" s="191" t="s">
        <v>8</v>
      </c>
      <c r="E138" s="190">
        <v>35801</v>
      </c>
      <c r="F138" s="191" t="s">
        <v>11</v>
      </c>
      <c r="G138" s="192">
        <v>461.34158249519999</v>
      </c>
      <c r="H138" s="192">
        <v>732592</v>
      </c>
    </row>
    <row r="139" spans="1:8" ht="17.25" customHeight="1" x14ac:dyDescent="0.25">
      <c r="A139" s="192">
        <v>0.5</v>
      </c>
      <c r="B139" s="190">
        <v>767</v>
      </c>
      <c r="C139" s="190">
        <v>1</v>
      </c>
      <c r="D139" s="191" t="s">
        <v>8</v>
      </c>
      <c r="E139" s="190">
        <v>35801</v>
      </c>
      <c r="F139" s="191" t="s">
        <v>11</v>
      </c>
      <c r="G139" s="192">
        <v>384.45131874599997</v>
      </c>
      <c r="H139" s="192">
        <v>610499</v>
      </c>
    </row>
    <row r="140" spans="1:8" ht="17.25" customHeight="1" x14ac:dyDescent="0.25">
      <c r="A140" s="192">
        <v>0.4</v>
      </c>
      <c r="B140" s="190">
        <v>590</v>
      </c>
      <c r="C140" s="190">
        <v>1</v>
      </c>
      <c r="D140" s="191" t="s">
        <v>8</v>
      </c>
      <c r="E140" s="190">
        <v>35801</v>
      </c>
      <c r="F140" s="191" t="s">
        <v>11</v>
      </c>
      <c r="G140" s="192">
        <v>307.56105499680001</v>
      </c>
      <c r="H140" s="192">
        <v>488404</v>
      </c>
    </row>
    <row r="141" spans="1:8" ht="17.25" customHeight="1" x14ac:dyDescent="0.25">
      <c r="A141" s="192">
        <v>0.3</v>
      </c>
      <c r="B141" s="190">
        <v>472</v>
      </c>
      <c r="C141" s="190">
        <v>1</v>
      </c>
      <c r="D141" s="191" t="s">
        <v>8</v>
      </c>
      <c r="E141" s="190">
        <v>35801</v>
      </c>
      <c r="F141" s="191" t="s">
        <v>11</v>
      </c>
      <c r="G141" s="192">
        <v>230.67079124759999</v>
      </c>
      <c r="H141" s="192">
        <v>366310</v>
      </c>
    </row>
    <row r="142" spans="1:8" ht="17.25" customHeight="1" x14ac:dyDescent="0.25">
      <c r="A142" s="192">
        <v>0.2</v>
      </c>
      <c r="B142" s="190">
        <v>295</v>
      </c>
      <c r="C142" s="190">
        <v>1</v>
      </c>
      <c r="D142" s="191" t="s">
        <v>8</v>
      </c>
      <c r="E142" s="190">
        <v>35801</v>
      </c>
      <c r="F142" s="191" t="s">
        <v>11</v>
      </c>
      <c r="G142" s="192">
        <v>153.78052749840001</v>
      </c>
      <c r="H142" s="192">
        <v>244213</v>
      </c>
    </row>
    <row r="143" spans="1:8" ht="17.25" customHeight="1" x14ac:dyDescent="0.25">
      <c r="A143" s="192">
        <v>0.1</v>
      </c>
      <c r="B143" s="190">
        <v>118</v>
      </c>
      <c r="C143" s="190">
        <v>1</v>
      </c>
      <c r="D143" s="191" t="s">
        <v>8</v>
      </c>
      <c r="E143" s="190">
        <v>35801</v>
      </c>
      <c r="F143" s="191" t="s">
        <v>11</v>
      </c>
      <c r="G143" s="192">
        <v>76.890263749200003</v>
      </c>
      <c r="H143" s="192">
        <v>122113</v>
      </c>
    </row>
    <row r="144" spans="1:8" ht="17.25" customHeight="1" x14ac:dyDescent="0.25">
      <c r="A144" s="190">
        <v>0</v>
      </c>
      <c r="B144" s="190">
        <v>0</v>
      </c>
      <c r="C144" s="190">
        <v>1</v>
      </c>
      <c r="D144" s="191" t="s">
        <v>8</v>
      </c>
      <c r="E144" s="190">
        <v>35801</v>
      </c>
      <c r="F144" s="191" t="s">
        <v>11</v>
      </c>
      <c r="G144" s="192">
        <v>0</v>
      </c>
      <c r="H144" s="192">
        <v>0</v>
      </c>
    </row>
    <row r="145" spans="1:8" ht="17.25" customHeight="1" x14ac:dyDescent="0.25">
      <c r="A145" s="190">
        <v>1</v>
      </c>
      <c r="B145" s="190">
        <v>1534</v>
      </c>
      <c r="C145" s="190">
        <v>1</v>
      </c>
      <c r="D145" s="191" t="s">
        <v>13</v>
      </c>
      <c r="E145" s="190">
        <v>35223</v>
      </c>
      <c r="F145" s="191" t="s">
        <v>11</v>
      </c>
      <c r="G145" s="192">
        <v>768.90263749199994</v>
      </c>
      <c r="H145" s="192">
        <v>1213721</v>
      </c>
    </row>
    <row r="146" spans="1:8" ht="17.25" customHeight="1" x14ac:dyDescent="0.25">
      <c r="A146" s="192">
        <v>0.9</v>
      </c>
      <c r="B146" s="190">
        <v>1416</v>
      </c>
      <c r="C146" s="190">
        <v>1</v>
      </c>
      <c r="D146" s="191" t="s">
        <v>13</v>
      </c>
      <c r="E146" s="190">
        <v>35223</v>
      </c>
      <c r="F146" s="191" t="s">
        <v>11</v>
      </c>
      <c r="G146" s="192">
        <v>692.01237374280004</v>
      </c>
      <c r="H146" s="192">
        <v>1092352</v>
      </c>
    </row>
    <row r="147" spans="1:8" ht="17.25" customHeight="1" x14ac:dyDescent="0.25">
      <c r="A147" s="192">
        <v>0.8</v>
      </c>
      <c r="B147" s="190">
        <v>1239</v>
      </c>
      <c r="C147" s="190">
        <v>1</v>
      </c>
      <c r="D147" s="191" t="s">
        <v>13</v>
      </c>
      <c r="E147" s="190">
        <v>35223</v>
      </c>
      <c r="F147" s="191" t="s">
        <v>11</v>
      </c>
      <c r="G147" s="192">
        <v>615.12210999360002</v>
      </c>
      <c r="H147" s="192">
        <v>970983</v>
      </c>
    </row>
    <row r="148" spans="1:8" ht="17.25" customHeight="1" x14ac:dyDescent="0.25">
      <c r="A148" s="192">
        <v>0.7</v>
      </c>
      <c r="B148" s="190">
        <v>1062</v>
      </c>
      <c r="C148" s="190">
        <v>1</v>
      </c>
      <c r="D148" s="191" t="s">
        <v>13</v>
      </c>
      <c r="E148" s="190">
        <v>35223</v>
      </c>
      <c r="F148" s="191" t="s">
        <v>11</v>
      </c>
      <c r="G148" s="192">
        <v>538.23184624439989</v>
      </c>
      <c r="H148" s="192">
        <v>849615</v>
      </c>
    </row>
    <row r="149" spans="1:8" ht="17.25" customHeight="1" x14ac:dyDescent="0.25">
      <c r="A149" s="192">
        <v>0.6</v>
      </c>
      <c r="B149" s="190">
        <v>944</v>
      </c>
      <c r="C149" s="190">
        <v>1</v>
      </c>
      <c r="D149" s="191" t="s">
        <v>13</v>
      </c>
      <c r="E149" s="190">
        <v>35223</v>
      </c>
      <c r="F149" s="191" t="s">
        <v>11</v>
      </c>
      <c r="G149" s="192">
        <v>461.34158249519999</v>
      </c>
      <c r="H149" s="192">
        <v>728245</v>
      </c>
    </row>
    <row r="150" spans="1:8" ht="17.25" customHeight="1" x14ac:dyDescent="0.25">
      <c r="A150" s="192">
        <v>0.5</v>
      </c>
      <c r="B150" s="190">
        <v>767</v>
      </c>
      <c r="C150" s="190">
        <v>1</v>
      </c>
      <c r="D150" s="191" t="s">
        <v>13</v>
      </c>
      <c r="E150" s="190">
        <v>35223</v>
      </c>
      <c r="F150" s="191" t="s">
        <v>11</v>
      </c>
      <c r="G150" s="192">
        <v>384.45131874599997</v>
      </c>
      <c r="H150" s="192">
        <v>606876</v>
      </c>
    </row>
    <row r="151" spans="1:8" ht="17.25" customHeight="1" x14ac:dyDescent="0.25">
      <c r="A151" s="192">
        <v>0.4</v>
      </c>
      <c r="B151" s="190">
        <v>590</v>
      </c>
      <c r="C151" s="190">
        <v>1</v>
      </c>
      <c r="D151" s="191" t="s">
        <v>13</v>
      </c>
      <c r="E151" s="190">
        <v>35223</v>
      </c>
      <c r="F151" s="191" t="s">
        <v>11</v>
      </c>
      <c r="G151" s="192">
        <v>307.56105499680001</v>
      </c>
      <c r="H151" s="192">
        <v>485505</v>
      </c>
    </row>
    <row r="152" spans="1:8" ht="17.25" customHeight="1" x14ac:dyDescent="0.25">
      <c r="A152" s="192">
        <v>0.3</v>
      </c>
      <c r="B152" s="190">
        <v>472</v>
      </c>
      <c r="C152" s="190">
        <v>1</v>
      </c>
      <c r="D152" s="191" t="s">
        <v>13</v>
      </c>
      <c r="E152" s="190">
        <v>35223</v>
      </c>
      <c r="F152" s="191" t="s">
        <v>11</v>
      </c>
      <c r="G152" s="192">
        <v>230.67079124759999</v>
      </c>
      <c r="H152" s="192">
        <v>364135</v>
      </c>
    </row>
    <row r="153" spans="1:8" ht="17.25" customHeight="1" x14ac:dyDescent="0.25">
      <c r="A153" s="192">
        <v>0.2</v>
      </c>
      <c r="B153" s="190">
        <v>295</v>
      </c>
      <c r="C153" s="190">
        <v>1</v>
      </c>
      <c r="D153" s="191" t="s">
        <v>13</v>
      </c>
      <c r="E153" s="190">
        <v>35223</v>
      </c>
      <c r="F153" s="191" t="s">
        <v>11</v>
      </c>
      <c r="G153" s="192">
        <v>153.78052749840001</v>
      </c>
      <c r="H153" s="192">
        <v>242763</v>
      </c>
    </row>
    <row r="154" spans="1:8" ht="17.25" customHeight="1" x14ac:dyDescent="0.25">
      <c r="A154" s="192">
        <v>0.1</v>
      </c>
      <c r="B154" s="190">
        <v>118</v>
      </c>
      <c r="C154" s="190">
        <v>1</v>
      </c>
      <c r="D154" s="191" t="s">
        <v>13</v>
      </c>
      <c r="E154" s="190">
        <v>35223</v>
      </c>
      <c r="F154" s="191" t="s">
        <v>11</v>
      </c>
      <c r="G154" s="192">
        <v>76.890263749200003</v>
      </c>
      <c r="H154" s="192">
        <v>121387</v>
      </c>
    </row>
    <row r="155" spans="1:8" ht="17.25" customHeight="1" x14ac:dyDescent="0.25">
      <c r="A155" s="190">
        <v>0</v>
      </c>
      <c r="B155" s="190">
        <v>0</v>
      </c>
      <c r="C155" s="190">
        <v>1</v>
      </c>
      <c r="D155" s="191" t="s">
        <v>13</v>
      </c>
      <c r="E155" s="190">
        <v>35223</v>
      </c>
      <c r="F155" s="191" t="s">
        <v>11</v>
      </c>
      <c r="G155" s="192">
        <v>0</v>
      </c>
      <c r="H155" s="192">
        <v>0</v>
      </c>
    </row>
    <row r="156" spans="1:8" ht="17.25" customHeight="1" x14ac:dyDescent="0.25">
      <c r="A156" s="190">
        <v>1</v>
      </c>
      <c r="B156" s="190">
        <v>1534</v>
      </c>
      <c r="C156" s="190">
        <v>1</v>
      </c>
      <c r="D156" s="191" t="s">
        <v>10</v>
      </c>
      <c r="E156" s="190">
        <v>36117</v>
      </c>
      <c r="F156" s="191" t="s">
        <v>11</v>
      </c>
      <c r="G156" s="192">
        <v>768.90263749199994</v>
      </c>
      <c r="H156" s="192">
        <v>1321293</v>
      </c>
    </row>
    <row r="157" spans="1:8" ht="17.25" customHeight="1" x14ac:dyDescent="0.25">
      <c r="A157" s="192">
        <v>0.9</v>
      </c>
      <c r="B157" s="190">
        <v>1416</v>
      </c>
      <c r="C157" s="190">
        <v>1</v>
      </c>
      <c r="D157" s="191" t="s">
        <v>10</v>
      </c>
      <c r="E157" s="190">
        <v>36117</v>
      </c>
      <c r="F157" s="191" t="s">
        <v>11</v>
      </c>
      <c r="G157" s="192">
        <v>692.01237374280004</v>
      </c>
      <c r="H157" s="192">
        <v>1189167</v>
      </c>
    </row>
    <row r="158" spans="1:8" ht="17.25" customHeight="1" x14ac:dyDescent="0.25">
      <c r="A158" s="192">
        <v>0.8</v>
      </c>
      <c r="B158" s="190">
        <v>1239</v>
      </c>
      <c r="C158" s="190">
        <v>1</v>
      </c>
      <c r="D158" s="191" t="s">
        <v>10</v>
      </c>
      <c r="E158" s="190">
        <v>36117</v>
      </c>
      <c r="F158" s="191" t="s">
        <v>11</v>
      </c>
      <c r="G158" s="192">
        <v>615.12210999360002</v>
      </c>
      <c r="H158" s="192">
        <v>1057042</v>
      </c>
    </row>
    <row r="159" spans="1:8" ht="17.25" customHeight="1" x14ac:dyDescent="0.25">
      <c r="A159" s="192">
        <v>0.7</v>
      </c>
      <c r="B159" s="190">
        <v>1062</v>
      </c>
      <c r="C159" s="190">
        <v>1</v>
      </c>
      <c r="D159" s="191" t="s">
        <v>10</v>
      </c>
      <c r="E159" s="190">
        <v>36117</v>
      </c>
      <c r="F159" s="191" t="s">
        <v>11</v>
      </c>
      <c r="G159" s="192">
        <v>538.23184624439989</v>
      </c>
      <c r="H159" s="192">
        <v>924917</v>
      </c>
    </row>
    <row r="160" spans="1:8" ht="17.25" customHeight="1" x14ac:dyDescent="0.25">
      <c r="A160" s="192">
        <v>0.6</v>
      </c>
      <c r="B160" s="190">
        <v>944</v>
      </c>
      <c r="C160" s="190">
        <v>1</v>
      </c>
      <c r="D160" s="191" t="s">
        <v>10</v>
      </c>
      <c r="E160" s="190">
        <v>36117</v>
      </c>
      <c r="F160" s="191" t="s">
        <v>11</v>
      </c>
      <c r="G160" s="192">
        <v>461.34158249519999</v>
      </c>
      <c r="H160" s="192">
        <v>792791</v>
      </c>
    </row>
    <row r="161" spans="1:8" ht="17.25" customHeight="1" x14ac:dyDescent="0.25">
      <c r="A161" s="192">
        <v>0.5</v>
      </c>
      <c r="B161" s="190">
        <v>767</v>
      </c>
      <c r="C161" s="190">
        <v>1</v>
      </c>
      <c r="D161" s="191" t="s">
        <v>10</v>
      </c>
      <c r="E161" s="190">
        <v>36117</v>
      </c>
      <c r="F161" s="191" t="s">
        <v>11</v>
      </c>
      <c r="G161" s="192">
        <v>384.45131874599997</v>
      </c>
      <c r="H161" s="192">
        <v>660666</v>
      </c>
    </row>
    <row r="162" spans="1:8" ht="17.25" customHeight="1" x14ac:dyDescent="0.25">
      <c r="A162" s="192">
        <v>0.4</v>
      </c>
      <c r="B162" s="190">
        <v>590</v>
      </c>
      <c r="C162" s="190">
        <v>1</v>
      </c>
      <c r="D162" s="191" t="s">
        <v>10</v>
      </c>
      <c r="E162" s="190">
        <v>36117</v>
      </c>
      <c r="F162" s="191" t="s">
        <v>11</v>
      </c>
      <c r="G162" s="192">
        <v>307.56105499680001</v>
      </c>
      <c r="H162" s="192">
        <v>528537</v>
      </c>
    </row>
    <row r="163" spans="1:8" ht="17.25" customHeight="1" x14ac:dyDescent="0.25">
      <c r="A163" s="192">
        <v>0.3</v>
      </c>
      <c r="B163" s="190">
        <v>472</v>
      </c>
      <c r="C163" s="190">
        <v>1</v>
      </c>
      <c r="D163" s="191" t="s">
        <v>10</v>
      </c>
      <c r="E163" s="190">
        <v>36117</v>
      </c>
      <c r="F163" s="191" t="s">
        <v>11</v>
      </c>
      <c r="G163" s="192">
        <v>230.67079124759999</v>
      </c>
      <c r="H163" s="192">
        <v>396411</v>
      </c>
    </row>
    <row r="164" spans="1:8" ht="17.25" customHeight="1" x14ac:dyDescent="0.25">
      <c r="A164" s="192">
        <v>0.2</v>
      </c>
      <c r="B164" s="190">
        <v>295</v>
      </c>
      <c r="C164" s="190">
        <v>1</v>
      </c>
      <c r="D164" s="191" t="s">
        <v>10</v>
      </c>
      <c r="E164" s="190">
        <v>36117</v>
      </c>
      <c r="F164" s="191" t="s">
        <v>11</v>
      </c>
      <c r="G164" s="192">
        <v>153.78052749840001</v>
      </c>
      <c r="H164" s="192">
        <v>264281</v>
      </c>
    </row>
    <row r="165" spans="1:8" ht="17.25" customHeight="1" x14ac:dyDescent="0.25">
      <c r="A165" s="192">
        <v>0.1</v>
      </c>
      <c r="B165" s="190">
        <v>118</v>
      </c>
      <c r="C165" s="190">
        <v>1</v>
      </c>
      <c r="D165" s="191" t="s">
        <v>10</v>
      </c>
      <c r="E165" s="190">
        <v>36117</v>
      </c>
      <c r="F165" s="191" t="s">
        <v>11</v>
      </c>
      <c r="G165" s="192">
        <v>76.890263749200003</v>
      </c>
      <c r="H165" s="192">
        <v>132148</v>
      </c>
    </row>
    <row r="166" spans="1:8" ht="17.25" customHeight="1" x14ac:dyDescent="0.25">
      <c r="A166" s="190">
        <v>0</v>
      </c>
      <c r="B166" s="190">
        <v>0</v>
      </c>
      <c r="C166" s="190">
        <v>1</v>
      </c>
      <c r="D166" s="191" t="s">
        <v>10</v>
      </c>
      <c r="E166" s="190">
        <v>36117</v>
      </c>
      <c r="F166" s="191" t="s">
        <v>11</v>
      </c>
      <c r="G166" s="192">
        <v>0</v>
      </c>
      <c r="H166" s="192">
        <v>0</v>
      </c>
    </row>
    <row r="167" spans="1:8" ht="17.25" customHeight="1" x14ac:dyDescent="0.25">
      <c r="A167" s="190">
        <v>1</v>
      </c>
      <c r="B167" s="190">
        <v>1534</v>
      </c>
      <c r="C167" s="190">
        <v>1</v>
      </c>
      <c r="D167" s="191" t="s">
        <v>12</v>
      </c>
      <c r="E167" s="190">
        <v>36525</v>
      </c>
      <c r="F167" s="191" t="s">
        <v>11</v>
      </c>
      <c r="G167" s="192">
        <v>768.90263749199994</v>
      </c>
      <c r="H167" s="192">
        <v>1230166</v>
      </c>
    </row>
    <row r="168" spans="1:8" ht="17.25" customHeight="1" x14ac:dyDescent="0.25">
      <c r="A168" s="192">
        <v>0.9</v>
      </c>
      <c r="B168" s="190">
        <v>1416</v>
      </c>
      <c r="C168" s="190">
        <v>1</v>
      </c>
      <c r="D168" s="191" t="s">
        <v>12</v>
      </c>
      <c r="E168" s="190">
        <v>36525</v>
      </c>
      <c r="F168" s="191" t="s">
        <v>11</v>
      </c>
      <c r="G168" s="192">
        <v>692.01237374280004</v>
      </c>
      <c r="H168" s="192">
        <v>1107152</v>
      </c>
    </row>
    <row r="169" spans="1:8" ht="17.25" customHeight="1" x14ac:dyDescent="0.25">
      <c r="A169" s="192">
        <v>0.8</v>
      </c>
      <c r="B169" s="190">
        <v>1239</v>
      </c>
      <c r="C169" s="190">
        <v>1</v>
      </c>
      <c r="D169" s="191" t="s">
        <v>12</v>
      </c>
      <c r="E169" s="190">
        <v>36525</v>
      </c>
      <c r="F169" s="191" t="s">
        <v>11</v>
      </c>
      <c r="G169" s="192">
        <v>615.12210999360002</v>
      </c>
      <c r="H169" s="192">
        <v>984139</v>
      </c>
    </row>
    <row r="170" spans="1:8" ht="17.25" customHeight="1" x14ac:dyDescent="0.25">
      <c r="A170" s="192">
        <v>0.7</v>
      </c>
      <c r="B170" s="190">
        <v>1062</v>
      </c>
      <c r="C170" s="190">
        <v>1</v>
      </c>
      <c r="D170" s="191" t="s">
        <v>12</v>
      </c>
      <c r="E170" s="190">
        <v>36525</v>
      </c>
      <c r="F170" s="191" t="s">
        <v>11</v>
      </c>
      <c r="G170" s="192">
        <v>538.23184624439989</v>
      </c>
      <c r="H170" s="192">
        <v>861125</v>
      </c>
    </row>
    <row r="171" spans="1:8" ht="17.25" customHeight="1" x14ac:dyDescent="0.25">
      <c r="A171" s="192">
        <v>0.6</v>
      </c>
      <c r="B171" s="190">
        <v>944</v>
      </c>
      <c r="C171" s="190">
        <v>1</v>
      </c>
      <c r="D171" s="191" t="s">
        <v>12</v>
      </c>
      <c r="E171" s="190">
        <v>36525</v>
      </c>
      <c r="F171" s="191" t="s">
        <v>11</v>
      </c>
      <c r="G171" s="192">
        <v>461.34158249519999</v>
      </c>
      <c r="H171" s="192">
        <v>738111</v>
      </c>
    </row>
    <row r="172" spans="1:8" ht="17.25" customHeight="1" x14ac:dyDescent="0.25">
      <c r="A172" s="192">
        <v>0.5</v>
      </c>
      <c r="B172" s="190">
        <v>767</v>
      </c>
      <c r="C172" s="190">
        <v>1</v>
      </c>
      <c r="D172" s="191" t="s">
        <v>12</v>
      </c>
      <c r="E172" s="190">
        <v>36525</v>
      </c>
      <c r="F172" s="191" t="s">
        <v>11</v>
      </c>
      <c r="G172" s="192">
        <v>384.45131874599997</v>
      </c>
      <c r="H172" s="192">
        <v>615098</v>
      </c>
    </row>
    <row r="173" spans="1:8" ht="17.25" customHeight="1" x14ac:dyDescent="0.25">
      <c r="A173" s="192">
        <v>0.4</v>
      </c>
      <c r="B173" s="190">
        <v>590</v>
      </c>
      <c r="C173" s="190">
        <v>1</v>
      </c>
      <c r="D173" s="191" t="s">
        <v>12</v>
      </c>
      <c r="E173" s="190">
        <v>36525</v>
      </c>
      <c r="F173" s="191" t="s">
        <v>11</v>
      </c>
      <c r="G173" s="192">
        <v>307.56105499680001</v>
      </c>
      <c r="H173" s="192">
        <v>492082</v>
      </c>
    </row>
    <row r="174" spans="1:8" ht="17.25" customHeight="1" x14ac:dyDescent="0.25">
      <c r="A174" s="192">
        <v>0.3</v>
      </c>
      <c r="B174" s="190">
        <v>472</v>
      </c>
      <c r="C174" s="190">
        <v>1</v>
      </c>
      <c r="D174" s="191" t="s">
        <v>12</v>
      </c>
      <c r="E174" s="190">
        <v>36525</v>
      </c>
      <c r="F174" s="191" t="s">
        <v>11</v>
      </c>
      <c r="G174" s="192">
        <v>230.67079124759999</v>
      </c>
      <c r="H174" s="192">
        <v>369068</v>
      </c>
    </row>
    <row r="175" spans="1:8" ht="17.25" customHeight="1" x14ac:dyDescent="0.25">
      <c r="A175" s="192">
        <v>0.2</v>
      </c>
      <c r="B175" s="190">
        <v>295</v>
      </c>
      <c r="C175" s="190">
        <v>1</v>
      </c>
      <c r="D175" s="191" t="s">
        <v>12</v>
      </c>
      <c r="E175" s="190">
        <v>36525</v>
      </c>
      <c r="F175" s="191" t="s">
        <v>11</v>
      </c>
      <c r="G175" s="192">
        <v>153.78052749840001</v>
      </c>
      <c r="H175" s="192">
        <v>246051</v>
      </c>
    </row>
    <row r="176" spans="1:8" ht="17.25" customHeight="1" x14ac:dyDescent="0.25">
      <c r="A176" s="192">
        <v>0.1</v>
      </c>
      <c r="B176" s="190">
        <v>118</v>
      </c>
      <c r="C176" s="190">
        <v>1</v>
      </c>
      <c r="D176" s="191" t="s">
        <v>12</v>
      </c>
      <c r="E176" s="190">
        <v>36525</v>
      </c>
      <c r="F176" s="191" t="s">
        <v>11</v>
      </c>
      <c r="G176" s="192">
        <v>76.890263749200003</v>
      </c>
      <c r="H176" s="192">
        <v>106008</v>
      </c>
    </row>
    <row r="177" spans="1:8" ht="17.25" customHeight="1" x14ac:dyDescent="0.25">
      <c r="A177" s="190">
        <v>0</v>
      </c>
      <c r="B177" s="190">
        <v>0</v>
      </c>
      <c r="C177" s="190">
        <v>1</v>
      </c>
      <c r="D177" s="191" t="s">
        <v>12</v>
      </c>
      <c r="E177" s="190">
        <v>36525</v>
      </c>
      <c r="F177" s="191" t="s">
        <v>11</v>
      </c>
      <c r="G177" s="192">
        <v>0</v>
      </c>
      <c r="H177" s="1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12" t="s">
        <v>289</v>
      </c>
    </row>
    <row r="2" spans="1:1" ht="17.25" customHeight="1" x14ac:dyDescent="0.2">
      <c r="A2" s="12">
        <v>0.01</v>
      </c>
    </row>
    <row r="3" spans="1:1" ht="17.25" customHeight="1" x14ac:dyDescent="0.2">
      <c r="A3" s="12">
        <v>1.4999999999999999E-2</v>
      </c>
    </row>
    <row r="4" spans="1:1" ht="17.25" customHeight="1" x14ac:dyDescent="0.2">
      <c r="A4" s="12">
        <v>0.02</v>
      </c>
    </row>
    <row r="5" spans="1:1" ht="17.25" customHeight="1" x14ac:dyDescent="0.2">
      <c r="A5" s="12">
        <v>2.5000000000000001E-2</v>
      </c>
    </row>
    <row r="6" spans="1:1" ht="17.25" customHeight="1" x14ac:dyDescent="0.2">
      <c r="A6" s="12">
        <v>0.03</v>
      </c>
    </row>
    <row r="7" spans="1:1" ht="17.25" customHeight="1" x14ac:dyDescent="0.2">
      <c r="A7" s="12">
        <v>3.5000000000000003E-2</v>
      </c>
    </row>
    <row r="8" spans="1:1" ht="17.25" customHeight="1" x14ac:dyDescent="0.2">
      <c r="A8" s="12">
        <v>0.04</v>
      </c>
    </row>
    <row r="9" spans="1:1" ht="17.25" customHeight="1" x14ac:dyDescent="0.2">
      <c r="A9" s="12">
        <v>4.4999999999999998E-2</v>
      </c>
    </row>
    <row r="10" spans="1:1" ht="17.25" customHeight="1" x14ac:dyDescent="0.2">
      <c r="A10" s="12">
        <v>0.05</v>
      </c>
    </row>
    <row r="11" spans="1:1" ht="17.25" customHeight="1" x14ac:dyDescent="0.2">
      <c r="A11" s="12">
        <v>5.5E-2</v>
      </c>
    </row>
    <row r="12" spans="1:1" ht="17.25" customHeight="1" x14ac:dyDescent="0.2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61.5" bestFit="1" customWidth="1"/>
    <col min="3" max="3" width="10.5" bestFit="1" customWidth="1"/>
    <col min="4" max="4" width="11.5" style="16" bestFit="1" customWidth="1"/>
    <col min="5" max="5" width="14.1640625" style="77" bestFit="1" customWidth="1"/>
    <col min="6" max="6" width="11.5" style="77" bestFit="1" customWidth="1"/>
    <col min="7" max="7" width="11.83203125" bestFit="1" customWidth="1"/>
    <col min="8" max="8" width="12.5" bestFit="1" customWidth="1"/>
    <col min="9" max="9" width="17.6640625" style="44" bestFit="1" customWidth="1"/>
    <col min="10" max="10" width="5.5" style="4" bestFit="1" customWidth="1"/>
    <col min="11" max="17" width="6.33203125" style="4" bestFit="1" customWidth="1"/>
    <col min="18" max="18" width="10.1640625" style="77" bestFit="1" customWidth="1"/>
    <col min="19" max="25" width="11.5" style="77" bestFit="1" customWidth="1"/>
    <col min="26" max="26" width="13.5" style="77" bestFit="1" customWidth="1"/>
    <col min="27" max="33" width="11.5" style="77" bestFit="1" customWidth="1"/>
  </cols>
  <sheetData>
    <row r="1" spans="1:33" ht="17.25" customHeight="1" x14ac:dyDescent="0.2">
      <c r="I1" s="46"/>
      <c r="J1" s="10"/>
      <c r="K1" s="10"/>
      <c r="L1" s="10"/>
      <c r="M1" s="10"/>
      <c r="N1" s="10"/>
      <c r="O1" s="10"/>
      <c r="P1" s="10"/>
      <c r="Q1" s="10"/>
      <c r="R1" s="52"/>
      <c r="S1" s="214" t="s">
        <v>84</v>
      </c>
      <c r="T1" s="214"/>
      <c r="U1" s="214"/>
      <c r="V1" s="214"/>
      <c r="W1" s="214"/>
      <c r="X1" s="214"/>
      <c r="Y1" s="214"/>
      <c r="Z1" s="52"/>
      <c r="AA1" s="214" t="s">
        <v>85</v>
      </c>
      <c r="AB1" s="214"/>
      <c r="AC1" s="214"/>
      <c r="AD1" s="214"/>
      <c r="AE1" s="214"/>
      <c r="AF1" s="214"/>
      <c r="AG1" s="214"/>
    </row>
    <row r="2" spans="1:33" ht="17.25" customHeight="1" x14ac:dyDescent="0.2">
      <c r="A2" s="215" t="s">
        <v>82</v>
      </c>
      <c r="B2" s="216"/>
      <c r="C2" s="216"/>
      <c r="D2" s="217"/>
      <c r="E2" s="218"/>
      <c r="F2" s="218" t="s">
        <v>83</v>
      </c>
      <c r="G2" s="219"/>
      <c r="I2" s="46" t="s">
        <v>86</v>
      </c>
      <c r="J2" s="10" t="s">
        <v>87</v>
      </c>
      <c r="K2" s="159" t="s">
        <v>94</v>
      </c>
      <c r="L2" s="10" t="s">
        <v>253</v>
      </c>
      <c r="M2" s="10" t="s">
        <v>254</v>
      </c>
      <c r="N2" s="10" t="s">
        <v>255</v>
      </c>
      <c r="O2" s="10" t="s">
        <v>256</v>
      </c>
      <c r="P2" s="10" t="s">
        <v>257</v>
      </c>
      <c r="Q2" s="10" t="s">
        <v>258</v>
      </c>
      <c r="R2" s="52" t="s">
        <v>95</v>
      </c>
      <c r="S2" s="52" t="s">
        <v>102</v>
      </c>
      <c r="T2" s="52" t="s">
        <v>259</v>
      </c>
      <c r="U2" s="52" t="s">
        <v>260</v>
      </c>
      <c r="V2" s="52" t="s">
        <v>261</v>
      </c>
      <c r="W2" s="52" t="s">
        <v>262</v>
      </c>
      <c r="X2" s="52" t="s">
        <v>263</v>
      </c>
      <c r="Y2" s="52" t="s">
        <v>264</v>
      </c>
      <c r="Z2" s="52" t="s">
        <v>103</v>
      </c>
      <c r="AA2" s="52" t="s">
        <v>110</v>
      </c>
      <c r="AB2" s="52" t="s">
        <v>265</v>
      </c>
      <c r="AC2" s="52" t="s">
        <v>266</v>
      </c>
      <c r="AD2" s="52" t="s">
        <v>267</v>
      </c>
      <c r="AE2" s="52" t="s">
        <v>268</v>
      </c>
      <c r="AF2" s="52" t="s">
        <v>269</v>
      </c>
      <c r="AG2" s="52" t="s">
        <v>270</v>
      </c>
    </row>
    <row r="3" spans="1:33" ht="17.25" customHeight="1" x14ac:dyDescent="0.2">
      <c r="A3" s="160"/>
      <c r="G3" s="161"/>
      <c r="I3" s="46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59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2">
        <f t="shared" ref="R3:R12" si="7">$F$61-$F$41-$F$42-$F$43-$F$44+($D$41/$D$42*J3*$E$41)+($D$43/$D$42*J3*$E$43)+J3*$E$42+J3*$E$44</f>
        <v>24560.61736</v>
      </c>
      <c r="S3" s="52">
        <f t="shared" ref="S3:S22" si="8">K3-$R3</f>
        <v>21679.38264</v>
      </c>
      <c r="T3" s="52">
        <f t="shared" ref="T3:T22" si="9">L3-$R3</f>
        <v>24399.38264</v>
      </c>
      <c r="U3" s="52">
        <f t="shared" ref="U3:U22" si="10">M3-$R3</f>
        <v>27119.38264</v>
      </c>
      <c r="V3" s="52">
        <f t="shared" ref="V3:V22" si="11">N3-$R3</f>
        <v>29839.38264</v>
      </c>
      <c r="W3" s="52">
        <f t="shared" ref="W3:W22" si="12">O3-$R3</f>
        <v>32559.38264</v>
      </c>
      <c r="X3" s="52">
        <f t="shared" ref="X3:X22" si="13">P3-$R3</f>
        <v>35279.382639999996</v>
      </c>
      <c r="Y3" s="52">
        <f t="shared" ref="Y3:Y22" si="14">Q3-$R3</f>
        <v>37999.382639999996</v>
      </c>
      <c r="Z3" s="52">
        <f t="shared" ref="Z3:Z22" si="15">$D$65/$D$11*J3*$E$65</f>
        <v>2700</v>
      </c>
      <c r="AA3" s="52">
        <f t="shared" ref="AA3:AA22" si="16">S3-$Z3</f>
        <v>18979.38264</v>
      </c>
      <c r="AB3" s="52">
        <f t="shared" ref="AB3:AB22" si="17">T3-$Z3</f>
        <v>21699.38264</v>
      </c>
      <c r="AC3" s="52">
        <f t="shared" ref="AC3:AC22" si="18">U3-$Z3</f>
        <v>24419.38264</v>
      </c>
      <c r="AD3" s="52">
        <f t="shared" ref="AD3:AD22" si="19">V3-$Z3</f>
        <v>27139.38264</v>
      </c>
      <c r="AE3" s="52">
        <f t="shared" ref="AE3:AE22" si="20">W3-$Z3</f>
        <v>29859.38264</v>
      </c>
      <c r="AF3" s="52">
        <f t="shared" ref="AF3:AF22" si="21">X3-$Z3</f>
        <v>32579.382639999996</v>
      </c>
      <c r="AG3" s="52">
        <f t="shared" ref="AG3:AG22" si="22">Y3-$Z3</f>
        <v>35299.382639999996</v>
      </c>
    </row>
    <row r="4" spans="1:33" ht="17.25" customHeight="1" x14ac:dyDescent="0.2">
      <c r="A4" s="162" t="s">
        <v>271</v>
      </c>
      <c r="B4" s="213" t="s">
        <v>272</v>
      </c>
      <c r="C4" s="213"/>
      <c r="D4" s="220"/>
      <c r="E4" s="221"/>
      <c r="F4" s="221"/>
      <c r="G4" s="222"/>
      <c r="I4" s="46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59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2">
        <f t="shared" si="7"/>
        <v>23862.61736</v>
      </c>
      <c r="S4" s="52">
        <f t="shared" si="8"/>
        <v>20065.38264</v>
      </c>
      <c r="T4" s="52">
        <f t="shared" si="9"/>
        <v>22649.38264</v>
      </c>
      <c r="U4" s="52">
        <f t="shared" si="10"/>
        <v>25233.38264</v>
      </c>
      <c r="V4" s="52">
        <f t="shared" si="11"/>
        <v>27817.38264</v>
      </c>
      <c r="W4" s="52">
        <f t="shared" si="12"/>
        <v>30401.38264</v>
      </c>
      <c r="X4" s="52">
        <f t="shared" si="13"/>
        <v>32985.382639999996</v>
      </c>
      <c r="Y4" s="52">
        <f t="shared" si="14"/>
        <v>35569.382639999996</v>
      </c>
      <c r="Z4" s="52">
        <f t="shared" si="15"/>
        <v>2565</v>
      </c>
      <c r="AA4" s="52">
        <f t="shared" si="16"/>
        <v>17500.38264</v>
      </c>
      <c r="AB4" s="52">
        <f t="shared" si="17"/>
        <v>20084.38264</v>
      </c>
      <c r="AC4" s="52">
        <f t="shared" si="18"/>
        <v>22668.38264</v>
      </c>
      <c r="AD4" s="52">
        <f t="shared" si="19"/>
        <v>25252.38264</v>
      </c>
      <c r="AE4" s="52">
        <f t="shared" si="20"/>
        <v>27836.38264</v>
      </c>
      <c r="AF4" s="52">
        <f t="shared" si="21"/>
        <v>30420.382639999996</v>
      </c>
      <c r="AG4" s="52">
        <f t="shared" si="22"/>
        <v>33004.382639999996</v>
      </c>
    </row>
    <row r="5" spans="1:33" ht="17.25" customHeight="1" x14ac:dyDescent="0.2">
      <c r="A5" s="223" t="s">
        <v>113</v>
      </c>
      <c r="B5" s="224"/>
      <c r="C5" s="224"/>
      <c r="D5" s="225"/>
      <c r="E5" s="226"/>
      <c r="F5" s="226"/>
      <c r="G5" s="227"/>
      <c r="I5" s="46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59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2">
        <f t="shared" si="7"/>
        <v>23164.61736</v>
      </c>
      <c r="S5" s="52">
        <f t="shared" si="8"/>
        <v>18451.38264</v>
      </c>
      <c r="T5" s="52">
        <f t="shared" si="9"/>
        <v>20899.38264</v>
      </c>
      <c r="U5" s="52">
        <f t="shared" si="10"/>
        <v>23347.38264</v>
      </c>
      <c r="V5" s="52">
        <f t="shared" si="11"/>
        <v>25795.38264</v>
      </c>
      <c r="W5" s="52">
        <f t="shared" si="12"/>
        <v>28243.38264</v>
      </c>
      <c r="X5" s="52">
        <f t="shared" si="13"/>
        <v>30691.38264</v>
      </c>
      <c r="Y5" s="52">
        <f t="shared" si="14"/>
        <v>33139.382639999996</v>
      </c>
      <c r="Z5" s="52">
        <f t="shared" si="15"/>
        <v>2430</v>
      </c>
      <c r="AA5" s="52">
        <f t="shared" si="16"/>
        <v>16021.38264</v>
      </c>
      <c r="AB5" s="52">
        <f t="shared" si="17"/>
        <v>18469.38264</v>
      </c>
      <c r="AC5" s="52">
        <f t="shared" si="18"/>
        <v>20917.38264</v>
      </c>
      <c r="AD5" s="52">
        <f t="shared" si="19"/>
        <v>23365.38264</v>
      </c>
      <c r="AE5" s="52">
        <f t="shared" si="20"/>
        <v>25813.38264</v>
      </c>
      <c r="AF5" s="52">
        <f t="shared" si="21"/>
        <v>28261.38264</v>
      </c>
      <c r="AG5" s="52">
        <f t="shared" si="22"/>
        <v>30709.382639999996</v>
      </c>
    </row>
    <row r="6" spans="1:33" ht="17.25" customHeight="1" x14ac:dyDescent="0.2">
      <c r="A6" s="207" t="s">
        <v>114</v>
      </c>
      <c r="B6" s="208"/>
      <c r="C6" s="208"/>
      <c r="D6" s="209"/>
      <c r="E6" s="210"/>
      <c r="F6" s="210"/>
      <c r="G6" s="211"/>
      <c r="I6" s="46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59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2">
        <f t="shared" si="7"/>
        <v>22466.61736</v>
      </c>
      <c r="S6" s="52">
        <f t="shared" si="8"/>
        <v>16837.38264</v>
      </c>
      <c r="T6" s="52">
        <f t="shared" si="9"/>
        <v>19149.38264</v>
      </c>
      <c r="U6" s="52">
        <f t="shared" si="10"/>
        <v>21461.38264</v>
      </c>
      <c r="V6" s="52">
        <f t="shared" si="11"/>
        <v>23773.38264</v>
      </c>
      <c r="W6" s="52">
        <f t="shared" si="12"/>
        <v>26085.38264</v>
      </c>
      <c r="X6" s="52">
        <f t="shared" si="13"/>
        <v>28397.38264</v>
      </c>
      <c r="Y6" s="52">
        <f t="shared" si="14"/>
        <v>30709.38264</v>
      </c>
      <c r="Z6" s="52">
        <f t="shared" si="15"/>
        <v>2295</v>
      </c>
      <c r="AA6" s="52">
        <f t="shared" si="16"/>
        <v>14542.38264</v>
      </c>
      <c r="AB6" s="52">
        <f t="shared" si="17"/>
        <v>16854.38264</v>
      </c>
      <c r="AC6" s="52">
        <f t="shared" si="18"/>
        <v>19166.38264</v>
      </c>
      <c r="AD6" s="52">
        <f t="shared" si="19"/>
        <v>21478.38264</v>
      </c>
      <c r="AE6" s="52">
        <f t="shared" si="20"/>
        <v>23790.38264</v>
      </c>
      <c r="AF6" s="52">
        <f t="shared" si="21"/>
        <v>26102.38264</v>
      </c>
      <c r="AG6" s="52">
        <f t="shared" si="22"/>
        <v>28414.38264</v>
      </c>
    </row>
    <row r="7" spans="1:33" ht="17.25" customHeight="1" x14ac:dyDescent="0.2">
      <c r="I7" s="46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59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2">
        <f t="shared" si="7"/>
        <v>21768.61736</v>
      </c>
      <c r="S7" s="52">
        <f t="shared" si="8"/>
        <v>15223.38264</v>
      </c>
      <c r="T7" s="52">
        <f t="shared" si="9"/>
        <v>17399.38264</v>
      </c>
      <c r="U7" s="52">
        <f t="shared" si="10"/>
        <v>19575.38264</v>
      </c>
      <c r="V7" s="52">
        <f t="shared" si="11"/>
        <v>21751.38264</v>
      </c>
      <c r="W7" s="52">
        <f t="shared" si="12"/>
        <v>23927.38264</v>
      </c>
      <c r="X7" s="52">
        <f t="shared" si="13"/>
        <v>26103.38264</v>
      </c>
      <c r="Y7" s="52">
        <f t="shared" si="14"/>
        <v>28279.38264</v>
      </c>
      <c r="Z7" s="52">
        <f t="shared" si="15"/>
        <v>2160</v>
      </c>
      <c r="AA7" s="52">
        <f t="shared" si="16"/>
        <v>13063.38264</v>
      </c>
      <c r="AB7" s="52">
        <f t="shared" si="17"/>
        <v>15239.38264</v>
      </c>
      <c r="AC7" s="52">
        <f t="shared" si="18"/>
        <v>17415.38264</v>
      </c>
      <c r="AD7" s="52">
        <f t="shared" si="19"/>
        <v>19591.38264</v>
      </c>
      <c r="AE7" s="52">
        <f t="shared" si="20"/>
        <v>21767.38264</v>
      </c>
      <c r="AF7" s="52">
        <f t="shared" si="21"/>
        <v>23943.38264</v>
      </c>
      <c r="AG7" s="52">
        <f t="shared" si="22"/>
        <v>26119.38264</v>
      </c>
    </row>
    <row r="8" spans="1:33" ht="17.25" customHeight="1" x14ac:dyDescent="0.2">
      <c r="A8" s="163" t="s">
        <v>115</v>
      </c>
      <c r="B8" s="164"/>
      <c r="F8" s="77" t="s">
        <v>273</v>
      </c>
      <c r="I8" s="46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59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2">
        <f t="shared" si="7"/>
        <v>21070.61736</v>
      </c>
      <c r="S8" s="52">
        <f t="shared" si="8"/>
        <v>13609.38264</v>
      </c>
      <c r="T8" s="52">
        <f t="shared" si="9"/>
        <v>15649.38264</v>
      </c>
      <c r="U8" s="52">
        <f t="shared" si="10"/>
        <v>17689.38264</v>
      </c>
      <c r="V8" s="52">
        <f t="shared" si="11"/>
        <v>19729.38264</v>
      </c>
      <c r="W8" s="52">
        <f t="shared" si="12"/>
        <v>21769.38264</v>
      </c>
      <c r="X8" s="52">
        <f t="shared" si="13"/>
        <v>23809.38264</v>
      </c>
      <c r="Y8" s="52">
        <f t="shared" si="14"/>
        <v>25849.38264</v>
      </c>
      <c r="Z8" s="52">
        <f t="shared" si="15"/>
        <v>2025</v>
      </c>
      <c r="AA8" s="52">
        <f t="shared" si="16"/>
        <v>11584.38264</v>
      </c>
      <c r="AB8" s="52">
        <f t="shared" si="17"/>
        <v>13624.38264</v>
      </c>
      <c r="AC8" s="52">
        <f t="shared" si="18"/>
        <v>15664.38264</v>
      </c>
      <c r="AD8" s="52">
        <f t="shared" si="19"/>
        <v>17704.38264</v>
      </c>
      <c r="AE8" s="52">
        <f t="shared" si="20"/>
        <v>19744.38264</v>
      </c>
      <c r="AF8" s="52">
        <f t="shared" si="21"/>
        <v>21784.38264</v>
      </c>
      <c r="AG8" s="52">
        <f t="shared" si="22"/>
        <v>23824.38264</v>
      </c>
    </row>
    <row r="9" spans="1:33" ht="17.25" customHeight="1" x14ac:dyDescent="0.2">
      <c r="A9" s="165"/>
      <c r="B9" s="165"/>
      <c r="C9" s="166" t="s">
        <v>116</v>
      </c>
      <c r="D9" s="167" t="s">
        <v>117</v>
      </c>
      <c r="E9" s="56" t="s">
        <v>274</v>
      </c>
      <c r="F9" s="56" t="s">
        <v>127</v>
      </c>
      <c r="G9" s="168" t="s">
        <v>120</v>
      </c>
      <c r="H9" s="165"/>
      <c r="I9" s="46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69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2">
        <f t="shared" si="7"/>
        <v>20372.61736</v>
      </c>
      <c r="S9" s="52">
        <f t="shared" si="8"/>
        <v>11995.382639999996</v>
      </c>
      <c r="T9" s="52">
        <f t="shared" si="9"/>
        <v>13899.382639999993</v>
      </c>
      <c r="U9" s="52">
        <f t="shared" si="10"/>
        <v>15803.382639999993</v>
      </c>
      <c r="V9" s="52">
        <f t="shared" si="11"/>
        <v>17707.382639999993</v>
      </c>
      <c r="W9" s="52">
        <f t="shared" si="12"/>
        <v>19611.382639999993</v>
      </c>
      <c r="X9" s="52">
        <f t="shared" si="13"/>
        <v>21515.382639999993</v>
      </c>
      <c r="Y9" s="52">
        <f t="shared" si="14"/>
        <v>23419.382639999993</v>
      </c>
      <c r="Z9" s="52">
        <f t="shared" si="15"/>
        <v>1889.9999999999998</v>
      </c>
      <c r="AA9" s="52">
        <f t="shared" si="16"/>
        <v>10105.382639999996</v>
      </c>
      <c r="AB9" s="52">
        <f t="shared" si="17"/>
        <v>12009.382639999993</v>
      </c>
      <c r="AC9" s="52">
        <f t="shared" si="18"/>
        <v>13913.382639999993</v>
      </c>
      <c r="AD9" s="52">
        <f t="shared" si="19"/>
        <v>15817.382639999993</v>
      </c>
      <c r="AE9" s="52">
        <f t="shared" si="20"/>
        <v>17721.382639999993</v>
      </c>
      <c r="AF9" s="52">
        <f t="shared" si="21"/>
        <v>19625.382639999993</v>
      </c>
      <c r="AG9" s="52">
        <f t="shared" si="22"/>
        <v>21529.382639999993</v>
      </c>
    </row>
    <row r="10" spans="1:33" ht="17.25" customHeight="1" x14ac:dyDescent="0.2">
      <c r="A10" s="58" t="s">
        <v>121</v>
      </c>
      <c r="D10" s="59"/>
      <c r="E10" s="60"/>
      <c r="F10" s="60"/>
      <c r="I10" s="46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59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2">
        <f t="shared" si="7"/>
        <v>19674.61736</v>
      </c>
      <c r="S10" s="52">
        <f t="shared" si="8"/>
        <v>10381.38264</v>
      </c>
      <c r="T10" s="52">
        <f t="shared" si="9"/>
        <v>12149.38264</v>
      </c>
      <c r="U10" s="52">
        <f t="shared" si="10"/>
        <v>13917.38264</v>
      </c>
      <c r="V10" s="52">
        <f t="shared" si="11"/>
        <v>15685.38264</v>
      </c>
      <c r="W10" s="52">
        <f t="shared" si="12"/>
        <v>17453.38264</v>
      </c>
      <c r="X10" s="52">
        <f t="shared" si="13"/>
        <v>19221.38264</v>
      </c>
      <c r="Y10" s="52">
        <f t="shared" si="14"/>
        <v>20989.38264</v>
      </c>
      <c r="Z10" s="52">
        <f t="shared" si="15"/>
        <v>1755</v>
      </c>
      <c r="AA10" s="52">
        <f t="shared" si="16"/>
        <v>8626.3826399999998</v>
      </c>
      <c r="AB10" s="52">
        <f t="shared" si="17"/>
        <v>10394.38264</v>
      </c>
      <c r="AC10" s="52">
        <f t="shared" si="18"/>
        <v>12162.38264</v>
      </c>
      <c r="AD10" s="52">
        <f t="shared" si="19"/>
        <v>13930.38264</v>
      </c>
      <c r="AE10" s="52">
        <f t="shared" si="20"/>
        <v>15698.38264</v>
      </c>
      <c r="AF10" s="52">
        <f t="shared" si="21"/>
        <v>17466.38264</v>
      </c>
      <c r="AG10" s="52">
        <f t="shared" si="22"/>
        <v>19234.38264</v>
      </c>
    </row>
    <row r="11" spans="1:33" ht="17.25" customHeight="1" x14ac:dyDescent="0.2">
      <c r="B11" t="s">
        <v>275</v>
      </c>
      <c r="C11" t="s">
        <v>276</v>
      </c>
      <c r="D11" s="61">
        <v>1360</v>
      </c>
      <c r="E11" s="62">
        <v>20</v>
      </c>
      <c r="F11" s="60">
        <f>D11*E11</f>
        <v>27200</v>
      </c>
      <c r="G11" s="170"/>
      <c r="I11" s="46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59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2">
        <f t="shared" si="7"/>
        <v>18976.61736</v>
      </c>
      <c r="S11" s="52">
        <f t="shared" si="8"/>
        <v>8767.3826399999998</v>
      </c>
      <c r="T11" s="52">
        <f t="shared" si="9"/>
        <v>10399.38264</v>
      </c>
      <c r="U11" s="52">
        <f t="shared" si="10"/>
        <v>12031.38264</v>
      </c>
      <c r="V11" s="52">
        <f t="shared" si="11"/>
        <v>13663.38264</v>
      </c>
      <c r="W11" s="52">
        <f t="shared" si="12"/>
        <v>15295.38264</v>
      </c>
      <c r="X11" s="52">
        <f t="shared" si="13"/>
        <v>16927.38264</v>
      </c>
      <c r="Y11" s="52">
        <f t="shared" si="14"/>
        <v>18559.38264</v>
      </c>
      <c r="Z11" s="52">
        <f t="shared" si="15"/>
        <v>1620</v>
      </c>
      <c r="AA11" s="52">
        <f t="shared" si="16"/>
        <v>7147.3826399999998</v>
      </c>
      <c r="AB11" s="52">
        <f t="shared" si="17"/>
        <v>8779.3826399999998</v>
      </c>
      <c r="AC11" s="52">
        <f t="shared" si="18"/>
        <v>10411.38264</v>
      </c>
      <c r="AD11" s="52">
        <f t="shared" si="19"/>
        <v>12043.38264</v>
      </c>
      <c r="AE11" s="52">
        <f t="shared" si="20"/>
        <v>13675.38264</v>
      </c>
      <c r="AF11" s="52">
        <f t="shared" si="21"/>
        <v>15307.38264</v>
      </c>
      <c r="AG11" s="52">
        <f t="shared" si="22"/>
        <v>16939.38264</v>
      </c>
    </row>
    <row r="12" spans="1:33" ht="17.25" customHeight="1" x14ac:dyDescent="0.2">
      <c r="D12" s="61"/>
      <c r="E12" s="60"/>
      <c r="F12" s="60"/>
      <c r="I12" s="46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69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2">
        <f t="shared" si="7"/>
        <v>18278.61736</v>
      </c>
      <c r="S12" s="52">
        <f t="shared" si="8"/>
        <v>7153.3826400000034</v>
      </c>
      <c r="T12" s="52">
        <f t="shared" si="9"/>
        <v>8649.3826400000034</v>
      </c>
      <c r="U12" s="52">
        <f t="shared" si="10"/>
        <v>10145.382640000003</v>
      </c>
      <c r="V12" s="52">
        <f t="shared" si="11"/>
        <v>11641.382640000003</v>
      </c>
      <c r="W12" s="52">
        <f t="shared" si="12"/>
        <v>13137.382640000003</v>
      </c>
      <c r="X12" s="52">
        <f t="shared" si="13"/>
        <v>14633.382640000007</v>
      </c>
      <c r="Y12" s="52">
        <f t="shared" si="14"/>
        <v>16129.382640000007</v>
      </c>
      <c r="Z12" s="52">
        <f t="shared" si="15"/>
        <v>1485.0000000000002</v>
      </c>
      <c r="AA12" s="52">
        <f t="shared" si="16"/>
        <v>5668.3826400000034</v>
      </c>
      <c r="AB12" s="52">
        <f t="shared" si="17"/>
        <v>7164.3826400000034</v>
      </c>
      <c r="AC12" s="52">
        <f t="shared" si="18"/>
        <v>8660.3826400000034</v>
      </c>
      <c r="AD12" s="52">
        <f t="shared" si="19"/>
        <v>10156.382640000003</v>
      </c>
      <c r="AE12" s="52">
        <f t="shared" si="20"/>
        <v>11652.382640000003</v>
      </c>
      <c r="AF12" s="52">
        <f t="shared" si="21"/>
        <v>13148.382640000007</v>
      </c>
      <c r="AG12" s="52">
        <f t="shared" si="22"/>
        <v>14644.382640000007</v>
      </c>
    </row>
    <row r="13" spans="1:33" ht="17.25" customHeight="1" x14ac:dyDescent="0.2">
      <c r="A13" s="65"/>
      <c r="B13" s="65"/>
      <c r="C13" s="65"/>
      <c r="D13" s="68"/>
      <c r="E13" s="69"/>
      <c r="F13" s="69"/>
      <c r="G13" s="65"/>
      <c r="I13" s="171">
        <v>1</v>
      </c>
      <c r="J13" s="72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2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0">
        <f>$F$61-$F$41-$F$42-$F$43-$F$44+($D$41/$D$42*J13*$E$41)+($D$43/$D$42*J13*$E$43)+(J13*$E$42)+(J13*$E$44)</f>
        <v>17580.61736</v>
      </c>
      <c r="S13" s="52">
        <f t="shared" si="8"/>
        <v>5539.3826399999998</v>
      </c>
      <c r="T13" s="52">
        <f t="shared" si="9"/>
        <v>6899.3826399999998</v>
      </c>
      <c r="U13" s="52">
        <f t="shared" si="10"/>
        <v>8259.3826399999998</v>
      </c>
      <c r="V13" s="73">
        <f t="shared" si="11"/>
        <v>9619.3826399999998</v>
      </c>
      <c r="W13" s="52">
        <f t="shared" si="12"/>
        <v>10979.38264</v>
      </c>
      <c r="X13" s="52">
        <f t="shared" si="13"/>
        <v>12339.38264</v>
      </c>
      <c r="Y13" s="52">
        <f t="shared" si="14"/>
        <v>13699.38264</v>
      </c>
      <c r="Z13" s="73">
        <f t="shared" si="15"/>
        <v>1350</v>
      </c>
      <c r="AA13" s="52">
        <f t="shared" si="16"/>
        <v>4189.3826399999998</v>
      </c>
      <c r="AB13" s="52">
        <f t="shared" si="17"/>
        <v>5549.3826399999998</v>
      </c>
      <c r="AC13" s="52">
        <f t="shared" si="18"/>
        <v>6909.3826399999998</v>
      </c>
      <c r="AD13" s="73">
        <f t="shared" si="19"/>
        <v>8269.3826399999998</v>
      </c>
      <c r="AE13" s="52">
        <f t="shared" si="20"/>
        <v>9629.3826399999998</v>
      </c>
      <c r="AF13" s="52">
        <f t="shared" si="21"/>
        <v>10989.38264</v>
      </c>
      <c r="AG13" s="52">
        <f t="shared" si="22"/>
        <v>12349.38264</v>
      </c>
    </row>
    <row r="14" spans="1:33" ht="17.25" customHeight="1" x14ac:dyDescent="0.2">
      <c r="A14" t="s">
        <v>124</v>
      </c>
      <c r="D14" s="61"/>
      <c r="E14" s="60"/>
      <c r="F14" s="60"/>
      <c r="I14" s="46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59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2">
        <f t="shared" ref="R14:R22" si="24">$F$61-$F$41-$F$42-$F$43-$F$44+($D$41/$D$42*J14*$E$41)+($D$43/$D$42*J14*$E$43)+J14*$E$42+J14*$E$44</f>
        <v>16882.61736</v>
      </c>
      <c r="S14" s="52">
        <f t="shared" si="8"/>
        <v>3925.3826399999998</v>
      </c>
      <c r="T14" s="52">
        <f t="shared" si="9"/>
        <v>5149.3826399999998</v>
      </c>
      <c r="U14" s="52">
        <f t="shared" si="10"/>
        <v>6373.3826399999998</v>
      </c>
      <c r="V14" s="52">
        <f t="shared" si="11"/>
        <v>7597.3826399999998</v>
      </c>
      <c r="W14" s="52">
        <f t="shared" si="12"/>
        <v>8821.3826399999998</v>
      </c>
      <c r="X14" s="52">
        <f t="shared" si="13"/>
        <v>10045.38264</v>
      </c>
      <c r="Y14" s="52">
        <f t="shared" si="14"/>
        <v>11269.38264</v>
      </c>
      <c r="Z14" s="52">
        <f t="shared" si="15"/>
        <v>1215</v>
      </c>
      <c r="AA14" s="52">
        <f t="shared" si="16"/>
        <v>2710.3826399999998</v>
      </c>
      <c r="AB14" s="52">
        <f t="shared" si="17"/>
        <v>3934.3826399999998</v>
      </c>
      <c r="AC14" s="52">
        <f t="shared" si="18"/>
        <v>5158.3826399999998</v>
      </c>
      <c r="AD14" s="52">
        <f t="shared" si="19"/>
        <v>6382.3826399999998</v>
      </c>
      <c r="AE14" s="52">
        <f t="shared" si="20"/>
        <v>7606.3826399999998</v>
      </c>
      <c r="AF14" s="52">
        <f t="shared" si="21"/>
        <v>8830.3826399999998</v>
      </c>
      <c r="AG14" s="52">
        <f t="shared" si="22"/>
        <v>10054.38264</v>
      </c>
    </row>
    <row r="15" spans="1:33" ht="17.25" customHeight="1" x14ac:dyDescent="0.2">
      <c r="B15" s="58" t="s">
        <v>125</v>
      </c>
      <c r="D15" s="61"/>
      <c r="E15" s="60"/>
      <c r="F15" s="60"/>
      <c r="I15" s="46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59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2">
        <f t="shared" si="24"/>
        <v>16184.61736</v>
      </c>
      <c r="S15" s="52">
        <f t="shared" si="8"/>
        <v>2311.3826399999998</v>
      </c>
      <c r="T15" s="52">
        <f t="shared" si="9"/>
        <v>3399.3826399999998</v>
      </c>
      <c r="U15" s="52">
        <f t="shared" si="10"/>
        <v>4487.3826399999998</v>
      </c>
      <c r="V15" s="52">
        <f t="shared" si="11"/>
        <v>5575.3826399999998</v>
      </c>
      <c r="W15" s="52">
        <f t="shared" si="12"/>
        <v>6663.3826399999998</v>
      </c>
      <c r="X15" s="52">
        <f t="shared" si="13"/>
        <v>7751.3826399999998</v>
      </c>
      <c r="Y15" s="52">
        <f t="shared" si="14"/>
        <v>8839.3826399999998</v>
      </c>
      <c r="Z15" s="52">
        <f t="shared" si="15"/>
        <v>1080</v>
      </c>
      <c r="AA15" s="52">
        <f t="shared" si="16"/>
        <v>1231.3826399999998</v>
      </c>
      <c r="AB15" s="52">
        <f t="shared" si="17"/>
        <v>2319.3826399999998</v>
      </c>
      <c r="AC15" s="52">
        <f t="shared" si="18"/>
        <v>3407.3826399999998</v>
      </c>
      <c r="AD15" s="52">
        <f t="shared" si="19"/>
        <v>4495.3826399999998</v>
      </c>
      <c r="AE15" s="52">
        <f t="shared" si="20"/>
        <v>5583.3826399999998</v>
      </c>
      <c r="AF15" s="52">
        <f t="shared" si="21"/>
        <v>6671.3826399999998</v>
      </c>
      <c r="AG15" s="52">
        <f t="shared" si="22"/>
        <v>7759.3826399999998</v>
      </c>
    </row>
    <row r="16" spans="1:33" ht="17.25" customHeight="1" x14ac:dyDescent="0.2">
      <c r="B16" t="s">
        <v>126</v>
      </c>
      <c r="C16" t="s">
        <v>127</v>
      </c>
      <c r="D16" s="61">
        <v>1</v>
      </c>
      <c r="E16" s="62">
        <v>7</v>
      </c>
      <c r="F16" s="60">
        <f>D16*E16</f>
        <v>7</v>
      </c>
      <c r="G16" s="170"/>
      <c r="I16" s="46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69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2">
        <f t="shared" si="24"/>
        <v>15486.61736</v>
      </c>
      <c r="S16" s="52">
        <f t="shared" si="8"/>
        <v>697.38263999999799</v>
      </c>
      <c r="T16" s="52">
        <f t="shared" si="9"/>
        <v>1649.3826399999962</v>
      </c>
      <c r="U16" s="52">
        <f t="shared" si="10"/>
        <v>2601.3826399999962</v>
      </c>
      <c r="V16" s="52">
        <f t="shared" si="11"/>
        <v>3553.3826399999962</v>
      </c>
      <c r="W16" s="52">
        <f t="shared" si="12"/>
        <v>4505.3826399999962</v>
      </c>
      <c r="X16" s="52">
        <f t="shared" si="13"/>
        <v>5457.3826399999962</v>
      </c>
      <c r="Y16" s="52">
        <f t="shared" si="14"/>
        <v>6409.3826399999962</v>
      </c>
      <c r="Z16" s="52">
        <f t="shared" si="15"/>
        <v>944.99999999999989</v>
      </c>
      <c r="AA16" s="52">
        <f t="shared" si="16"/>
        <v>-247.6173600000019</v>
      </c>
      <c r="AB16" s="52">
        <f t="shared" si="17"/>
        <v>704.38263999999629</v>
      </c>
      <c r="AC16" s="52">
        <f t="shared" si="18"/>
        <v>1656.3826399999962</v>
      </c>
      <c r="AD16" s="52">
        <f t="shared" si="19"/>
        <v>2608.3826399999962</v>
      </c>
      <c r="AE16" s="52">
        <f t="shared" si="20"/>
        <v>3560.3826399999962</v>
      </c>
      <c r="AF16" s="52">
        <f t="shared" si="21"/>
        <v>4512.3826399999962</v>
      </c>
      <c r="AG16" s="52">
        <f t="shared" si="22"/>
        <v>5464.3826399999962</v>
      </c>
    </row>
    <row r="17" spans="2:33" ht="17.25" customHeight="1" x14ac:dyDescent="0.2">
      <c r="B17" t="s">
        <v>277</v>
      </c>
      <c r="C17" t="s">
        <v>127</v>
      </c>
      <c r="D17" s="61">
        <v>1</v>
      </c>
      <c r="E17" s="62">
        <v>365</v>
      </c>
      <c r="F17" s="60">
        <f>D17*E17</f>
        <v>365</v>
      </c>
      <c r="G17" s="173"/>
      <c r="I17" s="46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59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2">
        <f t="shared" si="24"/>
        <v>14788.61736</v>
      </c>
      <c r="S17" s="52">
        <f t="shared" si="8"/>
        <v>-916.61736000000019</v>
      </c>
      <c r="T17" s="52">
        <f t="shared" si="9"/>
        <v>-100.61736000000019</v>
      </c>
      <c r="U17" s="52">
        <f t="shared" si="10"/>
        <v>715.38263999999981</v>
      </c>
      <c r="V17" s="52">
        <f t="shared" si="11"/>
        <v>1531.3826399999998</v>
      </c>
      <c r="W17" s="52">
        <f t="shared" si="12"/>
        <v>2347.3826399999998</v>
      </c>
      <c r="X17" s="52">
        <f t="shared" si="13"/>
        <v>3163.3826399999998</v>
      </c>
      <c r="Y17" s="52">
        <f t="shared" si="14"/>
        <v>3979.3826399999998</v>
      </c>
      <c r="Z17" s="52">
        <f t="shared" si="15"/>
        <v>810</v>
      </c>
      <c r="AA17" s="52">
        <f t="shared" si="16"/>
        <v>-1726.6173600000002</v>
      </c>
      <c r="AB17" s="52">
        <f t="shared" si="17"/>
        <v>-910.61736000000019</v>
      </c>
      <c r="AC17" s="52">
        <f t="shared" si="18"/>
        <v>-94.61736000000019</v>
      </c>
      <c r="AD17" s="52">
        <f t="shared" si="19"/>
        <v>721.38263999999981</v>
      </c>
      <c r="AE17" s="52">
        <f t="shared" si="20"/>
        <v>1537.3826399999998</v>
      </c>
      <c r="AF17" s="52">
        <f t="shared" si="21"/>
        <v>2353.3826399999998</v>
      </c>
      <c r="AG17" s="52">
        <f t="shared" si="22"/>
        <v>3169.3826399999998</v>
      </c>
    </row>
    <row r="18" spans="2:33" ht="17.25" customHeight="1" x14ac:dyDescent="0.2">
      <c r="B18" t="s">
        <v>130</v>
      </c>
      <c r="C18" t="s">
        <v>131</v>
      </c>
      <c r="D18" s="61">
        <v>1</v>
      </c>
      <c r="E18" s="62">
        <v>40</v>
      </c>
      <c r="F18" s="60">
        <f>D18*E18</f>
        <v>40</v>
      </c>
      <c r="G18" s="173"/>
      <c r="I18" s="46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59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2">
        <f t="shared" si="24"/>
        <v>14090.61736</v>
      </c>
      <c r="S18" s="52">
        <f t="shared" si="8"/>
        <v>-2530.6173600000002</v>
      </c>
      <c r="T18" s="52">
        <f t="shared" si="9"/>
        <v>-1850.6173600000002</v>
      </c>
      <c r="U18" s="52">
        <f t="shared" si="10"/>
        <v>-1170.6173600000002</v>
      </c>
      <c r="V18" s="52">
        <f t="shared" si="11"/>
        <v>-490.61736000000019</v>
      </c>
      <c r="W18" s="52">
        <f t="shared" si="12"/>
        <v>189.38263999999981</v>
      </c>
      <c r="X18" s="52">
        <f t="shared" si="13"/>
        <v>869.38263999999981</v>
      </c>
      <c r="Y18" s="52">
        <f t="shared" si="14"/>
        <v>1549.3826399999998</v>
      </c>
      <c r="Z18" s="52">
        <f t="shared" si="15"/>
        <v>675</v>
      </c>
      <c r="AA18" s="52">
        <f t="shared" si="16"/>
        <v>-3205.6173600000002</v>
      </c>
      <c r="AB18" s="52">
        <f t="shared" si="17"/>
        <v>-2525.6173600000002</v>
      </c>
      <c r="AC18" s="52">
        <f t="shared" si="18"/>
        <v>-1845.6173600000002</v>
      </c>
      <c r="AD18" s="52">
        <f t="shared" si="19"/>
        <v>-1165.6173600000002</v>
      </c>
      <c r="AE18" s="52">
        <f t="shared" si="20"/>
        <v>-485.61736000000019</v>
      </c>
      <c r="AF18" s="52">
        <f t="shared" si="21"/>
        <v>194.38263999999981</v>
      </c>
      <c r="AG18" s="52">
        <f t="shared" si="22"/>
        <v>874.38263999999981</v>
      </c>
    </row>
    <row r="19" spans="2:33" ht="17.25" customHeight="1" x14ac:dyDescent="0.2">
      <c r="B19" t="s">
        <v>278</v>
      </c>
      <c r="D19" s="61"/>
      <c r="E19" s="62"/>
      <c r="F19" s="60"/>
      <c r="I19" s="46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59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2">
        <f t="shared" si="24"/>
        <v>13392.61736</v>
      </c>
      <c r="S19" s="52">
        <f t="shared" si="8"/>
        <v>-4144.6173600000002</v>
      </c>
      <c r="T19" s="52">
        <f t="shared" si="9"/>
        <v>-3600.6173600000002</v>
      </c>
      <c r="U19" s="52">
        <f t="shared" si="10"/>
        <v>-3056.6173600000002</v>
      </c>
      <c r="V19" s="52">
        <f t="shared" si="11"/>
        <v>-2512.6173600000002</v>
      </c>
      <c r="W19" s="52">
        <f t="shared" si="12"/>
        <v>-1968.6173600000002</v>
      </c>
      <c r="X19" s="52">
        <f t="shared" si="13"/>
        <v>-1424.6173600000002</v>
      </c>
      <c r="Y19" s="52">
        <f t="shared" si="14"/>
        <v>-880.61736000000019</v>
      </c>
      <c r="Z19" s="52">
        <f t="shared" si="15"/>
        <v>540</v>
      </c>
      <c r="AA19" s="52">
        <f t="shared" si="16"/>
        <v>-4684.6173600000002</v>
      </c>
      <c r="AB19" s="52">
        <f t="shared" si="17"/>
        <v>-4140.6173600000002</v>
      </c>
      <c r="AC19" s="52">
        <f t="shared" si="18"/>
        <v>-3596.6173600000002</v>
      </c>
      <c r="AD19" s="52">
        <f t="shared" si="19"/>
        <v>-3052.6173600000002</v>
      </c>
      <c r="AE19" s="52">
        <f t="shared" si="20"/>
        <v>-2508.6173600000002</v>
      </c>
      <c r="AF19" s="52">
        <f t="shared" si="21"/>
        <v>-1964.6173600000002</v>
      </c>
      <c r="AG19" s="52">
        <f t="shared" si="22"/>
        <v>-1420.6173600000002</v>
      </c>
    </row>
    <row r="20" spans="2:33" ht="17.25" customHeight="1" x14ac:dyDescent="0.2">
      <c r="B20" s="14" t="s">
        <v>279</v>
      </c>
      <c r="C20" t="s">
        <v>116</v>
      </c>
      <c r="D20" s="61">
        <v>117</v>
      </c>
      <c r="E20" s="62">
        <v>0.43</v>
      </c>
      <c r="F20" s="60">
        <f>D20*E20</f>
        <v>50.31</v>
      </c>
      <c r="G20" s="170"/>
      <c r="I20" s="46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59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2">
        <f t="shared" si="24"/>
        <v>12694.61736</v>
      </c>
      <c r="S20" s="52">
        <f t="shared" si="8"/>
        <v>-5758.6173600000002</v>
      </c>
      <c r="T20" s="52">
        <f t="shared" si="9"/>
        <v>-5350.6173600000002</v>
      </c>
      <c r="U20" s="52">
        <f t="shared" si="10"/>
        <v>-4942.6173600000002</v>
      </c>
      <c r="V20" s="52">
        <f t="shared" si="11"/>
        <v>-4534.6173600000002</v>
      </c>
      <c r="W20" s="52">
        <f t="shared" si="12"/>
        <v>-4126.6173600000002</v>
      </c>
      <c r="X20" s="52">
        <f t="shared" si="13"/>
        <v>-3718.6173600000002</v>
      </c>
      <c r="Y20" s="52">
        <f t="shared" si="14"/>
        <v>-3310.6173600000002</v>
      </c>
      <c r="Z20" s="52">
        <f t="shared" si="15"/>
        <v>405</v>
      </c>
      <c r="AA20" s="52">
        <f t="shared" si="16"/>
        <v>-6163.6173600000002</v>
      </c>
      <c r="AB20" s="52">
        <f t="shared" si="17"/>
        <v>-5755.6173600000002</v>
      </c>
      <c r="AC20" s="52">
        <f t="shared" si="18"/>
        <v>-5347.6173600000002</v>
      </c>
      <c r="AD20" s="52">
        <f t="shared" si="19"/>
        <v>-4939.6173600000002</v>
      </c>
      <c r="AE20" s="52">
        <f t="shared" si="20"/>
        <v>-4531.6173600000002</v>
      </c>
      <c r="AF20" s="52">
        <f t="shared" si="21"/>
        <v>-4123.6173600000002</v>
      </c>
      <c r="AG20" s="52">
        <f t="shared" si="22"/>
        <v>-3715.6173600000002</v>
      </c>
    </row>
    <row r="21" spans="2:33" ht="17.25" customHeight="1" x14ac:dyDescent="0.2">
      <c r="B21" s="14" t="s">
        <v>280</v>
      </c>
      <c r="C21" t="s">
        <v>116</v>
      </c>
      <c r="D21" s="61">
        <v>275</v>
      </c>
      <c r="E21" s="62">
        <v>0.38</v>
      </c>
      <c r="F21" s="60">
        <f>D21*E21</f>
        <v>104.5</v>
      </c>
      <c r="G21" s="170"/>
      <c r="I21" s="46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59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2">
        <f t="shared" si="24"/>
        <v>11996.61736</v>
      </c>
      <c r="S21" s="52">
        <f t="shared" si="8"/>
        <v>-7372.6173600000002</v>
      </c>
      <c r="T21" s="52">
        <f t="shared" si="9"/>
        <v>-7100.6173600000002</v>
      </c>
      <c r="U21" s="52">
        <f t="shared" si="10"/>
        <v>-6828.6173600000002</v>
      </c>
      <c r="V21" s="52">
        <f t="shared" si="11"/>
        <v>-6556.6173600000002</v>
      </c>
      <c r="W21" s="52">
        <f t="shared" si="12"/>
        <v>-6284.6173600000002</v>
      </c>
      <c r="X21" s="52">
        <f t="shared" si="13"/>
        <v>-6012.6173600000002</v>
      </c>
      <c r="Y21" s="52">
        <f t="shared" si="14"/>
        <v>-5740.6173600000002</v>
      </c>
      <c r="Z21" s="52">
        <f t="shared" si="15"/>
        <v>270</v>
      </c>
      <c r="AA21" s="52">
        <f t="shared" si="16"/>
        <v>-7642.6173600000002</v>
      </c>
      <c r="AB21" s="52">
        <f t="shared" si="17"/>
        <v>-7370.6173600000002</v>
      </c>
      <c r="AC21" s="52">
        <f t="shared" si="18"/>
        <v>-7098.6173600000002</v>
      </c>
      <c r="AD21" s="52">
        <f t="shared" si="19"/>
        <v>-6826.6173600000002</v>
      </c>
      <c r="AE21" s="52">
        <f t="shared" si="20"/>
        <v>-6554.6173600000002</v>
      </c>
      <c r="AF21" s="52">
        <f t="shared" si="21"/>
        <v>-6282.6173600000002</v>
      </c>
      <c r="AG21" s="52">
        <f t="shared" si="22"/>
        <v>-6010.6173600000002</v>
      </c>
    </row>
    <row r="22" spans="2:33" ht="17.25" customHeight="1" x14ac:dyDescent="0.2">
      <c r="B22" s="14" t="s">
        <v>281</v>
      </c>
      <c r="C22" t="s">
        <v>116</v>
      </c>
      <c r="D22" s="61">
        <v>220</v>
      </c>
      <c r="E22" s="62">
        <v>0.33</v>
      </c>
      <c r="F22" s="60">
        <f>D22*E22</f>
        <v>72.600000000000009</v>
      </c>
      <c r="I22" s="46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59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2">
        <f t="shared" si="24"/>
        <v>11298.61736</v>
      </c>
      <c r="S22" s="52">
        <f t="shared" si="8"/>
        <v>-8986.6173600000002</v>
      </c>
      <c r="T22" s="52">
        <f t="shared" si="9"/>
        <v>-8850.6173600000002</v>
      </c>
      <c r="U22" s="52">
        <f t="shared" si="10"/>
        <v>-8714.6173600000002</v>
      </c>
      <c r="V22" s="52">
        <f t="shared" si="11"/>
        <v>-8578.6173600000002</v>
      </c>
      <c r="W22" s="52">
        <f t="shared" si="12"/>
        <v>-8442.6173600000002</v>
      </c>
      <c r="X22" s="52">
        <f t="shared" si="13"/>
        <v>-8306.6173600000002</v>
      </c>
      <c r="Y22" s="52">
        <f t="shared" si="14"/>
        <v>-8170.6173600000002</v>
      </c>
      <c r="Z22" s="52">
        <f t="shared" si="15"/>
        <v>135</v>
      </c>
      <c r="AA22" s="52">
        <f t="shared" si="16"/>
        <v>-9121.6173600000002</v>
      </c>
      <c r="AB22" s="52">
        <f t="shared" si="17"/>
        <v>-8985.6173600000002</v>
      </c>
      <c r="AC22" s="52">
        <f t="shared" si="18"/>
        <v>-8849.6173600000002</v>
      </c>
      <c r="AD22" s="52">
        <f t="shared" si="19"/>
        <v>-8713.6173600000002</v>
      </c>
      <c r="AE22" s="52">
        <f t="shared" si="20"/>
        <v>-8577.6173600000002</v>
      </c>
      <c r="AF22" s="52">
        <f t="shared" si="21"/>
        <v>-8441.6173600000002</v>
      </c>
      <c r="AG22" s="52">
        <f t="shared" si="22"/>
        <v>-8305.6173600000002</v>
      </c>
    </row>
    <row r="23" spans="2:33" ht="17.25" customHeight="1" x14ac:dyDescent="0.2">
      <c r="B23" s="14" t="s">
        <v>282</v>
      </c>
      <c r="D23" s="61"/>
      <c r="E23" s="62"/>
      <c r="F23" s="60"/>
    </row>
    <row r="24" spans="2:33" ht="17.25" customHeight="1" x14ac:dyDescent="0.2">
      <c r="B24" s="14" t="s">
        <v>283</v>
      </c>
      <c r="C24" t="s">
        <v>129</v>
      </c>
      <c r="D24" s="61">
        <v>360</v>
      </c>
      <c r="E24" s="62">
        <v>0.54</v>
      </c>
      <c r="F24" s="60">
        <f t="shared" ref="F24:F37" si="25">D24*E24</f>
        <v>194.4</v>
      </c>
      <c r="G24" s="170"/>
    </row>
    <row r="25" spans="2:33" ht="17.25" customHeight="1" x14ac:dyDescent="0.2">
      <c r="B25" t="s">
        <v>284</v>
      </c>
      <c r="C25" t="s">
        <v>285</v>
      </c>
      <c r="D25" s="61">
        <v>35</v>
      </c>
      <c r="E25" s="62">
        <v>98</v>
      </c>
      <c r="F25" s="60">
        <f t="shared" si="25"/>
        <v>3430</v>
      </c>
      <c r="G25" s="173"/>
    </row>
    <row r="26" spans="2:33" ht="17.25" customHeight="1" x14ac:dyDescent="0.2">
      <c r="B26" t="s">
        <v>136</v>
      </c>
      <c r="C26" t="s">
        <v>127</v>
      </c>
      <c r="D26" s="61">
        <v>1</v>
      </c>
      <c r="E26" s="62">
        <v>55.13</v>
      </c>
      <c r="F26" s="60">
        <f t="shared" si="25"/>
        <v>55.13</v>
      </c>
      <c r="G26" s="170"/>
    </row>
    <row r="27" spans="2:33" ht="17.25" customHeight="1" x14ac:dyDescent="0.2">
      <c r="B27" t="s">
        <v>137</v>
      </c>
      <c r="C27" t="s">
        <v>127</v>
      </c>
      <c r="D27" s="61">
        <v>1</v>
      </c>
      <c r="E27" s="62">
        <v>11.75</v>
      </c>
      <c r="F27" s="60">
        <f t="shared" si="25"/>
        <v>11.75</v>
      </c>
      <c r="G27" s="173"/>
    </row>
    <row r="28" spans="2:33" ht="17.25" customHeight="1" x14ac:dyDescent="0.2">
      <c r="B28" t="s">
        <v>138</v>
      </c>
      <c r="C28" t="s">
        <v>127</v>
      </c>
      <c r="D28" s="61">
        <v>1</v>
      </c>
      <c r="E28" s="62">
        <v>294.5</v>
      </c>
      <c r="F28" s="60">
        <f t="shared" si="25"/>
        <v>294.5</v>
      </c>
      <c r="G28" s="173"/>
    </row>
    <row r="29" spans="2:33" ht="17.25" customHeight="1" x14ac:dyDescent="0.2">
      <c r="B29" t="s">
        <v>139</v>
      </c>
      <c r="C29" t="s">
        <v>127</v>
      </c>
      <c r="D29" s="61">
        <v>1</v>
      </c>
      <c r="E29" s="62">
        <v>54.1</v>
      </c>
      <c r="F29" s="60">
        <f t="shared" si="25"/>
        <v>54.1</v>
      </c>
      <c r="G29" s="173"/>
    </row>
    <row r="30" spans="2:33" ht="17.25" customHeight="1" x14ac:dyDescent="0.2">
      <c r="B30" t="s">
        <v>286</v>
      </c>
      <c r="C30" t="s">
        <v>153</v>
      </c>
      <c r="D30" s="61">
        <v>3000</v>
      </c>
      <c r="E30" s="62">
        <v>0.76</v>
      </c>
      <c r="F30" s="60">
        <f t="shared" si="25"/>
        <v>2280</v>
      </c>
      <c r="G30" s="170"/>
    </row>
    <row r="31" spans="2:33" ht="17.25" customHeight="1" x14ac:dyDescent="0.2">
      <c r="B31" t="s">
        <v>287</v>
      </c>
      <c r="C31" t="s">
        <v>142</v>
      </c>
      <c r="D31" s="61">
        <v>2</v>
      </c>
      <c r="E31" s="62">
        <v>25</v>
      </c>
      <c r="F31" s="60">
        <f t="shared" si="25"/>
        <v>50</v>
      </c>
      <c r="G31" s="170"/>
    </row>
    <row r="32" spans="2:33" ht="17.25" customHeight="1" x14ac:dyDescent="0.2">
      <c r="B32" t="s">
        <v>140</v>
      </c>
      <c r="C32" t="s">
        <v>127</v>
      </c>
      <c r="D32" s="61">
        <v>1</v>
      </c>
      <c r="E32" s="62">
        <v>296.63</v>
      </c>
      <c r="F32" s="60">
        <f t="shared" si="25"/>
        <v>296.63</v>
      </c>
      <c r="G32" s="170"/>
    </row>
    <row r="33" spans="1:7" ht="17.25" customHeight="1" x14ac:dyDescent="0.2">
      <c r="B33" t="s">
        <v>141</v>
      </c>
      <c r="C33" t="s">
        <v>142</v>
      </c>
      <c r="D33" s="61">
        <v>2.2000000000000002</v>
      </c>
      <c r="E33" s="62">
        <v>285</v>
      </c>
      <c r="F33" s="60">
        <f t="shared" si="25"/>
        <v>627</v>
      </c>
      <c r="G33" s="170"/>
    </row>
    <row r="34" spans="1:7" ht="17.25" customHeight="1" x14ac:dyDescent="0.2">
      <c r="B34" t="s">
        <v>143</v>
      </c>
      <c r="C34" t="s">
        <v>142</v>
      </c>
      <c r="D34" s="61">
        <v>1.5</v>
      </c>
      <c r="E34" s="62">
        <v>175</v>
      </c>
      <c r="F34" s="60">
        <f t="shared" si="25"/>
        <v>262.5</v>
      </c>
      <c r="G34" s="170"/>
    </row>
    <row r="35" spans="1:7" ht="17.25" customHeight="1" x14ac:dyDescent="0.2">
      <c r="B35" t="s">
        <v>144</v>
      </c>
      <c r="C35" t="s">
        <v>145</v>
      </c>
      <c r="D35" s="61">
        <v>6</v>
      </c>
      <c r="E35" s="62">
        <v>110</v>
      </c>
      <c r="F35" s="60">
        <f t="shared" si="25"/>
        <v>660</v>
      </c>
      <c r="G35" s="170"/>
    </row>
    <row r="36" spans="1:7" ht="17.25" customHeight="1" x14ac:dyDescent="0.2">
      <c r="B36" t="s">
        <v>146</v>
      </c>
      <c r="C36" t="s">
        <v>127</v>
      </c>
      <c r="D36" s="61">
        <v>1</v>
      </c>
      <c r="E36" s="62">
        <v>100</v>
      </c>
      <c r="F36" s="60">
        <f t="shared" si="25"/>
        <v>100</v>
      </c>
      <c r="G36" s="173"/>
    </row>
    <row r="37" spans="1:7" ht="17.25" customHeight="1" x14ac:dyDescent="0.2">
      <c r="B37" t="s">
        <v>147</v>
      </c>
      <c r="C37" t="s">
        <v>127</v>
      </c>
      <c r="D37" s="61">
        <v>1</v>
      </c>
      <c r="E37" s="62">
        <v>0</v>
      </c>
      <c r="F37" s="60">
        <f t="shared" si="25"/>
        <v>0</v>
      </c>
      <c r="G37" s="173"/>
    </row>
    <row r="38" spans="1:7" ht="17.25" customHeight="1" x14ac:dyDescent="0.2">
      <c r="D38" s="61"/>
      <c r="E38" s="82">
        <f>SUM(F16:F37)</f>
        <v>8955.42</v>
      </c>
      <c r="F38" s="60"/>
    </row>
    <row r="39" spans="1:7" ht="17.25" customHeight="1" x14ac:dyDescent="0.2">
      <c r="B39" s="58" t="s">
        <v>148</v>
      </c>
      <c r="D39" s="61"/>
      <c r="E39" s="78"/>
      <c r="F39" s="60"/>
    </row>
    <row r="40" spans="1:7" ht="17.25" customHeight="1" x14ac:dyDescent="0.2">
      <c r="B40" t="s">
        <v>288</v>
      </c>
      <c r="C40" t="s">
        <v>127</v>
      </c>
      <c r="D40" s="61">
        <v>1</v>
      </c>
      <c r="E40" s="82">
        <v>68</v>
      </c>
      <c r="F40" s="60">
        <v>86.98</v>
      </c>
      <c r="G40" s="170"/>
    </row>
    <row r="41" spans="1:7" ht="17.25" customHeight="1" x14ac:dyDescent="0.2">
      <c r="B41" s="174" t="s">
        <v>150</v>
      </c>
      <c r="C41" t="s">
        <v>151</v>
      </c>
      <c r="D41" s="61">
        <v>80</v>
      </c>
      <c r="E41" s="62">
        <v>22</v>
      </c>
      <c r="F41" s="60">
        <f>D41*E41</f>
        <v>1760</v>
      </c>
      <c r="G41" s="173"/>
    </row>
    <row r="42" spans="1:7" ht="17.25" customHeight="1" x14ac:dyDescent="0.2">
      <c r="B42" s="174" t="s">
        <v>152</v>
      </c>
      <c r="C42" t="s">
        <v>153</v>
      </c>
      <c r="D42" s="61">
        <v>1360</v>
      </c>
      <c r="E42" s="62">
        <v>1.25</v>
      </c>
      <c r="F42" s="60">
        <f>D42*E42</f>
        <v>1700</v>
      </c>
      <c r="G42" s="173"/>
    </row>
    <row r="43" spans="1:7" ht="17.25" customHeight="1" x14ac:dyDescent="0.2">
      <c r="B43" s="174" t="s">
        <v>154</v>
      </c>
      <c r="C43" t="s">
        <v>153</v>
      </c>
      <c r="D43" s="61">
        <v>200</v>
      </c>
      <c r="E43" s="62">
        <v>4</v>
      </c>
      <c r="F43" s="60">
        <f>D43*E43</f>
        <v>800</v>
      </c>
      <c r="G43" s="173"/>
    </row>
    <row r="44" spans="1:7" ht="17.25" customHeight="1" x14ac:dyDescent="0.2">
      <c r="B44" s="174" t="s">
        <v>155</v>
      </c>
      <c r="C44" t="s">
        <v>156</v>
      </c>
      <c r="D44" s="61">
        <f>D11</f>
        <v>1360</v>
      </c>
      <c r="E44" s="62">
        <f>0.1*E11</f>
        <v>2</v>
      </c>
      <c r="F44" s="60">
        <f>D44*E44</f>
        <v>2720</v>
      </c>
      <c r="G44" s="173"/>
    </row>
    <row r="45" spans="1:7" ht="17.25" customHeight="1" x14ac:dyDescent="0.2">
      <c r="B45" t="s">
        <v>157</v>
      </c>
      <c r="C45" t="s">
        <v>158</v>
      </c>
      <c r="D45" s="61">
        <f>(SUM(F16:F44)*6/12)</f>
        <v>8011.2</v>
      </c>
      <c r="E45" s="84">
        <v>0.04</v>
      </c>
      <c r="F45" s="60">
        <f>D45*E45</f>
        <v>320.44799999999998</v>
      </c>
      <c r="G45" s="170"/>
    </row>
    <row r="46" spans="1:7" ht="17.25" customHeight="1" x14ac:dyDescent="0.2">
      <c r="D46" s="61"/>
      <c r="E46" s="62"/>
      <c r="F46" s="60"/>
    </row>
    <row r="47" spans="1:7" ht="17.25" customHeight="1" x14ac:dyDescent="0.2">
      <c r="A47" s="58" t="s">
        <v>159</v>
      </c>
      <c r="D47" s="61"/>
      <c r="E47" s="82">
        <f>SUM(F41:F44)</f>
        <v>6980</v>
      </c>
      <c r="F47" s="175">
        <f>SUM(F16:F45)</f>
        <v>16342.848</v>
      </c>
      <c r="G47" s="170"/>
    </row>
    <row r="48" spans="1:7" ht="17.25" customHeight="1" x14ac:dyDescent="0.2">
      <c r="D48" s="61"/>
      <c r="E48" s="62"/>
      <c r="F48" s="60"/>
    </row>
    <row r="49" spans="1:8" ht="17.25" customHeight="1" x14ac:dyDescent="0.2">
      <c r="A49" s="89" t="s">
        <v>160</v>
      </c>
      <c r="B49" s="173"/>
      <c r="C49" s="173"/>
      <c r="D49" s="91"/>
      <c r="E49" s="92"/>
      <c r="F49" s="176">
        <f>F11-F47</f>
        <v>10857.152</v>
      </c>
      <c r="G49" s="173"/>
    </row>
    <row r="50" spans="1:8" ht="17.25" customHeight="1" x14ac:dyDescent="0.2">
      <c r="A50" s="65"/>
      <c r="B50" s="65"/>
      <c r="C50" s="65"/>
      <c r="D50" s="177"/>
      <c r="E50" s="94"/>
      <c r="F50" s="67"/>
      <c r="G50" s="65"/>
    </row>
    <row r="51" spans="1:8" ht="17.25" customHeight="1" x14ac:dyDescent="0.2">
      <c r="A51" t="s">
        <v>162</v>
      </c>
      <c r="D51" s="61"/>
      <c r="E51" s="62"/>
      <c r="F51" s="60"/>
    </row>
    <row r="52" spans="1:8" ht="17.25" customHeight="1" x14ac:dyDescent="0.2">
      <c r="B52" t="s">
        <v>163</v>
      </c>
      <c r="C52" t="s">
        <v>127</v>
      </c>
      <c r="D52" s="61">
        <v>1</v>
      </c>
      <c r="E52" s="62">
        <v>33</v>
      </c>
      <c r="F52" s="60">
        <f>D52*E52</f>
        <v>33</v>
      </c>
      <c r="G52" s="170"/>
    </row>
    <row r="53" spans="1:8" ht="17.25" customHeight="1" x14ac:dyDescent="0.2">
      <c r="B53" t="s">
        <v>164</v>
      </c>
      <c r="C53" t="s">
        <v>158</v>
      </c>
      <c r="D53" s="61">
        <f>F47</f>
        <v>16342.848</v>
      </c>
      <c r="E53" s="84">
        <v>7.0000000000000007E-2</v>
      </c>
      <c r="F53" s="60">
        <f>D53*E53</f>
        <v>1143.99936</v>
      </c>
      <c r="G53" s="170"/>
    </row>
    <row r="54" spans="1:8" ht="17.25" customHeight="1" x14ac:dyDescent="0.2">
      <c r="B54" t="s">
        <v>165</v>
      </c>
      <c r="D54" s="61"/>
      <c r="E54" s="84"/>
      <c r="F54" s="60"/>
      <c r="G54" s="170"/>
    </row>
    <row r="55" spans="1:8" ht="17.25" customHeight="1" x14ac:dyDescent="0.2">
      <c r="B55" t="s">
        <v>166</v>
      </c>
      <c r="C55" t="s">
        <v>127</v>
      </c>
      <c r="D55" s="61">
        <v>1</v>
      </c>
      <c r="E55" s="62">
        <v>60.77</v>
      </c>
      <c r="F55" s="60">
        <f>D55*E55</f>
        <v>60.77</v>
      </c>
      <c r="G55" s="173"/>
    </row>
    <row r="56" spans="1:8" ht="17.25" customHeight="1" x14ac:dyDescent="0.2">
      <c r="B56" t="s">
        <v>167</v>
      </c>
      <c r="D56" s="178"/>
      <c r="E56" s="95"/>
    </row>
    <row r="57" spans="1:8" ht="17.25" customHeight="1" x14ac:dyDescent="0.2">
      <c r="D57" s="61"/>
      <c r="E57" s="62">
        <f>SUM(E52:E55)</f>
        <v>93.84</v>
      </c>
      <c r="F57" s="60"/>
    </row>
    <row r="58" spans="1:8" ht="17.25" customHeight="1" x14ac:dyDescent="0.2">
      <c r="A58" s="58" t="s">
        <v>168</v>
      </c>
      <c r="D58" s="61"/>
      <c r="E58" s="62"/>
      <c r="F58" s="179">
        <f>SUM(F52:F55)</f>
        <v>1237.76936</v>
      </c>
      <c r="G58" s="170"/>
      <c r="H58" s="180"/>
    </row>
    <row r="59" spans="1:8" ht="17.25" customHeight="1" x14ac:dyDescent="0.2">
      <c r="D59" s="61"/>
      <c r="E59" s="62"/>
      <c r="F59" s="60"/>
      <c r="H59" s="180"/>
    </row>
    <row r="60" spans="1:8" ht="17.25" customHeight="1" x14ac:dyDescent="0.2">
      <c r="D60" s="61"/>
      <c r="E60" s="62"/>
      <c r="F60" s="60"/>
      <c r="H60" s="180"/>
    </row>
    <row r="61" spans="1:8" ht="17.25" customHeight="1" x14ac:dyDescent="0.2">
      <c r="A61" s="58" t="s">
        <v>169</v>
      </c>
      <c r="D61" s="61"/>
      <c r="E61" s="62"/>
      <c r="F61" s="175">
        <f>SUM(F47+F58)</f>
        <v>17580.61736</v>
      </c>
      <c r="G61" s="170"/>
      <c r="H61" s="180"/>
    </row>
    <row r="62" spans="1:8" ht="17.25" customHeight="1" x14ac:dyDescent="0.2">
      <c r="D62" s="61"/>
      <c r="E62" s="62"/>
      <c r="F62" s="60"/>
      <c r="H62" s="180"/>
    </row>
    <row r="63" spans="1:8" ht="17.25" customHeight="1" x14ac:dyDescent="0.2">
      <c r="A63" s="212" t="s">
        <v>84</v>
      </c>
      <c r="B63" s="212"/>
      <c r="D63" s="61"/>
      <c r="E63" s="62"/>
      <c r="F63" s="60">
        <f>F11-F61</f>
        <v>9619.3826399999998</v>
      </c>
      <c r="G63" s="170"/>
      <c r="H63" s="180"/>
    </row>
    <row r="64" spans="1:8" ht="17.25" customHeight="1" x14ac:dyDescent="0.2">
      <c r="D64" s="61"/>
      <c r="E64" s="62"/>
      <c r="F64" s="60"/>
      <c r="H64" s="180"/>
    </row>
    <row r="65" spans="1:8" ht="17.25" customHeight="1" x14ac:dyDescent="0.2">
      <c r="A65" t="s">
        <v>170</v>
      </c>
      <c r="C65" t="s">
        <v>151</v>
      </c>
      <c r="D65" s="61">
        <v>90</v>
      </c>
      <c r="E65" s="62">
        <v>15</v>
      </c>
      <c r="F65" s="60">
        <f>D65*E65</f>
        <v>1350</v>
      </c>
      <c r="H65" s="180"/>
    </row>
    <row r="66" spans="1:8" ht="17.25" customHeight="1" x14ac:dyDescent="0.2">
      <c r="D66" s="59"/>
      <c r="E66" s="60"/>
      <c r="F66" s="60"/>
      <c r="H66" s="180"/>
    </row>
    <row r="67" spans="1:8" ht="17.25" customHeight="1" x14ac:dyDescent="0.2">
      <c r="A67" s="89" t="s">
        <v>85</v>
      </c>
      <c r="B67" s="173"/>
      <c r="C67" s="173"/>
      <c r="D67" s="181"/>
      <c r="E67" s="176"/>
      <c r="F67" s="176">
        <f>F63-F65</f>
        <v>8269.3826399999998</v>
      </c>
      <c r="G67" s="173"/>
      <c r="H67" s="180"/>
    </row>
    <row r="68" spans="1:8" ht="17.25" customHeight="1" x14ac:dyDescent="0.2"/>
    <row r="69" spans="1:8" ht="17.25" customHeight="1" x14ac:dyDescent="0.2">
      <c r="A69" s="65"/>
      <c r="B69" s="65"/>
      <c r="C69" s="65"/>
      <c r="D69" s="182"/>
      <c r="E69" s="67"/>
      <c r="F69" s="67"/>
      <c r="G69" s="65"/>
    </row>
    <row r="70" spans="1:8" ht="17.25" customHeight="1" x14ac:dyDescent="0.2">
      <c r="A70" s="213" t="s">
        <v>171</v>
      </c>
      <c r="B70" s="213"/>
    </row>
    <row r="71" spans="1:8" ht="17.25" customHeight="1" x14ac:dyDescent="0.2"/>
    <row r="72" spans="1:8" ht="17.25" customHeight="1" x14ac:dyDescent="0.2"/>
    <row r="73" spans="1:8" ht="17.25" customHeight="1" x14ac:dyDescent="0.2">
      <c r="A73" s="85"/>
    </row>
    <row r="74" spans="1:8" ht="17.25" customHeight="1" x14ac:dyDescent="0.2">
      <c r="B74" s="34"/>
    </row>
    <row r="75" spans="1:8" ht="17.25" customHeight="1" x14ac:dyDescent="0.2"/>
    <row r="76" spans="1:8" ht="17.25" customHeight="1" x14ac:dyDescent="0.2">
      <c r="B76" s="8"/>
      <c r="C76" s="34"/>
    </row>
    <row r="77" spans="1:8" ht="17.25" customHeight="1" x14ac:dyDescent="0.2">
      <c r="C77" s="183"/>
      <c r="D77" s="183"/>
      <c r="E77" s="183"/>
      <c r="F77" s="183"/>
      <c r="G77" s="183"/>
    </row>
    <row r="78" spans="1:8" ht="17.25" customHeight="1" x14ac:dyDescent="0.2">
      <c r="B78" s="184"/>
      <c r="C78" s="60"/>
      <c r="D78" s="60"/>
      <c r="E78" s="60"/>
      <c r="F78" s="60"/>
      <c r="G78" s="60"/>
    </row>
    <row r="79" spans="1:8" ht="17.25" customHeight="1" x14ac:dyDescent="0.2">
      <c r="B79" s="11"/>
      <c r="C79" s="60"/>
      <c r="D79" s="60"/>
      <c r="E79" s="60"/>
      <c r="F79" s="60"/>
      <c r="G79" s="60"/>
    </row>
    <row r="80" spans="1:8" ht="17.25" customHeight="1" x14ac:dyDescent="0.2">
      <c r="B80" s="184"/>
      <c r="C80" s="60"/>
      <c r="D80" s="60"/>
      <c r="E80" s="60"/>
      <c r="F80" s="60"/>
      <c r="G80" s="60"/>
    </row>
    <row r="81" spans="2:33" ht="17.25" customHeight="1" x14ac:dyDescent="0.2">
      <c r="B81" s="11"/>
      <c r="C81" s="60"/>
      <c r="D81" s="60"/>
      <c r="E81" s="60"/>
      <c r="F81" s="60"/>
      <c r="G81" s="60"/>
    </row>
    <row r="82" spans="2:33" ht="17.25" customHeight="1" x14ac:dyDescent="0.2">
      <c r="B82" s="14"/>
      <c r="C82" s="60"/>
      <c r="D82" s="60"/>
      <c r="E82" s="60"/>
      <c r="F82" s="60"/>
      <c r="G82" s="60"/>
    </row>
    <row r="83" spans="2:33" ht="17.25" customHeight="1" x14ac:dyDescent="0.2">
      <c r="B83" s="11"/>
      <c r="C83" s="60"/>
      <c r="D83" s="60"/>
      <c r="E83" s="111"/>
      <c r="F83" s="60"/>
      <c r="G83" s="60"/>
    </row>
    <row r="84" spans="2:33" ht="17.25" customHeight="1" x14ac:dyDescent="0.2">
      <c r="B84" s="184"/>
      <c r="C84" s="60"/>
      <c r="D84" s="60"/>
      <c r="E84" s="60"/>
      <c r="F84" s="60"/>
      <c r="G84" s="60"/>
    </row>
    <row r="85" spans="2:33" ht="17.25" customHeight="1" x14ac:dyDescent="0.2">
      <c r="B85" s="11"/>
      <c r="C85" s="60"/>
      <c r="D85" s="60"/>
      <c r="E85" s="60"/>
      <c r="F85" s="60"/>
      <c r="G85" s="60"/>
    </row>
    <row r="86" spans="2:33" ht="17.25" customHeight="1" x14ac:dyDescent="0.2">
      <c r="B86" s="184"/>
      <c r="C86" s="60"/>
      <c r="D86" s="60"/>
      <c r="E86" s="111"/>
      <c r="F86" s="60"/>
      <c r="G86" s="60"/>
    </row>
    <row r="87" spans="2:33" ht="17.25" customHeight="1" x14ac:dyDescent="0.2">
      <c r="B87" s="11"/>
      <c r="C87" s="60"/>
      <c r="D87" s="60"/>
      <c r="E87" s="60"/>
      <c r="F87" s="60"/>
      <c r="G87" s="60"/>
    </row>
    <row r="88" spans="2:33" ht="17.25" customHeight="1" x14ac:dyDescent="0.2">
      <c r="B88" s="11"/>
      <c r="C88" s="60"/>
      <c r="D88" s="60"/>
      <c r="E88" s="60"/>
      <c r="F88" s="60"/>
      <c r="G88" s="60"/>
    </row>
    <row r="89" spans="2:33" ht="17.25" customHeight="1" x14ac:dyDescent="0.2"/>
    <row r="90" spans="2:33" s="115" customFormat="1" ht="17.25" customHeight="1" x14ac:dyDescent="0.2">
      <c r="D90" s="185"/>
      <c r="E90" s="118"/>
      <c r="F90" s="118"/>
      <c r="H90" s="186"/>
      <c r="I90" s="116"/>
      <c r="J90" s="117"/>
      <c r="K90" s="117"/>
      <c r="L90" s="117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9:31" ht="17.25" customHeight="1" x14ac:dyDescent="0.2"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9:31" ht="17.25" customHeight="1" x14ac:dyDescent="0.2"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9:31" ht="17.25" customHeight="1" x14ac:dyDescent="0.2"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9:31" ht="17.25" customHeight="1" x14ac:dyDescent="0.2"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9:31" ht="17.25" customHeight="1" x14ac:dyDescent="0.2">
      <c r="I110" s="3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9:31" ht="17.25" customHeight="1" x14ac:dyDescent="0.2"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9:31" ht="17.25" customHeight="1" x14ac:dyDescent="0.2"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1:31" ht="17.25" customHeight="1" x14ac:dyDescent="0.2"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1:31" ht="17.25" customHeight="1" x14ac:dyDescent="0.2"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1:31" ht="17.25" customHeight="1" x14ac:dyDescent="0.2"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1:31" ht="17.25" customHeight="1" x14ac:dyDescent="0.2"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1:31" ht="17.25" customHeight="1" x14ac:dyDescent="0.2"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spans="11:31" ht="17.25" customHeight="1" x14ac:dyDescent="0.2"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spans="11:31" ht="17.25" customHeight="1" x14ac:dyDescent="0.2"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workbookViewId="0"/>
  </sheetViews>
  <sheetFormatPr baseColWidth="10" defaultColWidth="8.83203125" defaultRowHeight="15" x14ac:dyDescent="0.2"/>
  <cols>
    <col min="1" max="1" width="4.5" bestFit="1" customWidth="1"/>
    <col min="2" max="2" width="33.5" style="119" bestFit="1" customWidth="1"/>
    <col min="3" max="3" width="10.83203125" style="120" bestFit="1" customWidth="1"/>
    <col min="4" max="4" width="9.83203125" style="18" bestFit="1" customWidth="1"/>
    <col min="5" max="5" width="8" style="4" bestFit="1" customWidth="1"/>
    <col min="6" max="6" width="10.33203125" style="16" bestFit="1" customWidth="1"/>
    <col min="7" max="7" width="5.5" bestFit="1" customWidth="1"/>
    <col min="8" max="8" width="15.33203125" style="44" bestFit="1" customWidth="1"/>
    <col min="9" max="9" width="7.1640625" style="16" bestFit="1" customWidth="1"/>
    <col min="10" max="10" width="8.1640625" style="16" bestFit="1" customWidth="1"/>
    <col min="11" max="11" width="6.1640625" style="4" bestFit="1" customWidth="1"/>
    <col min="12" max="12" width="8.1640625" style="16" bestFit="1" customWidth="1"/>
    <col min="13" max="13" width="6.1640625" style="4" bestFit="1" customWidth="1"/>
    <col min="14" max="14" width="8.1640625" style="16" bestFit="1" customWidth="1"/>
    <col min="15" max="15" width="6.1640625" style="4" bestFit="1" customWidth="1"/>
    <col min="16" max="16" width="8.1640625" style="16" bestFit="1" customWidth="1"/>
    <col min="17" max="17" width="10.1640625" style="77" bestFit="1" customWidth="1"/>
    <col min="18" max="24" width="11.6640625" style="77" bestFit="1" customWidth="1"/>
    <col min="25" max="25" width="11.83203125" style="77" bestFit="1" customWidth="1"/>
    <col min="26" max="32" width="11.6640625" style="77" bestFit="1" customWidth="1"/>
  </cols>
  <sheetData>
    <row r="1" spans="2:32" ht="17.25" customHeight="1" x14ac:dyDescent="0.2">
      <c r="R1" s="214" t="s">
        <v>84</v>
      </c>
      <c r="S1" s="214"/>
      <c r="T1" s="214"/>
      <c r="U1" s="214"/>
      <c r="V1" s="214"/>
      <c r="W1" s="214"/>
      <c r="X1" s="214"/>
      <c r="Z1" s="214" t="s">
        <v>85</v>
      </c>
      <c r="AA1" s="214"/>
      <c r="AB1" s="214"/>
      <c r="AC1" s="214"/>
      <c r="AD1" s="214"/>
      <c r="AE1" s="214"/>
      <c r="AF1" s="214"/>
    </row>
    <row r="2" spans="2:32" ht="17.25" customHeight="1" x14ac:dyDescent="0.2">
      <c r="B2" s="228" t="s">
        <v>182</v>
      </c>
      <c r="C2" s="229"/>
      <c r="D2" s="229"/>
      <c r="E2" s="230"/>
      <c r="F2" s="231"/>
      <c r="H2" s="45" t="s">
        <v>86</v>
      </c>
      <c r="I2" s="9" t="s">
        <v>87</v>
      </c>
      <c r="J2" s="121" t="s">
        <v>183</v>
      </c>
      <c r="K2" s="7" t="s">
        <v>184</v>
      </c>
      <c r="L2" s="9" t="s">
        <v>185</v>
      </c>
      <c r="M2" s="7" t="s">
        <v>186</v>
      </c>
      <c r="N2" s="9" t="s">
        <v>187</v>
      </c>
      <c r="O2" s="7" t="s">
        <v>188</v>
      </c>
      <c r="P2" s="9" t="s">
        <v>189</v>
      </c>
      <c r="Q2" s="53" t="s">
        <v>95</v>
      </c>
      <c r="R2" s="53" t="s">
        <v>190</v>
      </c>
      <c r="S2" s="53" t="s">
        <v>191</v>
      </c>
      <c r="T2" s="53" t="s">
        <v>192</v>
      </c>
      <c r="U2" s="53" t="s">
        <v>193</v>
      </c>
      <c r="V2" s="53" t="s">
        <v>194</v>
      </c>
      <c r="W2" s="53" t="s">
        <v>195</v>
      </c>
      <c r="X2" s="53" t="s">
        <v>196</v>
      </c>
      <c r="Y2" s="53" t="s">
        <v>103</v>
      </c>
      <c r="Z2" s="53" t="s">
        <v>197</v>
      </c>
      <c r="AA2" s="53" t="s">
        <v>198</v>
      </c>
      <c r="AB2" s="53" t="s">
        <v>199</v>
      </c>
      <c r="AC2" s="53" t="s">
        <v>200</v>
      </c>
      <c r="AD2" s="53" t="s">
        <v>201</v>
      </c>
      <c r="AE2" s="53" t="s">
        <v>202</v>
      </c>
      <c r="AF2" s="53" t="s">
        <v>203</v>
      </c>
    </row>
    <row r="3" spans="2:32" ht="17.25" customHeight="1" x14ac:dyDescent="0.2">
      <c r="B3" s="232"/>
      <c r="C3" s="233"/>
      <c r="D3" s="233"/>
      <c r="E3" s="234"/>
      <c r="F3" s="235"/>
      <c r="H3" s="46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2">
        <f t="shared" ref="Q3:Q22" si="8">$F$28-$F$19+($E$19/$C$33*$I3*$D$19)+($C$35*$I3)</f>
        <v>20190.49497</v>
      </c>
      <c r="R3" s="52">
        <f t="shared" ref="R3:R22" si="9">J3-$Q3</f>
        <v>-1740.4949699999997</v>
      </c>
      <c r="S3" s="52">
        <f t="shared" ref="S3:S22" si="10">K3-$Q3</f>
        <v>4409.5050300000003</v>
      </c>
      <c r="T3" s="52">
        <f t="shared" ref="T3:T22" si="11">L3-$Q3</f>
        <v>10559.50503</v>
      </c>
      <c r="U3" s="52">
        <f t="shared" ref="U3:U22" si="12">M3-$Q3</f>
        <v>16709.50503</v>
      </c>
      <c r="V3" s="52">
        <f t="shared" ref="V3:V22" si="13">N3-$Q3</f>
        <v>22859.50503</v>
      </c>
      <c r="W3" s="52">
        <f t="shared" ref="W3:W22" si="14">O3-$Q3</f>
        <v>29009.50503</v>
      </c>
      <c r="X3" s="52">
        <f t="shared" ref="X3:X22" si="15">P3-$Q3</f>
        <v>35159.50503</v>
      </c>
      <c r="Y3" s="52">
        <f t="shared" ref="Y3:Y22" si="16">$E$29/$C$33*$I3*$D$29</f>
        <v>2700</v>
      </c>
      <c r="Z3" s="52">
        <f t="shared" ref="Z3:Z22" si="17">R3-$Y3</f>
        <v>-4440.4949699999997</v>
      </c>
      <c r="AA3" s="52">
        <f t="shared" ref="AA3:AA22" si="18">S3-$Y3</f>
        <v>1709.5050300000003</v>
      </c>
      <c r="AB3" s="52">
        <f t="shared" ref="AB3:AB22" si="19">T3-$Y3</f>
        <v>7859.5050300000003</v>
      </c>
      <c r="AC3" s="52">
        <f t="shared" ref="AC3:AC22" si="20">U3-$Y3</f>
        <v>14009.50503</v>
      </c>
      <c r="AD3" s="52">
        <f t="shared" ref="AD3:AD22" si="21">V3-$Y3</f>
        <v>20159.50503</v>
      </c>
      <c r="AE3" s="52">
        <f t="shared" ref="AE3:AE22" si="22">W3-$Y3</f>
        <v>26309.50503</v>
      </c>
      <c r="AF3" s="52">
        <f t="shared" ref="AF3:AF22" si="23">X3-$Y3</f>
        <v>32459.50503</v>
      </c>
    </row>
    <row r="4" spans="2:32" ht="17.25" customHeight="1" x14ac:dyDescent="0.2">
      <c r="B4" s="236"/>
      <c r="C4" s="237"/>
      <c r="D4" s="237"/>
      <c r="E4" s="238"/>
      <c r="F4" s="239"/>
      <c r="H4" s="46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2">
        <f t="shared" si="8"/>
        <v>19844.849969999996</v>
      </c>
      <c r="R4" s="52">
        <f t="shared" si="9"/>
        <v>-2317.3499699999957</v>
      </c>
      <c r="S4" s="52">
        <f t="shared" si="10"/>
        <v>3525.1500300000043</v>
      </c>
      <c r="T4" s="52">
        <f t="shared" si="11"/>
        <v>9367.6500300000043</v>
      </c>
      <c r="U4" s="52">
        <f t="shared" si="12"/>
        <v>15210.150030000004</v>
      </c>
      <c r="V4" s="52">
        <f t="shared" si="13"/>
        <v>21052.650030000004</v>
      </c>
      <c r="W4" s="52">
        <f t="shared" si="14"/>
        <v>26895.150030000004</v>
      </c>
      <c r="X4" s="52">
        <f t="shared" si="15"/>
        <v>32737.650030000004</v>
      </c>
      <c r="Y4" s="52">
        <f t="shared" si="16"/>
        <v>2565</v>
      </c>
      <c r="Z4" s="52">
        <f t="shared" si="17"/>
        <v>-4882.3499699999957</v>
      </c>
      <c r="AA4" s="52">
        <f t="shared" si="18"/>
        <v>960.15003000000434</v>
      </c>
      <c r="AB4" s="52">
        <f t="shared" si="19"/>
        <v>6802.6500300000043</v>
      </c>
      <c r="AC4" s="52">
        <f t="shared" si="20"/>
        <v>12645.150030000004</v>
      </c>
      <c r="AD4" s="52">
        <f t="shared" si="21"/>
        <v>18487.650030000004</v>
      </c>
      <c r="AE4" s="52">
        <f t="shared" si="22"/>
        <v>24330.150030000004</v>
      </c>
      <c r="AF4" s="52">
        <f t="shared" si="23"/>
        <v>30172.650030000004</v>
      </c>
    </row>
    <row r="5" spans="2:32" ht="17.25" customHeight="1" x14ac:dyDescent="0.2">
      <c r="B5" s="122" t="s">
        <v>204</v>
      </c>
      <c r="C5" s="123" t="s">
        <v>205</v>
      </c>
      <c r="D5" s="123" t="s">
        <v>206</v>
      </c>
      <c r="E5" s="124" t="s">
        <v>207</v>
      </c>
      <c r="F5" s="125" t="s">
        <v>208</v>
      </c>
      <c r="H5" s="46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2">
        <f t="shared" si="8"/>
        <v>19499.204969999999</v>
      </c>
      <c r="R5" s="52">
        <f t="shared" si="9"/>
        <v>-2894.2049699999989</v>
      </c>
      <c r="S5" s="52">
        <f t="shared" si="10"/>
        <v>2640.7950300000011</v>
      </c>
      <c r="T5" s="52">
        <f t="shared" si="11"/>
        <v>8175.7950300000011</v>
      </c>
      <c r="U5" s="52">
        <f t="shared" si="12"/>
        <v>13710.795030000001</v>
      </c>
      <c r="V5" s="52">
        <f t="shared" si="13"/>
        <v>19245.795030000001</v>
      </c>
      <c r="W5" s="52">
        <f t="shared" si="14"/>
        <v>24780.795030000001</v>
      </c>
      <c r="X5" s="52">
        <f t="shared" si="15"/>
        <v>30315.795030000001</v>
      </c>
      <c r="Y5" s="52">
        <f t="shared" si="16"/>
        <v>2430</v>
      </c>
      <c r="Z5" s="52">
        <f t="shared" si="17"/>
        <v>-5324.2049699999989</v>
      </c>
      <c r="AA5" s="52">
        <f t="shared" si="18"/>
        <v>210.79503000000113</v>
      </c>
      <c r="AB5" s="52">
        <f t="shared" si="19"/>
        <v>5745.7950300000011</v>
      </c>
      <c r="AC5" s="52">
        <f t="shared" si="20"/>
        <v>11280.795030000001</v>
      </c>
      <c r="AD5" s="52">
        <f t="shared" si="21"/>
        <v>16815.795030000001</v>
      </c>
      <c r="AE5" s="52">
        <f t="shared" si="22"/>
        <v>22350.795030000001</v>
      </c>
      <c r="AF5" s="52">
        <f t="shared" si="23"/>
        <v>27885.795030000001</v>
      </c>
    </row>
    <row r="6" spans="2:32" ht="17.25" customHeight="1" x14ac:dyDescent="0.2">
      <c r="B6" s="126" t="s">
        <v>209</v>
      </c>
      <c r="C6" s="127" t="s">
        <v>210</v>
      </c>
      <c r="D6" s="127" t="s">
        <v>210</v>
      </c>
      <c r="E6" s="128" t="s">
        <v>210</v>
      </c>
      <c r="F6" s="129" t="s">
        <v>210</v>
      </c>
      <c r="H6" s="46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2">
        <f t="shared" si="8"/>
        <v>19153.559969999998</v>
      </c>
      <c r="R6" s="52">
        <f t="shared" si="9"/>
        <v>-3471.0599699999984</v>
      </c>
      <c r="S6" s="52">
        <f t="shared" si="10"/>
        <v>1756.4400300000016</v>
      </c>
      <c r="T6" s="52">
        <f t="shared" si="11"/>
        <v>6983.9400300000016</v>
      </c>
      <c r="U6" s="52">
        <f t="shared" si="12"/>
        <v>12211.440030000002</v>
      </c>
      <c r="V6" s="52">
        <f t="shared" si="13"/>
        <v>17438.940030000002</v>
      </c>
      <c r="W6" s="52">
        <f t="shared" si="14"/>
        <v>22666.440030000002</v>
      </c>
      <c r="X6" s="52">
        <f t="shared" si="15"/>
        <v>27893.940030000002</v>
      </c>
      <c r="Y6" s="52">
        <f t="shared" si="16"/>
        <v>2295</v>
      </c>
      <c r="Z6" s="52">
        <f t="shared" si="17"/>
        <v>-5766.0599699999984</v>
      </c>
      <c r="AA6" s="52">
        <f t="shared" si="18"/>
        <v>-538.55996999999843</v>
      </c>
      <c r="AB6" s="52">
        <f t="shared" si="19"/>
        <v>4688.9400300000016</v>
      </c>
      <c r="AC6" s="52">
        <f t="shared" si="20"/>
        <v>9916.4400300000016</v>
      </c>
      <c r="AD6" s="52">
        <f t="shared" si="21"/>
        <v>15143.940030000002</v>
      </c>
      <c r="AE6" s="52">
        <f t="shared" si="22"/>
        <v>20371.440030000002</v>
      </c>
      <c r="AF6" s="52">
        <f t="shared" si="23"/>
        <v>25598.940030000002</v>
      </c>
    </row>
    <row r="7" spans="2:32" ht="17.25" customHeight="1" x14ac:dyDescent="0.2">
      <c r="B7" s="126" t="s">
        <v>211</v>
      </c>
      <c r="C7" s="127" t="s">
        <v>210</v>
      </c>
      <c r="D7" s="127" t="s">
        <v>210</v>
      </c>
      <c r="E7" s="128" t="s">
        <v>210</v>
      </c>
      <c r="F7" s="129" t="s">
        <v>210</v>
      </c>
      <c r="H7" s="46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2">
        <f t="shared" si="8"/>
        <v>18807.914969999998</v>
      </c>
      <c r="R7" s="52">
        <f t="shared" si="9"/>
        <v>-4047.914969999998</v>
      </c>
      <c r="S7" s="52">
        <f t="shared" si="10"/>
        <v>872.08503000000201</v>
      </c>
      <c r="T7" s="52">
        <f t="shared" si="11"/>
        <v>5792.085030000002</v>
      </c>
      <c r="U7" s="52">
        <f t="shared" si="12"/>
        <v>10712.085030000002</v>
      </c>
      <c r="V7" s="52">
        <f t="shared" si="13"/>
        <v>15632.085030000002</v>
      </c>
      <c r="W7" s="52">
        <f t="shared" si="14"/>
        <v>20552.085030000002</v>
      </c>
      <c r="X7" s="52">
        <f t="shared" si="15"/>
        <v>25472.085030000002</v>
      </c>
      <c r="Y7" s="52">
        <f t="shared" si="16"/>
        <v>2160</v>
      </c>
      <c r="Z7" s="52">
        <f t="shared" si="17"/>
        <v>-6207.914969999998</v>
      </c>
      <c r="AA7" s="52">
        <f t="shared" si="18"/>
        <v>-1287.914969999998</v>
      </c>
      <c r="AB7" s="52">
        <f t="shared" si="19"/>
        <v>3632.085030000002</v>
      </c>
      <c r="AC7" s="52">
        <f t="shared" si="20"/>
        <v>8552.085030000002</v>
      </c>
      <c r="AD7" s="52">
        <f t="shared" si="21"/>
        <v>13472.085030000002</v>
      </c>
      <c r="AE7" s="52">
        <f t="shared" si="22"/>
        <v>18392.085030000002</v>
      </c>
      <c r="AF7" s="52">
        <f t="shared" si="23"/>
        <v>23312.085030000002</v>
      </c>
    </row>
    <row r="8" spans="2:32" ht="17.25" customHeight="1" x14ac:dyDescent="0.2">
      <c r="B8" s="126" t="s">
        <v>212</v>
      </c>
      <c r="F8" s="129"/>
      <c r="H8" s="46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2">
        <f t="shared" si="8"/>
        <v>18462.269969999998</v>
      </c>
      <c r="R8" s="52">
        <f t="shared" si="9"/>
        <v>-4624.7699699999976</v>
      </c>
      <c r="S8" s="52">
        <f t="shared" si="10"/>
        <v>-12.269969999997556</v>
      </c>
      <c r="T8" s="52">
        <f t="shared" si="11"/>
        <v>4600.2300300000024</v>
      </c>
      <c r="U8" s="52">
        <f t="shared" si="12"/>
        <v>9212.7300300000024</v>
      </c>
      <c r="V8" s="52">
        <f t="shared" si="13"/>
        <v>13825.230030000002</v>
      </c>
      <c r="W8" s="52">
        <f t="shared" si="14"/>
        <v>18437.730030000002</v>
      </c>
      <c r="X8" s="52">
        <f t="shared" si="15"/>
        <v>23050.230030000002</v>
      </c>
      <c r="Y8" s="52">
        <f t="shared" si="16"/>
        <v>2025</v>
      </c>
      <c r="Z8" s="52">
        <f t="shared" si="17"/>
        <v>-6649.7699699999976</v>
      </c>
      <c r="AA8" s="52">
        <f t="shared" si="18"/>
        <v>-2037.2699699999976</v>
      </c>
      <c r="AB8" s="52">
        <f t="shared" si="19"/>
        <v>2575.2300300000024</v>
      </c>
      <c r="AC8" s="52">
        <f t="shared" si="20"/>
        <v>7187.7300300000024</v>
      </c>
      <c r="AD8" s="52">
        <f t="shared" si="21"/>
        <v>11800.230030000002</v>
      </c>
      <c r="AE8" s="52">
        <f t="shared" si="22"/>
        <v>16412.730030000002</v>
      </c>
      <c r="AF8" s="52">
        <f t="shared" si="23"/>
        <v>21025.230030000002</v>
      </c>
    </row>
    <row r="9" spans="2:32" ht="17.25" customHeight="1" x14ac:dyDescent="0.2">
      <c r="B9" s="126" t="s">
        <v>213</v>
      </c>
      <c r="C9" s="127" t="s">
        <v>214</v>
      </c>
      <c r="D9" s="127">
        <v>3544</v>
      </c>
      <c r="E9" s="127">
        <v>1</v>
      </c>
      <c r="F9" s="129">
        <f t="shared" ref="F9:F25" si="24">D9*E9</f>
        <v>3544</v>
      </c>
      <c r="H9" s="46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2">
        <f t="shared" si="8"/>
        <v>18116.624969999997</v>
      </c>
      <c r="R9" s="52">
        <f t="shared" si="9"/>
        <v>-5201.6249699999971</v>
      </c>
      <c r="S9" s="52">
        <f t="shared" si="10"/>
        <v>-896.62496999999712</v>
      </c>
      <c r="T9" s="52">
        <f t="shared" si="11"/>
        <v>3408.3750300000029</v>
      </c>
      <c r="U9" s="52">
        <f t="shared" si="12"/>
        <v>7713.3750300000029</v>
      </c>
      <c r="V9" s="52">
        <f t="shared" si="13"/>
        <v>12018.375030000003</v>
      </c>
      <c r="W9" s="52">
        <f t="shared" si="14"/>
        <v>16323.375030000003</v>
      </c>
      <c r="X9" s="52">
        <f t="shared" si="15"/>
        <v>20628.375030000003</v>
      </c>
      <c r="Y9" s="52">
        <f t="shared" si="16"/>
        <v>1890.0000000000002</v>
      </c>
      <c r="Z9" s="52">
        <f t="shared" si="17"/>
        <v>-7091.6249699999971</v>
      </c>
      <c r="AA9" s="52">
        <f t="shared" si="18"/>
        <v>-2786.6249699999971</v>
      </c>
      <c r="AB9" s="52">
        <f t="shared" si="19"/>
        <v>1518.3750300000027</v>
      </c>
      <c r="AC9" s="52">
        <f t="shared" si="20"/>
        <v>5823.3750300000029</v>
      </c>
      <c r="AD9" s="52">
        <f t="shared" si="21"/>
        <v>10128.375030000003</v>
      </c>
      <c r="AE9" s="52">
        <f t="shared" si="22"/>
        <v>14433.375030000003</v>
      </c>
      <c r="AF9" s="52">
        <f t="shared" si="23"/>
        <v>18738.375030000003</v>
      </c>
    </row>
    <row r="10" spans="2:32" ht="17.25" customHeight="1" x14ac:dyDescent="0.2">
      <c r="B10" s="126" t="s">
        <v>215</v>
      </c>
      <c r="C10" s="127" t="s">
        <v>214</v>
      </c>
      <c r="D10" s="127">
        <v>664.47</v>
      </c>
      <c r="E10" s="127">
        <v>1</v>
      </c>
      <c r="F10" s="129">
        <f t="shared" si="24"/>
        <v>664.47</v>
      </c>
      <c r="H10" s="46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2">
        <f t="shared" si="8"/>
        <v>17770.97997</v>
      </c>
      <c r="R10" s="52">
        <f t="shared" si="9"/>
        <v>-5778.4799700000003</v>
      </c>
      <c r="S10" s="52">
        <f t="shared" si="10"/>
        <v>-1780.9799700000003</v>
      </c>
      <c r="T10" s="52">
        <f t="shared" si="11"/>
        <v>2216.5200299999997</v>
      </c>
      <c r="U10" s="52">
        <f t="shared" si="12"/>
        <v>6214.0200299999997</v>
      </c>
      <c r="V10" s="52">
        <f t="shared" si="13"/>
        <v>10211.52003</v>
      </c>
      <c r="W10" s="52">
        <f t="shared" si="14"/>
        <v>14209.02003</v>
      </c>
      <c r="X10" s="52">
        <f t="shared" si="15"/>
        <v>18206.52003</v>
      </c>
      <c r="Y10" s="52">
        <f t="shared" si="16"/>
        <v>1755</v>
      </c>
      <c r="Z10" s="52">
        <f t="shared" si="17"/>
        <v>-7533.4799700000003</v>
      </c>
      <c r="AA10" s="52">
        <f t="shared" si="18"/>
        <v>-3535.9799700000003</v>
      </c>
      <c r="AB10" s="52">
        <f t="shared" si="19"/>
        <v>461.52002999999968</v>
      </c>
      <c r="AC10" s="52">
        <f t="shared" si="20"/>
        <v>4459.0200299999997</v>
      </c>
      <c r="AD10" s="52">
        <f t="shared" si="21"/>
        <v>8456.5200299999997</v>
      </c>
      <c r="AE10" s="52">
        <f t="shared" si="22"/>
        <v>12454.02003</v>
      </c>
      <c r="AF10" s="52">
        <f t="shared" si="23"/>
        <v>16451.52003</v>
      </c>
    </row>
    <row r="11" spans="2:32" ht="17.25" customHeight="1" x14ac:dyDescent="0.2">
      <c r="B11" s="126" t="s">
        <v>216</v>
      </c>
      <c r="C11" s="127" t="s">
        <v>214</v>
      </c>
      <c r="D11" s="127">
        <v>528.03</v>
      </c>
      <c r="E11" s="127">
        <v>1</v>
      </c>
      <c r="F11" s="129">
        <f t="shared" si="24"/>
        <v>528.03</v>
      </c>
      <c r="H11" s="46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2">
        <f t="shared" si="8"/>
        <v>17425.334969999996</v>
      </c>
      <c r="R11" s="52">
        <f t="shared" si="9"/>
        <v>-6355.3349699999962</v>
      </c>
      <c r="S11" s="52">
        <f t="shared" si="10"/>
        <v>-2665.3349699999962</v>
      </c>
      <c r="T11" s="52">
        <f t="shared" si="11"/>
        <v>1024.6650300000038</v>
      </c>
      <c r="U11" s="52">
        <f t="shared" si="12"/>
        <v>4714.6650300000038</v>
      </c>
      <c r="V11" s="52">
        <f t="shared" si="13"/>
        <v>8404.6650300000038</v>
      </c>
      <c r="W11" s="52">
        <f t="shared" si="14"/>
        <v>12094.665030000004</v>
      </c>
      <c r="X11" s="52">
        <f t="shared" si="15"/>
        <v>15784.665030000004</v>
      </c>
      <c r="Y11" s="52">
        <f t="shared" si="16"/>
        <v>1620</v>
      </c>
      <c r="Z11" s="52">
        <f t="shared" si="17"/>
        <v>-7975.3349699999962</v>
      </c>
      <c r="AA11" s="52">
        <f t="shared" si="18"/>
        <v>-4285.3349699999962</v>
      </c>
      <c r="AB11" s="52">
        <f t="shared" si="19"/>
        <v>-595.33496999999625</v>
      </c>
      <c r="AC11" s="52">
        <f t="shared" si="20"/>
        <v>3094.6650300000038</v>
      </c>
      <c r="AD11" s="52">
        <f t="shared" si="21"/>
        <v>6784.6650300000038</v>
      </c>
      <c r="AE11" s="52">
        <f t="shared" si="22"/>
        <v>10474.665030000004</v>
      </c>
      <c r="AF11" s="52">
        <f t="shared" si="23"/>
        <v>14164.665030000004</v>
      </c>
    </row>
    <row r="12" spans="2:32" ht="17.25" customHeight="1" x14ac:dyDescent="0.2">
      <c r="B12" s="126" t="s">
        <v>217</v>
      </c>
      <c r="C12" s="127" t="s">
        <v>214</v>
      </c>
      <c r="D12" s="127">
        <v>23.72</v>
      </c>
      <c r="E12" s="127">
        <v>1</v>
      </c>
      <c r="F12" s="129">
        <f t="shared" si="24"/>
        <v>23.72</v>
      </c>
      <c r="H12" s="46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2">
        <f t="shared" si="8"/>
        <v>17079.689969999999</v>
      </c>
      <c r="R12" s="52">
        <f t="shared" si="9"/>
        <v>-6932.1899699999976</v>
      </c>
      <c r="S12" s="52">
        <f t="shared" si="10"/>
        <v>-3549.6899699999976</v>
      </c>
      <c r="T12" s="52">
        <f t="shared" si="11"/>
        <v>-167.18996999999581</v>
      </c>
      <c r="U12" s="52">
        <f t="shared" si="12"/>
        <v>3215.3100300000042</v>
      </c>
      <c r="V12" s="52">
        <f t="shared" si="13"/>
        <v>6597.8100300000042</v>
      </c>
      <c r="W12" s="52">
        <f t="shared" si="14"/>
        <v>9980.3100300000042</v>
      </c>
      <c r="X12" s="52">
        <f t="shared" si="15"/>
        <v>13362.810030000004</v>
      </c>
      <c r="Y12" s="52">
        <f t="shared" si="16"/>
        <v>1485.0000000000002</v>
      </c>
      <c r="Z12" s="52">
        <f t="shared" si="17"/>
        <v>-8417.1899699999976</v>
      </c>
      <c r="AA12" s="52">
        <f t="shared" si="18"/>
        <v>-5034.6899699999976</v>
      </c>
      <c r="AB12" s="52">
        <f t="shared" si="19"/>
        <v>-1652.189969999996</v>
      </c>
      <c r="AC12" s="52">
        <f t="shared" si="20"/>
        <v>1730.310030000004</v>
      </c>
      <c r="AD12" s="52">
        <f t="shared" si="21"/>
        <v>5112.8100300000042</v>
      </c>
      <c r="AE12" s="52">
        <f t="shared" si="22"/>
        <v>8495.3100300000042</v>
      </c>
      <c r="AF12" s="52">
        <f t="shared" si="23"/>
        <v>11877.810030000004</v>
      </c>
    </row>
    <row r="13" spans="2:32" ht="17.25" customHeight="1" x14ac:dyDescent="0.2">
      <c r="B13" s="126" t="s">
        <v>218</v>
      </c>
      <c r="C13" s="127" t="s">
        <v>214</v>
      </c>
      <c r="D13" s="127">
        <v>393.08</v>
      </c>
      <c r="E13" s="127">
        <v>1</v>
      </c>
      <c r="F13" s="129">
        <f t="shared" si="24"/>
        <v>393.08</v>
      </c>
      <c r="H13" s="70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2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0">
        <f t="shared" si="8"/>
        <v>16734.044969999999</v>
      </c>
      <c r="R13" s="52">
        <f t="shared" si="9"/>
        <v>-7509.044969999999</v>
      </c>
      <c r="S13" s="52">
        <f t="shared" si="10"/>
        <v>-4434.044969999999</v>
      </c>
      <c r="T13" s="52">
        <f t="shared" si="11"/>
        <v>-1359.044969999999</v>
      </c>
      <c r="U13" s="130">
        <f t="shared" si="12"/>
        <v>1715.955030000001</v>
      </c>
      <c r="V13" s="52">
        <f t="shared" si="13"/>
        <v>4790.955030000001</v>
      </c>
      <c r="W13" s="52">
        <f t="shared" si="14"/>
        <v>7865.955030000001</v>
      </c>
      <c r="X13" s="52">
        <f t="shared" si="15"/>
        <v>10940.955030000001</v>
      </c>
      <c r="Y13" s="130">
        <f t="shared" si="16"/>
        <v>1350</v>
      </c>
      <c r="Z13" s="52">
        <f t="shared" si="17"/>
        <v>-8859.044969999999</v>
      </c>
      <c r="AA13" s="52">
        <f t="shared" si="18"/>
        <v>-5784.044969999999</v>
      </c>
      <c r="AB13" s="52">
        <f t="shared" si="19"/>
        <v>-2709.044969999999</v>
      </c>
      <c r="AC13" s="130">
        <f t="shared" si="20"/>
        <v>365.95503000000099</v>
      </c>
      <c r="AD13" s="52">
        <f t="shared" si="21"/>
        <v>3440.955030000001</v>
      </c>
      <c r="AE13" s="52">
        <f t="shared" si="22"/>
        <v>6515.955030000001</v>
      </c>
      <c r="AF13" s="52">
        <f t="shared" si="23"/>
        <v>9590.955030000001</v>
      </c>
    </row>
    <row r="14" spans="2:32" ht="17.25" customHeight="1" x14ac:dyDescent="0.2">
      <c r="B14" s="126" t="s">
        <v>219</v>
      </c>
      <c r="C14" s="127" t="s">
        <v>214</v>
      </c>
      <c r="D14" s="127">
        <v>2868</v>
      </c>
      <c r="E14" s="127">
        <v>1</v>
      </c>
      <c r="F14" s="129">
        <f t="shared" si="24"/>
        <v>2868</v>
      </c>
      <c r="H14" s="46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2">
        <f t="shared" si="8"/>
        <v>16388.399969999999</v>
      </c>
      <c r="R14" s="52">
        <f t="shared" si="9"/>
        <v>-8085.8999699999986</v>
      </c>
      <c r="S14" s="52">
        <f t="shared" si="10"/>
        <v>-5318.3999699999986</v>
      </c>
      <c r="T14" s="52">
        <f t="shared" si="11"/>
        <v>-2550.8999699999986</v>
      </c>
      <c r="U14" s="52">
        <f t="shared" si="12"/>
        <v>216.60003000000142</v>
      </c>
      <c r="V14" s="52">
        <f t="shared" si="13"/>
        <v>2984.1000300000014</v>
      </c>
      <c r="W14" s="52">
        <f t="shared" si="14"/>
        <v>5751.6000300000014</v>
      </c>
      <c r="X14" s="52">
        <f t="shared" si="15"/>
        <v>8519.1000300000014</v>
      </c>
      <c r="Y14" s="52">
        <f t="shared" si="16"/>
        <v>1215</v>
      </c>
      <c r="Z14" s="52">
        <f t="shared" si="17"/>
        <v>-9300.8999699999986</v>
      </c>
      <c r="AA14" s="52">
        <f t="shared" si="18"/>
        <v>-6533.3999699999986</v>
      </c>
      <c r="AB14" s="52">
        <f t="shared" si="19"/>
        <v>-3765.8999699999986</v>
      </c>
      <c r="AC14" s="52">
        <f t="shared" si="20"/>
        <v>-998.39996999999858</v>
      </c>
      <c r="AD14" s="52">
        <f t="shared" si="21"/>
        <v>1769.1000300000014</v>
      </c>
      <c r="AE14" s="52">
        <f t="shared" si="22"/>
        <v>4536.6000300000014</v>
      </c>
      <c r="AF14" s="52">
        <f t="shared" si="23"/>
        <v>7304.1000300000014</v>
      </c>
    </row>
    <row r="15" spans="2:32" ht="17.25" customHeight="1" x14ac:dyDescent="0.2">
      <c r="B15" s="126" t="s">
        <v>220</v>
      </c>
      <c r="C15" s="127" t="s">
        <v>214</v>
      </c>
      <c r="D15" s="127">
        <v>429.6</v>
      </c>
      <c r="E15" s="127">
        <v>1</v>
      </c>
      <c r="F15" s="129">
        <f t="shared" si="24"/>
        <v>429.6</v>
      </c>
      <c r="H15" s="46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2">
        <f t="shared" si="8"/>
        <v>16042.754969999998</v>
      </c>
      <c r="R15" s="52">
        <f t="shared" si="9"/>
        <v>-8662.7549699999981</v>
      </c>
      <c r="S15" s="52">
        <f t="shared" si="10"/>
        <v>-6202.7549699999981</v>
      </c>
      <c r="T15" s="52">
        <f t="shared" si="11"/>
        <v>-3742.7549699999981</v>
      </c>
      <c r="U15" s="52">
        <f t="shared" si="12"/>
        <v>-1282.7549699999981</v>
      </c>
      <c r="V15" s="52">
        <f t="shared" si="13"/>
        <v>1177.2450300000019</v>
      </c>
      <c r="W15" s="52">
        <f t="shared" si="14"/>
        <v>3637.2450300000019</v>
      </c>
      <c r="X15" s="52">
        <f t="shared" si="15"/>
        <v>6097.2450300000019</v>
      </c>
      <c r="Y15" s="52">
        <f t="shared" si="16"/>
        <v>1080</v>
      </c>
      <c r="Z15" s="52">
        <f t="shared" si="17"/>
        <v>-9742.7549699999981</v>
      </c>
      <c r="AA15" s="52">
        <f t="shared" si="18"/>
        <v>-7282.7549699999981</v>
      </c>
      <c r="AB15" s="52">
        <f t="shared" si="19"/>
        <v>-4822.7549699999981</v>
      </c>
      <c r="AC15" s="52">
        <f t="shared" si="20"/>
        <v>-2362.7549699999981</v>
      </c>
      <c r="AD15" s="52">
        <f t="shared" si="21"/>
        <v>97.245030000001861</v>
      </c>
      <c r="AE15" s="52">
        <f t="shared" si="22"/>
        <v>2557.2450300000019</v>
      </c>
      <c r="AF15" s="52">
        <f t="shared" si="23"/>
        <v>5017.2450300000019</v>
      </c>
    </row>
    <row r="16" spans="2:32" ht="17.25" customHeight="1" x14ac:dyDescent="0.2">
      <c r="B16" s="126" t="s">
        <v>221</v>
      </c>
      <c r="C16" s="127" t="s">
        <v>214</v>
      </c>
      <c r="D16" s="127">
        <v>280</v>
      </c>
      <c r="E16" s="127">
        <v>1</v>
      </c>
      <c r="F16" s="129">
        <f t="shared" si="24"/>
        <v>280</v>
      </c>
      <c r="H16" s="46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2">
        <f t="shared" si="8"/>
        <v>15697.109969999998</v>
      </c>
      <c r="R16" s="52">
        <f t="shared" si="9"/>
        <v>-9239.6099699999977</v>
      </c>
      <c r="S16" s="52">
        <f t="shared" si="10"/>
        <v>-7087.1099699999977</v>
      </c>
      <c r="T16" s="52">
        <f t="shared" si="11"/>
        <v>-4934.6099699999977</v>
      </c>
      <c r="U16" s="52">
        <f t="shared" si="12"/>
        <v>-2782.1099699999977</v>
      </c>
      <c r="V16" s="52">
        <f t="shared" si="13"/>
        <v>-629.6099699999977</v>
      </c>
      <c r="W16" s="52">
        <f t="shared" si="14"/>
        <v>1522.8900300000023</v>
      </c>
      <c r="X16" s="52">
        <f t="shared" si="15"/>
        <v>3675.3900300000023</v>
      </c>
      <c r="Y16" s="52">
        <f t="shared" si="16"/>
        <v>945.00000000000011</v>
      </c>
      <c r="Z16" s="52">
        <f t="shared" si="17"/>
        <v>-10184.609969999998</v>
      </c>
      <c r="AA16" s="52">
        <f t="shared" si="18"/>
        <v>-8032.1099699999977</v>
      </c>
      <c r="AB16" s="52">
        <f t="shared" si="19"/>
        <v>-5879.6099699999977</v>
      </c>
      <c r="AC16" s="52">
        <f t="shared" si="20"/>
        <v>-3727.1099699999977</v>
      </c>
      <c r="AD16" s="52">
        <f t="shared" si="21"/>
        <v>-1574.6099699999977</v>
      </c>
      <c r="AE16" s="52">
        <f t="shared" si="22"/>
        <v>577.89003000000218</v>
      </c>
      <c r="AF16" s="52">
        <f t="shared" si="23"/>
        <v>2730.3900300000023</v>
      </c>
    </row>
    <row r="17" spans="2:32" ht="17.25" customHeight="1" x14ac:dyDescent="0.2">
      <c r="B17" s="126" t="s">
        <v>222</v>
      </c>
      <c r="C17" s="127" t="s">
        <v>214</v>
      </c>
      <c r="D17" s="127">
        <v>1308.5</v>
      </c>
      <c r="E17" s="127">
        <v>1</v>
      </c>
      <c r="F17" s="129">
        <f t="shared" si="24"/>
        <v>1308.5</v>
      </c>
      <c r="H17" s="46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2">
        <f t="shared" si="8"/>
        <v>15351.464969999999</v>
      </c>
      <c r="R17" s="52">
        <f t="shared" si="9"/>
        <v>-9816.4649699999991</v>
      </c>
      <c r="S17" s="52">
        <f t="shared" si="10"/>
        <v>-7971.4649699999991</v>
      </c>
      <c r="T17" s="52">
        <f t="shared" si="11"/>
        <v>-6126.4649699999991</v>
      </c>
      <c r="U17" s="52">
        <f t="shared" si="12"/>
        <v>-4281.4649699999991</v>
      </c>
      <c r="V17" s="52">
        <f t="shared" si="13"/>
        <v>-2436.4649699999991</v>
      </c>
      <c r="W17" s="52">
        <f t="shared" si="14"/>
        <v>-591.46496999999908</v>
      </c>
      <c r="X17" s="52">
        <f t="shared" si="15"/>
        <v>1253.5350300000009</v>
      </c>
      <c r="Y17" s="52">
        <f t="shared" si="16"/>
        <v>810</v>
      </c>
      <c r="Z17" s="52">
        <f t="shared" si="17"/>
        <v>-10626.464969999999</v>
      </c>
      <c r="AA17" s="52">
        <f t="shared" si="18"/>
        <v>-8781.4649699999991</v>
      </c>
      <c r="AB17" s="52">
        <f t="shared" si="19"/>
        <v>-6936.4649699999991</v>
      </c>
      <c r="AC17" s="52">
        <f t="shared" si="20"/>
        <v>-5091.4649699999991</v>
      </c>
      <c r="AD17" s="52">
        <f t="shared" si="21"/>
        <v>-3246.4649699999991</v>
      </c>
      <c r="AE17" s="52">
        <f t="shared" si="22"/>
        <v>-1401.4649699999991</v>
      </c>
      <c r="AF17" s="52">
        <f t="shared" si="23"/>
        <v>443.53503000000092</v>
      </c>
    </row>
    <row r="18" spans="2:32" ht="17.25" customHeight="1" x14ac:dyDescent="0.2">
      <c r="B18" s="126" t="s">
        <v>223</v>
      </c>
      <c r="C18" s="127" t="s">
        <v>214</v>
      </c>
      <c r="D18" s="127">
        <v>10.95</v>
      </c>
      <c r="E18" s="127">
        <v>179.2201</v>
      </c>
      <c r="F18" s="129">
        <f t="shared" si="24"/>
        <v>1962.4600949999999</v>
      </c>
      <c r="H18" s="46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2">
        <f t="shared" si="8"/>
        <v>15005.819969999999</v>
      </c>
      <c r="R18" s="52">
        <f t="shared" si="9"/>
        <v>-10393.319969999999</v>
      </c>
      <c r="S18" s="52">
        <f t="shared" si="10"/>
        <v>-8855.8199699999986</v>
      </c>
      <c r="T18" s="52">
        <f t="shared" si="11"/>
        <v>-7318.3199699999986</v>
      </c>
      <c r="U18" s="52">
        <f t="shared" si="12"/>
        <v>-5780.8199699999986</v>
      </c>
      <c r="V18" s="52">
        <f t="shared" si="13"/>
        <v>-4243.3199699999986</v>
      </c>
      <c r="W18" s="52">
        <f t="shared" si="14"/>
        <v>-2705.8199699999986</v>
      </c>
      <c r="X18" s="52">
        <f t="shared" si="15"/>
        <v>-1168.3199699999986</v>
      </c>
      <c r="Y18" s="52">
        <f t="shared" si="16"/>
        <v>675</v>
      </c>
      <c r="Z18" s="52">
        <f t="shared" si="17"/>
        <v>-11068.319969999999</v>
      </c>
      <c r="AA18" s="52">
        <f t="shared" si="18"/>
        <v>-9530.8199699999986</v>
      </c>
      <c r="AB18" s="52">
        <f t="shared" si="19"/>
        <v>-7993.3199699999986</v>
      </c>
      <c r="AC18" s="52">
        <f t="shared" si="20"/>
        <v>-6455.8199699999986</v>
      </c>
      <c r="AD18" s="52">
        <f t="shared" si="21"/>
        <v>-4918.3199699999986</v>
      </c>
      <c r="AE18" s="52">
        <f t="shared" si="22"/>
        <v>-3380.8199699999986</v>
      </c>
      <c r="AF18" s="52">
        <f t="shared" si="23"/>
        <v>-1843.3199699999986</v>
      </c>
    </row>
    <row r="19" spans="2:32" ht="17.25" customHeight="1" x14ac:dyDescent="0.2">
      <c r="B19" s="131" t="s">
        <v>224</v>
      </c>
      <c r="C19" s="132" t="s">
        <v>214</v>
      </c>
      <c r="D19" s="132">
        <v>10.95</v>
      </c>
      <c r="E19" s="132">
        <v>91</v>
      </c>
      <c r="F19" s="133">
        <f t="shared" si="24"/>
        <v>996.44999999999993</v>
      </c>
      <c r="G19" s="134"/>
      <c r="H19" s="46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2">
        <f t="shared" si="8"/>
        <v>14660.174969999998</v>
      </c>
      <c r="R19" s="52">
        <f t="shared" si="9"/>
        <v>-10970.174969999998</v>
      </c>
      <c r="S19" s="52">
        <f t="shared" si="10"/>
        <v>-9740.1749699999982</v>
      </c>
      <c r="T19" s="52">
        <f t="shared" si="11"/>
        <v>-8510.1749699999982</v>
      </c>
      <c r="U19" s="52">
        <f t="shared" si="12"/>
        <v>-7280.1749699999982</v>
      </c>
      <c r="V19" s="52">
        <f t="shared" si="13"/>
        <v>-6050.1749699999982</v>
      </c>
      <c r="W19" s="52">
        <f t="shared" si="14"/>
        <v>-4820.1749699999982</v>
      </c>
      <c r="X19" s="52">
        <f t="shared" si="15"/>
        <v>-3590.1749699999982</v>
      </c>
      <c r="Y19" s="52">
        <f t="shared" si="16"/>
        <v>540</v>
      </c>
      <c r="Z19" s="52">
        <f t="shared" si="17"/>
        <v>-11510.174969999998</v>
      </c>
      <c r="AA19" s="52">
        <f t="shared" si="18"/>
        <v>-10280.174969999998</v>
      </c>
      <c r="AB19" s="52">
        <f t="shared" si="19"/>
        <v>-9050.1749699999982</v>
      </c>
      <c r="AC19" s="52">
        <f t="shared" si="20"/>
        <v>-7820.1749699999982</v>
      </c>
      <c r="AD19" s="52">
        <f t="shared" si="21"/>
        <v>-6590.1749699999982</v>
      </c>
      <c r="AE19" s="52">
        <f t="shared" si="22"/>
        <v>-5360.1749699999982</v>
      </c>
      <c r="AF19" s="52">
        <f t="shared" si="23"/>
        <v>-4130.1749699999982</v>
      </c>
    </row>
    <row r="20" spans="2:32" ht="17.25" customHeight="1" x14ac:dyDescent="0.2">
      <c r="B20" s="126" t="s">
        <v>225</v>
      </c>
      <c r="C20" s="127" t="s">
        <v>214</v>
      </c>
      <c r="D20" s="127">
        <v>10.95</v>
      </c>
      <c r="E20" s="127">
        <v>3.65</v>
      </c>
      <c r="F20" s="129">
        <f t="shared" si="24"/>
        <v>39.967499999999994</v>
      </c>
      <c r="H20" s="46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2">
        <f t="shared" si="8"/>
        <v>14314.529969999998</v>
      </c>
      <c r="R20" s="52">
        <f t="shared" si="9"/>
        <v>-11547.029969999998</v>
      </c>
      <c r="S20" s="52">
        <f t="shared" si="10"/>
        <v>-10624.529969999998</v>
      </c>
      <c r="T20" s="52">
        <f t="shared" si="11"/>
        <v>-9702.0299699999978</v>
      </c>
      <c r="U20" s="52">
        <f t="shared" si="12"/>
        <v>-8779.5299699999978</v>
      </c>
      <c r="V20" s="52">
        <f t="shared" si="13"/>
        <v>-7857.0299699999978</v>
      </c>
      <c r="W20" s="52">
        <f t="shared" si="14"/>
        <v>-6934.5299699999978</v>
      </c>
      <c r="X20" s="52">
        <f t="shared" si="15"/>
        <v>-6012.0299699999978</v>
      </c>
      <c r="Y20" s="52">
        <f t="shared" si="16"/>
        <v>405</v>
      </c>
      <c r="Z20" s="52">
        <f t="shared" si="17"/>
        <v>-11952.029969999998</v>
      </c>
      <c r="AA20" s="52">
        <f t="shared" si="18"/>
        <v>-11029.529969999998</v>
      </c>
      <c r="AB20" s="52">
        <f t="shared" si="19"/>
        <v>-10107.029969999998</v>
      </c>
      <c r="AC20" s="52">
        <f t="shared" si="20"/>
        <v>-9184.5299699999978</v>
      </c>
      <c r="AD20" s="52">
        <f t="shared" si="21"/>
        <v>-8262.0299699999978</v>
      </c>
      <c r="AE20" s="52">
        <f t="shared" si="22"/>
        <v>-7339.5299699999978</v>
      </c>
      <c r="AF20" s="52">
        <f t="shared" si="23"/>
        <v>-6417.0299699999978</v>
      </c>
    </row>
    <row r="21" spans="2:32" ht="17.25" customHeight="1" x14ac:dyDescent="0.2">
      <c r="B21" s="126" t="s">
        <v>226</v>
      </c>
      <c r="C21" s="127" t="s">
        <v>214</v>
      </c>
      <c r="D21" s="127">
        <v>13.69</v>
      </c>
      <c r="E21" s="127">
        <v>11.718</v>
      </c>
      <c r="F21" s="129">
        <f t="shared" si="24"/>
        <v>160.41942</v>
      </c>
      <c r="H21" s="46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2">
        <f t="shared" si="8"/>
        <v>13968.884969999999</v>
      </c>
      <c r="R21" s="52">
        <f t="shared" si="9"/>
        <v>-12123.884969999999</v>
      </c>
      <c r="S21" s="52">
        <f t="shared" si="10"/>
        <v>-11508.884969999999</v>
      </c>
      <c r="T21" s="52">
        <f t="shared" si="11"/>
        <v>-10893.884969999999</v>
      </c>
      <c r="U21" s="52">
        <f t="shared" si="12"/>
        <v>-10278.884969999999</v>
      </c>
      <c r="V21" s="52">
        <f t="shared" si="13"/>
        <v>-9663.8849699999992</v>
      </c>
      <c r="W21" s="52">
        <f t="shared" si="14"/>
        <v>-9048.8849699999992</v>
      </c>
      <c r="X21" s="52">
        <f t="shared" si="15"/>
        <v>-8433.8849699999992</v>
      </c>
      <c r="Y21" s="52">
        <f t="shared" si="16"/>
        <v>270</v>
      </c>
      <c r="Z21" s="52">
        <f t="shared" si="17"/>
        <v>-12393.884969999999</v>
      </c>
      <c r="AA21" s="52">
        <f t="shared" si="18"/>
        <v>-11778.884969999999</v>
      </c>
      <c r="AB21" s="52">
        <f t="shared" si="19"/>
        <v>-11163.884969999999</v>
      </c>
      <c r="AC21" s="52">
        <f t="shared" si="20"/>
        <v>-10548.884969999999</v>
      </c>
      <c r="AD21" s="52">
        <f t="shared" si="21"/>
        <v>-9933.8849699999992</v>
      </c>
      <c r="AE21" s="52">
        <f t="shared" si="22"/>
        <v>-9318.8849699999992</v>
      </c>
      <c r="AF21" s="52">
        <f t="shared" si="23"/>
        <v>-8703.8849699999992</v>
      </c>
    </row>
    <row r="22" spans="2:32" ht="17.25" customHeight="1" x14ac:dyDescent="0.2">
      <c r="B22" s="126" t="s">
        <v>227</v>
      </c>
      <c r="C22" s="127" t="s">
        <v>214</v>
      </c>
      <c r="D22" s="127">
        <v>10.95</v>
      </c>
      <c r="E22" s="127">
        <v>7.9949000000000003</v>
      </c>
      <c r="F22" s="129">
        <f t="shared" si="24"/>
        <v>87.544155000000003</v>
      </c>
      <c r="H22" s="46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2">
        <f t="shared" si="8"/>
        <v>13623.239969999999</v>
      </c>
      <c r="R22" s="52">
        <f t="shared" si="9"/>
        <v>-12700.739969999999</v>
      </c>
      <c r="S22" s="52">
        <f t="shared" si="10"/>
        <v>-12393.239969999999</v>
      </c>
      <c r="T22" s="52">
        <f t="shared" si="11"/>
        <v>-12085.739969999999</v>
      </c>
      <c r="U22" s="52">
        <f t="shared" si="12"/>
        <v>-11778.239969999999</v>
      </c>
      <c r="V22" s="52">
        <f t="shared" si="13"/>
        <v>-11470.739969999999</v>
      </c>
      <c r="W22" s="52">
        <f t="shared" si="14"/>
        <v>-11163.239969999999</v>
      </c>
      <c r="X22" s="52">
        <f t="shared" si="15"/>
        <v>-10855.739969999999</v>
      </c>
      <c r="Y22" s="52">
        <f t="shared" si="16"/>
        <v>135</v>
      </c>
      <c r="Z22" s="52">
        <f t="shared" si="17"/>
        <v>-12835.739969999999</v>
      </c>
      <c r="AA22" s="52">
        <f t="shared" si="18"/>
        <v>-12528.239969999999</v>
      </c>
      <c r="AB22" s="52">
        <f t="shared" si="19"/>
        <v>-12220.739969999999</v>
      </c>
      <c r="AC22" s="52">
        <f t="shared" si="20"/>
        <v>-11913.239969999999</v>
      </c>
      <c r="AD22" s="52">
        <f t="shared" si="21"/>
        <v>-11605.739969999999</v>
      </c>
      <c r="AE22" s="52">
        <f t="shared" si="22"/>
        <v>-11298.239969999999</v>
      </c>
      <c r="AF22" s="52">
        <f t="shared" si="23"/>
        <v>-10990.739969999999</v>
      </c>
    </row>
    <row r="23" spans="2:32" ht="17.25" customHeight="1" x14ac:dyDescent="0.2">
      <c r="B23" s="126" t="s">
        <v>228</v>
      </c>
      <c r="C23" s="127" t="s">
        <v>214</v>
      </c>
      <c r="D23" s="127">
        <v>2.7</v>
      </c>
      <c r="E23" s="127">
        <v>39.393999999999998</v>
      </c>
      <c r="F23" s="129">
        <f t="shared" si="24"/>
        <v>106.3638</v>
      </c>
    </row>
    <row r="24" spans="2:32" ht="17.25" customHeight="1" x14ac:dyDescent="0.2">
      <c r="B24" s="126" t="s">
        <v>229</v>
      </c>
      <c r="C24" s="127" t="s">
        <v>214</v>
      </c>
      <c r="D24" s="127">
        <v>28.31</v>
      </c>
      <c r="E24" s="127">
        <v>1</v>
      </c>
      <c r="F24" s="129">
        <f t="shared" si="24"/>
        <v>28.31</v>
      </c>
    </row>
    <row r="25" spans="2:32" ht="17.25" customHeight="1" x14ac:dyDescent="0.2">
      <c r="B25" s="126" t="s">
        <v>230</v>
      </c>
      <c r="C25" s="127" t="s">
        <v>214</v>
      </c>
      <c r="D25" s="127">
        <v>258.06</v>
      </c>
      <c r="E25" s="127">
        <v>1</v>
      </c>
      <c r="F25" s="129">
        <f t="shared" si="24"/>
        <v>258.06</v>
      </c>
    </row>
    <row r="26" spans="2:32" ht="17.25" customHeight="1" x14ac:dyDescent="0.2">
      <c r="B26" s="131" t="s">
        <v>231</v>
      </c>
      <c r="C26" s="132"/>
      <c r="D26" s="132"/>
      <c r="E26" s="135"/>
      <c r="F26" s="133">
        <f>SUM(F9:F25)</f>
        <v>13678.974969999999</v>
      </c>
      <c r="G26" s="134"/>
    </row>
    <row r="27" spans="2:32" ht="17.25" customHeight="1" x14ac:dyDescent="0.2">
      <c r="B27" s="126" t="s">
        <v>232</v>
      </c>
      <c r="F27" s="129">
        <v>595.07000000000005</v>
      </c>
    </row>
    <row r="28" spans="2:32" ht="17.25" customHeight="1" x14ac:dyDescent="0.2">
      <c r="B28" s="240" t="s">
        <v>233</v>
      </c>
      <c r="C28" s="241"/>
      <c r="D28" s="241"/>
      <c r="E28" s="242"/>
      <c r="F28" s="136">
        <f>F26+F27</f>
        <v>14274.044969999999</v>
      </c>
    </row>
    <row r="29" spans="2:32" ht="17.25" customHeight="1" x14ac:dyDescent="0.2">
      <c r="B29" s="137" t="s">
        <v>234</v>
      </c>
      <c r="C29" s="138" t="s">
        <v>235</v>
      </c>
      <c r="D29" s="139">
        <v>15</v>
      </c>
      <c r="E29" s="139">
        <v>90</v>
      </c>
      <c r="F29" s="140">
        <f>E29*D29</f>
        <v>1350</v>
      </c>
    </row>
    <row r="30" spans="2:32" ht="17.25" customHeight="1" x14ac:dyDescent="0.2">
      <c r="B30" s="137" t="s">
        <v>236</v>
      </c>
      <c r="C30" s="138"/>
      <c r="D30" s="138"/>
      <c r="E30" s="139"/>
      <c r="F30" s="140">
        <f>F29+F28</f>
        <v>15624.044969999999</v>
      </c>
    </row>
    <row r="31" spans="2:32" ht="17.25" customHeight="1" x14ac:dyDescent="0.2">
      <c r="B31" s="243" t="s">
        <v>237</v>
      </c>
      <c r="C31" s="244"/>
      <c r="D31" s="244"/>
      <c r="E31" s="245"/>
      <c r="F31" s="246"/>
    </row>
    <row r="32" spans="2:32" ht="17.25" customHeight="1" x14ac:dyDescent="0.2"/>
    <row r="33" spans="2:6" ht="17.25" customHeight="1" x14ac:dyDescent="0.2">
      <c r="B33" s="141" t="s">
        <v>238</v>
      </c>
      <c r="C33" s="142">
        <v>3075</v>
      </c>
    </row>
    <row r="34" spans="2:6" ht="17.25" customHeight="1" x14ac:dyDescent="0.2">
      <c r="B34" s="143" t="s">
        <v>239</v>
      </c>
      <c r="C34" s="144">
        <v>10.95</v>
      </c>
    </row>
    <row r="35" spans="2:6" ht="17.25" customHeight="1" x14ac:dyDescent="0.2">
      <c r="B35" s="143" t="s">
        <v>240</v>
      </c>
      <c r="C35" s="144">
        <v>0.8</v>
      </c>
    </row>
    <row r="36" spans="2:6" ht="17.25" customHeight="1" x14ac:dyDescent="0.2">
      <c r="B36" s="143" t="s">
        <v>241</v>
      </c>
      <c r="C36" s="145">
        <v>3075</v>
      </c>
    </row>
    <row r="37" spans="2:6" ht="15" customHeight="1" x14ac:dyDescent="0.2">
      <c r="B37" s="146" t="s">
        <v>242</v>
      </c>
      <c r="C37" s="147">
        <v>91</v>
      </c>
    </row>
    <row r="38" spans="2:6" ht="15" customHeight="1" x14ac:dyDescent="0.2"/>
    <row r="39" spans="2:6" ht="15" customHeight="1" x14ac:dyDescent="0.2">
      <c r="B39" s="148" t="s">
        <v>243</v>
      </c>
      <c r="C39" s="149"/>
    </row>
    <row r="40" spans="2:6" ht="16" customHeight="1" x14ac:dyDescent="0.2">
      <c r="B40" s="143" t="s">
        <v>244</v>
      </c>
      <c r="C40" s="145">
        <f>C33*6</f>
        <v>18450</v>
      </c>
      <c r="D40" s="251"/>
      <c r="E40" s="252"/>
      <c r="F40" s="150"/>
    </row>
    <row r="41" spans="2:6" ht="15" customHeight="1" x14ac:dyDescent="0.2">
      <c r="B41" s="143" t="s">
        <v>245</v>
      </c>
      <c r="C41" s="144">
        <f>C40-F28-D44</f>
        <v>1715.955030000001</v>
      </c>
      <c r="D41" s="151"/>
      <c r="E41" s="152"/>
      <c r="F41" s="150"/>
    </row>
    <row r="42" spans="2:6" ht="17.25" customHeight="1" x14ac:dyDescent="0.2">
      <c r="B42" s="146" t="s">
        <v>246</v>
      </c>
      <c r="C42" s="153">
        <f>C41-F29</f>
        <v>365.95503000000099</v>
      </c>
    </row>
    <row r="43" spans="2:6" ht="17.25" customHeight="1" x14ac:dyDescent="0.2"/>
    <row r="44" spans="2:6" ht="17.25" customHeight="1" x14ac:dyDescent="0.2">
      <c r="B44" s="253" t="s">
        <v>247</v>
      </c>
      <c r="C44" s="254"/>
      <c r="D44" s="154">
        <f>$C$33*$C$35</f>
        <v>2460</v>
      </c>
    </row>
    <row r="45" spans="2:6" ht="17.25" customHeight="1" x14ac:dyDescent="0.2">
      <c r="B45" s="247" t="s">
        <v>248</v>
      </c>
      <c r="C45" s="248"/>
      <c r="D45" s="155">
        <f>D44+F28</f>
        <v>16734.044969999999</v>
      </c>
    </row>
    <row r="46" spans="2:6" ht="17.25" customHeight="1" x14ac:dyDescent="0.2">
      <c r="B46" s="247" t="s">
        <v>249</v>
      </c>
      <c r="C46" s="248"/>
      <c r="D46" s="155">
        <f>D45+F29</f>
        <v>18084.044969999999</v>
      </c>
    </row>
    <row r="47" spans="2:6" ht="17.25" customHeight="1" x14ac:dyDescent="0.2">
      <c r="B47" s="247" t="s">
        <v>250</v>
      </c>
      <c r="C47" s="248"/>
      <c r="D47" s="156">
        <f>D46-D44</f>
        <v>15624.044969999999</v>
      </c>
    </row>
    <row r="48" spans="2:6" ht="17.25" customHeight="1" x14ac:dyDescent="0.2">
      <c r="B48" s="247" t="s">
        <v>251</v>
      </c>
      <c r="C48" s="248"/>
      <c r="D48" s="157"/>
    </row>
    <row r="49" spans="2:4" ht="17.25" customHeight="1" x14ac:dyDescent="0.2">
      <c r="B49" s="249" t="s">
        <v>252</v>
      </c>
      <c r="C49" s="250"/>
      <c r="D49" s="158"/>
    </row>
  </sheetData>
  <mergeCells count="12">
    <mergeCell ref="B48:C48"/>
    <mergeCell ref="B49:C49"/>
    <mergeCell ref="D40:E40"/>
    <mergeCell ref="B44:C44"/>
    <mergeCell ref="B45:C45"/>
    <mergeCell ref="B46:C46"/>
    <mergeCell ref="B47:C47"/>
    <mergeCell ref="R1:X1"/>
    <mergeCell ref="Z1:AF1"/>
    <mergeCell ref="B2:F4"/>
    <mergeCell ref="B28:E28"/>
    <mergeCell ref="B31:F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baseColWidth="10" defaultColWidth="8.83203125" defaultRowHeight="15" x14ac:dyDescent="0.2"/>
  <cols>
    <col min="1" max="1" width="34.5" style="13" bestFit="1" customWidth="1"/>
    <col min="2" max="2" width="43.5" style="50" bestFit="1" customWidth="1"/>
    <col min="3" max="5" width="10.5" style="51" bestFit="1" customWidth="1"/>
    <col min="6" max="6" width="14.5" style="51" bestFit="1" customWidth="1"/>
    <col min="7" max="7" width="11.5" style="51" bestFit="1" customWidth="1"/>
    <col min="8" max="8" width="12.5" style="13" bestFit="1" customWidth="1"/>
    <col min="9" max="9" width="17.83203125" style="44" bestFit="1" customWidth="1"/>
    <col min="10" max="10" width="5.5" style="4" bestFit="1" customWidth="1"/>
    <col min="11" max="17" width="6.33203125" style="4" bestFit="1" customWidth="1"/>
    <col min="18" max="25" width="10.1640625" style="77" bestFit="1" customWidth="1"/>
    <col min="26" max="26" width="13.5" style="77" bestFit="1" customWidth="1"/>
    <col min="27" max="27" width="10.1640625" style="77" bestFit="1" customWidth="1"/>
    <col min="28" max="29" width="9.83203125" style="77" bestFit="1" customWidth="1"/>
    <col min="30" max="33" width="10.1640625" style="77" bestFit="1" customWidth="1"/>
  </cols>
  <sheetData>
    <row r="1" spans="1:33" ht="17.25" customHeight="1" x14ac:dyDescent="0.2">
      <c r="A1" s="13" t="s">
        <v>82</v>
      </c>
      <c r="F1" s="51" t="s">
        <v>83</v>
      </c>
      <c r="I1" s="46"/>
      <c r="J1" s="10"/>
      <c r="K1" s="10"/>
      <c r="L1" s="10"/>
      <c r="M1" s="10"/>
      <c r="N1" s="10"/>
      <c r="O1" s="10"/>
      <c r="P1" s="10"/>
      <c r="Q1" s="10"/>
      <c r="R1" s="52"/>
      <c r="S1" s="214" t="s">
        <v>84</v>
      </c>
      <c r="T1" s="214"/>
      <c r="U1" s="214"/>
      <c r="V1" s="214"/>
      <c r="W1" s="214"/>
      <c r="X1" s="214"/>
      <c r="Y1" s="214"/>
      <c r="Z1" s="52"/>
      <c r="AA1" s="214" t="s">
        <v>85</v>
      </c>
      <c r="AB1" s="214"/>
      <c r="AC1" s="214"/>
      <c r="AD1" s="214"/>
      <c r="AE1" s="214"/>
      <c r="AF1" s="214"/>
      <c r="AG1" s="214"/>
    </row>
    <row r="2" spans="1:33" ht="17.25" customHeight="1" x14ac:dyDescent="0.2">
      <c r="I2" s="45" t="s">
        <v>86</v>
      </c>
      <c r="J2" s="7" t="s">
        <v>87</v>
      </c>
      <c r="K2" s="54" t="s">
        <v>88</v>
      </c>
      <c r="L2" s="7" t="s">
        <v>89</v>
      </c>
      <c r="M2" s="7" t="s">
        <v>90</v>
      </c>
      <c r="N2" s="7" t="s">
        <v>91</v>
      </c>
      <c r="O2" s="7" t="s">
        <v>92</v>
      </c>
      <c r="P2" s="7" t="s">
        <v>93</v>
      </c>
      <c r="Q2" s="7" t="s">
        <v>94</v>
      </c>
      <c r="R2" s="53" t="s">
        <v>95</v>
      </c>
      <c r="S2" s="53" t="s">
        <v>96</v>
      </c>
      <c r="T2" s="53" t="s">
        <v>97</v>
      </c>
      <c r="U2" s="53" t="s">
        <v>98</v>
      </c>
      <c r="V2" s="53" t="s">
        <v>99</v>
      </c>
      <c r="W2" s="53" t="s">
        <v>100</v>
      </c>
      <c r="X2" s="53" t="s">
        <v>101</v>
      </c>
      <c r="Y2" s="53" t="s">
        <v>102</v>
      </c>
      <c r="Z2" s="53" t="s">
        <v>103</v>
      </c>
      <c r="AA2" s="53" t="s">
        <v>104</v>
      </c>
      <c r="AB2" s="53" t="s">
        <v>105</v>
      </c>
      <c r="AC2" s="53" t="s">
        <v>106</v>
      </c>
      <c r="AD2" s="53" t="s">
        <v>107</v>
      </c>
      <c r="AE2" s="53" t="s">
        <v>108</v>
      </c>
      <c r="AF2" s="53" t="s">
        <v>109</v>
      </c>
      <c r="AG2" s="53" t="s">
        <v>110</v>
      </c>
    </row>
    <row r="3" spans="1:33" ht="17.25" customHeight="1" x14ac:dyDescent="0.2">
      <c r="A3" s="34" t="s">
        <v>111</v>
      </c>
      <c r="B3" s="50" t="s">
        <v>112</v>
      </c>
      <c r="I3" s="46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2">
        <f t="shared" ref="R3:R22" si="8">$F$55-$F$35-$F$36-$F$37-$F$38+($D$35/$D$10*J3*$E$35)+($D$36/$D$10*J3*$E$36)+($D$37/$D$10*J3*$E$37)+($D$38/$D$10*J3*$E$38)</f>
        <v>13670.88298</v>
      </c>
      <c r="S3" s="52">
        <f t="shared" ref="S3:S22" si="9">K3-$R3</f>
        <v>10309.11702</v>
      </c>
      <c r="T3" s="52">
        <f t="shared" ref="T3:T22" si="10">L3-$R3</f>
        <v>12489.11702</v>
      </c>
      <c r="U3" s="52">
        <f t="shared" ref="U3:U22" si="11">M3-$R3</f>
        <v>14669.11702</v>
      </c>
      <c r="V3" s="52">
        <f t="shared" ref="V3:V22" si="12">N3-$R3</f>
        <v>16849.117019999998</v>
      </c>
      <c r="W3" s="52">
        <f t="shared" ref="W3:W22" si="13">O3-$R3</f>
        <v>19029.117019999998</v>
      </c>
      <c r="X3" s="52">
        <f t="shared" ref="X3:X22" si="14">P3-$R3</f>
        <v>21209.117019999998</v>
      </c>
      <c r="Y3" s="52">
        <f t="shared" ref="Y3:Y22" si="15">Q3-$R3</f>
        <v>23389.117019999998</v>
      </c>
      <c r="Z3" s="52">
        <f t="shared" ref="Z3:Z22" si="16">$D$59/$D$10*J3*$E$59</f>
        <v>2700</v>
      </c>
      <c r="AA3" s="52">
        <f t="shared" ref="AA3:AA22" si="17">S3-$Z3</f>
        <v>7609.1170199999997</v>
      </c>
      <c r="AB3" s="52">
        <f t="shared" ref="AB3:AB22" si="18">T3-$Z3</f>
        <v>9789.1170199999997</v>
      </c>
      <c r="AC3" s="52">
        <f t="shared" ref="AC3:AC22" si="19">U3-$Z3</f>
        <v>11969.11702</v>
      </c>
      <c r="AD3" s="52">
        <f t="shared" ref="AD3:AD22" si="20">V3-$Z3</f>
        <v>14149.117019999998</v>
      </c>
      <c r="AE3" s="52">
        <f t="shared" ref="AE3:AE22" si="21">W3-$Z3</f>
        <v>16329.117019999998</v>
      </c>
      <c r="AF3" s="52">
        <f t="shared" ref="AF3:AF22" si="22">X3-$Z3</f>
        <v>18509.117019999998</v>
      </c>
      <c r="AG3" s="52">
        <f t="shared" ref="AG3:AG22" si="23">Y3-$Z3</f>
        <v>20689.117019999998</v>
      </c>
    </row>
    <row r="4" spans="1:33" ht="17.25" customHeight="1" x14ac:dyDescent="0.2">
      <c r="A4" s="224" t="s">
        <v>113</v>
      </c>
      <c r="B4" s="255"/>
      <c r="I4" s="46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2">
        <f t="shared" si="8"/>
        <v>13173.63298</v>
      </c>
      <c r="S4" s="52">
        <f t="shared" si="9"/>
        <v>9607.3670199999997</v>
      </c>
      <c r="T4" s="52">
        <f t="shared" si="10"/>
        <v>11678.36702</v>
      </c>
      <c r="U4" s="52">
        <f t="shared" si="11"/>
        <v>13749.36702</v>
      </c>
      <c r="V4" s="52">
        <f t="shared" si="12"/>
        <v>15820.36702</v>
      </c>
      <c r="W4" s="52">
        <f t="shared" si="13"/>
        <v>17891.367019999998</v>
      </c>
      <c r="X4" s="52">
        <f t="shared" si="14"/>
        <v>19962.367019999998</v>
      </c>
      <c r="Y4" s="52">
        <f t="shared" si="15"/>
        <v>22033.367019999998</v>
      </c>
      <c r="Z4" s="52">
        <f t="shared" si="16"/>
        <v>2565</v>
      </c>
      <c r="AA4" s="52">
        <f t="shared" si="17"/>
        <v>7042.3670199999997</v>
      </c>
      <c r="AB4" s="52">
        <f t="shared" si="18"/>
        <v>9113.3670199999997</v>
      </c>
      <c r="AC4" s="52">
        <f t="shared" si="19"/>
        <v>11184.36702</v>
      </c>
      <c r="AD4" s="52">
        <f t="shared" si="20"/>
        <v>13255.36702</v>
      </c>
      <c r="AE4" s="52">
        <f t="shared" si="21"/>
        <v>15326.367019999998</v>
      </c>
      <c r="AF4" s="52">
        <f t="shared" si="22"/>
        <v>17397.367019999998</v>
      </c>
      <c r="AG4" s="52">
        <f t="shared" si="23"/>
        <v>19468.367019999998</v>
      </c>
    </row>
    <row r="5" spans="1:33" ht="17.25" customHeight="1" x14ac:dyDescent="0.2">
      <c r="A5" s="213" t="s">
        <v>114</v>
      </c>
      <c r="B5" s="256"/>
      <c r="I5" s="46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2">
        <f t="shared" si="8"/>
        <v>12676.382980000002</v>
      </c>
      <c r="S5" s="52">
        <f t="shared" si="9"/>
        <v>8905.6170199999979</v>
      </c>
      <c r="T5" s="52">
        <f t="shared" si="10"/>
        <v>10867.617019999998</v>
      </c>
      <c r="U5" s="52">
        <f t="shared" si="11"/>
        <v>12829.617019999998</v>
      </c>
      <c r="V5" s="52">
        <f t="shared" si="12"/>
        <v>14791.617019999998</v>
      </c>
      <c r="W5" s="52">
        <f t="shared" si="13"/>
        <v>16753.617019999998</v>
      </c>
      <c r="X5" s="52">
        <f t="shared" si="14"/>
        <v>18715.617019999998</v>
      </c>
      <c r="Y5" s="52">
        <f t="shared" si="15"/>
        <v>20677.617019999998</v>
      </c>
      <c r="Z5" s="52">
        <f t="shared" si="16"/>
        <v>2430</v>
      </c>
      <c r="AA5" s="52">
        <f t="shared" si="17"/>
        <v>6475.6170199999979</v>
      </c>
      <c r="AB5" s="52">
        <f t="shared" si="18"/>
        <v>8437.6170199999979</v>
      </c>
      <c r="AC5" s="52">
        <f t="shared" si="19"/>
        <v>10399.617019999998</v>
      </c>
      <c r="AD5" s="52">
        <f t="shared" si="20"/>
        <v>12361.617019999998</v>
      </c>
      <c r="AE5" s="52">
        <f t="shared" si="21"/>
        <v>14323.617019999998</v>
      </c>
      <c r="AF5" s="52">
        <f t="shared" si="22"/>
        <v>16285.617019999998</v>
      </c>
      <c r="AG5" s="52">
        <f t="shared" si="23"/>
        <v>18247.617019999998</v>
      </c>
    </row>
    <row r="6" spans="1:33" ht="17.25" customHeight="1" x14ac:dyDescent="0.2">
      <c r="I6" s="46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2">
        <f t="shared" si="8"/>
        <v>12179.132980000002</v>
      </c>
      <c r="S6" s="52">
        <f t="shared" si="9"/>
        <v>8203.8670199999979</v>
      </c>
      <c r="T6" s="52">
        <f t="shared" si="10"/>
        <v>10056.867019999998</v>
      </c>
      <c r="U6" s="52">
        <f t="shared" si="11"/>
        <v>11909.867019999998</v>
      </c>
      <c r="V6" s="52">
        <f t="shared" si="12"/>
        <v>13762.867019999998</v>
      </c>
      <c r="W6" s="52">
        <f t="shared" si="13"/>
        <v>15615.867019999998</v>
      </c>
      <c r="X6" s="52">
        <f t="shared" si="14"/>
        <v>17468.867019999998</v>
      </c>
      <c r="Y6" s="52">
        <f t="shared" si="15"/>
        <v>19321.867019999998</v>
      </c>
      <c r="Z6" s="52">
        <f t="shared" si="16"/>
        <v>2295</v>
      </c>
      <c r="AA6" s="52">
        <f t="shared" si="17"/>
        <v>5908.8670199999979</v>
      </c>
      <c r="AB6" s="52">
        <f t="shared" si="18"/>
        <v>7761.8670199999979</v>
      </c>
      <c r="AC6" s="52">
        <f t="shared" si="19"/>
        <v>9614.8670199999979</v>
      </c>
      <c r="AD6" s="52">
        <f t="shared" si="20"/>
        <v>11467.867019999998</v>
      </c>
      <c r="AE6" s="52">
        <f t="shared" si="21"/>
        <v>13320.867019999998</v>
      </c>
      <c r="AF6" s="52">
        <f t="shared" si="22"/>
        <v>15173.867019999998</v>
      </c>
      <c r="AG6" s="52">
        <f t="shared" si="23"/>
        <v>17026.867019999998</v>
      </c>
    </row>
    <row r="7" spans="1:33" ht="17.25" customHeight="1" x14ac:dyDescent="0.2">
      <c r="A7" s="34" t="s">
        <v>115</v>
      </c>
      <c r="B7" s="55"/>
      <c r="I7" s="46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2">
        <f t="shared" si="8"/>
        <v>11681.88298</v>
      </c>
      <c r="S7" s="52">
        <f t="shared" si="9"/>
        <v>7502.1170199999997</v>
      </c>
      <c r="T7" s="52">
        <f t="shared" si="10"/>
        <v>9246.1170199999997</v>
      </c>
      <c r="U7" s="52">
        <f t="shared" si="11"/>
        <v>10990.11702</v>
      </c>
      <c r="V7" s="52">
        <f t="shared" si="12"/>
        <v>12734.11702</v>
      </c>
      <c r="W7" s="52">
        <f t="shared" si="13"/>
        <v>14478.11702</v>
      </c>
      <c r="X7" s="52">
        <f t="shared" si="14"/>
        <v>16222.11702</v>
      </c>
      <c r="Y7" s="52">
        <f t="shared" si="15"/>
        <v>17966.117019999998</v>
      </c>
      <c r="Z7" s="52">
        <f t="shared" si="16"/>
        <v>2160</v>
      </c>
      <c r="AA7" s="52">
        <f t="shared" si="17"/>
        <v>5342.1170199999997</v>
      </c>
      <c r="AB7" s="52">
        <f t="shared" si="18"/>
        <v>7086.1170199999997</v>
      </c>
      <c r="AC7" s="52">
        <f t="shared" si="19"/>
        <v>8830.1170199999997</v>
      </c>
      <c r="AD7" s="52">
        <f t="shared" si="20"/>
        <v>10574.11702</v>
      </c>
      <c r="AE7" s="52">
        <f t="shared" si="21"/>
        <v>12318.11702</v>
      </c>
      <c r="AF7" s="52">
        <f t="shared" si="22"/>
        <v>14062.11702</v>
      </c>
      <c r="AG7" s="52">
        <f t="shared" si="23"/>
        <v>15806.117019999998</v>
      </c>
    </row>
    <row r="8" spans="1:33" ht="17.25" customHeight="1" x14ac:dyDescent="0.2">
      <c r="C8" s="56" t="s">
        <v>116</v>
      </c>
      <c r="D8" s="56" t="s">
        <v>117</v>
      </c>
      <c r="E8" s="56" t="s">
        <v>118</v>
      </c>
      <c r="F8" s="56" t="s">
        <v>119</v>
      </c>
      <c r="G8" s="57" t="s">
        <v>120</v>
      </c>
      <c r="I8" s="46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2">
        <f t="shared" si="8"/>
        <v>11184.63298</v>
      </c>
      <c r="S8" s="52">
        <f t="shared" si="9"/>
        <v>6800.3670199999997</v>
      </c>
      <c r="T8" s="52">
        <f t="shared" si="10"/>
        <v>8435.3670199999997</v>
      </c>
      <c r="U8" s="52">
        <f t="shared" si="11"/>
        <v>10070.36702</v>
      </c>
      <c r="V8" s="52">
        <f t="shared" si="12"/>
        <v>11705.36702</v>
      </c>
      <c r="W8" s="52">
        <f t="shared" si="13"/>
        <v>13340.36702</v>
      </c>
      <c r="X8" s="52">
        <f t="shared" si="14"/>
        <v>14975.36702</v>
      </c>
      <c r="Y8" s="52">
        <f t="shared" si="15"/>
        <v>16610.367019999998</v>
      </c>
      <c r="Z8" s="52">
        <f t="shared" si="16"/>
        <v>2025</v>
      </c>
      <c r="AA8" s="52">
        <f t="shared" si="17"/>
        <v>4775.3670199999997</v>
      </c>
      <c r="AB8" s="52">
        <f t="shared" si="18"/>
        <v>6410.3670199999997</v>
      </c>
      <c r="AC8" s="52">
        <f t="shared" si="19"/>
        <v>8045.3670199999997</v>
      </c>
      <c r="AD8" s="52">
        <f t="shared" si="20"/>
        <v>9680.3670199999997</v>
      </c>
      <c r="AE8" s="52">
        <f t="shared" si="21"/>
        <v>11315.36702</v>
      </c>
      <c r="AF8" s="52">
        <f t="shared" si="22"/>
        <v>12950.36702</v>
      </c>
      <c r="AG8" s="52">
        <f t="shared" si="23"/>
        <v>14585.367019999998</v>
      </c>
    </row>
    <row r="9" spans="1:33" ht="17.25" customHeight="1" x14ac:dyDescent="0.2">
      <c r="A9" s="58" t="s">
        <v>121</v>
      </c>
      <c r="D9" s="59"/>
      <c r="E9" s="60"/>
      <c r="F9" s="60"/>
      <c r="I9" s="46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2">
        <f t="shared" si="8"/>
        <v>10687.38298</v>
      </c>
      <c r="S9" s="52">
        <f t="shared" si="9"/>
        <v>6098.6170199999997</v>
      </c>
      <c r="T9" s="52">
        <f t="shared" si="10"/>
        <v>7624.6170199999997</v>
      </c>
      <c r="U9" s="52">
        <f t="shared" si="11"/>
        <v>9150.6170199999997</v>
      </c>
      <c r="V9" s="52">
        <f t="shared" si="12"/>
        <v>10676.61702</v>
      </c>
      <c r="W9" s="52">
        <f t="shared" si="13"/>
        <v>12202.61702</v>
      </c>
      <c r="X9" s="52">
        <f t="shared" si="14"/>
        <v>13728.61702</v>
      </c>
      <c r="Y9" s="52">
        <f t="shared" si="15"/>
        <v>15254.61702</v>
      </c>
      <c r="Z9" s="52">
        <f t="shared" si="16"/>
        <v>1890</v>
      </c>
      <c r="AA9" s="52">
        <f t="shared" si="17"/>
        <v>4208.6170199999997</v>
      </c>
      <c r="AB9" s="52">
        <f t="shared" si="18"/>
        <v>5734.6170199999997</v>
      </c>
      <c r="AC9" s="52">
        <f t="shared" si="19"/>
        <v>7260.6170199999997</v>
      </c>
      <c r="AD9" s="52">
        <f t="shared" si="20"/>
        <v>8786.6170199999997</v>
      </c>
      <c r="AE9" s="52">
        <f t="shared" si="21"/>
        <v>10312.61702</v>
      </c>
      <c r="AF9" s="52">
        <f t="shared" si="22"/>
        <v>11838.61702</v>
      </c>
      <c r="AG9" s="52">
        <f t="shared" si="23"/>
        <v>13364.61702</v>
      </c>
    </row>
    <row r="10" spans="1:33" ht="17.25" customHeight="1" x14ac:dyDescent="0.2">
      <c r="B10" s="50" t="s">
        <v>122</v>
      </c>
      <c r="C10" s="51" t="s">
        <v>123</v>
      </c>
      <c r="D10" s="61">
        <v>1090</v>
      </c>
      <c r="E10" s="62">
        <v>14</v>
      </c>
      <c r="F10" s="63">
        <f>D10*E10</f>
        <v>15260</v>
      </c>
      <c r="G10" s="64"/>
      <c r="I10" s="46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2">
        <f t="shared" si="8"/>
        <v>10190.132979999998</v>
      </c>
      <c r="S10" s="52">
        <f t="shared" si="9"/>
        <v>5396.8670200000015</v>
      </c>
      <c r="T10" s="52">
        <f t="shared" si="10"/>
        <v>6813.8670200000015</v>
      </c>
      <c r="U10" s="52">
        <f t="shared" si="11"/>
        <v>8230.8670200000015</v>
      </c>
      <c r="V10" s="52">
        <f t="shared" si="12"/>
        <v>9647.8670200000015</v>
      </c>
      <c r="W10" s="52">
        <f t="shared" si="13"/>
        <v>11064.867020000002</v>
      </c>
      <c r="X10" s="52">
        <f t="shared" si="14"/>
        <v>12481.867020000002</v>
      </c>
      <c r="Y10" s="52">
        <f t="shared" si="15"/>
        <v>13898.867020000002</v>
      </c>
      <c r="Z10" s="52">
        <f t="shared" si="16"/>
        <v>1755</v>
      </c>
      <c r="AA10" s="52">
        <f t="shared" si="17"/>
        <v>3641.8670200000015</v>
      </c>
      <c r="AB10" s="52">
        <f t="shared" si="18"/>
        <v>5058.8670200000015</v>
      </c>
      <c r="AC10" s="52">
        <f t="shared" si="19"/>
        <v>6475.8670200000015</v>
      </c>
      <c r="AD10" s="52">
        <f t="shared" si="20"/>
        <v>7892.8670200000015</v>
      </c>
      <c r="AE10" s="52">
        <f t="shared" si="21"/>
        <v>9309.8670200000015</v>
      </c>
      <c r="AF10" s="52">
        <f t="shared" si="22"/>
        <v>10726.867020000002</v>
      </c>
      <c r="AG10" s="52">
        <f t="shared" si="23"/>
        <v>12143.867020000002</v>
      </c>
    </row>
    <row r="11" spans="1:33" ht="17.25" customHeight="1" x14ac:dyDescent="0.2">
      <c r="D11" s="61"/>
      <c r="E11" s="60"/>
      <c r="F11" s="60"/>
      <c r="I11" s="46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2">
        <f t="shared" si="8"/>
        <v>9692.8829800000003</v>
      </c>
      <c r="S11" s="52">
        <f t="shared" si="9"/>
        <v>4695.1170199999997</v>
      </c>
      <c r="T11" s="52">
        <f t="shared" si="10"/>
        <v>6003.1170199999997</v>
      </c>
      <c r="U11" s="52">
        <f t="shared" si="11"/>
        <v>7311.1170199999997</v>
      </c>
      <c r="V11" s="52">
        <f t="shared" si="12"/>
        <v>8619.1170199999997</v>
      </c>
      <c r="W11" s="52">
        <f t="shared" si="13"/>
        <v>9927.1170199999997</v>
      </c>
      <c r="X11" s="52">
        <f t="shared" si="14"/>
        <v>11235.11702</v>
      </c>
      <c r="Y11" s="52">
        <f t="shared" si="15"/>
        <v>12543.11702</v>
      </c>
      <c r="Z11" s="52">
        <f t="shared" si="16"/>
        <v>1620</v>
      </c>
      <c r="AA11" s="52">
        <f t="shared" si="17"/>
        <v>3075.1170199999997</v>
      </c>
      <c r="AB11" s="52">
        <f t="shared" si="18"/>
        <v>4383.1170199999997</v>
      </c>
      <c r="AC11" s="52">
        <f t="shared" si="19"/>
        <v>5691.1170199999997</v>
      </c>
      <c r="AD11" s="52">
        <f t="shared" si="20"/>
        <v>6999.1170199999997</v>
      </c>
      <c r="AE11" s="52">
        <f t="shared" si="21"/>
        <v>8307.1170199999997</v>
      </c>
      <c r="AF11" s="52">
        <f t="shared" si="22"/>
        <v>9615.1170199999997</v>
      </c>
      <c r="AG11" s="52">
        <f t="shared" si="23"/>
        <v>10923.11702</v>
      </c>
    </row>
    <row r="12" spans="1:33" ht="17.25" customHeight="1" x14ac:dyDescent="0.2">
      <c r="A12" s="65"/>
      <c r="B12" s="66"/>
      <c r="C12" s="67"/>
      <c r="D12" s="68"/>
      <c r="E12" s="69"/>
      <c r="F12" s="69"/>
      <c r="G12" s="67"/>
      <c r="I12" s="46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2">
        <f t="shared" si="8"/>
        <v>9195.6329800000003</v>
      </c>
      <c r="S12" s="52">
        <f t="shared" si="9"/>
        <v>3993.3670199999997</v>
      </c>
      <c r="T12" s="52">
        <f t="shared" si="10"/>
        <v>5192.3670199999997</v>
      </c>
      <c r="U12" s="52">
        <f t="shared" si="11"/>
        <v>6391.3670199999997</v>
      </c>
      <c r="V12" s="52">
        <f t="shared" si="12"/>
        <v>7590.3670199999997</v>
      </c>
      <c r="W12" s="52">
        <f t="shared" si="13"/>
        <v>8789.3670199999997</v>
      </c>
      <c r="X12" s="52">
        <f t="shared" si="14"/>
        <v>9988.3670199999997</v>
      </c>
      <c r="Y12" s="52">
        <f t="shared" si="15"/>
        <v>11187.36702</v>
      </c>
      <c r="Z12" s="52">
        <f t="shared" si="16"/>
        <v>1485</v>
      </c>
      <c r="AA12" s="52">
        <f t="shared" si="17"/>
        <v>2508.3670199999997</v>
      </c>
      <c r="AB12" s="52">
        <f t="shared" si="18"/>
        <v>3707.3670199999997</v>
      </c>
      <c r="AC12" s="52">
        <f t="shared" si="19"/>
        <v>4906.3670199999997</v>
      </c>
      <c r="AD12" s="52">
        <f t="shared" si="20"/>
        <v>6105.3670199999997</v>
      </c>
      <c r="AE12" s="52">
        <f t="shared" si="21"/>
        <v>7304.3670199999997</v>
      </c>
      <c r="AF12" s="52">
        <f t="shared" si="22"/>
        <v>8503.3670199999997</v>
      </c>
      <c r="AG12" s="52">
        <f t="shared" si="23"/>
        <v>9702.3670199999997</v>
      </c>
    </row>
    <row r="13" spans="1:33" ht="17.25" customHeight="1" x14ac:dyDescent="0.2">
      <c r="A13" s="13" t="s">
        <v>124</v>
      </c>
      <c r="D13" s="61"/>
      <c r="E13" s="60"/>
      <c r="F13" s="60"/>
      <c r="I13" s="70">
        <v>1</v>
      </c>
      <c r="J13" s="71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2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3">
        <f t="shared" si="8"/>
        <v>8698.3829800000003</v>
      </c>
      <c r="S13" s="52">
        <f t="shared" si="9"/>
        <v>3291.6170199999997</v>
      </c>
      <c r="T13" s="52">
        <f t="shared" si="10"/>
        <v>4381.6170199999997</v>
      </c>
      <c r="U13" s="52">
        <f t="shared" si="11"/>
        <v>5471.6170199999997</v>
      </c>
      <c r="V13" s="73">
        <f t="shared" si="12"/>
        <v>6561.6170199999997</v>
      </c>
      <c r="W13" s="52">
        <f t="shared" si="13"/>
        <v>7651.6170199999997</v>
      </c>
      <c r="X13" s="52">
        <f t="shared" si="14"/>
        <v>8741.6170199999997</v>
      </c>
      <c r="Y13" s="52">
        <f t="shared" si="15"/>
        <v>9831.6170199999997</v>
      </c>
      <c r="Z13" s="73">
        <f t="shared" si="16"/>
        <v>1350</v>
      </c>
      <c r="AA13" s="52">
        <f t="shared" si="17"/>
        <v>1941.6170199999997</v>
      </c>
      <c r="AB13" s="52">
        <f t="shared" si="18"/>
        <v>3031.6170199999997</v>
      </c>
      <c r="AC13" s="52">
        <f t="shared" si="19"/>
        <v>4121.6170199999997</v>
      </c>
      <c r="AD13" s="73">
        <f t="shared" si="20"/>
        <v>5211.6170199999997</v>
      </c>
      <c r="AE13" s="52">
        <f t="shared" si="21"/>
        <v>6301.6170199999997</v>
      </c>
      <c r="AF13" s="52">
        <f t="shared" si="22"/>
        <v>7391.6170199999997</v>
      </c>
      <c r="AG13" s="52">
        <f t="shared" si="23"/>
        <v>8481.6170199999997</v>
      </c>
    </row>
    <row r="14" spans="1:33" ht="17.25" customHeight="1" x14ac:dyDescent="0.2">
      <c r="B14" s="74" t="s">
        <v>125</v>
      </c>
      <c r="D14" s="61"/>
      <c r="E14" s="60"/>
      <c r="F14" s="60"/>
      <c r="I14" s="46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2">
        <f t="shared" si="8"/>
        <v>8201.1329800000003</v>
      </c>
      <c r="S14" s="52">
        <f t="shared" si="9"/>
        <v>2589.8670199999997</v>
      </c>
      <c r="T14" s="52">
        <f t="shared" si="10"/>
        <v>3570.8670199999997</v>
      </c>
      <c r="U14" s="52">
        <f t="shared" si="11"/>
        <v>4551.8670199999997</v>
      </c>
      <c r="V14" s="52">
        <f t="shared" si="12"/>
        <v>5532.8670199999997</v>
      </c>
      <c r="W14" s="52">
        <f t="shared" si="13"/>
        <v>6513.8670199999997</v>
      </c>
      <c r="X14" s="52">
        <f t="shared" si="14"/>
        <v>7494.8670199999997</v>
      </c>
      <c r="Y14" s="52">
        <f t="shared" si="15"/>
        <v>8475.8670199999997</v>
      </c>
      <c r="Z14" s="52">
        <f t="shared" si="16"/>
        <v>1215</v>
      </c>
      <c r="AA14" s="52">
        <f t="shared" si="17"/>
        <v>1374.8670199999997</v>
      </c>
      <c r="AB14" s="52">
        <f t="shared" si="18"/>
        <v>2355.8670199999997</v>
      </c>
      <c r="AC14" s="52">
        <f t="shared" si="19"/>
        <v>3336.8670199999997</v>
      </c>
      <c r="AD14" s="52">
        <f t="shared" si="20"/>
        <v>4317.8670199999997</v>
      </c>
      <c r="AE14" s="52">
        <f t="shared" si="21"/>
        <v>5298.8670199999997</v>
      </c>
      <c r="AF14" s="52">
        <f t="shared" si="22"/>
        <v>6279.8670199999997</v>
      </c>
      <c r="AG14" s="52">
        <f t="shared" si="23"/>
        <v>7260.8670199999997</v>
      </c>
    </row>
    <row r="15" spans="1:33" ht="17.25" customHeight="1" x14ac:dyDescent="0.2">
      <c r="B15" s="50" t="s">
        <v>126</v>
      </c>
      <c r="C15" s="51" t="s">
        <v>127</v>
      </c>
      <c r="D15" s="61">
        <v>1</v>
      </c>
      <c r="E15" s="62">
        <v>7</v>
      </c>
      <c r="F15" s="60">
        <f>D15*E15</f>
        <v>7</v>
      </c>
      <c r="G15" s="64"/>
      <c r="I15" s="46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2">
        <f t="shared" si="8"/>
        <v>7703.8829800000003</v>
      </c>
      <c r="S15" s="52">
        <f t="shared" si="9"/>
        <v>1888.1170199999997</v>
      </c>
      <c r="T15" s="52">
        <f t="shared" si="10"/>
        <v>2760.1170199999997</v>
      </c>
      <c r="U15" s="52">
        <f t="shared" si="11"/>
        <v>3632.1170199999997</v>
      </c>
      <c r="V15" s="52">
        <f t="shared" si="12"/>
        <v>4504.1170199999997</v>
      </c>
      <c r="W15" s="52">
        <f t="shared" si="13"/>
        <v>5376.1170199999997</v>
      </c>
      <c r="X15" s="52">
        <f t="shared" si="14"/>
        <v>6248.1170199999997</v>
      </c>
      <c r="Y15" s="52">
        <f t="shared" si="15"/>
        <v>7120.1170199999997</v>
      </c>
      <c r="Z15" s="52">
        <f t="shared" si="16"/>
        <v>1080</v>
      </c>
      <c r="AA15" s="52">
        <f t="shared" si="17"/>
        <v>808.11701999999968</v>
      </c>
      <c r="AB15" s="52">
        <f t="shared" si="18"/>
        <v>1680.1170199999997</v>
      </c>
      <c r="AC15" s="52">
        <f t="shared" si="19"/>
        <v>2552.1170199999997</v>
      </c>
      <c r="AD15" s="52">
        <f t="shared" si="20"/>
        <v>3424.1170199999997</v>
      </c>
      <c r="AE15" s="52">
        <f t="shared" si="21"/>
        <v>4296.1170199999997</v>
      </c>
      <c r="AF15" s="52">
        <f t="shared" si="22"/>
        <v>5168.1170199999997</v>
      </c>
      <c r="AG15" s="52">
        <f t="shared" si="23"/>
        <v>6040.1170199999997</v>
      </c>
    </row>
    <row r="16" spans="1:33" ht="17.25" customHeight="1" x14ac:dyDescent="0.2">
      <c r="B16" s="50" t="s">
        <v>128</v>
      </c>
      <c r="C16" s="51" t="s">
        <v>129</v>
      </c>
      <c r="D16" s="61">
        <v>4</v>
      </c>
      <c r="E16" s="62">
        <v>169</v>
      </c>
      <c r="F16" s="60">
        <f>D16*E16</f>
        <v>676</v>
      </c>
      <c r="G16" s="75"/>
      <c r="I16" s="46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2">
        <f t="shared" si="8"/>
        <v>7206.6329800000003</v>
      </c>
      <c r="S16" s="52">
        <f t="shared" si="9"/>
        <v>1186.3670199999997</v>
      </c>
      <c r="T16" s="52">
        <f t="shared" si="10"/>
        <v>1949.3670199999997</v>
      </c>
      <c r="U16" s="52">
        <f t="shared" si="11"/>
        <v>2712.3670199999997</v>
      </c>
      <c r="V16" s="52">
        <f t="shared" si="12"/>
        <v>3475.3670199999997</v>
      </c>
      <c r="W16" s="52">
        <f t="shared" si="13"/>
        <v>4238.3670199999997</v>
      </c>
      <c r="X16" s="52">
        <f t="shared" si="14"/>
        <v>5001.3670199999997</v>
      </c>
      <c r="Y16" s="52">
        <f t="shared" si="15"/>
        <v>5764.3670199999997</v>
      </c>
      <c r="Z16" s="52">
        <f t="shared" si="16"/>
        <v>945</v>
      </c>
      <c r="AA16" s="52">
        <f t="shared" si="17"/>
        <v>241.36701999999968</v>
      </c>
      <c r="AB16" s="52">
        <f t="shared" si="18"/>
        <v>1004.3670199999997</v>
      </c>
      <c r="AC16" s="52">
        <f t="shared" si="19"/>
        <v>1767.3670199999997</v>
      </c>
      <c r="AD16" s="52">
        <f t="shared" si="20"/>
        <v>2530.3670199999997</v>
      </c>
      <c r="AE16" s="52">
        <f t="shared" si="21"/>
        <v>3293.3670199999997</v>
      </c>
      <c r="AF16" s="52">
        <f t="shared" si="22"/>
        <v>4056.3670199999997</v>
      </c>
      <c r="AG16" s="52">
        <f t="shared" si="23"/>
        <v>4819.3670199999997</v>
      </c>
    </row>
    <row r="17" spans="2:33" ht="17.25" customHeight="1" x14ac:dyDescent="0.2">
      <c r="B17" s="50" t="s">
        <v>130</v>
      </c>
      <c r="C17" s="51" t="s">
        <v>131</v>
      </c>
      <c r="D17" s="61">
        <v>1</v>
      </c>
      <c r="E17" s="62">
        <v>40</v>
      </c>
      <c r="F17" s="60">
        <f>D17*E17</f>
        <v>40</v>
      </c>
      <c r="G17" s="75"/>
      <c r="I17" s="46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2">
        <f t="shared" si="8"/>
        <v>6709.3829800000003</v>
      </c>
      <c r="S17" s="52">
        <f t="shared" si="9"/>
        <v>484.61701999999968</v>
      </c>
      <c r="T17" s="52">
        <f t="shared" si="10"/>
        <v>1138.6170199999997</v>
      </c>
      <c r="U17" s="52">
        <f t="shared" si="11"/>
        <v>1792.6170199999997</v>
      </c>
      <c r="V17" s="52">
        <f t="shared" si="12"/>
        <v>2446.6170199999997</v>
      </c>
      <c r="W17" s="52">
        <f t="shared" si="13"/>
        <v>3100.6170199999997</v>
      </c>
      <c r="X17" s="52">
        <f t="shared" si="14"/>
        <v>3754.6170199999997</v>
      </c>
      <c r="Y17" s="52">
        <f t="shared" si="15"/>
        <v>4408.6170199999997</v>
      </c>
      <c r="Z17" s="52">
        <f t="shared" si="16"/>
        <v>810</v>
      </c>
      <c r="AA17" s="52">
        <f t="shared" si="17"/>
        <v>-325.38298000000032</v>
      </c>
      <c r="AB17" s="52">
        <f t="shared" si="18"/>
        <v>328.61701999999968</v>
      </c>
      <c r="AC17" s="52">
        <f t="shared" si="19"/>
        <v>982.61701999999968</v>
      </c>
      <c r="AD17" s="52">
        <f t="shared" si="20"/>
        <v>1636.6170199999997</v>
      </c>
      <c r="AE17" s="52">
        <f t="shared" si="21"/>
        <v>2290.6170199999997</v>
      </c>
      <c r="AF17" s="52">
        <f t="shared" si="22"/>
        <v>2944.6170199999997</v>
      </c>
      <c r="AG17" s="52">
        <f t="shared" si="23"/>
        <v>3598.6170199999997</v>
      </c>
    </row>
    <row r="18" spans="2:33" ht="17.25" customHeight="1" x14ac:dyDescent="0.2">
      <c r="B18" s="50" t="s">
        <v>132</v>
      </c>
      <c r="D18" s="61"/>
      <c r="E18" s="62"/>
      <c r="F18" s="60"/>
      <c r="I18" s="46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2">
        <f t="shared" si="8"/>
        <v>6212.1329800000003</v>
      </c>
      <c r="S18" s="52">
        <f t="shared" si="9"/>
        <v>-217.13298000000032</v>
      </c>
      <c r="T18" s="52">
        <f t="shared" si="10"/>
        <v>327.86701999999968</v>
      </c>
      <c r="U18" s="52">
        <f t="shared" si="11"/>
        <v>872.86701999999968</v>
      </c>
      <c r="V18" s="52">
        <f t="shared" si="12"/>
        <v>1417.8670199999997</v>
      </c>
      <c r="W18" s="52">
        <f t="shared" si="13"/>
        <v>1962.8670199999997</v>
      </c>
      <c r="X18" s="52">
        <f t="shared" si="14"/>
        <v>2507.8670199999997</v>
      </c>
      <c r="Y18" s="52">
        <f t="shared" si="15"/>
        <v>3052.8670199999997</v>
      </c>
      <c r="Z18" s="52">
        <f t="shared" si="16"/>
        <v>675</v>
      </c>
      <c r="AA18" s="52">
        <f t="shared" si="17"/>
        <v>-892.13298000000032</v>
      </c>
      <c r="AB18" s="52">
        <f t="shared" si="18"/>
        <v>-347.13298000000032</v>
      </c>
      <c r="AC18" s="52">
        <f t="shared" si="19"/>
        <v>197.86701999999968</v>
      </c>
      <c r="AD18" s="52">
        <f t="shared" si="20"/>
        <v>742.86701999999968</v>
      </c>
      <c r="AE18" s="52">
        <f t="shared" si="21"/>
        <v>1287.8670199999997</v>
      </c>
      <c r="AF18" s="52">
        <f t="shared" si="22"/>
        <v>1832.8670199999997</v>
      </c>
      <c r="AG18" s="52">
        <f t="shared" si="23"/>
        <v>2377.8670199999997</v>
      </c>
    </row>
    <row r="19" spans="2:33" ht="17.25" customHeight="1" x14ac:dyDescent="0.2">
      <c r="B19" s="50" t="s">
        <v>133</v>
      </c>
      <c r="C19" s="51" t="s">
        <v>116</v>
      </c>
      <c r="D19" s="61">
        <v>117</v>
      </c>
      <c r="E19" s="62">
        <v>0.43</v>
      </c>
      <c r="F19" s="60">
        <f t="shared" ref="F19:F31" si="25">D19*E19</f>
        <v>50.31</v>
      </c>
      <c r="G19" s="64"/>
      <c r="I19" s="46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2">
        <f t="shared" si="8"/>
        <v>5714.8829800000003</v>
      </c>
      <c r="S19" s="52">
        <f t="shared" si="9"/>
        <v>-918.88298000000032</v>
      </c>
      <c r="T19" s="52">
        <f t="shared" si="10"/>
        <v>-482.88298000000032</v>
      </c>
      <c r="U19" s="52">
        <f t="shared" si="11"/>
        <v>-46.882980000000316</v>
      </c>
      <c r="V19" s="52">
        <f t="shared" si="12"/>
        <v>389.11701999999968</v>
      </c>
      <c r="W19" s="52">
        <f t="shared" si="13"/>
        <v>825.11701999999968</v>
      </c>
      <c r="X19" s="52">
        <f t="shared" si="14"/>
        <v>1261.1170199999997</v>
      </c>
      <c r="Y19" s="52">
        <f t="shared" si="15"/>
        <v>1697.1170199999997</v>
      </c>
      <c r="Z19" s="52">
        <f t="shared" si="16"/>
        <v>540</v>
      </c>
      <c r="AA19" s="52">
        <f t="shared" si="17"/>
        <v>-1458.8829800000003</v>
      </c>
      <c r="AB19" s="52">
        <f t="shared" si="18"/>
        <v>-1022.8829800000003</v>
      </c>
      <c r="AC19" s="52">
        <f t="shared" si="19"/>
        <v>-586.88298000000032</v>
      </c>
      <c r="AD19" s="52">
        <f t="shared" si="20"/>
        <v>-150.88298000000032</v>
      </c>
      <c r="AE19" s="52">
        <f t="shared" si="21"/>
        <v>285.11701999999968</v>
      </c>
      <c r="AF19" s="52">
        <f t="shared" si="22"/>
        <v>721.11701999999968</v>
      </c>
      <c r="AG19" s="52">
        <f t="shared" si="23"/>
        <v>1157.1170199999997</v>
      </c>
    </row>
    <row r="20" spans="2:33" ht="17.25" customHeight="1" x14ac:dyDescent="0.2">
      <c r="B20" s="76" t="s">
        <v>134</v>
      </c>
      <c r="C20" s="51" t="s">
        <v>116</v>
      </c>
      <c r="D20" s="61">
        <v>117</v>
      </c>
      <c r="E20" s="62">
        <v>0.38</v>
      </c>
      <c r="F20" s="60">
        <f t="shared" si="25"/>
        <v>44.46</v>
      </c>
      <c r="G20" s="75"/>
      <c r="I20" s="46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2">
        <f t="shared" si="8"/>
        <v>5217.6329800000003</v>
      </c>
      <c r="S20" s="52">
        <f t="shared" si="9"/>
        <v>-1620.6329800000003</v>
      </c>
      <c r="T20" s="52">
        <f t="shared" si="10"/>
        <v>-1293.6329800000003</v>
      </c>
      <c r="U20" s="52">
        <f t="shared" si="11"/>
        <v>-966.63298000000032</v>
      </c>
      <c r="V20" s="52">
        <f t="shared" si="12"/>
        <v>-639.63298000000032</v>
      </c>
      <c r="W20" s="52">
        <f t="shared" si="13"/>
        <v>-312.63298000000032</v>
      </c>
      <c r="X20" s="52">
        <f t="shared" si="14"/>
        <v>14.367019999999684</v>
      </c>
      <c r="Y20" s="52">
        <f t="shared" si="15"/>
        <v>341.36701999999968</v>
      </c>
      <c r="Z20" s="52">
        <f t="shared" si="16"/>
        <v>405</v>
      </c>
      <c r="AA20" s="52">
        <f t="shared" si="17"/>
        <v>-2025.6329800000003</v>
      </c>
      <c r="AB20" s="52">
        <f t="shared" si="18"/>
        <v>-1698.6329800000003</v>
      </c>
      <c r="AC20" s="52">
        <f t="shared" si="19"/>
        <v>-1371.6329800000003</v>
      </c>
      <c r="AD20" s="52">
        <f t="shared" si="20"/>
        <v>-1044.6329800000003</v>
      </c>
      <c r="AE20" s="52">
        <f t="shared" si="21"/>
        <v>-717.63298000000032</v>
      </c>
      <c r="AF20" s="52">
        <f t="shared" si="22"/>
        <v>-390.63298000000032</v>
      </c>
      <c r="AG20" s="52">
        <f t="shared" si="23"/>
        <v>-63.632980000000316</v>
      </c>
    </row>
    <row r="21" spans="2:33" ht="17.25" customHeight="1" x14ac:dyDescent="0.2">
      <c r="B21" s="50" t="s">
        <v>135</v>
      </c>
      <c r="C21" s="51" t="s">
        <v>116</v>
      </c>
      <c r="D21" s="61">
        <v>117</v>
      </c>
      <c r="E21" s="62">
        <v>0.33</v>
      </c>
      <c r="F21" s="60">
        <f t="shared" si="25"/>
        <v>38.61</v>
      </c>
      <c r="G21" s="75"/>
      <c r="I21" s="46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2">
        <f t="shared" si="8"/>
        <v>4720.3829800000003</v>
      </c>
      <c r="S21" s="52">
        <f t="shared" si="9"/>
        <v>-2322.3829800000003</v>
      </c>
      <c r="T21" s="52">
        <f t="shared" si="10"/>
        <v>-2104.3829800000003</v>
      </c>
      <c r="U21" s="52">
        <f t="shared" si="11"/>
        <v>-1886.3829800000003</v>
      </c>
      <c r="V21" s="52">
        <f t="shared" si="12"/>
        <v>-1668.3829800000003</v>
      </c>
      <c r="W21" s="52">
        <f t="shared" si="13"/>
        <v>-1450.3829800000003</v>
      </c>
      <c r="X21" s="52">
        <f t="shared" si="14"/>
        <v>-1232.3829800000003</v>
      </c>
      <c r="Y21" s="52">
        <f t="shared" si="15"/>
        <v>-1014.3829800000003</v>
      </c>
      <c r="Z21" s="52">
        <f t="shared" si="16"/>
        <v>270</v>
      </c>
      <c r="AA21" s="52">
        <f t="shared" si="17"/>
        <v>-2592.3829800000003</v>
      </c>
      <c r="AB21" s="52">
        <f t="shared" si="18"/>
        <v>-2374.3829800000003</v>
      </c>
      <c r="AC21" s="52">
        <f t="shared" si="19"/>
        <v>-2156.3829800000003</v>
      </c>
      <c r="AD21" s="52">
        <f t="shared" si="20"/>
        <v>-1938.3829800000003</v>
      </c>
      <c r="AE21" s="52">
        <f t="shared" si="21"/>
        <v>-1720.3829800000003</v>
      </c>
      <c r="AF21" s="52">
        <f t="shared" si="22"/>
        <v>-1502.3829800000003</v>
      </c>
      <c r="AG21" s="52">
        <f t="shared" si="23"/>
        <v>-1284.3829800000003</v>
      </c>
    </row>
    <row r="22" spans="2:33" ht="17.25" customHeight="1" x14ac:dyDescent="0.2">
      <c r="B22" s="50" t="s">
        <v>136</v>
      </c>
      <c r="C22" s="51" t="s">
        <v>127</v>
      </c>
      <c r="D22" s="61">
        <v>1</v>
      </c>
      <c r="E22" s="62">
        <v>59.6</v>
      </c>
      <c r="F22" s="60">
        <f t="shared" si="25"/>
        <v>59.6</v>
      </c>
      <c r="G22" s="64"/>
      <c r="I22" s="46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2">
        <f t="shared" si="8"/>
        <v>4223.1329800000003</v>
      </c>
      <c r="S22" s="52">
        <f t="shared" si="9"/>
        <v>-3024.1329800000003</v>
      </c>
      <c r="T22" s="52">
        <f t="shared" si="10"/>
        <v>-2915.1329800000003</v>
      </c>
      <c r="U22" s="52">
        <f t="shared" si="11"/>
        <v>-2806.1329800000003</v>
      </c>
      <c r="V22" s="52">
        <f t="shared" si="12"/>
        <v>-2697.1329800000003</v>
      </c>
      <c r="W22" s="52">
        <f t="shared" si="13"/>
        <v>-2588.1329800000003</v>
      </c>
      <c r="X22" s="52">
        <f t="shared" si="14"/>
        <v>-2479.1329800000003</v>
      </c>
      <c r="Y22" s="52">
        <f t="shared" si="15"/>
        <v>-2370.1329800000003</v>
      </c>
      <c r="Z22" s="52">
        <f t="shared" si="16"/>
        <v>135</v>
      </c>
      <c r="AA22" s="52">
        <f t="shared" si="17"/>
        <v>-3159.1329800000003</v>
      </c>
      <c r="AB22" s="52">
        <f t="shared" si="18"/>
        <v>-3050.1329800000003</v>
      </c>
      <c r="AC22" s="52">
        <f t="shared" si="19"/>
        <v>-2941.1329800000003</v>
      </c>
      <c r="AD22" s="52">
        <f t="shared" si="20"/>
        <v>-2832.1329800000003</v>
      </c>
      <c r="AE22" s="52">
        <f t="shared" si="21"/>
        <v>-2723.1329800000003</v>
      </c>
      <c r="AF22" s="52">
        <f t="shared" si="22"/>
        <v>-2614.1329800000003</v>
      </c>
      <c r="AG22" s="52">
        <f t="shared" si="23"/>
        <v>-2505.1329800000003</v>
      </c>
    </row>
    <row r="23" spans="2:33" ht="17.25" customHeight="1" x14ac:dyDescent="0.2">
      <c r="B23" s="50" t="s">
        <v>137</v>
      </c>
      <c r="C23" s="51" t="s">
        <v>127</v>
      </c>
      <c r="D23" s="61">
        <v>1</v>
      </c>
      <c r="E23" s="62">
        <v>36</v>
      </c>
      <c r="F23" s="60">
        <f t="shared" si="25"/>
        <v>36</v>
      </c>
      <c r="G23" s="75"/>
    </row>
    <row r="24" spans="2:33" ht="17.25" customHeight="1" x14ac:dyDescent="0.2">
      <c r="B24" s="50" t="s">
        <v>138</v>
      </c>
      <c r="C24" s="51" t="s">
        <v>127</v>
      </c>
      <c r="D24" s="61">
        <v>1</v>
      </c>
      <c r="E24" s="62">
        <v>33.36</v>
      </c>
      <c r="F24" s="60">
        <f t="shared" si="25"/>
        <v>33.36</v>
      </c>
      <c r="G24" s="75"/>
    </row>
    <row r="25" spans="2:33" ht="17.25" customHeight="1" x14ac:dyDescent="0.2">
      <c r="B25" s="50" t="s">
        <v>139</v>
      </c>
      <c r="C25" s="51" t="s">
        <v>127</v>
      </c>
      <c r="D25" s="61">
        <v>1</v>
      </c>
      <c r="E25" s="62">
        <v>38.159999999999997</v>
      </c>
      <c r="F25" s="60">
        <f t="shared" si="25"/>
        <v>38.159999999999997</v>
      </c>
      <c r="G25" s="75"/>
    </row>
    <row r="26" spans="2:33" ht="17.25" customHeight="1" x14ac:dyDescent="0.2">
      <c r="B26" s="50" t="s">
        <v>140</v>
      </c>
      <c r="C26" s="51" t="s">
        <v>127</v>
      </c>
      <c r="D26" s="61">
        <v>1</v>
      </c>
      <c r="E26" s="62">
        <v>300.48</v>
      </c>
      <c r="F26" s="60">
        <f t="shared" si="25"/>
        <v>300.48</v>
      </c>
      <c r="G26" s="64"/>
    </row>
    <row r="27" spans="2:33" ht="17.25" customHeight="1" x14ac:dyDescent="0.2">
      <c r="B27" s="50" t="s">
        <v>141</v>
      </c>
      <c r="C27" s="51" t="s">
        <v>142</v>
      </c>
      <c r="D27" s="61">
        <v>2.2000000000000002</v>
      </c>
      <c r="E27" s="62">
        <v>285</v>
      </c>
      <c r="F27" s="60">
        <f t="shared" si="25"/>
        <v>627</v>
      </c>
      <c r="G27" s="64"/>
    </row>
    <row r="28" spans="2:33" ht="17.25" customHeight="1" x14ac:dyDescent="0.2">
      <c r="B28" s="50" t="s">
        <v>143</v>
      </c>
      <c r="C28" s="51" t="s">
        <v>142</v>
      </c>
      <c r="D28" s="61">
        <v>1</v>
      </c>
      <c r="E28" s="62">
        <v>175</v>
      </c>
      <c r="F28" s="60">
        <f t="shared" si="25"/>
        <v>175</v>
      </c>
      <c r="G28" s="64"/>
    </row>
    <row r="29" spans="2:33" ht="17.25" customHeight="1" x14ac:dyDescent="0.2">
      <c r="B29" s="50" t="s">
        <v>144</v>
      </c>
      <c r="C29" s="51" t="s">
        <v>145</v>
      </c>
      <c r="D29" s="61">
        <v>6</v>
      </c>
      <c r="E29" s="62">
        <v>110</v>
      </c>
      <c r="F29" s="60">
        <f t="shared" si="25"/>
        <v>660</v>
      </c>
      <c r="G29" s="64"/>
    </row>
    <row r="30" spans="2:33" ht="17.25" customHeight="1" x14ac:dyDescent="0.2">
      <c r="B30" s="50" t="s">
        <v>146</v>
      </c>
      <c r="C30" s="51" t="s">
        <v>127</v>
      </c>
      <c r="D30" s="61">
        <v>1</v>
      </c>
      <c r="E30" s="62">
        <v>100</v>
      </c>
      <c r="F30" s="60">
        <f t="shared" si="25"/>
        <v>100</v>
      </c>
      <c r="G30" s="75"/>
    </row>
    <row r="31" spans="2:33" ht="17.25" customHeight="1" x14ac:dyDescent="0.2">
      <c r="B31" s="50" t="s">
        <v>147</v>
      </c>
      <c r="C31" s="51" t="s">
        <v>127</v>
      </c>
      <c r="D31" s="61">
        <v>1</v>
      </c>
      <c r="E31" s="62">
        <v>0</v>
      </c>
      <c r="F31" s="60">
        <f t="shared" si="25"/>
        <v>0</v>
      </c>
      <c r="G31" s="75"/>
    </row>
    <row r="32" spans="2:33" ht="17.25" customHeight="1" x14ac:dyDescent="0.2">
      <c r="D32" s="61"/>
      <c r="E32" s="62"/>
      <c r="F32" s="60"/>
    </row>
    <row r="33" spans="1:7" ht="17.25" customHeight="1" x14ac:dyDescent="0.2">
      <c r="B33" s="74" t="s">
        <v>148</v>
      </c>
      <c r="D33" s="61"/>
      <c r="E33" s="78"/>
      <c r="F33" s="60"/>
    </row>
    <row r="34" spans="1:7" ht="17.25" customHeight="1" x14ac:dyDescent="0.2">
      <c r="B34" s="50" t="s">
        <v>149</v>
      </c>
      <c r="C34" s="51" t="s">
        <v>127</v>
      </c>
      <c r="D34" s="61">
        <v>1</v>
      </c>
      <c r="E34" s="62">
        <v>27.22</v>
      </c>
      <c r="F34" s="60">
        <f t="shared" ref="F34:F39" si="26">D34*E34</f>
        <v>27.22</v>
      </c>
      <c r="G34" s="64"/>
    </row>
    <row r="35" spans="1:7" ht="17.25" customHeight="1" x14ac:dyDescent="0.2">
      <c r="B35" s="79" t="s">
        <v>150</v>
      </c>
      <c r="C35" s="80" t="s">
        <v>151</v>
      </c>
      <c r="D35" s="81">
        <v>107</v>
      </c>
      <c r="E35" s="82">
        <v>12</v>
      </c>
      <c r="F35" s="83">
        <f t="shared" si="26"/>
        <v>1284</v>
      </c>
      <c r="G35" s="75"/>
    </row>
    <row r="36" spans="1:7" ht="17.25" customHeight="1" x14ac:dyDescent="0.2">
      <c r="B36" s="79" t="s">
        <v>152</v>
      </c>
      <c r="C36" s="80" t="s">
        <v>153</v>
      </c>
      <c r="D36" s="81">
        <v>1090</v>
      </c>
      <c r="E36" s="82">
        <v>1.25</v>
      </c>
      <c r="F36" s="83">
        <f t="shared" si="26"/>
        <v>1362.5</v>
      </c>
      <c r="G36" s="75"/>
    </row>
    <row r="37" spans="1:7" ht="17.25" customHeight="1" x14ac:dyDescent="0.2">
      <c r="B37" s="79" t="s">
        <v>154</v>
      </c>
      <c r="C37" s="80" t="s">
        <v>153</v>
      </c>
      <c r="D37" s="81">
        <v>200</v>
      </c>
      <c r="E37" s="82">
        <v>4</v>
      </c>
      <c r="F37" s="83">
        <f t="shared" si="26"/>
        <v>800</v>
      </c>
      <c r="G37" s="75"/>
    </row>
    <row r="38" spans="1:7" ht="17.25" customHeight="1" x14ac:dyDescent="0.2">
      <c r="B38" s="79" t="s">
        <v>155</v>
      </c>
      <c r="C38" s="80" t="s">
        <v>156</v>
      </c>
      <c r="D38" s="81">
        <v>1090</v>
      </c>
      <c r="E38" s="82">
        <f>0.1*E10</f>
        <v>1.4000000000000001</v>
      </c>
      <c r="F38" s="83">
        <f t="shared" si="26"/>
        <v>1526.0000000000002</v>
      </c>
      <c r="G38" s="75"/>
    </row>
    <row r="39" spans="1:7" ht="17.25" customHeight="1" x14ac:dyDescent="0.2">
      <c r="B39" s="50" t="s">
        <v>157</v>
      </c>
      <c r="C39" s="51" t="s">
        <v>158</v>
      </c>
      <c r="D39" s="61">
        <f>(SUM(F15:F38)*6/12)</f>
        <v>3942.85</v>
      </c>
      <c r="E39" s="84">
        <v>0.04</v>
      </c>
      <c r="F39" s="60">
        <f t="shared" si="26"/>
        <v>157.714</v>
      </c>
      <c r="G39" s="64"/>
    </row>
    <row r="40" spans="1:7" ht="17.25" customHeight="1" x14ac:dyDescent="0.2">
      <c r="D40" s="61"/>
      <c r="E40" s="62"/>
      <c r="F40" s="60"/>
    </row>
    <row r="41" spans="1:7" ht="17.25" customHeight="1" x14ac:dyDescent="0.2">
      <c r="A41" s="85" t="s">
        <v>159</v>
      </c>
      <c r="B41" s="55" t="s">
        <v>95</v>
      </c>
      <c r="C41" s="86"/>
      <c r="D41" s="87"/>
      <c r="E41" s="78"/>
      <c r="F41" s="88">
        <f>SUM(F15:F39)</f>
        <v>8043.4139999999998</v>
      </c>
      <c r="G41" s="64"/>
    </row>
    <row r="42" spans="1:7" ht="17.25" customHeight="1" x14ac:dyDescent="0.2">
      <c r="D42" s="61"/>
      <c r="E42" s="62"/>
      <c r="F42" s="60"/>
    </row>
    <row r="43" spans="1:7" ht="17.25" customHeight="1" x14ac:dyDescent="0.2">
      <c r="A43" s="89" t="s">
        <v>160</v>
      </c>
      <c r="B43" s="90" t="s">
        <v>161</v>
      </c>
      <c r="C43" s="75"/>
      <c r="D43" s="91"/>
      <c r="E43" s="92"/>
      <c r="F43" s="93">
        <f>F10-F41</f>
        <v>7216.5860000000002</v>
      </c>
      <c r="G43" s="75"/>
    </row>
    <row r="44" spans="1:7" ht="17.25" customHeight="1" x14ac:dyDescent="0.2">
      <c r="A44" s="65"/>
      <c r="B44" s="66"/>
      <c r="C44" s="67"/>
      <c r="D44" s="94"/>
      <c r="E44" s="94"/>
      <c r="F44" s="67"/>
      <c r="G44" s="67"/>
    </row>
    <row r="45" spans="1:7" ht="17.25" customHeight="1" x14ac:dyDescent="0.2">
      <c r="A45" s="13" t="s">
        <v>162</v>
      </c>
      <c r="D45" s="61"/>
      <c r="E45" s="62"/>
      <c r="F45" s="60"/>
    </row>
    <row r="46" spans="1:7" ht="17.25" customHeight="1" x14ac:dyDescent="0.2">
      <c r="B46" s="50" t="s">
        <v>163</v>
      </c>
      <c r="C46" s="51" t="s">
        <v>127</v>
      </c>
      <c r="D46" s="61">
        <v>1</v>
      </c>
      <c r="E46" s="62">
        <v>33</v>
      </c>
      <c r="F46" s="60">
        <f>D46*E46</f>
        <v>33</v>
      </c>
      <c r="G46" s="64"/>
    </row>
    <row r="47" spans="1:7" ht="17.25" customHeight="1" x14ac:dyDescent="0.2">
      <c r="B47" s="50" t="s">
        <v>164</v>
      </c>
      <c r="C47" s="51" t="s">
        <v>158</v>
      </c>
      <c r="D47" s="61">
        <f>F41</f>
        <v>8043.4139999999998</v>
      </c>
      <c r="E47" s="84">
        <v>7.0000000000000007E-2</v>
      </c>
      <c r="F47" s="60">
        <f>D47*E47</f>
        <v>563.03898000000004</v>
      </c>
      <c r="G47" s="64"/>
    </row>
    <row r="48" spans="1:7" ht="17.25" customHeight="1" x14ac:dyDescent="0.2">
      <c r="B48" s="50" t="s">
        <v>165</v>
      </c>
      <c r="D48" s="61"/>
      <c r="E48" s="84"/>
      <c r="F48" s="60"/>
      <c r="G48" s="64"/>
    </row>
    <row r="49" spans="1:7" ht="17.25" customHeight="1" x14ac:dyDescent="0.2">
      <c r="B49" s="50" t="s">
        <v>166</v>
      </c>
      <c r="C49" s="51" t="s">
        <v>127</v>
      </c>
      <c r="D49" s="61">
        <v>1</v>
      </c>
      <c r="E49" s="62">
        <v>58.93</v>
      </c>
      <c r="F49" s="60">
        <f>D49*E49</f>
        <v>58.93</v>
      </c>
      <c r="G49" s="75"/>
    </row>
    <row r="50" spans="1:7" ht="17.25" customHeight="1" x14ac:dyDescent="0.2">
      <c r="B50" s="50" t="s">
        <v>167</v>
      </c>
      <c r="D50" s="95"/>
      <c r="E50" s="95"/>
    </row>
    <row r="51" spans="1:7" ht="17.25" customHeight="1" x14ac:dyDescent="0.2">
      <c r="D51" s="61"/>
      <c r="E51" s="62"/>
      <c r="F51" s="60"/>
    </row>
    <row r="52" spans="1:7" ht="17.25" customHeight="1" x14ac:dyDescent="0.2">
      <c r="A52" s="85" t="s">
        <v>168</v>
      </c>
      <c r="B52" s="55"/>
      <c r="C52" s="86"/>
      <c r="D52" s="87"/>
      <c r="E52" s="78"/>
      <c r="F52" s="88">
        <f>SUM(F46:F49)</f>
        <v>654.96897999999999</v>
      </c>
      <c r="G52" s="64"/>
    </row>
    <row r="53" spans="1:7" ht="17.25" customHeight="1" x14ac:dyDescent="0.2">
      <c r="D53" s="61"/>
      <c r="E53" s="62"/>
      <c r="F53" s="60"/>
    </row>
    <row r="54" spans="1:7" ht="17.25" customHeight="1" x14ac:dyDescent="0.2">
      <c r="D54" s="61"/>
      <c r="E54" s="62"/>
      <c r="F54" s="60"/>
    </row>
    <row r="55" spans="1:7" ht="17.25" customHeight="1" x14ac:dyDescent="0.2">
      <c r="A55" s="85" t="s">
        <v>169</v>
      </c>
      <c r="B55" s="55"/>
      <c r="C55" s="86"/>
      <c r="D55" s="87"/>
      <c r="E55" s="78"/>
      <c r="F55" s="96">
        <f>SUM(F41+F52)</f>
        <v>8698.3829800000003</v>
      </c>
      <c r="G55" s="64"/>
    </row>
    <row r="56" spans="1:7" ht="17.25" customHeight="1" x14ac:dyDescent="0.2">
      <c r="D56" s="61"/>
      <c r="E56" s="62"/>
      <c r="F56" s="60"/>
    </row>
    <row r="57" spans="1:7" ht="17.25" customHeight="1" x14ac:dyDescent="0.2">
      <c r="A57" s="257" t="s">
        <v>84</v>
      </c>
      <c r="B57" s="258"/>
      <c r="C57" s="86"/>
      <c r="D57" s="87"/>
      <c r="E57" s="78"/>
      <c r="F57" s="97">
        <f>F10-F55</f>
        <v>6561.6170199999997</v>
      </c>
      <c r="G57" s="64"/>
    </row>
    <row r="58" spans="1:7" ht="17.25" customHeight="1" x14ac:dyDescent="0.2">
      <c r="D58" s="61"/>
      <c r="E58" s="62"/>
      <c r="F58" s="60"/>
    </row>
    <row r="59" spans="1:7" ht="17.25" customHeight="1" x14ac:dyDescent="0.2">
      <c r="A59" s="34" t="s">
        <v>170</v>
      </c>
      <c r="B59" s="55"/>
      <c r="C59" s="86" t="s">
        <v>151</v>
      </c>
      <c r="D59" s="87">
        <v>90</v>
      </c>
      <c r="E59" s="78">
        <v>15</v>
      </c>
      <c r="F59" s="97">
        <f>D59*E59</f>
        <v>1350</v>
      </c>
    </row>
    <row r="60" spans="1:7" ht="17.25" customHeight="1" x14ac:dyDescent="0.2">
      <c r="D60" s="59"/>
      <c r="E60" s="60"/>
      <c r="F60" s="60"/>
    </row>
    <row r="61" spans="1:7" ht="17.25" customHeight="1" x14ac:dyDescent="0.2">
      <c r="A61" s="262" t="s">
        <v>85</v>
      </c>
      <c r="B61" s="263"/>
      <c r="C61" s="98"/>
      <c r="D61" s="99"/>
      <c r="E61" s="100"/>
      <c r="F61" s="93">
        <f>F57-F59</f>
        <v>5211.6170199999997</v>
      </c>
      <c r="G61" s="75"/>
    </row>
    <row r="62" spans="1:7" ht="17.25" customHeight="1" x14ac:dyDescent="0.2"/>
    <row r="63" spans="1:7" ht="17.25" customHeight="1" x14ac:dyDescent="0.2">
      <c r="A63" s="65"/>
      <c r="B63" s="66"/>
      <c r="C63" s="67"/>
      <c r="D63" s="67"/>
      <c r="E63" s="67"/>
      <c r="F63" s="67"/>
      <c r="G63" s="67"/>
    </row>
    <row r="64" spans="1:7" ht="17.25" customHeight="1" x14ac:dyDescent="0.2">
      <c r="A64" s="213" t="s">
        <v>171</v>
      </c>
      <c r="B64" s="256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64" t="s">
        <v>172</v>
      </c>
      <c r="C68" s="265"/>
      <c r="D68" s="265"/>
      <c r="E68" s="265"/>
      <c r="F68" s="265"/>
      <c r="G68" s="266"/>
    </row>
    <row r="69" spans="2:7" ht="17.25" customHeight="1" x14ac:dyDescent="0.2">
      <c r="B69" s="101"/>
      <c r="G69" s="102"/>
    </row>
    <row r="70" spans="2:7" ht="17.25" customHeight="1" x14ac:dyDescent="0.2">
      <c r="B70" s="103" t="s">
        <v>173</v>
      </c>
      <c r="C70" s="267" t="s">
        <v>174</v>
      </c>
      <c r="D70" s="268"/>
      <c r="E70" s="268"/>
      <c r="F70" s="268"/>
      <c r="G70" s="269"/>
    </row>
    <row r="71" spans="2:7" ht="17.25" customHeight="1" x14ac:dyDescent="0.2">
      <c r="B71" s="104"/>
      <c r="C71" s="64">
        <f>E71*0.85</f>
        <v>11.9</v>
      </c>
      <c r="D71" s="64">
        <f>E71*0.9</f>
        <v>12.6</v>
      </c>
      <c r="E71" s="64">
        <v>14</v>
      </c>
      <c r="F71" s="64">
        <f>E71*1.1</f>
        <v>15.400000000000002</v>
      </c>
      <c r="G71" s="105">
        <f>E71*1.15</f>
        <v>16.099999999999998</v>
      </c>
    </row>
    <row r="72" spans="2:7" ht="17.25" customHeight="1" x14ac:dyDescent="0.2">
      <c r="B72" s="106" t="s">
        <v>175</v>
      </c>
      <c r="C72" s="60"/>
      <c r="D72" s="60"/>
      <c r="E72" s="60"/>
      <c r="F72" s="60"/>
      <c r="G72" s="107"/>
    </row>
    <row r="73" spans="2:7" ht="17.25" customHeight="1" x14ac:dyDescent="0.2">
      <c r="B73" s="108">
        <f>B77*0.85</f>
        <v>926.5</v>
      </c>
      <c r="C73" s="60">
        <f>(($B73*C$71))-($F$41-$F$36-$F$38)-($B73*$E$36)-($B73*$E$38)</f>
        <v>3415.2110000000002</v>
      </c>
      <c r="D73" s="60">
        <f>(($B73*D$71))-($F$41-$F$36-$F$38)-($B73*$E$36)-($B73*$E$38)</f>
        <v>4063.7609999999995</v>
      </c>
      <c r="E73" s="60">
        <f>(($B73*E$71))-($F$41-$F$36-$F$38)-($B73*$E$36)-($B73*$E$38)</f>
        <v>5360.8609999999999</v>
      </c>
      <c r="F73" s="60">
        <f>(($B73*F$71))-($F$41-$F$36-$F$38)-($B73*$E$36)-($B73*$E$38)</f>
        <v>6657.9610000000011</v>
      </c>
      <c r="G73" s="109">
        <f>(($B73*G$71))-($F$41-$F$36-$F$38)-($B73*$E$36)-($B73*$E$38)</f>
        <v>7306.5109999999968</v>
      </c>
    </row>
    <row r="74" spans="2:7" ht="17.25" customHeight="1" x14ac:dyDescent="0.2">
      <c r="B74" s="106" t="s">
        <v>176</v>
      </c>
      <c r="C74" s="60"/>
      <c r="D74" s="60"/>
      <c r="E74" s="60"/>
      <c r="F74" s="60"/>
      <c r="G74" s="109"/>
    </row>
    <row r="75" spans="2:7" ht="17.25" customHeight="1" x14ac:dyDescent="0.2">
      <c r="B75" s="110">
        <f>B77*0.9</f>
        <v>981</v>
      </c>
      <c r="C75" s="60">
        <f>(($B75*C$71))-($F$41-$F$36-$F$38)-($B75*$E$36)-($B75*$E$38)</f>
        <v>3919.3359999999998</v>
      </c>
      <c r="D75" s="60">
        <f>(($B75*D$71))-($F$41-$F$36-$F$38)-($B75*$E$36)-($B75*$E$38)</f>
        <v>4606.0360000000001</v>
      </c>
      <c r="E75" s="60">
        <f>(($B75*E$71))-($F$41-$F$36-$F$38)-($B75*$E$36)-($B75*$E$38)</f>
        <v>5979.4359999999997</v>
      </c>
      <c r="F75" s="60">
        <f>(($B75*F$71))-($F$41-$F$36-$F$38)-($B75*$E$36)-($B75*$E$38)</f>
        <v>7352.8360000000011</v>
      </c>
      <c r="G75" s="109">
        <f>(($B75*G$71))-($F$41-$F$36-$F$38)-($B75*$E$36)-($B75*$E$38)</f>
        <v>8039.5359999999982</v>
      </c>
    </row>
    <row r="76" spans="2:7" ht="17.25" customHeight="1" x14ac:dyDescent="0.2">
      <c r="B76" s="106" t="s">
        <v>177</v>
      </c>
      <c r="C76" s="60"/>
      <c r="D76" s="60"/>
      <c r="E76" s="60"/>
      <c r="F76" s="60"/>
      <c r="G76" s="109"/>
    </row>
    <row r="77" spans="2:7" ht="17.25" customHeight="1" x14ac:dyDescent="0.2">
      <c r="B77" s="110">
        <v>1090</v>
      </c>
      <c r="C77" s="60">
        <f>(($B77*C$71))-($F$41-$F$36-$F$38)-($B77*$E$36)-($B77*$E$38)</f>
        <v>4927.5860000000002</v>
      </c>
      <c r="D77" s="60">
        <f>(($B77*D$71))-($F$41-$F$36-$F$38)-($B77*$E$36)-($B77*$E$38)</f>
        <v>5690.5859999999993</v>
      </c>
      <c r="E77" s="111">
        <f>(($B77*E$71))-($F$41-$F$36-$F$38)-($B77*$E$36)-($B77*$E$38)</f>
        <v>7216.5859999999993</v>
      </c>
      <c r="F77" s="60">
        <f>(($B77*F$71))-($F$41-$F$36-$F$38)-($B77*$E$36)-($B77*$E$38)</f>
        <v>8742.586000000003</v>
      </c>
      <c r="G77" s="109">
        <f>(($B77*G$71))-($F$41-$F$36-$F$38)-($B77*$E$36)-($B77*$E$38)</f>
        <v>9505.5859999999957</v>
      </c>
    </row>
    <row r="78" spans="2:7" ht="17.25" customHeight="1" x14ac:dyDescent="0.2">
      <c r="B78" s="106" t="s">
        <v>178</v>
      </c>
      <c r="C78" s="60"/>
      <c r="D78" s="60"/>
      <c r="E78" s="60"/>
      <c r="F78" s="60"/>
      <c r="G78" s="109"/>
    </row>
    <row r="79" spans="2:7" ht="17.25" customHeight="1" x14ac:dyDescent="0.2">
      <c r="B79" s="110">
        <f>B77*1.1</f>
        <v>1199</v>
      </c>
      <c r="C79" s="60">
        <f>(($B79*C$71))-($F$41-$F$36-$F$38)-($B79*$E$36)-($B79*$E$38)</f>
        <v>5935.8360000000011</v>
      </c>
      <c r="D79" s="60">
        <f>(($B79*D$71))-($F$41-$F$36-$F$38)-($B79*$E$36)-($B79*$E$38)</f>
        <v>6775.1360000000004</v>
      </c>
      <c r="E79" s="60">
        <f>(($B79*E$71))-($F$41-$F$36-$F$38)-($B79*$E$36)-($B79*$E$38)</f>
        <v>8453.735999999999</v>
      </c>
      <c r="F79" s="60">
        <f>(($B79*F$71))-($F$41-$F$36-$F$38)-($B79*$E$36)-($B79*$E$38)</f>
        <v>10132.336000000001</v>
      </c>
      <c r="G79" s="109">
        <f>(($B79*G$71))-($F$41-$F$36-$F$38)-($B79*$E$36)-($B79*$E$38)</f>
        <v>10971.635999999997</v>
      </c>
    </row>
    <row r="80" spans="2:7" ht="17.25" customHeight="1" x14ac:dyDescent="0.2">
      <c r="B80" s="106" t="s">
        <v>179</v>
      </c>
      <c r="C80" s="60"/>
      <c r="D80" s="60"/>
      <c r="E80" s="60"/>
      <c r="F80" s="60"/>
      <c r="G80" s="109"/>
    </row>
    <row r="81" spans="1:33" ht="17.25" customHeight="1" x14ac:dyDescent="0.2">
      <c r="B81" s="108">
        <f>B77*1.15</f>
        <v>1253.5</v>
      </c>
      <c r="C81" s="60">
        <f>(($B81*C$71))-($F$41-$F$36-$F$38)-($B81*$E$36)-($B81*$E$38)</f>
        <v>6439.9610000000011</v>
      </c>
      <c r="D81" s="60">
        <f>(($B81*D$71))-($F$41-$F$36-$F$38)-($B81*$E$36)-($B81*$E$38)</f>
        <v>7317.4110000000019</v>
      </c>
      <c r="E81" s="60">
        <f>(($B81*E$71))-($F$41-$F$36-$F$38)-($B81*$E$36)-($B81*$E$38)</f>
        <v>9072.3109999999997</v>
      </c>
      <c r="F81" s="60">
        <f>(($B81*F$71))-($F$41-$F$36-$F$38)-($B81*$E$36)-($B81*$E$38)</f>
        <v>10827.211000000001</v>
      </c>
      <c r="G81" s="109">
        <f>(($B81*G$71))-($F$41-$F$36-$F$38)-($B81*$E$36)-($B81*$E$38)</f>
        <v>11704.660999999998</v>
      </c>
    </row>
    <row r="82" spans="1:33" ht="17.25" customHeight="1" x14ac:dyDescent="0.2">
      <c r="B82" s="112"/>
      <c r="C82" s="113"/>
      <c r="D82" s="113"/>
      <c r="E82" s="113"/>
      <c r="F82" s="113"/>
      <c r="G82" s="114"/>
    </row>
    <row r="83" spans="1:33" ht="17.25" customHeight="1" x14ac:dyDescent="0.2"/>
    <row r="84" spans="1:33" ht="17.25" customHeight="1" x14ac:dyDescent="0.2"/>
    <row r="85" spans="1:33" s="115" customFormat="1" ht="17.25" customHeight="1" x14ac:dyDescent="0.2">
      <c r="A85" s="270" t="s">
        <v>180</v>
      </c>
      <c r="B85" s="271"/>
      <c r="C85" s="272"/>
      <c r="D85" s="272"/>
      <c r="E85" s="272"/>
      <c r="F85" s="272"/>
      <c r="G85" s="272"/>
      <c r="H85" s="273"/>
      <c r="I85" s="116"/>
      <c r="J85" s="117"/>
      <c r="K85" s="117"/>
      <c r="L85" s="117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</row>
    <row r="86" spans="1:33" s="115" customFormat="1" ht="17.25" customHeight="1" x14ac:dyDescent="0.2">
      <c r="A86" s="273"/>
      <c r="B86" s="271"/>
      <c r="C86" s="272"/>
      <c r="D86" s="272"/>
      <c r="E86" s="272"/>
      <c r="F86" s="272"/>
      <c r="G86" s="272"/>
      <c r="H86" s="273"/>
      <c r="I86" s="116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</row>
    <row r="87" spans="1:33" ht="17.25" customHeight="1" x14ac:dyDescent="0.2">
      <c r="A87" s="259" t="s">
        <v>181</v>
      </c>
      <c r="B87" s="260"/>
      <c r="C87" s="261"/>
      <c r="D87" s="261"/>
      <c r="E87" s="261"/>
      <c r="F87" s="261"/>
      <c r="G87" s="261"/>
      <c r="H87" s="259"/>
    </row>
  </sheetData>
  <mergeCells count="11">
    <mergeCell ref="A87:H87"/>
    <mergeCell ref="A61:B61"/>
    <mergeCell ref="A64:B64"/>
    <mergeCell ref="B68:G68"/>
    <mergeCell ref="C70:G70"/>
    <mergeCell ref="A85:H86"/>
    <mergeCell ref="S1:Y1"/>
    <mergeCell ref="AA1:AG1"/>
    <mergeCell ref="A4:B4"/>
    <mergeCell ref="A5:B5"/>
    <mergeCell ref="A57:B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L83" sqref="L83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3" bestFit="1" customWidth="1"/>
    <col min="5" max="5" width="13.33203125" style="5" bestFit="1" customWidth="1"/>
    <col min="6" max="6" width="15.1640625" style="13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7" t="s">
        <v>0</v>
      </c>
      <c r="B1" s="47" t="s">
        <v>1</v>
      </c>
      <c r="C1" s="47" t="s">
        <v>2</v>
      </c>
      <c r="D1" s="48" t="s">
        <v>3</v>
      </c>
      <c r="E1" s="47" t="s">
        <v>4</v>
      </c>
      <c r="F1" s="48" t="s">
        <v>5</v>
      </c>
      <c r="G1" s="49" t="s">
        <v>6</v>
      </c>
      <c r="H1" s="47" t="s">
        <v>7</v>
      </c>
    </row>
    <row r="2" spans="1:8" ht="17.25" hidden="1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 x14ac:dyDescent="0.2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 x14ac:dyDescent="0.2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 x14ac:dyDescent="0.2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 x14ac:dyDescent="0.2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 x14ac:dyDescent="0.2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 x14ac:dyDescent="0.2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 x14ac:dyDescent="0.2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 x14ac:dyDescent="0.2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 x14ac:dyDescent="0.2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 x14ac:dyDescent="0.2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 x14ac:dyDescent="0.2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 x14ac:dyDescent="0.2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 x14ac:dyDescent="0.2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 x14ac:dyDescent="0.2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 x14ac:dyDescent="0.2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 x14ac:dyDescent="0.2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 x14ac:dyDescent="0.2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 x14ac:dyDescent="0.2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 x14ac:dyDescent="0.2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 x14ac:dyDescent="0.2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 x14ac:dyDescent="0.2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 x14ac:dyDescent="0.2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 x14ac:dyDescent="0.2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 x14ac:dyDescent="0.2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 x14ac:dyDescent="0.2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 x14ac:dyDescent="0.2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 x14ac:dyDescent="0.2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 x14ac:dyDescent="0.2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 x14ac:dyDescent="0.2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 x14ac:dyDescent="0.2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 x14ac:dyDescent="0.2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 x14ac:dyDescent="0.2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 x14ac:dyDescent="0.2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 x14ac:dyDescent="0.2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 x14ac:dyDescent="0.2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 x14ac:dyDescent="0.2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 x14ac:dyDescent="0.2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 x14ac:dyDescent="0.2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 x14ac:dyDescent="0.2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 x14ac:dyDescent="0.2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 x14ac:dyDescent="0.2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 x14ac:dyDescent="0.2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 x14ac:dyDescent="0.2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 x14ac:dyDescent="0.2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 x14ac:dyDescent="0.2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 x14ac:dyDescent="0.2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 x14ac:dyDescent="0.2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 x14ac:dyDescent="0.2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 x14ac:dyDescent="0.2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 x14ac:dyDescent="0.2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 x14ac:dyDescent="0.2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 x14ac:dyDescent="0.2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 x14ac:dyDescent="0.2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 x14ac:dyDescent="0.2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 x14ac:dyDescent="0.2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 x14ac:dyDescent="0.2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 x14ac:dyDescent="0.2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 x14ac:dyDescent="0.2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 x14ac:dyDescent="0.2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 x14ac:dyDescent="0.2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 x14ac:dyDescent="0.2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 x14ac:dyDescent="0.2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 x14ac:dyDescent="0.2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 x14ac:dyDescent="0.2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 x14ac:dyDescent="0.2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 x14ac:dyDescent="0.2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 x14ac:dyDescent="0.2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 x14ac:dyDescent="0.2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 x14ac:dyDescent="0.2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 x14ac:dyDescent="0.2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 x14ac:dyDescent="0.2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 x14ac:dyDescent="0.2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 x14ac:dyDescent="0.2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 x14ac:dyDescent="0.2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 x14ac:dyDescent="0.2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 x14ac:dyDescent="0.2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 x14ac:dyDescent="0.2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 x14ac:dyDescent="0.2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 x14ac:dyDescent="0.2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 x14ac:dyDescent="0.2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 x14ac:dyDescent="0.2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 x14ac:dyDescent="0.2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 x14ac:dyDescent="0.2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 x14ac:dyDescent="0.2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 x14ac:dyDescent="0.2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 x14ac:dyDescent="0.2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 x14ac:dyDescent="0.2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 x14ac:dyDescent="0.2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 x14ac:dyDescent="0.2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 x14ac:dyDescent="0.2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 x14ac:dyDescent="0.2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 x14ac:dyDescent="0.2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 x14ac:dyDescent="0.2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 x14ac:dyDescent="0.2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 x14ac:dyDescent="0.2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 x14ac:dyDescent="0.2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 x14ac:dyDescent="0.2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 x14ac:dyDescent="0.2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 x14ac:dyDescent="0.2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 x14ac:dyDescent="0.2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 x14ac:dyDescent="0.2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 x14ac:dyDescent="0.2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 x14ac:dyDescent="0.2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 x14ac:dyDescent="0.2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 x14ac:dyDescent="0.2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 x14ac:dyDescent="0.2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 x14ac:dyDescent="0.2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 x14ac:dyDescent="0.2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 x14ac:dyDescent="0.2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 x14ac:dyDescent="0.2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 x14ac:dyDescent="0.2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 x14ac:dyDescent="0.2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 x14ac:dyDescent="0.2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 x14ac:dyDescent="0.2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 x14ac:dyDescent="0.2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 x14ac:dyDescent="0.2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 x14ac:dyDescent="0.2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 x14ac:dyDescent="0.2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 x14ac:dyDescent="0.2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 x14ac:dyDescent="0.2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 x14ac:dyDescent="0.2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 x14ac:dyDescent="0.2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 x14ac:dyDescent="0.2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 x14ac:dyDescent="0.2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 x14ac:dyDescent="0.2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 x14ac:dyDescent="0.2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 x14ac:dyDescent="0.2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 x14ac:dyDescent="0.2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 x14ac:dyDescent="0.2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 x14ac:dyDescent="0.2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 x14ac:dyDescent="0.2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 x14ac:dyDescent="0.2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 x14ac:dyDescent="0.2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 x14ac:dyDescent="0.2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 x14ac:dyDescent="0.2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 x14ac:dyDescent="0.2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 x14ac:dyDescent="0.2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 x14ac:dyDescent="0.2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 x14ac:dyDescent="0.2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 x14ac:dyDescent="0.2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 x14ac:dyDescent="0.2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 x14ac:dyDescent="0.2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 x14ac:dyDescent="0.2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 x14ac:dyDescent="0.2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 x14ac:dyDescent="0.2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 x14ac:dyDescent="0.2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 x14ac:dyDescent="0.2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 x14ac:dyDescent="0.2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 x14ac:dyDescent="0.2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 x14ac:dyDescent="0.2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 x14ac:dyDescent="0.2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 x14ac:dyDescent="0.2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 x14ac:dyDescent="0.2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 x14ac:dyDescent="0.2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 x14ac:dyDescent="0.2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 x14ac:dyDescent="0.2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 x14ac:dyDescent="0.2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 x14ac:dyDescent="0.2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 x14ac:dyDescent="0.2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 x14ac:dyDescent="0.2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 x14ac:dyDescent="0.2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 x14ac:dyDescent="0.2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 x14ac:dyDescent="0.2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 x14ac:dyDescent="0.2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 x14ac:dyDescent="0.2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 x14ac:dyDescent="0.2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 x14ac:dyDescent="0.2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 x14ac:dyDescent="0.2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 x14ac:dyDescent="0.2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 x14ac:dyDescent="0.2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 x14ac:dyDescent="0.2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 x14ac:dyDescent="0.2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 x14ac:dyDescent="0.2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 x14ac:dyDescent="0.2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 x14ac:dyDescent="0.2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 x14ac:dyDescent="0.2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 x14ac:dyDescent="0.2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 x14ac:dyDescent="0.2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 x14ac:dyDescent="0.2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 x14ac:dyDescent="0.2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 x14ac:dyDescent="0.2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 x14ac:dyDescent="0.2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 x14ac:dyDescent="0.2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 x14ac:dyDescent="0.2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 x14ac:dyDescent="0.2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 x14ac:dyDescent="0.2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 x14ac:dyDescent="0.2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 x14ac:dyDescent="0.2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 x14ac:dyDescent="0.2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 x14ac:dyDescent="0.2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 x14ac:dyDescent="0.2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 x14ac:dyDescent="0.2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 x14ac:dyDescent="0.2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 x14ac:dyDescent="0.2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 x14ac:dyDescent="0.2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 x14ac:dyDescent="0.2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 x14ac:dyDescent="0.2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 x14ac:dyDescent="0.2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 x14ac:dyDescent="0.2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 x14ac:dyDescent="0.2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 x14ac:dyDescent="0.2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 x14ac:dyDescent="0.2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 x14ac:dyDescent="0.2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 x14ac:dyDescent="0.2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 x14ac:dyDescent="0.2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 x14ac:dyDescent="0.2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 x14ac:dyDescent="0.2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 x14ac:dyDescent="0.2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 x14ac:dyDescent="0.2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 x14ac:dyDescent="0.2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 x14ac:dyDescent="0.2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 x14ac:dyDescent="0.2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 x14ac:dyDescent="0.2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 x14ac:dyDescent="0.2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 x14ac:dyDescent="0.2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 x14ac:dyDescent="0.2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 x14ac:dyDescent="0.2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 x14ac:dyDescent="0.2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 x14ac:dyDescent="0.2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 x14ac:dyDescent="0.2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 x14ac:dyDescent="0.2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 x14ac:dyDescent="0.2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 x14ac:dyDescent="0.2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 x14ac:dyDescent="0.2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 x14ac:dyDescent="0.2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 x14ac:dyDescent="0.2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 x14ac:dyDescent="0.2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 x14ac:dyDescent="0.2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 x14ac:dyDescent="0.2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 x14ac:dyDescent="0.2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 x14ac:dyDescent="0.2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 x14ac:dyDescent="0.2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 x14ac:dyDescent="0.2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 x14ac:dyDescent="0.2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 x14ac:dyDescent="0.2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 x14ac:dyDescent="0.2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 x14ac:dyDescent="0.2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 x14ac:dyDescent="0.2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 x14ac:dyDescent="0.2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 x14ac:dyDescent="0.2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 x14ac:dyDescent="0.2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 x14ac:dyDescent="0.2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 x14ac:dyDescent="0.2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 x14ac:dyDescent="0.2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 x14ac:dyDescent="0.2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 x14ac:dyDescent="0.2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 x14ac:dyDescent="0.2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 x14ac:dyDescent="0.2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 x14ac:dyDescent="0.2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 x14ac:dyDescent="0.2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 x14ac:dyDescent="0.2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 x14ac:dyDescent="0.2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 x14ac:dyDescent="0.2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 x14ac:dyDescent="0.2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 x14ac:dyDescent="0.2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 x14ac:dyDescent="0.2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 x14ac:dyDescent="0.2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 x14ac:dyDescent="0.2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 x14ac:dyDescent="0.2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 x14ac:dyDescent="0.2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 x14ac:dyDescent="0.2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 x14ac:dyDescent="0.2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 x14ac:dyDescent="0.2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 x14ac:dyDescent="0.2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 x14ac:dyDescent="0.2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 x14ac:dyDescent="0.2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 x14ac:dyDescent="0.2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 x14ac:dyDescent="0.2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 x14ac:dyDescent="0.2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 x14ac:dyDescent="0.2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 x14ac:dyDescent="0.2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 x14ac:dyDescent="0.2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 x14ac:dyDescent="0.2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 x14ac:dyDescent="0.2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 x14ac:dyDescent="0.2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 x14ac:dyDescent="0.2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 x14ac:dyDescent="0.2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 x14ac:dyDescent="0.2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 x14ac:dyDescent="0.2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 x14ac:dyDescent="0.2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 x14ac:dyDescent="0.2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 x14ac:dyDescent="0.2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 x14ac:dyDescent="0.2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 x14ac:dyDescent="0.2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 x14ac:dyDescent="0.2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 x14ac:dyDescent="0.2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 x14ac:dyDescent="0.2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 x14ac:dyDescent="0.2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 x14ac:dyDescent="0.2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 x14ac:dyDescent="0.2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 x14ac:dyDescent="0.2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 x14ac:dyDescent="0.2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 x14ac:dyDescent="0.2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 x14ac:dyDescent="0.2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 x14ac:dyDescent="0.2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 x14ac:dyDescent="0.2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 x14ac:dyDescent="0.2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 x14ac:dyDescent="0.2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 x14ac:dyDescent="0.2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 x14ac:dyDescent="0.2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 x14ac:dyDescent="0.2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 x14ac:dyDescent="0.2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 x14ac:dyDescent="0.2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 x14ac:dyDescent="0.2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 x14ac:dyDescent="0.2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 x14ac:dyDescent="0.2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 x14ac:dyDescent="0.2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 x14ac:dyDescent="0.2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 x14ac:dyDescent="0.2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 x14ac:dyDescent="0.2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 x14ac:dyDescent="0.2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 x14ac:dyDescent="0.2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 x14ac:dyDescent="0.2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 x14ac:dyDescent="0.2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 x14ac:dyDescent="0.2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 x14ac:dyDescent="0.2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 x14ac:dyDescent="0.2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 x14ac:dyDescent="0.2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 x14ac:dyDescent="0.2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 x14ac:dyDescent="0.2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 x14ac:dyDescent="0.2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6" x14ac:dyDescent="0.2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P1" workbookViewId="0">
      <selection activeCell="S23" sqref="S23"/>
    </sheetView>
  </sheetViews>
  <sheetFormatPr baseColWidth="10" defaultColWidth="8.83203125" defaultRowHeight="16" x14ac:dyDescent="0.2"/>
  <cols>
    <col min="1" max="1" width="19.5" style="193" bestFit="1" customWidth="1"/>
    <col min="2" max="2" width="21.5" style="193" bestFit="1" customWidth="1"/>
    <col min="3" max="3" width="19.5" style="193" bestFit="1" customWidth="1"/>
    <col min="4" max="4" width="34.5" style="193" bestFit="1" customWidth="1"/>
    <col min="5" max="5" width="33.5" style="193" bestFit="1" customWidth="1"/>
    <col min="6" max="6" width="18.6640625" style="199" bestFit="1" customWidth="1"/>
    <col min="7" max="7" width="20.1640625" style="199" bestFit="1" customWidth="1"/>
    <col min="8" max="8" width="19.5" style="206" bestFit="1" customWidth="1"/>
    <col min="9" max="9" width="20" style="199" bestFit="1" customWidth="1"/>
    <col min="10" max="10" width="22" style="193" bestFit="1" customWidth="1"/>
    <col min="11" max="11" width="18" style="199" bestFit="1" customWidth="1"/>
    <col min="12" max="12" width="21.5" style="199" bestFit="1" customWidth="1"/>
    <col min="13" max="13" width="14.5" style="205" bestFit="1" customWidth="1"/>
    <col min="14" max="14" width="13.6640625" style="205" bestFit="1" customWidth="1"/>
    <col min="15" max="15" width="14.83203125" style="205" bestFit="1" customWidth="1"/>
    <col min="16" max="16" width="22" style="205" bestFit="1" customWidth="1"/>
    <col min="17" max="17" width="21.6640625" style="205" bestFit="1" customWidth="1"/>
    <col min="18" max="19" width="26.5" style="205" bestFit="1" customWidth="1"/>
    <col min="20" max="20" width="18.5" style="198" bestFit="1" customWidth="1"/>
    <col min="21" max="21" width="24.5" style="199" bestFit="1" customWidth="1"/>
    <col min="22" max="16384" width="8.83203125" style="200"/>
  </cols>
  <sheetData>
    <row r="1" spans="1:21" ht="17.25" customHeight="1" x14ac:dyDescent="0.2">
      <c r="F1" s="274" t="s">
        <v>61</v>
      </c>
      <c r="G1" s="274"/>
      <c r="H1" s="274"/>
      <c r="I1" s="274"/>
      <c r="J1" s="275"/>
      <c r="K1" s="274"/>
      <c r="L1" s="274"/>
      <c r="M1" s="276"/>
      <c r="N1" s="276"/>
      <c r="O1" s="276"/>
      <c r="P1" s="196"/>
      <c r="Q1" s="196"/>
      <c r="R1" s="277" t="s">
        <v>62</v>
      </c>
      <c r="S1" s="277"/>
    </row>
    <row r="2" spans="1:21" ht="17.25" customHeight="1" x14ac:dyDescent="0.2">
      <c r="A2" s="195" t="s">
        <v>63</v>
      </c>
      <c r="B2" s="195" t="s">
        <v>64</v>
      </c>
      <c r="C2" s="195" t="s">
        <v>0</v>
      </c>
      <c r="D2" s="195" t="s">
        <v>65</v>
      </c>
      <c r="E2" s="195" t="s">
        <v>66</v>
      </c>
      <c r="F2" s="194" t="s">
        <v>67</v>
      </c>
      <c r="G2" s="194" t="s">
        <v>68</v>
      </c>
      <c r="H2" s="194" t="s">
        <v>69</v>
      </c>
      <c r="I2" s="194" t="s">
        <v>70</v>
      </c>
      <c r="J2" s="195" t="s">
        <v>71</v>
      </c>
      <c r="K2" s="194" t="s">
        <v>72</v>
      </c>
      <c r="L2" s="194" t="s">
        <v>73</v>
      </c>
      <c r="M2" s="196" t="s">
        <v>74</v>
      </c>
      <c r="N2" s="196" t="s">
        <v>75</v>
      </c>
      <c r="O2" s="196" t="s">
        <v>1</v>
      </c>
      <c r="P2" s="196" t="s">
        <v>76</v>
      </c>
      <c r="Q2" s="196" t="s">
        <v>77</v>
      </c>
      <c r="R2" s="196" t="s">
        <v>78</v>
      </c>
      <c r="S2" s="196" t="s">
        <v>79</v>
      </c>
      <c r="T2" s="201" t="s">
        <v>80</v>
      </c>
      <c r="U2" s="194" t="s">
        <v>6</v>
      </c>
    </row>
    <row r="3" spans="1:21" ht="17.25" customHeight="1" x14ac:dyDescent="0.2">
      <c r="A3" s="202">
        <v>1</v>
      </c>
      <c r="B3" s="202">
        <v>43560</v>
      </c>
      <c r="C3" s="202">
        <v>1</v>
      </c>
      <c r="D3" s="202">
        <f t="shared" ref="D3:D23" si="0">B3*C3</f>
        <v>43560</v>
      </c>
      <c r="E3" s="203">
        <f t="shared" ref="E3:E23" si="1">0.09290303*D3</f>
        <v>4046.8559867999998</v>
      </c>
      <c r="F3" s="203">
        <f t="shared" ref="F3:F23" si="2">SQRT(B3)</f>
        <v>208.71032557111303</v>
      </c>
      <c r="G3" s="203">
        <f t="shared" ref="G3:G23" si="3">F3</f>
        <v>208.71032557111303</v>
      </c>
      <c r="H3" s="203">
        <f t="shared" ref="H3:H23" si="4">D3/G3</f>
        <v>208.71032557111303</v>
      </c>
      <c r="I3" s="203">
        <v>7.75</v>
      </c>
      <c r="J3" s="202">
        <v>6</v>
      </c>
      <c r="K3" s="203">
        <v>3.5</v>
      </c>
      <c r="L3" s="203">
        <f t="shared" ref="L3:L23" si="5">I3*K3</f>
        <v>27.125</v>
      </c>
      <c r="M3" s="197">
        <f t="shared" ref="M3:M23" si="6">ROUNDDOWN(G3/K3,0)</f>
        <v>59</v>
      </c>
      <c r="N3" s="197">
        <f t="shared" ref="N3:N23" si="7">ROUNDDOWN(H3/(I3+J3),0)</f>
        <v>15</v>
      </c>
      <c r="O3" s="197">
        <f t="shared" ref="O3:O23" si="8">M3*N3</f>
        <v>885</v>
      </c>
      <c r="P3" s="197">
        <f t="shared" ref="P3:P23" si="9">O3*I3*K3</f>
        <v>24005.625</v>
      </c>
      <c r="Q3" s="197">
        <f t="shared" ref="Q3:Q23" si="10">0.09290303*P3</f>
        <v>2230.19529954375</v>
      </c>
      <c r="R3" s="197">
        <f t="shared" ref="R3:R23" si="11">ROUNDDOWN(F3-N3*I3,0)</f>
        <v>92</v>
      </c>
      <c r="S3" s="197">
        <f t="shared" ref="S3:S20" si="12">ROUNDDOWN(R3/(N3-1),0)</f>
        <v>6</v>
      </c>
      <c r="T3" s="204">
        <v>0.19</v>
      </c>
      <c r="U3" s="203">
        <f t="shared" ref="U3:U23" si="13">Q3*1*T3</f>
        <v>423.73710691331252</v>
      </c>
    </row>
    <row r="4" spans="1:21" ht="17.25" customHeight="1" x14ac:dyDescent="0.2">
      <c r="A4" s="202">
        <v>1</v>
      </c>
      <c r="B4" s="202">
        <v>43560</v>
      </c>
      <c r="C4" s="203">
        <v>0.95</v>
      </c>
      <c r="D4" s="202">
        <f t="shared" si="0"/>
        <v>41382</v>
      </c>
      <c r="E4" s="203">
        <f t="shared" si="1"/>
        <v>3844.5131874599997</v>
      </c>
      <c r="F4" s="203">
        <f t="shared" si="2"/>
        <v>208.71032557111303</v>
      </c>
      <c r="G4" s="203">
        <f t="shared" si="3"/>
        <v>208.71032557111303</v>
      </c>
      <c r="H4" s="203">
        <f t="shared" si="4"/>
        <v>198.27480929255739</v>
      </c>
      <c r="I4" s="203">
        <v>7.75</v>
      </c>
      <c r="J4" s="202">
        <v>6</v>
      </c>
      <c r="K4" s="203">
        <v>3.5</v>
      </c>
      <c r="L4" s="203">
        <f t="shared" si="5"/>
        <v>27.125</v>
      </c>
      <c r="M4" s="197">
        <f t="shared" si="6"/>
        <v>59</v>
      </c>
      <c r="N4" s="197">
        <f t="shared" si="7"/>
        <v>14</v>
      </c>
      <c r="O4" s="197">
        <f t="shared" si="8"/>
        <v>826</v>
      </c>
      <c r="P4" s="197">
        <f t="shared" si="9"/>
        <v>22405.25</v>
      </c>
      <c r="Q4" s="197">
        <f t="shared" si="10"/>
        <v>2081.5156129074999</v>
      </c>
      <c r="R4" s="197">
        <f t="shared" si="11"/>
        <v>100</v>
      </c>
      <c r="S4" s="197">
        <f t="shared" si="12"/>
        <v>7</v>
      </c>
      <c r="T4" s="204">
        <v>0.19</v>
      </c>
      <c r="U4" s="203">
        <f t="shared" si="13"/>
        <v>395.48796645242498</v>
      </c>
    </row>
    <row r="5" spans="1:21" ht="17.25" customHeight="1" x14ac:dyDescent="0.2">
      <c r="A5" s="202">
        <v>1</v>
      </c>
      <c r="B5" s="202">
        <v>43560</v>
      </c>
      <c r="C5" s="203">
        <v>0.9</v>
      </c>
      <c r="D5" s="202">
        <f t="shared" si="0"/>
        <v>39204</v>
      </c>
      <c r="E5" s="203">
        <f t="shared" si="1"/>
        <v>3642.1703881200001</v>
      </c>
      <c r="F5" s="203">
        <f t="shared" si="2"/>
        <v>208.71032557111303</v>
      </c>
      <c r="G5" s="203">
        <f t="shared" si="3"/>
        <v>208.71032557111303</v>
      </c>
      <c r="H5" s="203">
        <f t="shared" si="4"/>
        <v>187.83929301400173</v>
      </c>
      <c r="I5" s="203">
        <v>7.75</v>
      </c>
      <c r="J5" s="202">
        <v>6</v>
      </c>
      <c r="K5" s="203">
        <v>3.5</v>
      </c>
      <c r="L5" s="203">
        <f t="shared" si="5"/>
        <v>27.125</v>
      </c>
      <c r="M5" s="197">
        <f t="shared" si="6"/>
        <v>59</v>
      </c>
      <c r="N5" s="197">
        <f t="shared" si="7"/>
        <v>13</v>
      </c>
      <c r="O5" s="197">
        <f t="shared" si="8"/>
        <v>767</v>
      </c>
      <c r="P5" s="197">
        <f t="shared" si="9"/>
        <v>20804.875</v>
      </c>
      <c r="Q5" s="197">
        <f t="shared" si="10"/>
        <v>1932.8359262712499</v>
      </c>
      <c r="R5" s="197">
        <f t="shared" si="11"/>
        <v>107</v>
      </c>
      <c r="S5" s="197">
        <f t="shared" si="12"/>
        <v>8</v>
      </c>
      <c r="T5" s="204">
        <v>0.19</v>
      </c>
      <c r="U5" s="203">
        <f t="shared" si="13"/>
        <v>367.23882599153751</v>
      </c>
    </row>
    <row r="6" spans="1:21" ht="17.25" customHeight="1" x14ac:dyDescent="0.2">
      <c r="A6" s="202">
        <v>1</v>
      </c>
      <c r="B6" s="202">
        <v>43560</v>
      </c>
      <c r="C6" s="203">
        <v>0.85</v>
      </c>
      <c r="D6" s="202">
        <f t="shared" si="0"/>
        <v>37026</v>
      </c>
      <c r="E6" s="203">
        <f t="shared" si="1"/>
        <v>3439.82758878</v>
      </c>
      <c r="F6" s="203">
        <f t="shared" si="2"/>
        <v>208.71032557111303</v>
      </c>
      <c r="G6" s="203">
        <f t="shared" si="3"/>
        <v>208.71032557111303</v>
      </c>
      <c r="H6" s="203">
        <f t="shared" si="4"/>
        <v>177.40377673544609</v>
      </c>
      <c r="I6" s="203">
        <v>7.75</v>
      </c>
      <c r="J6" s="202">
        <v>6</v>
      </c>
      <c r="K6" s="203">
        <v>3.5</v>
      </c>
      <c r="L6" s="203">
        <f t="shared" si="5"/>
        <v>27.125</v>
      </c>
      <c r="M6" s="197">
        <f t="shared" si="6"/>
        <v>59</v>
      </c>
      <c r="N6" s="197">
        <f t="shared" si="7"/>
        <v>12</v>
      </c>
      <c r="O6" s="197">
        <f t="shared" si="8"/>
        <v>708</v>
      </c>
      <c r="P6" s="197">
        <f t="shared" si="9"/>
        <v>19204.5</v>
      </c>
      <c r="Q6" s="197">
        <f t="shared" si="10"/>
        <v>1784.156239635</v>
      </c>
      <c r="R6" s="197">
        <f t="shared" si="11"/>
        <v>115</v>
      </c>
      <c r="S6" s="197">
        <f t="shared" si="12"/>
        <v>10</v>
      </c>
      <c r="T6" s="204">
        <v>0.19</v>
      </c>
      <c r="U6" s="203">
        <f t="shared" si="13"/>
        <v>338.98968553065004</v>
      </c>
    </row>
    <row r="7" spans="1:21" ht="17.25" customHeight="1" x14ac:dyDescent="0.2">
      <c r="A7" s="202">
        <v>1</v>
      </c>
      <c r="B7" s="202">
        <v>43560</v>
      </c>
      <c r="C7" s="203">
        <v>0.8</v>
      </c>
      <c r="D7" s="202">
        <f t="shared" si="0"/>
        <v>34848</v>
      </c>
      <c r="E7" s="203">
        <f t="shared" si="1"/>
        <v>3237.48478944</v>
      </c>
      <c r="F7" s="203">
        <f t="shared" si="2"/>
        <v>208.71032557111303</v>
      </c>
      <c r="G7" s="203">
        <f t="shared" si="3"/>
        <v>208.71032557111303</v>
      </c>
      <c r="H7" s="203">
        <f t="shared" si="4"/>
        <v>166.96826045689042</v>
      </c>
      <c r="I7" s="203">
        <v>7.75</v>
      </c>
      <c r="J7" s="202">
        <v>6</v>
      </c>
      <c r="K7" s="203">
        <v>3.5</v>
      </c>
      <c r="L7" s="203">
        <f t="shared" si="5"/>
        <v>27.125</v>
      </c>
      <c r="M7" s="197">
        <f t="shared" si="6"/>
        <v>59</v>
      </c>
      <c r="N7" s="197">
        <f t="shared" si="7"/>
        <v>12</v>
      </c>
      <c r="O7" s="197">
        <f t="shared" si="8"/>
        <v>708</v>
      </c>
      <c r="P7" s="197">
        <f t="shared" si="9"/>
        <v>19204.5</v>
      </c>
      <c r="Q7" s="197">
        <f t="shared" si="10"/>
        <v>1784.156239635</v>
      </c>
      <c r="R7" s="197">
        <f t="shared" si="11"/>
        <v>115</v>
      </c>
      <c r="S7" s="197">
        <f t="shared" si="12"/>
        <v>10</v>
      </c>
      <c r="T7" s="204">
        <v>0.19</v>
      </c>
      <c r="U7" s="203">
        <f t="shared" si="13"/>
        <v>338.98968553065004</v>
      </c>
    </row>
    <row r="8" spans="1:21" ht="17.25" customHeight="1" x14ac:dyDescent="0.2">
      <c r="A8" s="202">
        <v>1</v>
      </c>
      <c r="B8" s="202">
        <v>43560</v>
      </c>
      <c r="C8" s="203">
        <v>0.75</v>
      </c>
      <c r="D8" s="202">
        <f t="shared" si="0"/>
        <v>32670</v>
      </c>
      <c r="E8" s="203">
        <f t="shared" si="1"/>
        <v>3035.1419900999999</v>
      </c>
      <c r="F8" s="203">
        <f t="shared" si="2"/>
        <v>208.71032557111303</v>
      </c>
      <c r="G8" s="203">
        <f t="shared" si="3"/>
        <v>208.71032557111303</v>
      </c>
      <c r="H8" s="203">
        <f t="shared" si="4"/>
        <v>156.53274417833478</v>
      </c>
      <c r="I8" s="203">
        <v>7.75</v>
      </c>
      <c r="J8" s="202">
        <v>6</v>
      </c>
      <c r="K8" s="203">
        <v>3.5</v>
      </c>
      <c r="L8" s="203">
        <f t="shared" si="5"/>
        <v>27.125</v>
      </c>
      <c r="M8" s="197">
        <f t="shared" si="6"/>
        <v>59</v>
      </c>
      <c r="N8" s="197">
        <f t="shared" si="7"/>
        <v>11</v>
      </c>
      <c r="O8" s="197">
        <f t="shared" si="8"/>
        <v>649</v>
      </c>
      <c r="P8" s="197">
        <f t="shared" si="9"/>
        <v>17604.125</v>
      </c>
      <c r="Q8" s="197">
        <f t="shared" si="10"/>
        <v>1635.4765529987499</v>
      </c>
      <c r="R8" s="197">
        <f t="shared" si="11"/>
        <v>123</v>
      </c>
      <c r="S8" s="197">
        <f t="shared" si="12"/>
        <v>12</v>
      </c>
      <c r="T8" s="204">
        <v>0.19</v>
      </c>
      <c r="U8" s="203">
        <f t="shared" si="13"/>
        <v>310.7405450697625</v>
      </c>
    </row>
    <row r="9" spans="1:21" ht="17.25" customHeight="1" x14ac:dyDescent="0.2">
      <c r="A9" s="202">
        <v>1</v>
      </c>
      <c r="B9" s="202">
        <v>43560</v>
      </c>
      <c r="C9" s="203">
        <v>0.7</v>
      </c>
      <c r="D9" s="203">
        <f t="shared" si="0"/>
        <v>30491.999999999996</v>
      </c>
      <c r="E9" s="203">
        <f t="shared" si="1"/>
        <v>2832.7991907599994</v>
      </c>
      <c r="F9" s="203">
        <f t="shared" si="2"/>
        <v>208.71032557111303</v>
      </c>
      <c r="G9" s="203">
        <f t="shared" si="3"/>
        <v>208.71032557111303</v>
      </c>
      <c r="H9" s="203">
        <f t="shared" si="4"/>
        <v>146.09722789977911</v>
      </c>
      <c r="I9" s="203">
        <v>7.75</v>
      </c>
      <c r="J9" s="202">
        <v>6</v>
      </c>
      <c r="K9" s="203">
        <v>3.5</v>
      </c>
      <c r="L9" s="203">
        <f t="shared" si="5"/>
        <v>27.125</v>
      </c>
      <c r="M9" s="197">
        <f t="shared" si="6"/>
        <v>59</v>
      </c>
      <c r="N9" s="197">
        <f t="shared" si="7"/>
        <v>10</v>
      </c>
      <c r="O9" s="197">
        <f t="shared" si="8"/>
        <v>590</v>
      </c>
      <c r="P9" s="197">
        <f t="shared" si="9"/>
        <v>16003.75</v>
      </c>
      <c r="Q9" s="197">
        <f t="shared" si="10"/>
        <v>1486.7968663624999</v>
      </c>
      <c r="R9" s="197">
        <f t="shared" si="11"/>
        <v>131</v>
      </c>
      <c r="S9" s="197">
        <f t="shared" si="12"/>
        <v>14</v>
      </c>
      <c r="T9" s="204">
        <v>0.19</v>
      </c>
      <c r="U9" s="203">
        <f t="shared" si="13"/>
        <v>282.49140460887497</v>
      </c>
    </row>
    <row r="10" spans="1:21" ht="17.25" customHeight="1" x14ac:dyDescent="0.2">
      <c r="A10" s="202">
        <v>1</v>
      </c>
      <c r="B10" s="202">
        <v>43560</v>
      </c>
      <c r="C10" s="203">
        <v>0.65</v>
      </c>
      <c r="D10" s="202">
        <f t="shared" si="0"/>
        <v>28314</v>
      </c>
      <c r="E10" s="203">
        <f t="shared" si="1"/>
        <v>2630.4563914199998</v>
      </c>
      <c r="F10" s="203">
        <f t="shared" si="2"/>
        <v>208.71032557111303</v>
      </c>
      <c r="G10" s="203">
        <f t="shared" si="3"/>
        <v>208.71032557111303</v>
      </c>
      <c r="H10" s="203">
        <f t="shared" si="4"/>
        <v>135.66171162122347</v>
      </c>
      <c r="I10" s="203">
        <v>7.75</v>
      </c>
      <c r="J10" s="202">
        <v>6</v>
      </c>
      <c r="K10" s="203">
        <v>3.5</v>
      </c>
      <c r="L10" s="203">
        <f t="shared" si="5"/>
        <v>27.125</v>
      </c>
      <c r="M10" s="197">
        <f t="shared" si="6"/>
        <v>59</v>
      </c>
      <c r="N10" s="197">
        <f t="shared" si="7"/>
        <v>9</v>
      </c>
      <c r="O10" s="197">
        <f t="shared" si="8"/>
        <v>531</v>
      </c>
      <c r="P10" s="197">
        <f t="shared" si="9"/>
        <v>14403.375</v>
      </c>
      <c r="Q10" s="197">
        <f t="shared" si="10"/>
        <v>1338.11717972625</v>
      </c>
      <c r="R10" s="197">
        <f t="shared" si="11"/>
        <v>138</v>
      </c>
      <c r="S10" s="197">
        <f t="shared" si="12"/>
        <v>17</v>
      </c>
      <c r="T10" s="204">
        <v>0.19</v>
      </c>
      <c r="U10" s="203">
        <f t="shared" si="13"/>
        <v>254.2422641479875</v>
      </c>
    </row>
    <row r="11" spans="1:21" ht="17.25" customHeight="1" x14ac:dyDescent="0.2">
      <c r="A11" s="202">
        <v>1</v>
      </c>
      <c r="B11" s="202">
        <v>43560</v>
      </c>
      <c r="C11" s="203">
        <v>0.6</v>
      </c>
      <c r="D11" s="202">
        <f t="shared" si="0"/>
        <v>26136</v>
      </c>
      <c r="E11" s="203">
        <f t="shared" si="1"/>
        <v>2428.1135920799998</v>
      </c>
      <c r="F11" s="203">
        <f t="shared" si="2"/>
        <v>208.71032557111303</v>
      </c>
      <c r="G11" s="203">
        <f t="shared" si="3"/>
        <v>208.71032557111303</v>
      </c>
      <c r="H11" s="203">
        <f t="shared" si="4"/>
        <v>125.22619534266782</v>
      </c>
      <c r="I11" s="203">
        <v>7.75</v>
      </c>
      <c r="J11" s="202">
        <v>6</v>
      </c>
      <c r="K11" s="203">
        <v>3.5</v>
      </c>
      <c r="L11" s="203">
        <f t="shared" si="5"/>
        <v>27.125</v>
      </c>
      <c r="M11" s="197">
        <f t="shared" si="6"/>
        <v>59</v>
      </c>
      <c r="N11" s="197">
        <f t="shared" si="7"/>
        <v>9</v>
      </c>
      <c r="O11" s="197">
        <f t="shared" si="8"/>
        <v>531</v>
      </c>
      <c r="P11" s="197">
        <f t="shared" si="9"/>
        <v>14403.375</v>
      </c>
      <c r="Q11" s="197">
        <f t="shared" si="10"/>
        <v>1338.11717972625</v>
      </c>
      <c r="R11" s="197">
        <f t="shared" si="11"/>
        <v>138</v>
      </c>
      <c r="S11" s="197">
        <f t="shared" si="12"/>
        <v>17</v>
      </c>
      <c r="T11" s="204">
        <v>0.19</v>
      </c>
      <c r="U11" s="203">
        <f t="shared" si="13"/>
        <v>254.2422641479875</v>
      </c>
    </row>
    <row r="12" spans="1:21" ht="17.25" customHeight="1" x14ac:dyDescent="0.2">
      <c r="A12" s="202">
        <v>1</v>
      </c>
      <c r="B12" s="202">
        <v>43560</v>
      </c>
      <c r="C12" s="203">
        <v>0.55000000000000004</v>
      </c>
      <c r="D12" s="203">
        <f t="shared" si="0"/>
        <v>23958.000000000004</v>
      </c>
      <c r="E12" s="203">
        <f t="shared" si="1"/>
        <v>2225.7707927400002</v>
      </c>
      <c r="F12" s="203">
        <f t="shared" si="2"/>
        <v>208.71032557111303</v>
      </c>
      <c r="G12" s="203">
        <f t="shared" si="3"/>
        <v>208.71032557111303</v>
      </c>
      <c r="H12" s="203">
        <f t="shared" si="4"/>
        <v>114.79067906411218</v>
      </c>
      <c r="I12" s="203">
        <v>7.75</v>
      </c>
      <c r="J12" s="202">
        <v>6</v>
      </c>
      <c r="K12" s="203">
        <v>3.5</v>
      </c>
      <c r="L12" s="203">
        <f t="shared" si="5"/>
        <v>27.125</v>
      </c>
      <c r="M12" s="197">
        <f t="shared" si="6"/>
        <v>59</v>
      </c>
      <c r="N12" s="197">
        <f t="shared" si="7"/>
        <v>8</v>
      </c>
      <c r="O12" s="197">
        <f t="shared" si="8"/>
        <v>472</v>
      </c>
      <c r="P12" s="197">
        <f t="shared" si="9"/>
        <v>12803</v>
      </c>
      <c r="Q12" s="197">
        <f t="shared" si="10"/>
        <v>1189.4374930899999</v>
      </c>
      <c r="R12" s="197">
        <f t="shared" si="11"/>
        <v>146</v>
      </c>
      <c r="S12" s="197">
        <f t="shared" si="12"/>
        <v>20</v>
      </c>
      <c r="T12" s="204">
        <v>0.19</v>
      </c>
      <c r="U12" s="203">
        <f t="shared" si="13"/>
        <v>225.99312368709997</v>
      </c>
    </row>
    <row r="13" spans="1:21" ht="17.25" customHeight="1" x14ac:dyDescent="0.2">
      <c r="A13" s="202">
        <v>1</v>
      </c>
      <c r="B13" s="202">
        <v>43560</v>
      </c>
      <c r="C13" s="203">
        <v>0.5</v>
      </c>
      <c r="D13" s="202">
        <f t="shared" si="0"/>
        <v>21780</v>
      </c>
      <c r="E13" s="203">
        <f t="shared" si="1"/>
        <v>2023.4279933999999</v>
      </c>
      <c r="F13" s="203">
        <f t="shared" si="2"/>
        <v>208.71032557111303</v>
      </c>
      <c r="G13" s="203">
        <f t="shared" si="3"/>
        <v>208.71032557111303</v>
      </c>
      <c r="H13" s="203">
        <f t="shared" si="4"/>
        <v>104.35516278555652</v>
      </c>
      <c r="I13" s="203">
        <v>7.75</v>
      </c>
      <c r="J13" s="202">
        <v>6</v>
      </c>
      <c r="K13" s="203">
        <v>3.5</v>
      </c>
      <c r="L13" s="203">
        <f t="shared" si="5"/>
        <v>27.125</v>
      </c>
      <c r="M13" s="197">
        <f t="shared" si="6"/>
        <v>59</v>
      </c>
      <c r="N13" s="197">
        <f t="shared" si="7"/>
        <v>7</v>
      </c>
      <c r="O13" s="197">
        <f t="shared" si="8"/>
        <v>413</v>
      </c>
      <c r="P13" s="197">
        <f t="shared" si="9"/>
        <v>11202.625</v>
      </c>
      <c r="Q13" s="197">
        <f t="shared" si="10"/>
        <v>1040.7578064537499</v>
      </c>
      <c r="R13" s="197">
        <f t="shared" si="11"/>
        <v>154</v>
      </c>
      <c r="S13" s="197">
        <f t="shared" si="12"/>
        <v>25</v>
      </c>
      <c r="T13" s="204">
        <v>0.19</v>
      </c>
      <c r="U13" s="203">
        <f t="shared" si="13"/>
        <v>197.74398322621249</v>
      </c>
    </row>
    <row r="14" spans="1:21" ht="17.25" customHeight="1" x14ac:dyDescent="0.2">
      <c r="A14" s="202">
        <v>1</v>
      </c>
      <c r="B14" s="202">
        <v>43560</v>
      </c>
      <c r="C14" s="203">
        <v>0.45</v>
      </c>
      <c r="D14" s="202">
        <f t="shared" si="0"/>
        <v>19602</v>
      </c>
      <c r="E14" s="203">
        <f t="shared" si="1"/>
        <v>1821.08519406</v>
      </c>
      <c r="F14" s="203">
        <f t="shared" si="2"/>
        <v>208.71032557111303</v>
      </c>
      <c r="G14" s="203">
        <f t="shared" si="3"/>
        <v>208.71032557111303</v>
      </c>
      <c r="H14" s="203">
        <f t="shared" si="4"/>
        <v>93.919646507000863</v>
      </c>
      <c r="I14" s="203">
        <v>7.75</v>
      </c>
      <c r="J14" s="202">
        <v>6</v>
      </c>
      <c r="K14" s="203">
        <v>3.5</v>
      </c>
      <c r="L14" s="203">
        <f t="shared" si="5"/>
        <v>27.125</v>
      </c>
      <c r="M14" s="197">
        <f t="shared" si="6"/>
        <v>59</v>
      </c>
      <c r="N14" s="197">
        <f t="shared" si="7"/>
        <v>6</v>
      </c>
      <c r="O14" s="197">
        <f t="shared" si="8"/>
        <v>354</v>
      </c>
      <c r="P14" s="197">
        <f t="shared" si="9"/>
        <v>9602.25</v>
      </c>
      <c r="Q14" s="197">
        <f t="shared" si="10"/>
        <v>892.07811981750001</v>
      </c>
      <c r="R14" s="197">
        <f t="shared" si="11"/>
        <v>162</v>
      </c>
      <c r="S14" s="197">
        <f t="shared" si="12"/>
        <v>32</v>
      </c>
      <c r="T14" s="204">
        <v>0.19</v>
      </c>
      <c r="U14" s="203">
        <f t="shared" si="13"/>
        <v>169.49484276532502</v>
      </c>
    </row>
    <row r="15" spans="1:21" ht="17.25" customHeight="1" x14ac:dyDescent="0.2">
      <c r="A15" s="202">
        <v>1</v>
      </c>
      <c r="B15" s="202">
        <v>43560</v>
      </c>
      <c r="C15" s="203">
        <v>0.4</v>
      </c>
      <c r="D15" s="202">
        <f t="shared" si="0"/>
        <v>17424</v>
      </c>
      <c r="E15" s="203">
        <f t="shared" si="1"/>
        <v>1618.74239472</v>
      </c>
      <c r="F15" s="203">
        <f t="shared" si="2"/>
        <v>208.71032557111303</v>
      </c>
      <c r="G15" s="203">
        <f t="shared" si="3"/>
        <v>208.71032557111303</v>
      </c>
      <c r="H15" s="203">
        <f t="shared" si="4"/>
        <v>83.48413022844521</v>
      </c>
      <c r="I15" s="203">
        <v>7.75</v>
      </c>
      <c r="J15" s="202">
        <v>6</v>
      </c>
      <c r="K15" s="203">
        <v>3.5</v>
      </c>
      <c r="L15" s="203">
        <f t="shared" si="5"/>
        <v>27.125</v>
      </c>
      <c r="M15" s="197">
        <f t="shared" si="6"/>
        <v>59</v>
      </c>
      <c r="N15" s="197">
        <f t="shared" si="7"/>
        <v>6</v>
      </c>
      <c r="O15" s="197">
        <f t="shared" si="8"/>
        <v>354</v>
      </c>
      <c r="P15" s="197">
        <f t="shared" si="9"/>
        <v>9602.25</v>
      </c>
      <c r="Q15" s="197">
        <f t="shared" si="10"/>
        <v>892.07811981750001</v>
      </c>
      <c r="R15" s="197">
        <f t="shared" si="11"/>
        <v>162</v>
      </c>
      <c r="S15" s="197">
        <f t="shared" si="12"/>
        <v>32</v>
      </c>
      <c r="T15" s="204">
        <v>0.19</v>
      </c>
      <c r="U15" s="203">
        <f t="shared" si="13"/>
        <v>169.49484276532502</v>
      </c>
    </row>
    <row r="16" spans="1:21" ht="17.25" customHeight="1" x14ac:dyDescent="0.2">
      <c r="A16" s="202">
        <v>1</v>
      </c>
      <c r="B16" s="202">
        <v>43560</v>
      </c>
      <c r="C16" s="203">
        <v>0.35</v>
      </c>
      <c r="D16" s="203">
        <f t="shared" si="0"/>
        <v>15245.999999999998</v>
      </c>
      <c r="E16" s="203">
        <f t="shared" si="1"/>
        <v>1416.3995953799997</v>
      </c>
      <c r="F16" s="203">
        <f t="shared" si="2"/>
        <v>208.71032557111303</v>
      </c>
      <c r="G16" s="203">
        <f t="shared" si="3"/>
        <v>208.71032557111303</v>
      </c>
      <c r="H16" s="203">
        <f t="shared" si="4"/>
        <v>73.048613949889557</v>
      </c>
      <c r="I16" s="203">
        <v>7.75</v>
      </c>
      <c r="J16" s="202">
        <v>6</v>
      </c>
      <c r="K16" s="203">
        <v>3.5</v>
      </c>
      <c r="L16" s="203">
        <f t="shared" si="5"/>
        <v>27.125</v>
      </c>
      <c r="M16" s="197">
        <f t="shared" si="6"/>
        <v>59</v>
      </c>
      <c r="N16" s="197">
        <f t="shared" si="7"/>
        <v>5</v>
      </c>
      <c r="O16" s="197">
        <f t="shared" si="8"/>
        <v>295</v>
      </c>
      <c r="P16" s="197">
        <f t="shared" si="9"/>
        <v>8001.875</v>
      </c>
      <c r="Q16" s="197">
        <f t="shared" si="10"/>
        <v>743.39843318124997</v>
      </c>
      <c r="R16" s="197">
        <f t="shared" si="11"/>
        <v>169</v>
      </c>
      <c r="S16" s="197">
        <f t="shared" si="12"/>
        <v>42</v>
      </c>
      <c r="T16" s="204">
        <v>0.19</v>
      </c>
      <c r="U16" s="203">
        <f t="shared" si="13"/>
        <v>141.24570230443749</v>
      </c>
    </row>
    <row r="17" spans="1:21" ht="17.25" customHeight="1" x14ac:dyDescent="0.2">
      <c r="A17" s="202">
        <v>1</v>
      </c>
      <c r="B17" s="202">
        <v>43560</v>
      </c>
      <c r="C17" s="203">
        <v>0.3</v>
      </c>
      <c r="D17" s="202">
        <f t="shared" si="0"/>
        <v>13068</v>
      </c>
      <c r="E17" s="203">
        <f t="shared" si="1"/>
        <v>1214.0567960399999</v>
      </c>
      <c r="F17" s="203">
        <f t="shared" si="2"/>
        <v>208.71032557111303</v>
      </c>
      <c r="G17" s="203">
        <f t="shared" si="3"/>
        <v>208.71032557111303</v>
      </c>
      <c r="H17" s="203">
        <f t="shared" si="4"/>
        <v>62.613097671333911</v>
      </c>
      <c r="I17" s="203">
        <v>7.75</v>
      </c>
      <c r="J17" s="202">
        <v>6</v>
      </c>
      <c r="K17" s="203">
        <v>3.5</v>
      </c>
      <c r="L17" s="203">
        <f t="shared" si="5"/>
        <v>27.125</v>
      </c>
      <c r="M17" s="197">
        <f t="shared" si="6"/>
        <v>59</v>
      </c>
      <c r="N17" s="197">
        <f t="shared" si="7"/>
        <v>4</v>
      </c>
      <c r="O17" s="197">
        <f t="shared" si="8"/>
        <v>236</v>
      </c>
      <c r="P17" s="197">
        <f t="shared" si="9"/>
        <v>6401.5</v>
      </c>
      <c r="Q17" s="197">
        <f t="shared" si="10"/>
        <v>594.71874654499993</v>
      </c>
      <c r="R17" s="197">
        <f t="shared" si="11"/>
        <v>177</v>
      </c>
      <c r="S17" s="197">
        <f t="shared" si="12"/>
        <v>59</v>
      </c>
      <c r="T17" s="204">
        <v>0.19</v>
      </c>
      <c r="U17" s="203">
        <f t="shared" si="13"/>
        <v>112.99656184354998</v>
      </c>
    </row>
    <row r="18" spans="1:21" ht="17.25" customHeight="1" x14ac:dyDescent="0.2">
      <c r="A18" s="202">
        <v>1</v>
      </c>
      <c r="B18" s="202">
        <v>43560</v>
      </c>
      <c r="C18" s="203">
        <v>0.25</v>
      </c>
      <c r="D18" s="202">
        <f t="shared" si="0"/>
        <v>10890</v>
      </c>
      <c r="E18" s="203">
        <f t="shared" si="1"/>
        <v>1011.7139966999999</v>
      </c>
      <c r="F18" s="203">
        <f t="shared" si="2"/>
        <v>208.71032557111303</v>
      </c>
      <c r="G18" s="203">
        <f t="shared" si="3"/>
        <v>208.71032557111303</v>
      </c>
      <c r="H18" s="203">
        <f t="shared" si="4"/>
        <v>52.177581392778258</v>
      </c>
      <c r="I18" s="203">
        <v>7.75</v>
      </c>
      <c r="J18" s="202">
        <v>6</v>
      </c>
      <c r="K18" s="203">
        <v>3.5</v>
      </c>
      <c r="L18" s="203">
        <f t="shared" si="5"/>
        <v>27.125</v>
      </c>
      <c r="M18" s="197">
        <f t="shared" si="6"/>
        <v>59</v>
      </c>
      <c r="N18" s="197">
        <f t="shared" si="7"/>
        <v>3</v>
      </c>
      <c r="O18" s="197">
        <f t="shared" si="8"/>
        <v>177</v>
      </c>
      <c r="P18" s="197">
        <f t="shared" si="9"/>
        <v>4801.125</v>
      </c>
      <c r="Q18" s="197">
        <f t="shared" si="10"/>
        <v>446.03905990875</v>
      </c>
      <c r="R18" s="197">
        <f t="shared" si="11"/>
        <v>185</v>
      </c>
      <c r="S18" s="197">
        <f t="shared" si="12"/>
        <v>92</v>
      </c>
      <c r="T18" s="204">
        <v>0.19</v>
      </c>
      <c r="U18" s="203">
        <f t="shared" si="13"/>
        <v>84.747421382662509</v>
      </c>
    </row>
    <row r="19" spans="1:21" ht="17.25" customHeight="1" x14ac:dyDescent="0.2">
      <c r="A19" s="202">
        <v>1</v>
      </c>
      <c r="B19" s="202">
        <v>43560</v>
      </c>
      <c r="C19" s="203">
        <v>0.2</v>
      </c>
      <c r="D19" s="202">
        <f t="shared" si="0"/>
        <v>8712</v>
      </c>
      <c r="E19" s="203">
        <f t="shared" si="1"/>
        <v>809.37119736</v>
      </c>
      <c r="F19" s="203">
        <f t="shared" si="2"/>
        <v>208.71032557111303</v>
      </c>
      <c r="G19" s="203">
        <f t="shared" si="3"/>
        <v>208.71032557111303</v>
      </c>
      <c r="H19" s="203">
        <f t="shared" si="4"/>
        <v>41.742065114222605</v>
      </c>
      <c r="I19" s="203">
        <v>7.75</v>
      </c>
      <c r="J19" s="202">
        <v>6</v>
      </c>
      <c r="K19" s="203">
        <v>3.5</v>
      </c>
      <c r="L19" s="203">
        <f t="shared" si="5"/>
        <v>27.125</v>
      </c>
      <c r="M19" s="197">
        <f t="shared" si="6"/>
        <v>59</v>
      </c>
      <c r="N19" s="197">
        <f t="shared" si="7"/>
        <v>3</v>
      </c>
      <c r="O19" s="197">
        <f t="shared" si="8"/>
        <v>177</v>
      </c>
      <c r="P19" s="197">
        <f t="shared" si="9"/>
        <v>4801.125</v>
      </c>
      <c r="Q19" s="197">
        <f t="shared" si="10"/>
        <v>446.03905990875</v>
      </c>
      <c r="R19" s="197">
        <f t="shared" si="11"/>
        <v>185</v>
      </c>
      <c r="S19" s="197">
        <f t="shared" si="12"/>
        <v>92</v>
      </c>
      <c r="T19" s="204">
        <v>0.19</v>
      </c>
      <c r="U19" s="203">
        <f t="shared" si="13"/>
        <v>84.747421382662509</v>
      </c>
    </row>
    <row r="20" spans="1:21" ht="17.25" customHeight="1" x14ac:dyDescent="0.2">
      <c r="A20" s="202">
        <v>1</v>
      </c>
      <c r="B20" s="202">
        <v>43560</v>
      </c>
      <c r="C20" s="203">
        <v>0.15</v>
      </c>
      <c r="D20" s="202">
        <f t="shared" si="0"/>
        <v>6534</v>
      </c>
      <c r="E20" s="203">
        <f t="shared" si="1"/>
        <v>607.02839801999994</v>
      </c>
      <c r="F20" s="203">
        <f t="shared" si="2"/>
        <v>208.71032557111303</v>
      </c>
      <c r="G20" s="203">
        <f t="shared" si="3"/>
        <v>208.71032557111303</v>
      </c>
      <c r="H20" s="203">
        <f t="shared" si="4"/>
        <v>31.306548835666955</v>
      </c>
      <c r="I20" s="203">
        <v>7.75</v>
      </c>
      <c r="J20" s="202">
        <v>6</v>
      </c>
      <c r="K20" s="203">
        <v>3.5</v>
      </c>
      <c r="L20" s="203">
        <f t="shared" si="5"/>
        <v>27.125</v>
      </c>
      <c r="M20" s="197">
        <f t="shared" si="6"/>
        <v>59</v>
      </c>
      <c r="N20" s="197">
        <f t="shared" si="7"/>
        <v>2</v>
      </c>
      <c r="O20" s="197">
        <f t="shared" si="8"/>
        <v>118</v>
      </c>
      <c r="P20" s="197">
        <f t="shared" si="9"/>
        <v>3200.75</v>
      </c>
      <c r="Q20" s="197">
        <f t="shared" si="10"/>
        <v>297.35937327249997</v>
      </c>
      <c r="R20" s="197">
        <f t="shared" si="11"/>
        <v>193</v>
      </c>
      <c r="S20" s="197">
        <f t="shared" si="12"/>
        <v>193</v>
      </c>
      <c r="T20" s="204">
        <v>0.19</v>
      </c>
      <c r="U20" s="203">
        <f t="shared" si="13"/>
        <v>56.498280921774992</v>
      </c>
    </row>
    <row r="21" spans="1:21" ht="17.25" customHeight="1" x14ac:dyDescent="0.2">
      <c r="A21" s="202">
        <v>1</v>
      </c>
      <c r="B21" s="202">
        <v>43560</v>
      </c>
      <c r="C21" s="203">
        <v>0.1</v>
      </c>
      <c r="D21" s="202">
        <f t="shared" si="0"/>
        <v>4356</v>
      </c>
      <c r="E21" s="203">
        <f t="shared" si="1"/>
        <v>404.68559868</v>
      </c>
      <c r="F21" s="203">
        <f t="shared" si="2"/>
        <v>208.71032557111303</v>
      </c>
      <c r="G21" s="203">
        <f t="shared" si="3"/>
        <v>208.71032557111303</v>
      </c>
      <c r="H21" s="203">
        <f t="shared" si="4"/>
        <v>20.871032557111302</v>
      </c>
      <c r="I21" s="203">
        <v>7.75</v>
      </c>
      <c r="J21" s="202">
        <v>6</v>
      </c>
      <c r="K21" s="203">
        <v>3.5</v>
      </c>
      <c r="L21" s="203">
        <f t="shared" si="5"/>
        <v>27.125</v>
      </c>
      <c r="M21" s="197">
        <f t="shared" si="6"/>
        <v>59</v>
      </c>
      <c r="N21" s="197">
        <f t="shared" si="7"/>
        <v>1</v>
      </c>
      <c r="O21" s="197">
        <f t="shared" si="8"/>
        <v>59</v>
      </c>
      <c r="P21" s="197">
        <f t="shared" si="9"/>
        <v>1600.375</v>
      </c>
      <c r="Q21" s="197">
        <f t="shared" si="10"/>
        <v>148.67968663624998</v>
      </c>
      <c r="R21" s="197">
        <f t="shared" si="11"/>
        <v>200</v>
      </c>
      <c r="S21" s="197" t="s">
        <v>81</v>
      </c>
      <c r="T21" s="204">
        <v>0.19</v>
      </c>
      <c r="U21" s="203">
        <f t="shared" si="13"/>
        <v>28.249140460887496</v>
      </c>
    </row>
    <row r="22" spans="1:21" ht="17.25" customHeight="1" x14ac:dyDescent="0.2">
      <c r="A22" s="202">
        <v>1</v>
      </c>
      <c r="B22" s="202">
        <v>43560</v>
      </c>
      <c r="C22" s="203">
        <v>0.05</v>
      </c>
      <c r="D22" s="202">
        <f t="shared" si="0"/>
        <v>2178</v>
      </c>
      <c r="E22" s="203">
        <f t="shared" si="1"/>
        <v>202.34279934</v>
      </c>
      <c r="F22" s="203">
        <f t="shared" si="2"/>
        <v>208.71032557111303</v>
      </c>
      <c r="G22" s="203">
        <f t="shared" si="3"/>
        <v>208.71032557111303</v>
      </c>
      <c r="H22" s="203">
        <f t="shared" si="4"/>
        <v>10.435516278555651</v>
      </c>
      <c r="I22" s="203">
        <v>7.75</v>
      </c>
      <c r="J22" s="202">
        <v>6</v>
      </c>
      <c r="K22" s="203">
        <v>3.5</v>
      </c>
      <c r="L22" s="203">
        <f t="shared" si="5"/>
        <v>27.125</v>
      </c>
      <c r="M22" s="197">
        <f t="shared" si="6"/>
        <v>59</v>
      </c>
      <c r="N22" s="197">
        <f t="shared" si="7"/>
        <v>0</v>
      </c>
      <c r="O22" s="197">
        <f t="shared" si="8"/>
        <v>0</v>
      </c>
      <c r="P22" s="197">
        <f t="shared" si="9"/>
        <v>0</v>
      </c>
      <c r="Q22" s="197">
        <f t="shared" si="10"/>
        <v>0</v>
      </c>
      <c r="R22" s="197">
        <f t="shared" si="11"/>
        <v>208</v>
      </c>
      <c r="S22" s="197" t="s">
        <v>81</v>
      </c>
      <c r="T22" s="204">
        <v>0.19</v>
      </c>
      <c r="U22" s="203">
        <f t="shared" si="13"/>
        <v>0</v>
      </c>
    </row>
    <row r="23" spans="1:21" ht="17.25" customHeight="1" x14ac:dyDescent="0.2">
      <c r="A23" s="202">
        <v>1</v>
      </c>
      <c r="B23" s="202">
        <v>43560</v>
      </c>
      <c r="C23" s="202">
        <v>0</v>
      </c>
      <c r="D23" s="202">
        <f t="shared" si="0"/>
        <v>0</v>
      </c>
      <c r="E23" s="202">
        <f t="shared" si="1"/>
        <v>0</v>
      </c>
      <c r="F23" s="203">
        <f t="shared" si="2"/>
        <v>208.71032557111303</v>
      </c>
      <c r="G23" s="203">
        <f t="shared" si="3"/>
        <v>208.71032557111303</v>
      </c>
      <c r="H23" s="203">
        <f t="shared" si="4"/>
        <v>0</v>
      </c>
      <c r="I23" s="203">
        <v>7.75</v>
      </c>
      <c r="J23" s="202">
        <v>6</v>
      </c>
      <c r="K23" s="203">
        <v>3.5</v>
      </c>
      <c r="L23" s="203">
        <f t="shared" si="5"/>
        <v>27.125</v>
      </c>
      <c r="M23" s="197">
        <f t="shared" si="6"/>
        <v>59</v>
      </c>
      <c r="N23" s="197">
        <f t="shared" si="7"/>
        <v>0</v>
      </c>
      <c r="O23" s="197">
        <f t="shared" si="8"/>
        <v>0</v>
      </c>
      <c r="P23" s="197">
        <f t="shared" si="9"/>
        <v>0</v>
      </c>
      <c r="Q23" s="197">
        <f t="shared" si="10"/>
        <v>0</v>
      </c>
      <c r="R23" s="197">
        <f t="shared" si="11"/>
        <v>208</v>
      </c>
      <c r="S23" s="197" t="s">
        <v>81</v>
      </c>
      <c r="T23" s="204">
        <v>0.19</v>
      </c>
      <c r="U23" s="203">
        <f t="shared" si="13"/>
        <v>0</v>
      </c>
    </row>
    <row r="24" spans="1:21" ht="17.25" customHeight="1" x14ac:dyDescent="0.2">
      <c r="H24" s="203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tabSelected="1" workbookViewId="0">
      <selection activeCell="N19" sqref="N19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2.5" style="4" bestFit="1" customWidth="1"/>
  </cols>
  <sheetData>
    <row r="1" spans="1:21" ht="17.25" customHeight="1" x14ac:dyDescent="0.2">
      <c r="A1" s="286" t="s">
        <v>42</v>
      </c>
      <c r="B1" s="287"/>
      <c r="C1" s="287"/>
      <c r="D1" s="287"/>
      <c r="E1" s="287"/>
      <c r="F1" s="287"/>
      <c r="G1" s="287"/>
      <c r="H1" s="287"/>
      <c r="I1" s="288"/>
    </row>
    <row r="2" spans="1:21" ht="17.25" customHeight="1" x14ac:dyDescent="0.2">
      <c r="A2" s="22"/>
      <c r="B2" s="283" t="s">
        <v>43</v>
      </c>
      <c r="C2" s="284"/>
      <c r="D2" s="284"/>
      <c r="E2" s="284"/>
      <c r="F2" s="284"/>
      <c r="G2" s="284"/>
      <c r="H2" s="285"/>
      <c r="I2" s="23"/>
    </row>
    <row r="3" spans="1:21" ht="17.25" customHeight="1" x14ac:dyDescent="0.2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 x14ac:dyDescent="0.2">
      <c r="A4" s="289" t="s">
        <v>47</v>
      </c>
      <c r="B4" s="26"/>
      <c r="C4" s="292" t="s">
        <v>48</v>
      </c>
      <c r="D4" s="27"/>
      <c r="E4" s="292" t="s">
        <v>48</v>
      </c>
      <c r="F4" s="27"/>
      <c r="G4" s="292" t="s">
        <v>48</v>
      </c>
      <c r="H4" s="28"/>
      <c r="I4" s="29" t="s">
        <v>49</v>
      </c>
    </row>
    <row r="5" spans="1:21" ht="17.25" customHeight="1" x14ac:dyDescent="0.2">
      <c r="A5" s="290"/>
      <c r="B5" s="31"/>
      <c r="C5" s="293"/>
      <c r="D5" s="32"/>
      <c r="E5" s="293"/>
      <c r="F5" s="32"/>
      <c r="G5" s="293"/>
      <c r="H5" s="33"/>
      <c r="I5" s="30" t="s">
        <v>49</v>
      </c>
    </row>
    <row r="6" spans="1:21" ht="17.25" customHeight="1" x14ac:dyDescent="0.2">
      <c r="A6" s="290"/>
      <c r="B6" s="31"/>
      <c r="C6" s="293"/>
      <c r="D6" s="32"/>
      <c r="E6" s="293"/>
      <c r="F6" s="32"/>
      <c r="G6" s="293"/>
      <c r="H6" s="33"/>
      <c r="I6" s="30" t="s">
        <v>49</v>
      </c>
      <c r="S6" s="295" t="s">
        <v>50</v>
      </c>
      <c r="T6" s="297" t="s">
        <v>295</v>
      </c>
      <c r="U6" s="298" t="s">
        <v>296</v>
      </c>
    </row>
    <row r="7" spans="1:21" ht="17.25" customHeight="1" x14ac:dyDescent="0.2">
      <c r="A7" s="290"/>
      <c r="B7" s="31"/>
      <c r="C7" s="293"/>
      <c r="D7" s="32"/>
      <c r="E7" s="293"/>
      <c r="F7" s="32"/>
      <c r="G7" s="293"/>
      <c r="H7" s="33"/>
      <c r="I7" s="30" t="s">
        <v>49</v>
      </c>
      <c r="S7" s="200" t="s">
        <v>51</v>
      </c>
      <c r="T7" s="296">
        <v>35801</v>
      </c>
      <c r="U7" s="202">
        <v>35769</v>
      </c>
    </row>
    <row r="8" spans="1:21" ht="15.75" customHeight="1" x14ac:dyDescent="0.2">
      <c r="A8" s="290"/>
      <c r="B8" s="31"/>
      <c r="C8" s="293"/>
      <c r="D8" s="32"/>
      <c r="E8" s="293"/>
      <c r="F8" s="32"/>
      <c r="G8" s="293"/>
      <c r="H8" s="33"/>
      <c r="I8" s="30" t="s">
        <v>49</v>
      </c>
      <c r="S8" s="200" t="s">
        <v>52</v>
      </c>
      <c r="T8" s="296">
        <v>35223</v>
      </c>
      <c r="U8" s="202">
        <v>35136</v>
      </c>
    </row>
    <row r="9" spans="1:21" ht="15.75" customHeight="1" x14ac:dyDescent="0.2">
      <c r="A9" s="290"/>
      <c r="B9" s="31"/>
      <c r="C9" s="293"/>
      <c r="D9" s="32"/>
      <c r="E9" s="293"/>
      <c r="F9" s="32"/>
      <c r="G9" s="293"/>
      <c r="H9" s="33"/>
      <c r="I9" s="30" t="s">
        <v>49</v>
      </c>
      <c r="S9" s="200" t="s">
        <v>53</v>
      </c>
      <c r="T9" s="296">
        <v>36117</v>
      </c>
      <c r="U9" s="202">
        <v>36040</v>
      </c>
    </row>
    <row r="10" spans="1:21" ht="15" customHeight="1" x14ac:dyDescent="0.2">
      <c r="A10" s="290"/>
      <c r="B10" s="31"/>
      <c r="C10" s="293"/>
      <c r="D10" s="32"/>
      <c r="E10" s="293"/>
      <c r="F10" s="32"/>
      <c r="G10" s="293"/>
      <c r="H10" s="33"/>
      <c r="I10" s="30" t="s">
        <v>49</v>
      </c>
      <c r="S10" s="200" t="s">
        <v>54</v>
      </c>
      <c r="T10" s="296">
        <v>36525</v>
      </c>
      <c r="U10" s="202">
        <v>36507</v>
      </c>
    </row>
    <row r="11" spans="1:21" ht="17.25" customHeight="1" x14ac:dyDescent="0.2">
      <c r="A11" s="290"/>
      <c r="B11" s="31"/>
      <c r="C11" s="293"/>
      <c r="D11" s="32"/>
      <c r="E11" s="293"/>
      <c r="F11" s="32"/>
      <c r="G11" s="293"/>
      <c r="H11" s="33"/>
      <c r="I11" s="30" t="s">
        <v>49</v>
      </c>
    </row>
    <row r="12" spans="1:21" ht="17.25" customHeight="1" x14ac:dyDescent="0.2">
      <c r="A12" s="290"/>
      <c r="B12" s="31"/>
      <c r="C12" s="293"/>
      <c r="D12" s="32"/>
      <c r="E12" s="293"/>
      <c r="F12" s="32"/>
      <c r="G12" s="293"/>
      <c r="H12" s="33"/>
      <c r="I12" s="30" t="s">
        <v>49</v>
      </c>
    </row>
    <row r="13" spans="1:21" ht="17.25" customHeight="1" x14ac:dyDescent="0.2">
      <c r="A13" s="290"/>
      <c r="B13" s="31"/>
      <c r="C13" s="293"/>
      <c r="D13" s="32"/>
      <c r="E13" s="293"/>
      <c r="F13" s="32"/>
      <c r="G13" s="293"/>
      <c r="H13" s="33"/>
      <c r="I13" s="30" t="s">
        <v>49</v>
      </c>
    </row>
    <row r="14" spans="1:21" ht="17.25" customHeight="1" x14ac:dyDescent="0.2">
      <c r="A14" s="290"/>
      <c r="B14" s="31"/>
      <c r="C14" s="293"/>
      <c r="D14" s="32"/>
      <c r="E14" s="293"/>
      <c r="F14" s="32"/>
      <c r="G14" s="293"/>
      <c r="H14" s="33"/>
      <c r="I14" s="30" t="s">
        <v>49</v>
      </c>
    </row>
    <row r="15" spans="1:21" ht="17.25" customHeight="1" x14ac:dyDescent="0.2">
      <c r="A15" s="290"/>
      <c r="B15" s="31"/>
      <c r="C15" s="293"/>
      <c r="D15" s="32"/>
      <c r="E15" s="293"/>
      <c r="F15" s="32"/>
      <c r="G15" s="293"/>
      <c r="H15" s="33"/>
      <c r="I15" s="30" t="s">
        <v>49</v>
      </c>
    </row>
    <row r="16" spans="1:21" ht="17.25" customHeight="1" x14ac:dyDescent="0.2">
      <c r="A16" s="290"/>
      <c r="B16" s="31"/>
      <c r="C16" s="293"/>
      <c r="D16" s="32"/>
      <c r="E16" s="293"/>
      <c r="F16" s="32"/>
      <c r="G16" s="293"/>
      <c r="H16" s="33"/>
      <c r="I16" s="30" t="s">
        <v>49</v>
      </c>
    </row>
    <row r="17" spans="1:9" ht="17.25" customHeight="1" x14ac:dyDescent="0.2">
      <c r="A17" s="290"/>
      <c r="B17" s="31"/>
      <c r="C17" s="293"/>
      <c r="D17" s="32"/>
      <c r="E17" s="293"/>
      <c r="F17" s="32"/>
      <c r="G17" s="293"/>
      <c r="H17" s="33"/>
      <c r="I17" s="30" t="s">
        <v>49</v>
      </c>
    </row>
    <row r="18" spans="1:9" ht="17.25" customHeight="1" x14ac:dyDescent="0.2">
      <c r="A18" s="290"/>
      <c r="B18" s="31"/>
      <c r="C18" s="293"/>
      <c r="D18" s="32"/>
      <c r="E18" s="293"/>
      <c r="F18" s="32"/>
      <c r="G18" s="293"/>
      <c r="H18" s="33"/>
      <c r="I18" s="30" t="s">
        <v>49</v>
      </c>
    </row>
    <row r="19" spans="1:9" ht="17.25" customHeight="1" x14ac:dyDescent="0.2">
      <c r="A19" s="291"/>
      <c r="B19" s="37"/>
      <c r="C19" s="293"/>
      <c r="D19" s="38"/>
      <c r="E19" s="293"/>
      <c r="F19" s="38"/>
      <c r="G19" s="293"/>
      <c r="H19" s="39"/>
      <c r="I19" s="36" t="s">
        <v>49</v>
      </c>
    </row>
    <row r="20" spans="1:9" ht="17.25" customHeight="1" x14ac:dyDescent="0.2">
      <c r="A20" s="40"/>
      <c r="B20" s="41" t="s">
        <v>55</v>
      </c>
      <c r="C20" s="42"/>
      <c r="D20" s="42" t="s">
        <v>55</v>
      </c>
      <c r="E20" s="42"/>
      <c r="F20" s="42" t="s">
        <v>55</v>
      </c>
      <c r="G20" s="42"/>
      <c r="H20" s="43" t="s">
        <v>56</v>
      </c>
      <c r="I20" s="40"/>
    </row>
    <row r="21" spans="1:9" ht="17.25" customHeight="1" x14ac:dyDescent="0.2">
      <c r="A21" s="278" t="s">
        <v>57</v>
      </c>
      <c r="B21" s="279"/>
      <c r="C21" s="279"/>
      <c r="D21" s="279"/>
      <c r="E21" s="279"/>
      <c r="F21" s="279"/>
      <c r="G21" s="279"/>
      <c r="H21" s="279"/>
      <c r="I21" s="280"/>
    </row>
    <row r="22" spans="1:9" ht="17.25" customHeight="1" x14ac:dyDescent="0.2">
      <c r="A22" s="281" t="s">
        <v>58</v>
      </c>
      <c r="B22" s="257"/>
      <c r="C22" s="257"/>
      <c r="D22" s="257"/>
      <c r="E22" s="257"/>
      <c r="F22" s="257"/>
      <c r="G22" s="257"/>
      <c r="H22" s="257"/>
      <c r="I22" s="282"/>
    </row>
    <row r="23" spans="1:9" ht="17.25" customHeight="1" x14ac:dyDescent="0.2">
      <c r="A23" s="281" t="s">
        <v>59</v>
      </c>
      <c r="B23" s="257"/>
      <c r="C23" s="257"/>
      <c r="D23" s="257"/>
      <c r="E23" s="257"/>
      <c r="F23" s="257"/>
      <c r="G23" s="257"/>
      <c r="H23" s="257"/>
      <c r="I23" s="282"/>
    </row>
    <row r="24" spans="1:9" ht="17.25" customHeight="1" x14ac:dyDescent="0.2">
      <c r="A24" s="283" t="s">
        <v>60</v>
      </c>
      <c r="B24" s="284"/>
      <c r="C24" s="284"/>
      <c r="D24" s="284"/>
      <c r="E24" s="284"/>
      <c r="F24" s="284"/>
      <c r="G24" s="284"/>
      <c r="H24" s="284"/>
      <c r="I24" s="285"/>
    </row>
    <row r="25" spans="1:9" ht="17.25" customHeight="1" x14ac:dyDescent="0.2"/>
    <row r="26" spans="1:9" ht="17.25" customHeight="1" x14ac:dyDescent="0.2"/>
    <row r="27" spans="1:9" ht="17.25" customHeight="1" x14ac:dyDescent="0.2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7" bestFit="1" customWidth="1"/>
    <col min="2" max="2" width="24.6640625" style="17" bestFit="1" customWidth="1"/>
    <col min="3" max="3" width="12.6640625" style="18" bestFit="1" customWidth="1"/>
    <col min="4" max="4" width="18.5" style="16" bestFit="1" customWidth="1"/>
    <col min="5" max="5" width="17.6640625" style="16" bestFit="1" customWidth="1"/>
  </cols>
  <sheetData>
    <row r="1" spans="1:5" ht="17.25" customHeight="1" x14ac:dyDescent="0.2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 x14ac:dyDescent="0.2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 x14ac:dyDescent="0.2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 x14ac:dyDescent="0.2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 x14ac:dyDescent="0.2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 x14ac:dyDescent="0.2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 x14ac:dyDescent="0.2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 x14ac:dyDescent="0.2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 x14ac:dyDescent="0.2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 x14ac:dyDescent="0.2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 x14ac:dyDescent="0.2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 x14ac:dyDescent="0.2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 x14ac:dyDescent="0.2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 x14ac:dyDescent="0.2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 x14ac:dyDescent="0.2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 x14ac:dyDescent="0.2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 x14ac:dyDescent="0.2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 x14ac:dyDescent="0.2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 x14ac:dyDescent="0.2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 x14ac:dyDescent="0.2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 x14ac:dyDescent="0.2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 x14ac:dyDescent="0.2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 x14ac:dyDescent="0.2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 x14ac:dyDescent="0.2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 x14ac:dyDescent="0.2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 x14ac:dyDescent="0.2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 x14ac:dyDescent="0.2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 x14ac:dyDescent="0.2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 x14ac:dyDescent="0.2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 x14ac:dyDescent="0.2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 x14ac:dyDescent="0.2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 x14ac:dyDescent="0.2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 x14ac:dyDescent="0.2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 x14ac:dyDescent="0.2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 x14ac:dyDescent="0.2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 x14ac:dyDescent="0.2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 x14ac:dyDescent="0.2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 x14ac:dyDescent="0.2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 x14ac:dyDescent="0.2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 x14ac:dyDescent="0.2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 x14ac:dyDescent="0.2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 x14ac:dyDescent="0.2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 x14ac:dyDescent="0.2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 x14ac:dyDescent="0.2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 x14ac:dyDescent="0.2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 x14ac:dyDescent="0.2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 x14ac:dyDescent="0.2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 x14ac:dyDescent="0.2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 x14ac:dyDescent="0.2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 x14ac:dyDescent="0.2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 x14ac:dyDescent="0.2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 x14ac:dyDescent="0.2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 x14ac:dyDescent="0.2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 x14ac:dyDescent="0.2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 x14ac:dyDescent="0.2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 x14ac:dyDescent="0.2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 x14ac:dyDescent="0.2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 x14ac:dyDescent="0.2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 x14ac:dyDescent="0.2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 x14ac:dyDescent="0.2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 x14ac:dyDescent="0.2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 x14ac:dyDescent="0.2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 x14ac:dyDescent="0.2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 x14ac:dyDescent="0.2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 x14ac:dyDescent="0.2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 x14ac:dyDescent="0.2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 x14ac:dyDescent="0.2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 x14ac:dyDescent="0.2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 x14ac:dyDescent="0.2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 x14ac:dyDescent="0.2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 x14ac:dyDescent="0.2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 x14ac:dyDescent="0.2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 x14ac:dyDescent="0.2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 x14ac:dyDescent="0.2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 x14ac:dyDescent="0.2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 x14ac:dyDescent="0.2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 x14ac:dyDescent="0.2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 x14ac:dyDescent="0.2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 x14ac:dyDescent="0.2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 x14ac:dyDescent="0.2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 x14ac:dyDescent="0.2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 x14ac:dyDescent="0.2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 x14ac:dyDescent="0.2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 x14ac:dyDescent="0.2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 x14ac:dyDescent="0.2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 x14ac:dyDescent="0.2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 x14ac:dyDescent="0.2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 x14ac:dyDescent="0.2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 x14ac:dyDescent="0.2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 x14ac:dyDescent="0.2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 x14ac:dyDescent="0.2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 x14ac:dyDescent="0.2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 x14ac:dyDescent="0.2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 x14ac:dyDescent="0.2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 x14ac:dyDescent="0.2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 x14ac:dyDescent="0.2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 x14ac:dyDescent="0.2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 x14ac:dyDescent="0.2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 x14ac:dyDescent="0.2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 x14ac:dyDescent="0.2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 x14ac:dyDescent="0.2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 x14ac:dyDescent="0.2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 x14ac:dyDescent="0.2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 x14ac:dyDescent="0.2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 x14ac:dyDescent="0.2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 x14ac:dyDescent="0.2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 x14ac:dyDescent="0.2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 x14ac:dyDescent="0.2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6" customHeight="1" x14ac:dyDescent="0.2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 x14ac:dyDescent="0.2">
      <c r="A110" s="212" t="s">
        <v>41</v>
      </c>
      <c r="B110" s="212"/>
      <c r="C110" s="294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2024-07-18T17:11:54Z</dcterms:modified>
</cp:coreProperties>
</file>