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m0028/Downloads/"/>
    </mc:Choice>
  </mc:AlternateContent>
  <xr:revisionPtr revIDLastSave="0" documentId="13_ncr:1_{F2385973-AFBD-2F42-9EFC-BBAFCC887AA6}" xr6:coauthVersionLast="47" xr6:coauthVersionMax="47" xr10:uidLastSave="{00000000-0000-0000-0000-000000000000}"/>
  <bookViews>
    <workbookView xWindow="22500" yWindow="900" windowWidth="28700" windowHeight="26000" xr2:uid="{C9C000CA-2F80-4D96-8472-AAE2FE078E64}"/>
  </bookViews>
  <sheets>
    <sheet name="TOMATOES" sheetId="2" r:id="rId1"/>
  </sheets>
  <definedNames>
    <definedName name="_xlnm.Print_Area" localSheetId="0">TOMATOES!$A$1:$H$92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4" i="2" l="1"/>
  <c r="F10" i="2" l="1"/>
  <c r="F15" i="2"/>
  <c r="F16" i="2"/>
  <c r="F17" i="2"/>
  <c r="F19" i="2"/>
  <c r="F20" i="2"/>
  <c r="F21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40" i="2"/>
  <c r="F41" i="2"/>
  <c r="F42" i="2"/>
  <c r="D43" i="2"/>
  <c r="F43" i="2" s="1"/>
  <c r="F44" i="2" s="1"/>
  <c r="E43" i="2"/>
  <c r="F51" i="2"/>
  <c r="F54" i="2"/>
  <c r="F64" i="2"/>
  <c r="C76" i="2"/>
  <c r="D76" i="2"/>
  <c r="F76" i="2"/>
  <c r="G76" i="2"/>
  <c r="B78" i="2"/>
  <c r="B80" i="2"/>
  <c r="B84" i="2"/>
  <c r="B86" i="2"/>
  <c r="F46" i="2" l="1"/>
  <c r="G84" i="2" s="1"/>
  <c r="D86" i="2" l="1"/>
  <c r="C84" i="2"/>
  <c r="D78" i="2"/>
  <c r="D84" i="2"/>
  <c r="D52" i="2"/>
  <c r="F52" i="2" s="1"/>
  <c r="F57" i="2" s="1"/>
  <c r="F60" i="2" s="1"/>
  <c r="F62" i="2" s="1"/>
  <c r="F66" i="2" s="1"/>
  <c r="E82" i="2"/>
  <c r="F82" i="2"/>
  <c r="G82" i="2"/>
  <c r="E80" i="2"/>
  <c r="F80" i="2"/>
  <c r="E86" i="2"/>
  <c r="E78" i="2"/>
  <c r="G80" i="2"/>
  <c r="F86" i="2"/>
  <c r="F78" i="2"/>
  <c r="C82" i="2"/>
  <c r="E84" i="2"/>
  <c r="G86" i="2"/>
  <c r="G78" i="2"/>
  <c r="D82" i="2"/>
  <c r="F84" i="2"/>
  <c r="F48" i="2"/>
  <c r="C86" i="2"/>
  <c r="C80" i="2"/>
  <c r="C78" i="2"/>
  <c r="D80" i="2"/>
</calcChain>
</file>

<file path=xl/sharedStrings.xml><?xml version="1.0" encoding="utf-8"?>
<sst xmlns="http://schemas.openxmlformats.org/spreadsheetml/2006/main" count="100" uniqueCount="80">
  <si>
    <t>(+15%)</t>
  </si>
  <si>
    <t>(+10%)</t>
  </si>
  <si>
    <t>PROJECTED:</t>
  </si>
  <si>
    <t>(-10%)</t>
  </si>
  <si>
    <t>(-15%)</t>
  </si>
  <si>
    <t>PRICE PER BOX</t>
  </si>
  <si>
    <t>YIELD IN CARTONS</t>
  </si>
  <si>
    <t>INCOME ABOVE VARIBLE COSTS WITH VARYING PRICES AND YIELDS</t>
  </si>
  <si>
    <t>*2021  H2-A labor rates used when applicable</t>
  </si>
  <si>
    <t>RETURNS TO LAND AND CAPITAL</t>
  </si>
  <si>
    <t>HOURS</t>
  </si>
  <si>
    <t>OPERATOR LABOR</t>
  </si>
  <si>
    <t>RETURN TO OPERATOR LABOR, LAND, CAPITAL</t>
  </si>
  <si>
    <t>TOTAL COSTS</t>
  </si>
  <si>
    <t>TOTAL FIXED COSTS</t>
  </si>
  <si>
    <t>(DEPRECIATION, INTEREST, TAXES, INSURANCE)</t>
  </si>
  <si>
    <t>ACRE</t>
  </si>
  <si>
    <t>MACHINERY</t>
  </si>
  <si>
    <t>LAND OWNERSHIP</t>
  </si>
  <si>
    <t>DOLLARS</t>
  </si>
  <si>
    <t>MISC. OVERHEAD</t>
  </si>
  <si>
    <t>IRRIGATION DEPRECIATION</t>
  </si>
  <si>
    <t>FIXED COSTS</t>
  </si>
  <si>
    <t>INCOME ABOVE VARIABLE COSTS</t>
  </si>
  <si>
    <t>TOTAL VARIABLE COSTS</t>
  </si>
  <si>
    <t>INTEREST ON OPERATING CAPITAL</t>
  </si>
  <si>
    <t>BOX</t>
  </si>
  <si>
    <t>MARKETING</t>
  </si>
  <si>
    <t>EACH</t>
  </si>
  <si>
    <t>BUCKETS</t>
  </si>
  <si>
    <t>HARVEST BOXES</t>
  </si>
  <si>
    <t>HARVEST LABOR*</t>
  </si>
  <si>
    <t xml:space="preserve">POST HARVEST MACHINERY </t>
  </si>
  <si>
    <t>HARVEST:</t>
  </si>
  <si>
    <t>CROP INSURANCE</t>
  </si>
  <si>
    <t>LAND RENT</t>
  </si>
  <si>
    <t>IN.-ACRE</t>
  </si>
  <si>
    <t>RURAL WATER</t>
  </si>
  <si>
    <t>ROLL</t>
  </si>
  <si>
    <t>DRIP TAPE</t>
  </si>
  <si>
    <t>PLASTIC MULCH</t>
  </si>
  <si>
    <t>IRRIGATION SUPPLIES</t>
  </si>
  <si>
    <t>TWINE</t>
  </si>
  <si>
    <t>WOOD STAKES</t>
  </si>
  <si>
    <t>FUNGICIDES</t>
  </si>
  <si>
    <t>INSECTICIDES</t>
  </si>
  <si>
    <t>HERBICIDES</t>
  </si>
  <si>
    <t>MACHINERY (PRE-HARVEST)</t>
  </si>
  <si>
    <t>HOUR</t>
  </si>
  <si>
    <t>PRE-HARVEST LABOR</t>
  </si>
  <si>
    <t>LBS</t>
  </si>
  <si>
    <t xml:space="preserve">CALCIUM NITRATE   </t>
  </si>
  <si>
    <t>FERTIGATION</t>
  </si>
  <si>
    <t>UNIT</t>
  </si>
  <si>
    <t>POTASSIUM</t>
  </si>
  <si>
    <t>PHOSPHORUS</t>
  </si>
  <si>
    <t>NITROGEN</t>
  </si>
  <si>
    <t>FERTILIZER (BROADCAST)</t>
  </si>
  <si>
    <t>TON</t>
  </si>
  <si>
    <t>LIME</t>
  </si>
  <si>
    <t>TRANSPLANTS</t>
  </si>
  <si>
    <t>SOIL TEST</t>
  </si>
  <si>
    <t>PRE-HARVEST</t>
  </si>
  <si>
    <t>VARIABLE COSTS</t>
  </si>
  <si>
    <t>TOMATOES</t>
  </si>
  <si>
    <t>TOTAL RECEIPTS</t>
  </si>
  <si>
    <t>YOUR FARM</t>
  </si>
  <si>
    <t>TOTAL PER ACRE</t>
  </si>
  <si>
    <t>COST PER UNIT</t>
  </si>
  <si>
    <t>QUANTITY</t>
  </si>
  <si>
    <t>ESTIMATED COSTS PER ACRE:</t>
  </si>
  <si>
    <t xml:space="preserve">Reminder: Your costs and returns will vary. The values listed are intended for use in planning. </t>
  </si>
  <si>
    <t>Note: To customize this budget, you can change the numbers in blue</t>
  </si>
  <si>
    <t xml:space="preserve"> IRRIGATED, PLASTICULTURE, HAND HARVESTED, FRESH MARKET</t>
  </si>
  <si>
    <t>ALABAMA 2021</t>
  </si>
  <si>
    <t>Enterprise Planning Budget Summary</t>
  </si>
  <si>
    <t>CARTON</t>
  </si>
  <si>
    <t>TOMATOES (25 lbs)</t>
  </si>
  <si>
    <t>www.aces.edu</t>
  </si>
  <si>
    <r>
      <rPr>
        <b/>
        <sz val="10"/>
        <color theme="8" tint="-0.499984740745262"/>
        <rFont val="Calibri (Body)"/>
      </rPr>
      <t xml:space="preserve">The Alabama Cooperative Extension System (Alabama A&amp;M University and Auburn University) is an equal opportunity educator and employer. Everyone is welcome! Please let us know if you have accessibility needs. </t>
    </r>
    <r>
      <rPr>
        <sz val="10"/>
        <color theme="8" tint="-0.499984740745262"/>
        <rFont val="Calibri (Body)"/>
      </rPr>
      <t>©</t>
    </r>
    <r>
      <rPr>
        <b/>
        <sz val="10"/>
        <color theme="8" tint="-0.499984740745262"/>
        <rFont val="Calibri (Body)"/>
      </rPr>
      <t xml:space="preserve"> 2021 by the Alabama Cooperative Extension System.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</si>
</sst>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66F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66F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.5"/>
      <color theme="8" tint="-0.499984740745262"/>
      <name val="Calibri"/>
      <family val="2"/>
      <scheme val="minor"/>
    </font>
    <font>
      <b/>
      <sz val="10"/>
      <color theme="8" tint="-0.499984740745262"/>
      <name val="Calibri (Body)"/>
    </font>
    <font>
      <sz val="10"/>
      <color theme="8" tint="-0.499984740745262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5">
    <xf numFmtId="0" fontId="0" fillId="0" borderId="0" xfId="0"/>
    <xf numFmtId="164" fontId="0" fillId="0" borderId="1" xfId="0" applyNumberFormat="1" applyBorder="1"/>
    <xf numFmtId="164" fontId="0" fillId="0" borderId="2" xfId="0" applyNumberFormat="1" applyBorder="1"/>
    <xf numFmtId="0" fontId="0" fillId="0" borderId="3" xfId="0" applyBorder="1" applyAlignment="1">
      <alignment horizontal="center"/>
    </xf>
    <xf numFmtId="164" fontId="0" fillId="0" borderId="4" xfId="0" applyNumberFormat="1" applyBorder="1"/>
    <xf numFmtId="164" fontId="0" fillId="0" borderId="0" xfId="0" applyNumberFormat="1"/>
    <xf numFmtId="0" fontId="0" fillId="0" borderId="5" xfId="0" applyBorder="1" applyAlignment="1">
      <alignment horizontal="center"/>
    </xf>
    <xf numFmtId="164" fontId="3" fillId="0" borderId="0" xfId="0" applyNumberFormat="1" applyFont="1"/>
    <xf numFmtId="9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164" fontId="0" fillId="0" borderId="6" xfId="0" applyNumberFormat="1" applyBorder="1"/>
    <xf numFmtId="164" fontId="0" fillId="0" borderId="7" xfId="1" applyNumberFormat="1" applyFont="1" applyBorder="1" applyAlignment="1">
      <alignment horizontal="left" indent="2"/>
    </xf>
    <xf numFmtId="164" fontId="0" fillId="0" borderId="8" xfId="1" applyNumberFormat="1" applyFont="1" applyBorder="1" applyAlignment="1">
      <alignment horizontal="left" indent="2"/>
    </xf>
    <xf numFmtId="0" fontId="0" fillId="0" borderId="9" xfId="0" applyBorder="1"/>
    <xf numFmtId="0" fontId="2" fillId="0" borderId="11" xfId="0" applyFont="1" applyBorder="1" applyAlignment="1">
      <alignment horizontal="center"/>
    </xf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15" xfId="0" applyFont="1" applyBorder="1"/>
    <xf numFmtId="0" fontId="4" fillId="0" borderId="0" xfId="0" applyFont="1"/>
    <xf numFmtId="0" fontId="0" fillId="2" borderId="0" xfId="0" applyFill="1"/>
    <xf numFmtId="0" fontId="0" fillId="0" borderId="16" xfId="0" applyBorder="1"/>
    <xf numFmtId="165" fontId="0" fillId="0" borderId="16" xfId="0" applyNumberFormat="1" applyBorder="1"/>
    <xf numFmtId="4" fontId="0" fillId="0" borderId="16" xfId="0" applyNumberFormat="1" applyBorder="1"/>
    <xf numFmtId="0" fontId="2" fillId="0" borderId="16" xfId="0" applyFont="1" applyBorder="1"/>
    <xf numFmtId="165" fontId="0" fillId="0" borderId="0" xfId="0" applyNumberFormat="1"/>
    <xf numFmtId="4" fontId="0" fillId="0" borderId="0" xfId="0" applyNumberFormat="1"/>
    <xf numFmtId="165" fontId="5" fillId="0" borderId="0" xfId="0" applyNumberFormat="1" applyFont="1"/>
    <xf numFmtId="4" fontId="5" fillId="0" borderId="0" xfId="0" applyNumberFormat="1" applyFont="1"/>
    <xf numFmtId="0" fontId="0" fillId="0" borderId="8" xfId="0" applyBorder="1"/>
    <xf numFmtId="165" fontId="0" fillId="0" borderId="17" xfId="0" applyNumberFormat="1" applyBorder="1"/>
    <xf numFmtId="0" fontId="6" fillId="0" borderId="0" xfId="0" applyFont="1"/>
    <xf numFmtId="0" fontId="5" fillId="0" borderId="0" xfId="0" applyFont="1"/>
    <xf numFmtId="9" fontId="5" fillId="0" borderId="0" xfId="2" applyFont="1"/>
    <xf numFmtId="0" fontId="5" fillId="2" borderId="0" xfId="0" applyFont="1" applyFill="1"/>
    <xf numFmtId="165" fontId="5" fillId="0" borderId="16" xfId="0" applyNumberFormat="1" applyFont="1" applyBorder="1"/>
    <xf numFmtId="4" fontId="5" fillId="0" borderId="16" xfId="0" applyNumberFormat="1" applyFont="1" applyBorder="1"/>
    <xf numFmtId="165" fontId="7" fillId="0" borderId="0" xfId="0" applyNumberFormat="1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165" fontId="0" fillId="2" borderId="0" xfId="0" applyNumberFormat="1" applyFill="1"/>
    <xf numFmtId="4" fontId="5" fillId="2" borderId="0" xfId="0" applyNumberFormat="1" applyFont="1" applyFill="1"/>
    <xf numFmtId="0" fontId="0" fillId="0" borderId="0" xfId="0" applyAlignment="1">
      <alignment wrapText="1"/>
    </xf>
    <xf numFmtId="0" fontId="2" fillId="0" borderId="8" xfId="0" applyFont="1" applyBorder="1" applyAlignment="1">
      <alignment horizontal="right" wrapText="1"/>
    </xf>
    <xf numFmtId="0" fontId="0" fillId="0" borderId="8" xfId="0" applyBorder="1" applyAlignment="1">
      <alignment horizontal="right" wrapText="1"/>
    </xf>
    <xf numFmtId="0" fontId="2" fillId="0" borderId="0" xfId="0" applyFont="1"/>
    <xf numFmtId="0" fontId="7" fillId="0" borderId="0" xfId="0" applyFont="1"/>
    <xf numFmtId="0" fontId="2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8" fillId="0" borderId="0" xfId="3" applyAlignment="1">
      <alignment horizontal="center" vertical="center"/>
    </xf>
    <xf numFmtId="0" fontId="10" fillId="0" borderId="0" xfId="0" applyFont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6</xdr:col>
      <xdr:colOff>1178296</xdr:colOff>
      <xdr:row>5</xdr:row>
      <xdr:rowOff>26857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631A2F-1670-844D-88DD-307FB7C24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8286" y="399143"/>
          <a:ext cx="2375724" cy="625571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es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676B-AEBB-45F1-B11B-7E6921575935}">
  <sheetPr>
    <pageSetUpPr fitToPage="1"/>
  </sheetPr>
  <dimension ref="A1:H92"/>
  <sheetViews>
    <sheetView tabSelected="1" zoomScale="70" zoomScaleNormal="70" workbookViewId="0">
      <selection sqref="A1:H92"/>
    </sheetView>
  </sheetViews>
  <sheetFormatPr baseColWidth="10" defaultColWidth="8.83203125" defaultRowHeight="15" x14ac:dyDescent="0.2"/>
  <cols>
    <col min="1" max="1" width="24.6640625" customWidth="1"/>
    <col min="2" max="2" width="38.6640625" customWidth="1"/>
    <col min="3" max="7" width="15.6640625" customWidth="1"/>
  </cols>
  <sheetData>
    <row r="1" spans="1:7" x14ac:dyDescent="0.2">
      <c r="A1" t="s">
        <v>75</v>
      </c>
      <c r="F1" t="s">
        <v>74</v>
      </c>
    </row>
    <row r="3" spans="1:7" x14ac:dyDescent="0.2">
      <c r="A3" s="47" t="s">
        <v>64</v>
      </c>
      <c r="B3" t="s">
        <v>73</v>
      </c>
    </row>
    <row r="4" spans="1:7" x14ac:dyDescent="0.2">
      <c r="A4" s="48" t="s">
        <v>72</v>
      </c>
    </row>
    <row r="5" spans="1:7" x14ac:dyDescent="0.2">
      <c r="A5" t="s">
        <v>71</v>
      </c>
    </row>
    <row r="7" spans="1:7" x14ac:dyDescent="0.2">
      <c r="A7" s="47" t="s">
        <v>70</v>
      </c>
    </row>
    <row r="8" spans="1:7" s="44" customFormat="1" ht="29.25" customHeight="1" x14ac:dyDescent="0.2">
      <c r="C8" s="46" t="s">
        <v>53</v>
      </c>
      <c r="D8" s="46" t="s">
        <v>69</v>
      </c>
      <c r="E8" s="46" t="s">
        <v>68</v>
      </c>
      <c r="F8" s="46" t="s">
        <v>67</v>
      </c>
      <c r="G8" s="45" t="s">
        <v>66</v>
      </c>
    </row>
    <row r="9" spans="1:7" x14ac:dyDescent="0.2">
      <c r="A9" s="32" t="s">
        <v>65</v>
      </c>
      <c r="D9" s="27"/>
      <c r="E9" s="26"/>
      <c r="F9" s="26"/>
    </row>
    <row r="10" spans="1:7" x14ac:dyDescent="0.2">
      <c r="B10" t="s">
        <v>77</v>
      </c>
      <c r="C10" t="s">
        <v>76</v>
      </c>
      <c r="D10" s="29">
        <v>1360</v>
      </c>
      <c r="E10" s="28">
        <v>20</v>
      </c>
      <c r="F10" s="26">
        <f>D10*E10</f>
        <v>27200</v>
      </c>
      <c r="G10" s="30"/>
    </row>
    <row r="11" spans="1:7" x14ac:dyDescent="0.2">
      <c r="D11" s="29"/>
      <c r="E11" s="26"/>
      <c r="F11" s="26"/>
    </row>
    <row r="12" spans="1:7" x14ac:dyDescent="0.2">
      <c r="A12" s="21"/>
      <c r="B12" s="21"/>
      <c r="C12" s="21"/>
      <c r="D12" s="43"/>
      <c r="E12" s="42"/>
      <c r="F12" s="42"/>
      <c r="G12" s="21"/>
    </row>
    <row r="13" spans="1:7" x14ac:dyDescent="0.2">
      <c r="A13" t="s">
        <v>63</v>
      </c>
      <c r="D13" s="29"/>
      <c r="E13" s="26"/>
      <c r="F13" s="26"/>
    </row>
    <row r="14" spans="1:7" x14ac:dyDescent="0.2">
      <c r="B14" s="32" t="s">
        <v>62</v>
      </c>
      <c r="D14" s="29"/>
      <c r="E14" s="26"/>
      <c r="F14" s="26"/>
    </row>
    <row r="15" spans="1:7" x14ac:dyDescent="0.2">
      <c r="B15" t="s">
        <v>61</v>
      </c>
      <c r="C15" t="s">
        <v>16</v>
      </c>
      <c r="D15" s="29">
        <v>1</v>
      </c>
      <c r="E15" s="28">
        <v>7</v>
      </c>
      <c r="F15" s="26">
        <f>D15*E15</f>
        <v>7</v>
      </c>
      <c r="G15" s="30"/>
    </row>
    <row r="16" spans="1:7" x14ac:dyDescent="0.2">
      <c r="B16" t="s">
        <v>60</v>
      </c>
      <c r="C16" t="s">
        <v>16</v>
      </c>
      <c r="D16" s="29">
        <v>1</v>
      </c>
      <c r="E16" s="28">
        <v>365</v>
      </c>
      <c r="F16" s="26">
        <f>D16*E16</f>
        <v>365</v>
      </c>
      <c r="G16" s="22"/>
    </row>
    <row r="17" spans="2:7" x14ac:dyDescent="0.2">
      <c r="B17" t="s">
        <v>59</v>
      </c>
      <c r="C17" t="s">
        <v>58</v>
      </c>
      <c r="D17" s="29">
        <v>1</v>
      </c>
      <c r="E17" s="28">
        <v>40</v>
      </c>
      <c r="F17" s="26">
        <f>D17*E17</f>
        <v>40</v>
      </c>
      <c r="G17" s="22"/>
    </row>
    <row r="18" spans="2:7" x14ac:dyDescent="0.2">
      <c r="B18" t="s">
        <v>57</v>
      </c>
      <c r="D18" s="29"/>
      <c r="E18" s="28"/>
      <c r="F18" s="26"/>
    </row>
    <row r="19" spans="2:7" x14ac:dyDescent="0.2">
      <c r="B19" s="41" t="s">
        <v>56</v>
      </c>
      <c r="C19" t="s">
        <v>53</v>
      </c>
      <c r="D19" s="29">
        <v>117</v>
      </c>
      <c r="E19" s="28">
        <v>0.43</v>
      </c>
      <c r="F19" s="26">
        <f>D19*E19</f>
        <v>50.31</v>
      </c>
      <c r="G19" s="30"/>
    </row>
    <row r="20" spans="2:7" x14ac:dyDescent="0.2">
      <c r="B20" s="41" t="s">
        <v>55</v>
      </c>
      <c r="C20" t="s">
        <v>53</v>
      </c>
      <c r="D20" s="29">
        <v>275</v>
      </c>
      <c r="E20" s="28">
        <v>0.38</v>
      </c>
      <c r="F20" s="26">
        <f>D20*E20</f>
        <v>104.5</v>
      </c>
      <c r="G20" s="30"/>
    </row>
    <row r="21" spans="2:7" x14ac:dyDescent="0.2">
      <c r="B21" s="41" t="s">
        <v>54</v>
      </c>
      <c r="C21" t="s">
        <v>53</v>
      </c>
      <c r="D21" s="29">
        <v>220</v>
      </c>
      <c r="E21" s="28">
        <v>0.33</v>
      </c>
      <c r="F21" s="26">
        <f>D21*E21</f>
        <v>72.600000000000009</v>
      </c>
    </row>
    <row r="22" spans="2:7" x14ac:dyDescent="0.2">
      <c r="B22" s="40" t="s">
        <v>52</v>
      </c>
      <c r="D22" s="29"/>
      <c r="E22" s="28"/>
      <c r="F22" s="26"/>
    </row>
    <row r="23" spans="2:7" x14ac:dyDescent="0.2">
      <c r="B23" s="39" t="s">
        <v>51</v>
      </c>
      <c r="C23" t="s">
        <v>50</v>
      </c>
      <c r="D23" s="29">
        <v>360</v>
      </c>
      <c r="E23" s="28">
        <v>0.54</v>
      </c>
      <c r="F23" s="26">
        <f t="shared" ref="F23:F36" si="0">D23*E23</f>
        <v>194.4</v>
      </c>
      <c r="G23" s="30"/>
    </row>
    <row r="24" spans="2:7" x14ac:dyDescent="0.2">
      <c r="B24" t="s">
        <v>49</v>
      </c>
      <c r="C24" t="s">
        <v>48</v>
      </c>
      <c r="D24" s="29">
        <v>35</v>
      </c>
      <c r="E24" s="28">
        <v>98</v>
      </c>
      <c r="F24" s="26">
        <f t="shared" si="0"/>
        <v>3430</v>
      </c>
      <c r="G24" s="22"/>
    </row>
    <row r="25" spans="2:7" x14ac:dyDescent="0.2">
      <c r="B25" t="s">
        <v>47</v>
      </c>
      <c r="C25" t="s">
        <v>16</v>
      </c>
      <c r="D25" s="29">
        <v>1</v>
      </c>
      <c r="E25" s="28">
        <v>55.13</v>
      </c>
      <c r="F25" s="26">
        <f t="shared" si="0"/>
        <v>55.13</v>
      </c>
      <c r="G25" s="30"/>
    </row>
    <row r="26" spans="2:7" x14ac:dyDescent="0.2">
      <c r="B26" t="s">
        <v>46</v>
      </c>
      <c r="C26" t="s">
        <v>16</v>
      </c>
      <c r="D26" s="29">
        <v>1</v>
      </c>
      <c r="E26" s="28">
        <v>11.75</v>
      </c>
      <c r="F26" s="26">
        <f t="shared" si="0"/>
        <v>11.75</v>
      </c>
      <c r="G26" s="22"/>
    </row>
    <row r="27" spans="2:7" x14ac:dyDescent="0.2">
      <c r="B27" t="s">
        <v>45</v>
      </c>
      <c r="C27" t="s">
        <v>16</v>
      </c>
      <c r="D27" s="29">
        <v>1</v>
      </c>
      <c r="E27" s="28">
        <v>294.5</v>
      </c>
      <c r="F27" s="26">
        <f t="shared" si="0"/>
        <v>294.5</v>
      </c>
      <c r="G27" s="22"/>
    </row>
    <row r="28" spans="2:7" x14ac:dyDescent="0.2">
      <c r="B28" t="s">
        <v>44</v>
      </c>
      <c r="C28" t="s">
        <v>16</v>
      </c>
      <c r="D28" s="29">
        <v>1</v>
      </c>
      <c r="E28" s="28">
        <v>54.1</v>
      </c>
      <c r="F28" s="26">
        <f t="shared" si="0"/>
        <v>54.1</v>
      </c>
      <c r="G28" s="22"/>
    </row>
    <row r="29" spans="2:7" x14ac:dyDescent="0.2">
      <c r="B29" t="s">
        <v>43</v>
      </c>
      <c r="C29" t="s">
        <v>28</v>
      </c>
      <c r="D29" s="29">
        <v>3000</v>
      </c>
      <c r="E29" s="28">
        <v>0.76</v>
      </c>
      <c r="F29" s="26">
        <f t="shared" si="0"/>
        <v>2280</v>
      </c>
      <c r="G29" s="30"/>
    </row>
    <row r="30" spans="2:7" x14ac:dyDescent="0.2">
      <c r="B30" t="s">
        <v>42</v>
      </c>
      <c r="C30" t="s">
        <v>38</v>
      </c>
      <c r="D30" s="29">
        <v>2</v>
      </c>
      <c r="E30" s="28">
        <v>25</v>
      </c>
      <c r="F30" s="26">
        <f t="shared" si="0"/>
        <v>50</v>
      </c>
      <c r="G30" s="30"/>
    </row>
    <row r="31" spans="2:7" x14ac:dyDescent="0.2">
      <c r="B31" t="s">
        <v>41</v>
      </c>
      <c r="C31" t="s">
        <v>16</v>
      </c>
      <c r="D31" s="29">
        <v>1</v>
      </c>
      <c r="E31" s="28">
        <v>296.63</v>
      </c>
      <c r="F31" s="26">
        <f t="shared" si="0"/>
        <v>296.63</v>
      </c>
      <c r="G31" s="30"/>
    </row>
    <row r="32" spans="2:7" x14ac:dyDescent="0.2">
      <c r="B32" t="s">
        <v>40</v>
      </c>
      <c r="C32" t="s">
        <v>38</v>
      </c>
      <c r="D32" s="29">
        <v>2.2000000000000002</v>
      </c>
      <c r="E32" s="28">
        <v>285</v>
      </c>
      <c r="F32" s="26">
        <f t="shared" si="0"/>
        <v>627</v>
      </c>
      <c r="G32" s="30"/>
    </row>
    <row r="33" spans="1:7" x14ac:dyDescent="0.2">
      <c r="B33" t="s">
        <v>39</v>
      </c>
      <c r="C33" t="s">
        <v>38</v>
      </c>
      <c r="D33" s="29">
        <v>1.5</v>
      </c>
      <c r="E33" s="28">
        <v>175</v>
      </c>
      <c r="F33" s="26">
        <f t="shared" si="0"/>
        <v>262.5</v>
      </c>
      <c r="G33" s="30"/>
    </row>
    <row r="34" spans="1:7" x14ac:dyDescent="0.2">
      <c r="B34" t="s">
        <v>37</v>
      </c>
      <c r="C34" t="s">
        <v>36</v>
      </c>
      <c r="D34" s="29">
        <v>6</v>
      </c>
      <c r="E34" s="28">
        <v>110</v>
      </c>
      <c r="F34" s="26">
        <f t="shared" si="0"/>
        <v>660</v>
      </c>
      <c r="G34" s="30"/>
    </row>
    <row r="35" spans="1:7" x14ac:dyDescent="0.2">
      <c r="B35" t="s">
        <v>35</v>
      </c>
      <c r="C35" t="s">
        <v>16</v>
      </c>
      <c r="D35" s="29">
        <v>1</v>
      </c>
      <c r="E35" s="28">
        <v>100</v>
      </c>
      <c r="F35" s="26">
        <f t="shared" si="0"/>
        <v>100</v>
      </c>
      <c r="G35" s="22"/>
    </row>
    <row r="36" spans="1:7" x14ac:dyDescent="0.2">
      <c r="B36" t="s">
        <v>34</v>
      </c>
      <c r="C36" t="s">
        <v>16</v>
      </c>
      <c r="D36" s="29">
        <v>1</v>
      </c>
      <c r="E36" s="28">
        <v>0</v>
      </c>
      <c r="F36" s="26">
        <f t="shared" si="0"/>
        <v>0</v>
      </c>
      <c r="G36" s="22"/>
    </row>
    <row r="37" spans="1:7" x14ac:dyDescent="0.2">
      <c r="D37" s="29"/>
      <c r="E37" s="28"/>
      <c r="F37" s="26"/>
    </row>
    <row r="38" spans="1:7" x14ac:dyDescent="0.2">
      <c r="B38" s="32" t="s">
        <v>33</v>
      </c>
      <c r="D38" s="29"/>
      <c r="E38" s="38"/>
      <c r="F38" s="26"/>
    </row>
    <row r="39" spans="1:7" x14ac:dyDescent="0.2">
      <c r="B39" t="s">
        <v>32</v>
      </c>
      <c r="C39" t="s">
        <v>16</v>
      </c>
      <c r="D39" s="29">
        <v>1</v>
      </c>
      <c r="E39" s="28">
        <v>68</v>
      </c>
      <c r="F39" s="26">
        <v>86.98</v>
      </c>
      <c r="G39" s="30"/>
    </row>
    <row r="40" spans="1:7" x14ac:dyDescent="0.2">
      <c r="B40" t="s">
        <v>31</v>
      </c>
      <c r="C40" t="s">
        <v>10</v>
      </c>
      <c r="D40" s="29">
        <v>80</v>
      </c>
      <c r="E40" s="28">
        <v>22</v>
      </c>
      <c r="F40" s="26">
        <f>D40*E40</f>
        <v>1760</v>
      </c>
      <c r="G40" s="22"/>
    </row>
    <row r="41" spans="1:7" x14ac:dyDescent="0.2">
      <c r="B41" t="s">
        <v>30</v>
      </c>
      <c r="C41" t="s">
        <v>28</v>
      </c>
      <c r="D41" s="29">
        <v>1360</v>
      </c>
      <c r="E41" s="28">
        <v>1.25</v>
      </c>
      <c r="F41" s="26">
        <f>D41*E41</f>
        <v>1700</v>
      </c>
      <c r="G41" s="22"/>
    </row>
    <row r="42" spans="1:7" x14ac:dyDescent="0.2">
      <c r="B42" t="s">
        <v>29</v>
      </c>
      <c r="C42" t="s">
        <v>28</v>
      </c>
      <c r="D42" s="29">
        <v>200</v>
      </c>
      <c r="E42" s="28">
        <v>4</v>
      </c>
      <c r="F42" s="26">
        <f>D42*E42</f>
        <v>800</v>
      </c>
      <c r="G42" s="22"/>
    </row>
    <row r="43" spans="1:7" x14ac:dyDescent="0.2">
      <c r="B43" t="s">
        <v>27</v>
      </c>
      <c r="C43" t="s">
        <v>26</v>
      </c>
      <c r="D43" s="29">
        <f>D10</f>
        <v>1360</v>
      </c>
      <c r="E43" s="28">
        <f>0.1*E10</f>
        <v>2</v>
      </c>
      <c r="F43" s="26">
        <f>D43*E43</f>
        <v>2720</v>
      </c>
      <c r="G43" s="22"/>
    </row>
    <row r="44" spans="1:7" x14ac:dyDescent="0.2">
      <c r="B44" t="s">
        <v>25</v>
      </c>
      <c r="C44" t="s">
        <v>19</v>
      </c>
      <c r="D44" s="29">
        <f>(SUM(F15:F43)*6/12)</f>
        <v>8011.2</v>
      </c>
      <c r="E44" s="34">
        <v>0.04</v>
      </c>
      <c r="F44" s="26">
        <f>D44*E44</f>
        <v>320.44799999999998</v>
      </c>
      <c r="G44" s="30"/>
    </row>
    <row r="45" spans="1:7" x14ac:dyDescent="0.2">
      <c r="D45" s="29"/>
      <c r="E45" s="28"/>
      <c r="F45" s="26"/>
    </row>
    <row r="46" spans="1:7" ht="16" thickBot="1" x14ac:dyDescent="0.25">
      <c r="A46" s="32" t="s">
        <v>24</v>
      </c>
      <c r="D46" s="29"/>
      <c r="E46" s="28"/>
      <c r="F46" s="31">
        <f>SUM(F15:F44)</f>
        <v>16342.848</v>
      </c>
      <c r="G46" s="30"/>
    </row>
    <row r="47" spans="1:7" ht="16" thickTop="1" x14ac:dyDescent="0.2">
      <c r="D47" s="29"/>
      <c r="E47" s="28"/>
      <c r="F47" s="26"/>
    </row>
    <row r="48" spans="1:7" x14ac:dyDescent="0.2">
      <c r="A48" s="25" t="s">
        <v>23</v>
      </c>
      <c r="B48" s="22"/>
      <c r="C48" s="22"/>
      <c r="D48" s="37"/>
      <c r="E48" s="36"/>
      <c r="F48" s="23">
        <f>F10-F46</f>
        <v>10857.152</v>
      </c>
      <c r="G48" s="22"/>
    </row>
    <row r="49" spans="1:7" x14ac:dyDescent="0.2">
      <c r="A49" s="21"/>
      <c r="B49" s="21"/>
      <c r="C49" s="21"/>
      <c r="D49" s="35"/>
      <c r="E49" s="35"/>
      <c r="F49" s="21"/>
      <c r="G49" s="21"/>
    </row>
    <row r="50" spans="1:7" x14ac:dyDescent="0.2">
      <c r="A50" t="s">
        <v>22</v>
      </c>
      <c r="D50" s="29"/>
      <c r="E50" s="28"/>
      <c r="F50" s="26"/>
    </row>
    <row r="51" spans="1:7" x14ac:dyDescent="0.2">
      <c r="B51" t="s">
        <v>21</v>
      </c>
      <c r="C51" t="s">
        <v>16</v>
      </c>
      <c r="D51" s="29">
        <v>1</v>
      </c>
      <c r="E51" s="28">
        <v>33</v>
      </c>
      <c r="F51" s="26">
        <f>D51*E51</f>
        <v>33</v>
      </c>
      <c r="G51" s="30"/>
    </row>
    <row r="52" spans="1:7" x14ac:dyDescent="0.2">
      <c r="B52" t="s">
        <v>20</v>
      </c>
      <c r="C52" t="s">
        <v>19</v>
      </c>
      <c r="D52" s="29">
        <f>F46</f>
        <v>16342.848</v>
      </c>
      <c r="E52" s="34">
        <v>7.0000000000000007E-2</v>
      </c>
      <c r="F52" s="26">
        <f>D52*E52</f>
        <v>1143.99936</v>
      </c>
      <c r="G52" s="30"/>
    </row>
    <row r="53" spans="1:7" x14ac:dyDescent="0.2">
      <c r="B53" t="s">
        <v>18</v>
      </c>
      <c r="D53" s="29"/>
      <c r="E53" s="34"/>
      <c r="F53" s="26"/>
      <c r="G53" s="30"/>
    </row>
    <row r="54" spans="1:7" x14ac:dyDescent="0.2">
      <c r="B54" t="s">
        <v>17</v>
      </c>
      <c r="C54" t="s">
        <v>16</v>
      </c>
      <c r="D54" s="29">
        <v>1</v>
      </c>
      <c r="E54" s="28">
        <v>60.77</v>
      </c>
      <c r="F54" s="26">
        <f>D54*E54</f>
        <v>60.77</v>
      </c>
      <c r="G54" s="22"/>
    </row>
    <row r="55" spans="1:7" x14ac:dyDescent="0.2">
      <c r="B55" t="s">
        <v>15</v>
      </c>
      <c r="D55" s="33"/>
      <c r="E55" s="33"/>
    </row>
    <row r="56" spans="1:7" x14ac:dyDescent="0.2">
      <c r="D56" s="29"/>
      <c r="E56" s="28"/>
      <c r="F56" s="26"/>
    </row>
    <row r="57" spans="1:7" ht="16" thickBot="1" x14ac:dyDescent="0.25">
      <c r="A57" s="32" t="s">
        <v>14</v>
      </c>
      <c r="D57" s="29"/>
      <c r="E57" s="28"/>
      <c r="F57" s="31">
        <f>SUM(F51:F54)</f>
        <v>1237.76936</v>
      </c>
      <c r="G57" s="30"/>
    </row>
    <row r="58" spans="1:7" ht="16" thickTop="1" x14ac:dyDescent="0.2">
      <c r="D58" s="29"/>
      <c r="E58" s="28"/>
      <c r="F58" s="26"/>
    </row>
    <row r="59" spans="1:7" x14ac:dyDescent="0.2">
      <c r="D59" s="29"/>
      <c r="E59" s="28"/>
      <c r="F59" s="26"/>
    </row>
    <row r="60" spans="1:7" ht="16" thickBot="1" x14ac:dyDescent="0.25">
      <c r="A60" s="32" t="s">
        <v>13</v>
      </c>
      <c r="D60" s="29"/>
      <c r="E60" s="28"/>
      <c r="F60" s="31">
        <f>SUM(F46+F57)</f>
        <v>17580.61736</v>
      </c>
      <c r="G60" s="30"/>
    </row>
    <row r="61" spans="1:7" ht="16" thickTop="1" x14ac:dyDescent="0.2">
      <c r="D61" s="29"/>
      <c r="E61" s="28"/>
      <c r="F61" s="26"/>
    </row>
    <row r="62" spans="1:7" x14ac:dyDescent="0.2">
      <c r="A62" t="s">
        <v>12</v>
      </c>
      <c r="D62" s="29"/>
      <c r="E62" s="28"/>
      <c r="F62" s="26">
        <f>F10-F60</f>
        <v>9619.3826399999998</v>
      </c>
      <c r="G62" s="30"/>
    </row>
    <row r="63" spans="1:7" x14ac:dyDescent="0.2">
      <c r="D63" s="29"/>
      <c r="E63" s="28"/>
      <c r="F63" s="26"/>
    </row>
    <row r="64" spans="1:7" x14ac:dyDescent="0.2">
      <c r="A64" t="s">
        <v>11</v>
      </c>
      <c r="C64" t="s">
        <v>10</v>
      </c>
      <c r="D64" s="29">
        <v>90</v>
      </c>
      <c r="E64" s="28">
        <v>15</v>
      </c>
      <c r="F64" s="26">
        <f>D64*E64</f>
        <v>1350</v>
      </c>
    </row>
    <row r="65" spans="1:7" x14ac:dyDescent="0.2">
      <c r="D65" s="27"/>
      <c r="E65" s="26"/>
      <c r="F65" s="26"/>
    </row>
    <row r="66" spans="1:7" x14ac:dyDescent="0.2">
      <c r="A66" s="25" t="s">
        <v>9</v>
      </c>
      <c r="B66" s="22"/>
      <c r="C66" s="22"/>
      <c r="D66" s="24"/>
      <c r="E66" s="23"/>
      <c r="F66" s="23">
        <f>F62-F64</f>
        <v>8269.3826399999998</v>
      </c>
      <c r="G66" s="22"/>
    </row>
    <row r="68" spans="1:7" x14ac:dyDescent="0.2">
      <c r="A68" s="21"/>
      <c r="B68" s="21"/>
      <c r="C68" s="21"/>
      <c r="D68" s="21"/>
      <c r="E68" s="21"/>
      <c r="F68" s="21"/>
      <c r="G68" s="21"/>
    </row>
    <row r="69" spans="1:7" x14ac:dyDescent="0.2">
      <c r="A69" t="s">
        <v>8</v>
      </c>
    </row>
    <row r="72" spans="1:7" ht="16" thickBot="1" x14ac:dyDescent="0.25">
      <c r="A72" s="20"/>
    </row>
    <row r="73" spans="1:7" x14ac:dyDescent="0.2">
      <c r="B73" s="19" t="s">
        <v>7</v>
      </c>
      <c r="C73" s="18"/>
      <c r="D73" s="18"/>
      <c r="E73" s="18"/>
      <c r="F73" s="18"/>
      <c r="G73" s="17"/>
    </row>
    <row r="74" spans="1:7" x14ac:dyDescent="0.2">
      <c r="B74" s="16"/>
      <c r="G74" s="15"/>
    </row>
    <row r="75" spans="1:7" x14ac:dyDescent="0.2">
      <c r="B75" s="14" t="s">
        <v>6</v>
      </c>
      <c r="C75" s="49" t="s">
        <v>5</v>
      </c>
      <c r="D75" s="50"/>
      <c r="E75" s="50"/>
      <c r="F75" s="50"/>
      <c r="G75" s="51"/>
    </row>
    <row r="76" spans="1:7" x14ac:dyDescent="0.2">
      <c r="B76" s="13"/>
      <c r="C76" s="12">
        <f>E76*0.85</f>
        <v>17</v>
      </c>
      <c r="D76" s="12">
        <f>E76*0.9</f>
        <v>18</v>
      </c>
      <c r="E76" s="12">
        <v>20</v>
      </c>
      <c r="F76" s="12">
        <f>E76*1.1</f>
        <v>22</v>
      </c>
      <c r="G76" s="11">
        <f>E76*1.15</f>
        <v>23</v>
      </c>
    </row>
    <row r="77" spans="1:7" x14ac:dyDescent="0.2">
      <c r="B77" s="8" t="s">
        <v>4</v>
      </c>
      <c r="C77" s="5"/>
      <c r="D77" s="5"/>
      <c r="E77" s="5"/>
      <c r="F77" s="5"/>
      <c r="G77" s="10"/>
    </row>
    <row r="78" spans="1:7" x14ac:dyDescent="0.2">
      <c r="B78" s="6">
        <f>B82*0.85</f>
        <v>1156</v>
      </c>
      <c r="C78" s="5">
        <f>(($B78*C$76))-($F$46-$F$41-$F$43)-($B78*$E$41)-($B78*$E$43)</f>
        <v>3972.152</v>
      </c>
      <c r="D78" s="5">
        <f>(($B78*D$76))-($F$46-$F$41-$F$43)-($B78*$E$41)-($B78*$E$43)</f>
        <v>5128.152</v>
      </c>
      <c r="E78" s="5">
        <f>(($B78*E$76))-($F$46-$F$41-$F$43)-($B78*$E$41)-($B78*$E$43)</f>
        <v>7440.152</v>
      </c>
      <c r="F78" s="5">
        <f>(($B78*F$76))-($F$46-$F$41-$F$43)-($B78*$E$41)-($B78*$E$43)</f>
        <v>9752.152</v>
      </c>
      <c r="G78" s="4">
        <f>(($B78*G$76))-($F$46-$F$41-$F$43)-($B78*$E$41)-($B78*$E$43)</f>
        <v>10908.152</v>
      </c>
    </row>
    <row r="79" spans="1:7" x14ac:dyDescent="0.2">
      <c r="B79" s="8" t="s">
        <v>3</v>
      </c>
      <c r="C79" s="5"/>
      <c r="D79" s="5"/>
      <c r="E79" s="5"/>
      <c r="F79" s="5"/>
      <c r="G79" s="4"/>
    </row>
    <row r="80" spans="1:7" x14ac:dyDescent="0.2">
      <c r="B80" s="6">
        <f>B82*0.9</f>
        <v>1224</v>
      </c>
      <c r="C80" s="5">
        <f>(($B80*C$76))-($F$46-$F$41-$F$43)-($B80*$E$41)-($B80*$E$43)</f>
        <v>4907.152</v>
      </c>
      <c r="D80" s="5">
        <f>(($B80*D$76))-($F$46-$F$41-$F$43)-($B80*$E$41)-($B80*$E$43)</f>
        <v>6131.152</v>
      </c>
      <c r="E80" s="5">
        <f>(($B80*E$76))-($F$46-$F$41-$F$43)-($B80*$E$41)-($B80*$E$43)</f>
        <v>8579.152</v>
      </c>
      <c r="F80" s="5">
        <f>(($B80*F$76))-($F$46-$F$41-$F$43)-($B80*$E$41)-($B80*$E$43)</f>
        <v>11027.152</v>
      </c>
      <c r="G80" s="4">
        <f>(($B80*G$76))-($F$46-$F$41-$F$43)-($B80*$E$41)-($B80*$E$43)</f>
        <v>12251.152</v>
      </c>
    </row>
    <row r="81" spans="1:8" x14ac:dyDescent="0.2">
      <c r="B81" s="9" t="s">
        <v>2</v>
      </c>
      <c r="C81" s="5"/>
      <c r="D81" s="5"/>
      <c r="E81" s="5"/>
      <c r="F81" s="5"/>
      <c r="G81" s="4"/>
    </row>
    <row r="82" spans="1:8" ht="18" x14ac:dyDescent="0.35">
      <c r="B82" s="6">
        <v>1360</v>
      </c>
      <c r="C82" s="5">
        <f>(($B82*C$76))-($F$46-$F$41-$F$43)-($B82*$E$41)-($B82*$E$43)</f>
        <v>6777.152</v>
      </c>
      <c r="D82" s="5">
        <f>(($B82*D$76))-($F$46-$F$41-$F$43)-($B82*$E$41)-($B82*$E$43)</f>
        <v>8137.152</v>
      </c>
      <c r="E82" s="7">
        <f>(($B82*E$76))-($F$46-$F$41-$F$43)-($B82*$E$41)-($B82*$E$43)</f>
        <v>10857.152</v>
      </c>
      <c r="F82" s="5">
        <f>(($B82*F$76))-($F$46-$F$41-$F$43)-($B82*$E$41)-($B82*$E$43)</f>
        <v>13577.152000000002</v>
      </c>
      <c r="G82" s="4">
        <f>(($B82*G$76))-($F$46-$F$41-$F$43)-($B82*$E$41)-($B82*$E$43)</f>
        <v>14937.152000000002</v>
      </c>
    </row>
    <row r="83" spans="1:8" x14ac:dyDescent="0.2">
      <c r="B83" s="8" t="s">
        <v>1</v>
      </c>
      <c r="C83" s="5"/>
      <c r="D83" s="5"/>
      <c r="E83" s="5"/>
      <c r="F83" s="5"/>
      <c r="G83" s="4"/>
    </row>
    <row r="84" spans="1:8" x14ac:dyDescent="0.2">
      <c r="B84" s="6">
        <f>B82*1.1</f>
        <v>1496.0000000000002</v>
      </c>
      <c r="C84" s="5">
        <f>(($B84*C$76))-($F$46-$F$41-$F$43)-($B84*$E$41)-($B84*$E$43)</f>
        <v>8647.1520000000037</v>
      </c>
      <c r="D84" s="5">
        <f>(($B84*D$76))-($F$46-$F$41-$F$43)-($B84*$E$41)-($B84*$E$43)</f>
        <v>10143.152000000004</v>
      </c>
      <c r="E84" s="5">
        <f>(($B84*E$76))-($F$46-$F$41-$F$43)-($B84*$E$41)-($B84*$E$43)</f>
        <v>13135.152000000002</v>
      </c>
      <c r="F84" s="5">
        <f>(($B84*F$76))-($F$46-$F$41-$F$43)-($B84*$E$41)-($B84*$E$43)</f>
        <v>16127.152000000009</v>
      </c>
      <c r="G84" s="4">
        <f>(($B84*G$76))-($F$46-$F$41-$F$43)-($B84*$E$41)-($B84*$E$43)</f>
        <v>17623.152000000009</v>
      </c>
    </row>
    <row r="85" spans="1:8" ht="18" x14ac:dyDescent="0.35">
      <c r="B85" s="8" t="s">
        <v>0</v>
      </c>
      <c r="C85" s="5"/>
      <c r="D85" s="5"/>
      <c r="E85" s="7"/>
      <c r="F85" s="5"/>
      <c r="G85" s="4"/>
    </row>
    <row r="86" spans="1:8" x14ac:dyDescent="0.2">
      <c r="B86" s="6">
        <f>B82*1.15</f>
        <v>1563.9999999999998</v>
      </c>
      <c r="C86" s="5">
        <f>(($B86*C$76))-($F$46-$F$41-$F$43)-($B86*$E$41)-($B86*$E$43)</f>
        <v>9582.1519999999964</v>
      </c>
      <c r="D86" s="5">
        <f>(($B86*D$76))-($F$46-$F$41-$F$43)-($B86*$E$41)-($B86*$E$43)</f>
        <v>11146.151999999996</v>
      </c>
      <c r="E86" s="5">
        <f>(($B86*E$76))-($F$46-$F$41-$F$43)-($B86*$E$41)-($B86*$E$43)</f>
        <v>14274.151999999995</v>
      </c>
      <c r="F86" s="5">
        <f>(($B86*F$76))-($F$46-$F$41-$F$43)-($B86*$E$41)-($B86*$E$43)</f>
        <v>17402.151999999995</v>
      </c>
      <c r="G86" s="4">
        <f>(($B86*G$76))-($F$46-$F$41-$F$43)-($B86*$E$41)-($B86*$E$43)</f>
        <v>18966.151999999995</v>
      </c>
    </row>
    <row r="87" spans="1:8" ht="16" thickBot="1" x14ac:dyDescent="0.25">
      <c r="B87" s="3"/>
      <c r="C87" s="2"/>
      <c r="D87" s="2"/>
      <c r="E87" s="2"/>
      <c r="F87" s="2"/>
      <c r="G87" s="1"/>
    </row>
    <row r="90" spans="1:8" x14ac:dyDescent="0.2">
      <c r="A90" s="54" t="s">
        <v>79</v>
      </c>
      <c r="B90" s="52"/>
      <c r="C90" s="52"/>
      <c r="D90" s="52"/>
      <c r="E90" s="52"/>
      <c r="F90" s="52"/>
      <c r="G90" s="52"/>
      <c r="H90" s="52"/>
    </row>
    <row r="91" spans="1:8" x14ac:dyDescent="0.2">
      <c r="A91" s="52"/>
      <c r="B91" s="52"/>
      <c r="C91" s="52"/>
      <c r="D91" s="52"/>
      <c r="E91" s="52"/>
      <c r="F91" s="52"/>
      <c r="G91" s="52"/>
      <c r="H91" s="52"/>
    </row>
    <row r="92" spans="1:8" x14ac:dyDescent="0.2">
      <c r="A92" s="53" t="s">
        <v>78</v>
      </c>
      <c r="B92" s="53"/>
      <c r="C92" s="53"/>
      <c r="D92" s="53"/>
      <c r="E92" s="53"/>
      <c r="F92" s="53"/>
      <c r="G92" s="53"/>
      <c r="H92" s="53"/>
    </row>
  </sheetData>
  <mergeCells count="3">
    <mergeCell ref="C75:G75"/>
    <mergeCell ref="A90:H91"/>
    <mergeCell ref="A92:H92"/>
  </mergeCells>
  <hyperlinks>
    <hyperlink ref="A92" r:id="rId1" display="http://www.aces.edu/" xr:uid="{69E25489-D63E-9045-9BA9-733BF4841D17}"/>
  </hyperlinks>
  <pageMargins left="0.7" right="0.7" top="0.75" bottom="0.75" header="0.3" footer="0.3"/>
  <pageSetup scale="5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TOMATOES</vt:lpstr>
      <vt:lpstr>TOMATOES!Print_Area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Boswell</dc:creator>
  <cp:lastModifiedBy>Microsoft Office User</cp:lastModifiedBy>
  <cp:lastPrinted>2021-07-16T15:35:22Z</cp:lastPrinted>
  <dcterms:created xsi:type="dcterms:W3CDTF">2021-06-24T16:00:32Z</dcterms:created>
  <dcterms:modified xsi:type="dcterms:W3CDTF">2021-07-16T15:35:28Z</dcterms:modified>
</cp:coreProperties>
</file>