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AU AV/Collaboration/Musa, N/Ms Thesis/"/>
    </mc:Choice>
  </mc:AlternateContent>
  <xr:revisionPtr revIDLastSave="1704" documentId="8_{46EBA254-EADB-45E7-A299-52278BA7F6EC}" xr6:coauthVersionLast="47" xr6:coauthVersionMax="47" xr10:uidLastSave="{726E688F-3BDB-468C-886E-0B776D71167D}"/>
  <bookViews>
    <workbookView xWindow="19080" yWindow="-120" windowWidth="19440" windowHeight="15150" xr2:uid="{6CCDAF75-EEA0-43E5-9BCA-AAA02E992321}"/>
  </bookViews>
  <sheets>
    <sheet name="Calculation" sheetId="1" r:id="rId1"/>
    <sheet name="Formul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F26" i="1"/>
  <c r="F18" i="1"/>
  <c r="F9" i="1"/>
  <c r="F17" i="1"/>
  <c r="F16" i="1"/>
  <c r="F15" i="1"/>
  <c r="F14" i="1"/>
  <c r="F13" i="1"/>
  <c r="F11" i="1"/>
  <c r="F10" i="1"/>
  <c r="F25" i="1"/>
  <c r="F24" i="1"/>
  <c r="F23" i="1"/>
  <c r="F22" i="1"/>
  <c r="F21" i="1"/>
  <c r="F20" i="1"/>
  <c r="F19" i="1"/>
  <c r="F12" i="1"/>
  <c r="F29" i="1" l="1"/>
  <c r="L4" i="1"/>
  <c r="L18" i="1" s="1"/>
  <c r="T4" i="1"/>
  <c r="T18" i="1" s="1"/>
  <c r="R5" i="1"/>
  <c r="R19" i="1" s="1"/>
  <c r="P6" i="1"/>
  <c r="P20" i="1" s="1"/>
  <c r="N7" i="1"/>
  <c r="N21" i="1" s="1"/>
  <c r="L8" i="1"/>
  <c r="L22" i="1" s="1"/>
  <c r="T8" i="1"/>
  <c r="T22" i="1" s="1"/>
  <c r="R9" i="1"/>
  <c r="R23" i="1" s="1"/>
  <c r="P10" i="1"/>
  <c r="P24" i="1" s="1"/>
  <c r="N11" i="1"/>
  <c r="N25" i="1" s="1"/>
  <c r="L12" i="1"/>
  <c r="L26" i="1" s="1"/>
  <c r="T12" i="1"/>
  <c r="T26" i="1" s="1"/>
  <c r="R13" i="1"/>
  <c r="R27" i="1" s="1"/>
  <c r="P14" i="1"/>
  <c r="P28" i="1" s="1"/>
  <c r="K18" i="1"/>
  <c r="Q6" i="1"/>
  <c r="Q20" i="1" s="1"/>
  <c r="O11" i="1"/>
  <c r="O25" i="1" s="1"/>
  <c r="M4" i="1"/>
  <c r="M18" i="1" s="1"/>
  <c r="U8" i="1"/>
  <c r="U22" i="1" s="1"/>
  <c r="Q14" i="1"/>
  <c r="Q28" i="1" s="1"/>
  <c r="N4" i="1"/>
  <c r="N18" i="1" s="1"/>
  <c r="L5" i="1"/>
  <c r="L19" i="1" s="1"/>
  <c r="T5" i="1"/>
  <c r="T19" i="1" s="1"/>
  <c r="R6" i="1"/>
  <c r="R20" i="1" s="1"/>
  <c r="P7" i="1"/>
  <c r="P21" i="1" s="1"/>
  <c r="N8" i="1"/>
  <c r="N22" i="1" s="1"/>
  <c r="L9" i="1"/>
  <c r="L23" i="1" s="1"/>
  <c r="T9" i="1"/>
  <c r="T23" i="1" s="1"/>
  <c r="R10" i="1"/>
  <c r="R24" i="1" s="1"/>
  <c r="P11" i="1"/>
  <c r="P25" i="1" s="1"/>
  <c r="N12" i="1"/>
  <c r="N26" i="1" s="1"/>
  <c r="L13" i="1"/>
  <c r="L27" i="1" s="1"/>
  <c r="T13" i="1"/>
  <c r="T27" i="1" s="1"/>
  <c r="R14" i="1"/>
  <c r="R28" i="1" s="1"/>
  <c r="K9" i="1"/>
  <c r="K23" i="1" s="1"/>
  <c r="O4" i="1"/>
  <c r="O18" i="1" s="1"/>
  <c r="M5" i="1"/>
  <c r="M19" i="1" s="1"/>
  <c r="U5" i="1"/>
  <c r="U19" i="1" s="1"/>
  <c r="S6" i="1"/>
  <c r="S20" i="1" s="1"/>
  <c r="Q7" i="1"/>
  <c r="Q21" i="1" s="1"/>
  <c r="M9" i="1"/>
  <c r="M23" i="1" s="1"/>
  <c r="U9" i="1"/>
  <c r="U23" i="1" s="1"/>
  <c r="S10" i="1"/>
  <c r="S24" i="1" s="1"/>
  <c r="Q11" i="1"/>
  <c r="Q25" i="1" s="1"/>
  <c r="O12" i="1"/>
  <c r="O26" i="1" s="1"/>
  <c r="M13" i="1"/>
  <c r="M27" i="1" s="1"/>
  <c r="U13" i="1"/>
  <c r="U27" i="1" s="1"/>
  <c r="S14" i="1"/>
  <c r="S28" i="1" s="1"/>
  <c r="K10" i="1"/>
  <c r="K24" i="1" s="1"/>
  <c r="U12" i="1"/>
  <c r="U26" i="1" s="1"/>
  <c r="O8" i="1"/>
  <c r="O22" i="1" s="1"/>
  <c r="P4" i="1"/>
  <c r="P18" i="1" s="1"/>
  <c r="N5" i="1"/>
  <c r="N19" i="1" s="1"/>
  <c r="L6" i="1"/>
  <c r="L20" i="1" s="1"/>
  <c r="T6" i="1"/>
  <c r="T20" i="1" s="1"/>
  <c r="R7" i="1"/>
  <c r="R21" i="1" s="1"/>
  <c r="P8" i="1"/>
  <c r="P22" i="1" s="1"/>
  <c r="N9" i="1"/>
  <c r="N23" i="1" s="1"/>
  <c r="L10" i="1"/>
  <c r="L24" i="1" s="1"/>
  <c r="T10" i="1"/>
  <c r="T24" i="1" s="1"/>
  <c r="R11" i="1"/>
  <c r="R25" i="1" s="1"/>
  <c r="P12" i="1"/>
  <c r="P26" i="1" s="1"/>
  <c r="N13" i="1"/>
  <c r="N27" i="1" s="1"/>
  <c r="L14" i="1"/>
  <c r="L28" i="1" s="1"/>
  <c r="T14" i="1"/>
  <c r="T28" i="1" s="1"/>
  <c r="K11" i="1"/>
  <c r="K25" i="1" s="1"/>
  <c r="M12" i="1"/>
  <c r="M26" i="1" s="1"/>
  <c r="Q4" i="1"/>
  <c r="Q18" i="1" s="1"/>
  <c r="O5" i="1"/>
  <c r="O19" i="1" s="1"/>
  <c r="M6" i="1"/>
  <c r="M20" i="1" s="1"/>
  <c r="U6" i="1"/>
  <c r="U20" i="1" s="1"/>
  <c r="S7" i="1"/>
  <c r="S21" i="1" s="1"/>
  <c r="Q8" i="1"/>
  <c r="Q22" i="1" s="1"/>
  <c r="O9" i="1"/>
  <c r="O23" i="1" s="1"/>
  <c r="M10" i="1"/>
  <c r="M24" i="1" s="1"/>
  <c r="U10" i="1"/>
  <c r="U24" i="1" s="1"/>
  <c r="S11" i="1"/>
  <c r="S25" i="1" s="1"/>
  <c r="Q12" i="1"/>
  <c r="Q26" i="1" s="1"/>
  <c r="O13" i="1"/>
  <c r="O27" i="1" s="1"/>
  <c r="M14" i="1"/>
  <c r="M28" i="1" s="1"/>
  <c r="U14" i="1"/>
  <c r="U28" i="1" s="1"/>
  <c r="K12" i="1"/>
  <c r="K26" i="1" s="1"/>
  <c r="S4" i="1"/>
  <c r="S18" i="1" s="1"/>
  <c r="M7" i="1"/>
  <c r="M21" i="1" s="1"/>
  <c r="S8" i="1"/>
  <c r="S22" i="1" s="1"/>
  <c r="O10" i="1"/>
  <c r="O24" i="1" s="1"/>
  <c r="U11" i="1"/>
  <c r="U25" i="1" s="1"/>
  <c r="Q13" i="1"/>
  <c r="Q27" i="1" s="1"/>
  <c r="K6" i="1"/>
  <c r="K20" i="1" s="1"/>
  <c r="U4" i="1"/>
  <c r="U18" i="1" s="1"/>
  <c r="O7" i="1"/>
  <c r="O21" i="1" s="1"/>
  <c r="S9" i="1"/>
  <c r="S23" i="1" s="1"/>
  <c r="K8" i="1"/>
  <c r="K22" i="1" s="1"/>
  <c r="R4" i="1"/>
  <c r="R18" i="1" s="1"/>
  <c r="P5" i="1"/>
  <c r="P19" i="1" s="1"/>
  <c r="N6" i="1"/>
  <c r="N20" i="1" s="1"/>
  <c r="L7" i="1"/>
  <c r="T7" i="1"/>
  <c r="T21" i="1" s="1"/>
  <c r="R8" i="1"/>
  <c r="R22" i="1" s="1"/>
  <c r="P9" i="1"/>
  <c r="P23" i="1" s="1"/>
  <c r="N10" i="1"/>
  <c r="N24" i="1" s="1"/>
  <c r="L11" i="1"/>
  <c r="L25" i="1" s="1"/>
  <c r="T11" i="1"/>
  <c r="T25" i="1" s="1"/>
  <c r="R12" i="1"/>
  <c r="R26" i="1" s="1"/>
  <c r="P13" i="1"/>
  <c r="P27" i="1" s="1"/>
  <c r="N14" i="1"/>
  <c r="N28" i="1" s="1"/>
  <c r="K5" i="1"/>
  <c r="K19" i="1" s="1"/>
  <c r="K13" i="1"/>
  <c r="K27" i="1" s="1"/>
  <c r="Q5" i="1"/>
  <c r="Q19" i="1" s="1"/>
  <c r="O6" i="1"/>
  <c r="O20" i="1" s="1"/>
  <c r="U7" i="1"/>
  <c r="U21" i="1" s="1"/>
  <c r="Q9" i="1"/>
  <c r="Q23" i="1" s="1"/>
  <c r="M11" i="1"/>
  <c r="M25" i="1" s="1"/>
  <c r="S12" i="1"/>
  <c r="S26" i="1" s="1"/>
  <c r="O14" i="1"/>
  <c r="O28" i="1" s="1"/>
  <c r="K14" i="1"/>
  <c r="K28" i="1" s="1"/>
  <c r="K7" i="1"/>
  <c r="K21" i="1" s="1"/>
  <c r="S5" i="1"/>
  <c r="S19" i="1" s="1"/>
  <c r="M8" i="1"/>
  <c r="M22" i="1" s="1"/>
  <c r="Q10" i="1"/>
  <c r="Q24" i="1" s="1"/>
  <c r="S13" i="1"/>
  <c r="S27" i="1" s="1"/>
  <c r="F27" i="1"/>
  <c r="F30" i="1"/>
  <c r="L21" i="1"/>
</calcChain>
</file>

<file path=xl/sharedStrings.xml><?xml version="1.0" encoding="utf-8"?>
<sst xmlns="http://schemas.openxmlformats.org/spreadsheetml/2006/main" count="93" uniqueCount="46">
  <si>
    <t xml:space="preserve">ITEM </t>
  </si>
  <si>
    <t>unit</t>
  </si>
  <si>
    <t xml:space="preserve">quantity </t>
  </si>
  <si>
    <t xml:space="preserve">Income </t>
  </si>
  <si>
    <t>Total income</t>
  </si>
  <si>
    <t>DIRECT EXPENSES</t>
  </si>
  <si>
    <t>Fertilizer</t>
  </si>
  <si>
    <t xml:space="preserve">acre 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</si>
  <si>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</si>
  <si>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</si>
  <si>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</si>
  <si>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</si>
  <si>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</si>
  <si>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</si>
  <si>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</si>
  <si>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</si>
  <si>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</si>
  <si>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</si>
  <si>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</si>
  <si>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</si>
  <si>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</si>
  <si>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</si>
  <si>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</si>
  <si>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Returns above direct expenses</t>
  </si>
  <si>
    <t>Total fixed expenses</t>
  </si>
  <si>
    <t>Total Specified Expenses</t>
  </si>
  <si>
    <t>Returns Above total specified Expenses</t>
  </si>
  <si>
    <t xml:space="preserve">Strawberries </t>
  </si>
  <si>
    <t xml:space="preserve">percent </t>
  </si>
  <si>
    <t xml:space="preserve">Yield </t>
  </si>
  <si>
    <t xml:space="preserve">Unit </t>
  </si>
  <si>
    <t>4 qt</t>
  </si>
  <si>
    <t>seed/ plants</t>
  </si>
  <si>
    <t>Labor cost =</t>
  </si>
  <si>
    <t>Price ($)</t>
  </si>
  <si>
    <t>Amount ($)</t>
  </si>
  <si>
    <t>Percent</t>
  </si>
  <si>
    <t>Return at Break Even Price Given Below without Fixed Cost</t>
  </si>
  <si>
    <t>Return at Break Even Price Given Below With Fixed Cost</t>
  </si>
  <si>
    <t>Summary of  estimated costs and returns per acre  Strawberry, fresh market , irrigated, 6 spacing , 16gpm , 7260 ft of drip tape, Alabama</t>
  </si>
  <si>
    <t>Cost at Yield  = 3075</t>
  </si>
  <si>
    <t>Bucket cost =</t>
  </si>
  <si>
    <t>Total bucket harvested/ hour=</t>
  </si>
  <si>
    <t>Varies</t>
  </si>
  <si>
    <t>TOTAL DIRECT EXPENSES</t>
  </si>
  <si>
    <t>Note: cost of production estimate are based on 2018 input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</si>
</sst>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22556</xdr:colOff>
      <xdr:row>32</xdr:row>
      <xdr:rowOff>43300</xdr:rowOff>
    </xdr:from>
    <xdr:to>
      <xdr:col>7</xdr:col>
      <xdr:colOff>736022</xdr:colOff>
      <xdr:row>36</xdr:row>
      <xdr:rowOff>158750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2079D3D-0716-1E20-24BA-2C87202A4F29}"/>
            </a:ext>
          </a:extLst>
        </xdr:cNvPr>
        <xdr:cNvSpPr txBox="1"/>
      </xdr:nvSpPr>
      <xdr:spPr>
        <a:xfrm>
          <a:off x="3630511" y="6205686"/>
          <a:ext cx="3239034" cy="8947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Obtained profit equation</a:t>
          </a:r>
          <a:r>
            <a:rPr lang="en-US" sz="1100" baseline="0"/>
            <a:t> using harvest labor cost and bucket cost, then substract total direct expenses available on L29 excluding harvest labor cost (L22) and bucket cost at 3075 bucket yield.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10</xdr:col>
      <xdr:colOff>561975</xdr:colOff>
      <xdr:row>33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09AF09-02EA-64D4-9323-B9A22E210AFF}"/>
            </a:ext>
          </a:extLst>
        </xdr:cNvPr>
        <xdr:cNvSpPr txBox="1"/>
      </xdr:nvSpPr>
      <xdr:spPr>
        <a:xfrm>
          <a:off x="38100" y="47625"/>
          <a:ext cx="6619875" cy="6391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Given:</a:t>
          </a:r>
        </a:p>
        <a:p>
          <a:r>
            <a:rPr lang="en-US" sz="1100"/>
            <a:t>Labor Cost/hour = 10.95</a:t>
          </a:r>
        </a:p>
        <a:p>
          <a:r>
            <a:rPr lang="en-US" sz="1100"/>
            <a:t>Total number of hours worked = 9 hours</a:t>
          </a:r>
        </a:p>
        <a:p>
          <a:r>
            <a:rPr lang="en-US" sz="1100"/>
            <a:t>Total bucket produced from 9 hours of works = 358 buckets.</a:t>
          </a:r>
        </a:p>
        <a:p>
          <a:r>
            <a:rPr lang="en-US" sz="1100"/>
            <a:t>Total bucket produced in 1 hour = 358/9 = 40</a:t>
          </a:r>
        </a:p>
        <a:p>
          <a:r>
            <a:rPr lang="en-US" sz="1100"/>
            <a:t>Toal cost of 1 bucket = 0.8</a:t>
          </a:r>
        </a:p>
        <a:p>
          <a:r>
            <a:rPr lang="en-US" sz="1100"/>
            <a:t>Breakeven price per bucket = 3.40</a:t>
          </a:r>
        </a:p>
        <a:p>
          <a:endParaRPr lang="en-US" sz="1100"/>
        </a:p>
        <a:p>
          <a:r>
            <a:rPr lang="en-US" sz="1100"/>
            <a:t>Question:</a:t>
          </a:r>
        </a:p>
        <a:p>
          <a:r>
            <a:rPr lang="en-US" sz="1100"/>
            <a:t>What is the profit from 3075 bucket?</a:t>
          </a:r>
        </a:p>
        <a:p>
          <a:endParaRPr lang="en-US" sz="1100"/>
        </a:p>
        <a:p>
          <a:r>
            <a:rPr lang="en-US" sz="1100"/>
            <a:t>Formula:</a:t>
          </a:r>
        </a:p>
        <a:p>
          <a:r>
            <a:rPr lang="en-US" sz="1100"/>
            <a:t>Total cost = cost of labor + cost of bucket</a:t>
          </a:r>
        </a:p>
        <a:p>
          <a:r>
            <a:rPr lang="en-US" sz="1100"/>
            <a:t>total revenue = price of bucket * number of bucket.</a:t>
          </a:r>
        </a:p>
        <a:p>
          <a:r>
            <a:rPr lang="en-US" sz="1100"/>
            <a:t>Total profit = revenue - cost</a:t>
          </a:r>
        </a:p>
        <a:p>
          <a:endParaRPr lang="en-US" sz="1100"/>
        </a:p>
        <a:p>
          <a:r>
            <a:rPr lang="en-US" sz="1100"/>
            <a:t>Total Direct Expenses = 13679.27 (PDF)/13678.98 (NM)</a:t>
          </a:r>
        </a:p>
        <a:p>
          <a:endParaRPr lang="en-US" sz="1100"/>
        </a:p>
        <a:p>
          <a:r>
            <a:rPr lang="en-US" sz="1100"/>
            <a:t>Harvest labor cost = 996.45</a:t>
          </a:r>
        </a:p>
        <a:p>
          <a:endParaRPr lang="en-US" sz="1100"/>
        </a:p>
        <a:p>
          <a:r>
            <a:rPr lang="en-US" sz="1100"/>
            <a:t>Calculations:</a:t>
          </a:r>
        </a:p>
        <a:p>
          <a:r>
            <a:rPr lang="en-US" sz="1100"/>
            <a:t>total revenue = 3.40*3075</a:t>
          </a:r>
        </a:p>
        <a:p>
          <a:r>
            <a:rPr lang="en-US" sz="1100"/>
            <a:t>Yield at 100% = 3075.00</a:t>
          </a:r>
        </a:p>
        <a:p>
          <a:r>
            <a:rPr lang="en-US" sz="1100"/>
            <a:t>Bucket cost at 100% = 3075*0.8 = 2460</a:t>
          </a:r>
        </a:p>
        <a:p>
          <a:r>
            <a:rPr lang="en-US" sz="1100"/>
            <a:t>Cost of Bucket = 3075*0.8</a:t>
          </a:r>
        </a:p>
        <a:p>
          <a:endParaRPr lang="en-US" sz="1100"/>
        </a:p>
        <a:p>
          <a:r>
            <a:rPr lang="en-US" sz="1100"/>
            <a:t>Cost of Harvest Labor = 10.96*(3075/40)</a:t>
          </a:r>
        </a:p>
        <a:p>
          <a:endParaRPr lang="en-US" sz="1100"/>
        </a:p>
        <a:p>
          <a:r>
            <a:rPr lang="en-US" sz="1100"/>
            <a:t>Total Profit = (3.40*3075) - (13679.27 - 996.45 + (3075*0.8) + (3075*0.8) + (10.95*(3075/40)))</a:t>
          </a:r>
        </a:p>
        <a:p>
          <a:endParaRPr lang="en-US" sz="1100"/>
        </a:p>
        <a:p>
          <a:r>
            <a:rPr lang="en-US" sz="1100"/>
            <a:t>Say,</a:t>
          </a:r>
        </a:p>
        <a:p>
          <a:r>
            <a:rPr lang="en-US" sz="1100"/>
            <a:t>	Breakeven price per bucket = x</a:t>
          </a:r>
        </a:p>
        <a:p>
          <a:r>
            <a:rPr lang="en-US" sz="1100"/>
            <a:t>	total bucket yield = y</a:t>
          </a:r>
        </a:p>
        <a:p>
          <a:r>
            <a:rPr lang="en-US" sz="1100"/>
            <a:t>then,</a:t>
          </a:r>
        </a:p>
        <a:p>
          <a:r>
            <a:rPr lang="en-US" sz="1100"/>
            <a:t>Total Profit = (x*y) - (13687.27 - 996.45 + (3075*0.8) + (y*0.8) + (10.95*(y/40)))</a:t>
          </a:r>
        </a:p>
        <a:p>
          <a:r>
            <a:rPr lang="en-US" sz="1100"/>
            <a:t>*******************************************************************************************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0698-DD33-4F16-A97B-44429A10EB0C}">
  <dimension ref="B1:V38"/>
  <sheetViews>
    <sheetView tabSelected="1" zoomScale="66" zoomScaleNormal="66" workbookViewId="0">
      <selection activeCell="J38" sqref="J38"/>
    </sheetView>
  </sheetViews>
  <sheetFormatPr defaultRowHeight="15" x14ac:dyDescent="0.25"/>
  <cols>
    <col min="1" max="1" width="4.42578125" style="1" customWidth="1"/>
    <col min="2" max="2" width="41.7109375" style="1" bestFit="1" customWidth="1"/>
    <col min="3" max="3" width="8" style="1" bestFit="1" customWidth="1"/>
    <col min="4" max="5" width="9.85546875" style="1" bestFit="1" customWidth="1"/>
    <col min="6" max="6" width="12.28515625" style="1" bestFit="1" customWidth="1"/>
    <col min="7" max="7" width="5.5703125" style="1" customWidth="1"/>
    <col min="8" max="8" width="11.85546875" style="1" bestFit="1" customWidth="1"/>
    <col min="9" max="9" width="9.28515625" style="1" bestFit="1" customWidth="1"/>
    <col min="10" max="10" width="7.28515625" style="1" bestFit="1" customWidth="1"/>
    <col min="11" max="19" width="11" style="1" bestFit="1" customWidth="1"/>
    <col min="20" max="20" width="10.7109375" style="1" bestFit="1" customWidth="1"/>
    <col min="21" max="21" width="11.140625" style="1" bestFit="1" customWidth="1"/>
    <col min="22" max="22" width="9.140625" style="1"/>
    <col min="23" max="23" width="23.5703125" style="1" bestFit="1" customWidth="1"/>
    <col min="24" max="24" width="7.85546875" style="1" bestFit="1" customWidth="1"/>
    <col min="25" max="16384" width="9.140625" style="1"/>
  </cols>
  <sheetData>
    <row r="1" spans="2:21" ht="15.75" thickBot="1" x14ac:dyDescent="0.3"/>
    <row r="2" spans="2:21" x14ac:dyDescent="0.25">
      <c r="B2" s="43" t="s">
        <v>39</v>
      </c>
      <c r="C2" s="44"/>
      <c r="D2" s="44"/>
      <c r="E2" s="44"/>
      <c r="F2" s="45"/>
      <c r="H2" s="52" t="s">
        <v>27</v>
      </c>
      <c r="I2" s="53"/>
      <c r="J2" s="54" t="s">
        <v>30</v>
      </c>
      <c r="K2" s="52" t="s">
        <v>37</v>
      </c>
      <c r="L2" s="56"/>
      <c r="M2" s="56"/>
      <c r="N2" s="56"/>
      <c r="O2" s="56"/>
      <c r="P2" s="56"/>
      <c r="Q2" s="56"/>
      <c r="R2" s="56"/>
      <c r="S2" s="56"/>
      <c r="T2" s="56"/>
      <c r="U2" s="53"/>
    </row>
    <row r="3" spans="2:21" ht="15.75" thickBot="1" x14ac:dyDescent="0.3">
      <c r="B3" s="46"/>
      <c r="C3" s="47"/>
      <c r="D3" s="47"/>
      <c r="E3" s="47"/>
      <c r="F3" s="48"/>
      <c r="H3" s="2" t="s">
        <v>36</v>
      </c>
      <c r="I3" s="3" t="s">
        <v>29</v>
      </c>
      <c r="J3" s="55"/>
      <c r="K3" s="20">
        <v>3.4</v>
      </c>
      <c r="L3" s="15">
        <v>3.58</v>
      </c>
      <c r="M3" s="15">
        <v>3.78</v>
      </c>
      <c r="N3" s="15">
        <v>4.0199999999999996</v>
      </c>
      <c r="O3" s="15">
        <v>4.3</v>
      </c>
      <c r="P3" s="15">
        <v>4.6399999999999997</v>
      </c>
      <c r="Q3" s="15">
        <v>5.05</v>
      </c>
      <c r="R3" s="15">
        <v>5.56</v>
      </c>
      <c r="S3" s="15">
        <v>6.22</v>
      </c>
      <c r="T3" s="15">
        <v>7.11</v>
      </c>
      <c r="U3" s="21">
        <v>8.34</v>
      </c>
    </row>
    <row r="4" spans="2:21" ht="15.75" thickBot="1" x14ac:dyDescent="0.3">
      <c r="B4" s="49"/>
      <c r="C4" s="50"/>
      <c r="D4" s="50"/>
      <c r="E4" s="50"/>
      <c r="F4" s="51"/>
      <c r="H4" s="4">
        <v>50</v>
      </c>
      <c r="I4" s="5">
        <v>1537.5</v>
      </c>
      <c r="J4" s="5" t="s">
        <v>31</v>
      </c>
      <c r="K4" s="6">
        <f t="shared" ref="K4:U14" si="0">((K$3*$I4))-(($I4*$C$35)+($C$34*($I4/$C$36)))-$F$26+$F$19+($I$9*$C$35)</f>
        <v>-6645.9155949999986</v>
      </c>
      <c r="L4" s="6">
        <f t="shared" si="0"/>
        <v>-6369.1655949999986</v>
      </c>
      <c r="M4" s="6">
        <f t="shared" si="0"/>
        <v>-6061.6655949999986</v>
      </c>
      <c r="N4" s="6">
        <f t="shared" si="0"/>
        <v>-5692.6655949999995</v>
      </c>
      <c r="O4" s="6">
        <f t="shared" si="0"/>
        <v>-5262.1655949999995</v>
      </c>
      <c r="P4" s="6">
        <f t="shared" si="0"/>
        <v>-4739.4155949999995</v>
      </c>
      <c r="Q4" s="6">
        <f t="shared" si="0"/>
        <v>-4109.0405949999995</v>
      </c>
      <c r="R4" s="6">
        <f t="shared" si="0"/>
        <v>-3324.9155949999995</v>
      </c>
      <c r="S4" s="6">
        <f t="shared" si="0"/>
        <v>-2310.1655949999995</v>
      </c>
      <c r="T4" s="6">
        <f t="shared" si="0"/>
        <v>-941.79059499999948</v>
      </c>
      <c r="U4" s="7">
        <f t="shared" si="0"/>
        <v>949.33440500000052</v>
      </c>
    </row>
    <row r="5" spans="2:21" ht="15.75" thickBot="1" x14ac:dyDescent="0.3">
      <c r="B5" s="28" t="s">
        <v>0</v>
      </c>
      <c r="C5" s="26" t="s">
        <v>1</v>
      </c>
      <c r="D5" s="26" t="s">
        <v>34</v>
      </c>
      <c r="E5" s="26" t="s">
        <v>2</v>
      </c>
      <c r="F5" s="27" t="s">
        <v>35</v>
      </c>
      <c r="H5" s="8">
        <v>60</v>
      </c>
      <c r="I5" s="9">
        <v>1845</v>
      </c>
      <c r="J5" s="9" t="s">
        <v>31</v>
      </c>
      <c r="K5" s="6">
        <f t="shared" si="0"/>
        <v>-5930.5937199999989</v>
      </c>
      <c r="L5" s="6">
        <f t="shared" si="0"/>
        <v>-5598.4937199999995</v>
      </c>
      <c r="M5" s="6">
        <f t="shared" si="0"/>
        <v>-5229.4937199999995</v>
      </c>
      <c r="N5" s="6">
        <f t="shared" si="0"/>
        <v>-4786.6937200000002</v>
      </c>
      <c r="O5" s="6">
        <f t="shared" si="0"/>
        <v>-4270.0937199999998</v>
      </c>
      <c r="P5" s="6">
        <f t="shared" si="0"/>
        <v>-3642.7937200000006</v>
      </c>
      <c r="Q5" s="6">
        <f t="shared" si="0"/>
        <v>-2886.3437199999998</v>
      </c>
      <c r="R5" s="6">
        <f t="shared" si="0"/>
        <v>-1945.3937200000009</v>
      </c>
      <c r="S5" s="6">
        <f t="shared" si="0"/>
        <v>-727.69372000000021</v>
      </c>
      <c r="T5" s="6">
        <f t="shared" si="0"/>
        <v>914.35628000000088</v>
      </c>
      <c r="U5" s="7">
        <f t="shared" si="0"/>
        <v>3183.7062799999994</v>
      </c>
    </row>
    <row r="6" spans="2:21" x14ac:dyDescent="0.25">
      <c r="B6" s="29" t="s">
        <v>3</v>
      </c>
      <c r="C6" s="1" t="s">
        <v>43</v>
      </c>
      <c r="D6" s="1" t="s">
        <v>43</v>
      </c>
      <c r="E6" s="1" t="s">
        <v>43</v>
      </c>
      <c r="F6" s="30" t="s">
        <v>43</v>
      </c>
      <c r="H6" s="8">
        <v>70</v>
      </c>
      <c r="I6" s="9">
        <v>2152.5</v>
      </c>
      <c r="J6" s="9" t="s">
        <v>31</v>
      </c>
      <c r="K6" s="6">
        <f t="shared" si="0"/>
        <v>-5215.2718450000002</v>
      </c>
      <c r="L6" s="6">
        <f t="shared" si="0"/>
        <v>-4827.8218449999995</v>
      </c>
      <c r="M6" s="6">
        <f t="shared" si="0"/>
        <v>-4397.3218449999995</v>
      </c>
      <c r="N6" s="6">
        <f t="shared" si="0"/>
        <v>-3880.721845</v>
      </c>
      <c r="O6" s="6">
        <f t="shared" si="0"/>
        <v>-3278.0218449999993</v>
      </c>
      <c r="P6" s="6">
        <f t="shared" si="0"/>
        <v>-2546.1718450000008</v>
      </c>
      <c r="Q6" s="6">
        <f t="shared" si="0"/>
        <v>-1663.6468450000002</v>
      </c>
      <c r="R6" s="6">
        <f t="shared" si="0"/>
        <v>-565.87184499999876</v>
      </c>
      <c r="S6" s="6">
        <f t="shared" si="0"/>
        <v>854.77815499999906</v>
      </c>
      <c r="T6" s="6">
        <f t="shared" si="0"/>
        <v>2770.5031550000012</v>
      </c>
      <c r="U6" s="7">
        <f t="shared" si="0"/>
        <v>5418.0781549999983</v>
      </c>
    </row>
    <row r="7" spans="2:21" x14ac:dyDescent="0.25">
      <c r="B7" s="29" t="s">
        <v>4</v>
      </c>
      <c r="C7" s="1" t="s">
        <v>43</v>
      </c>
      <c r="D7" s="1" t="s">
        <v>43</v>
      </c>
      <c r="E7" s="1" t="s">
        <v>43</v>
      </c>
      <c r="F7" s="30" t="s">
        <v>43</v>
      </c>
      <c r="H7" s="8">
        <v>80</v>
      </c>
      <c r="I7" s="9">
        <v>2460</v>
      </c>
      <c r="J7" s="9" t="s">
        <v>31</v>
      </c>
      <c r="K7" s="6">
        <f t="shared" si="0"/>
        <v>-4499.9499699999997</v>
      </c>
      <c r="L7" s="6">
        <f t="shared" si="0"/>
        <v>-4057.1499700000004</v>
      </c>
      <c r="M7" s="6">
        <f t="shared" si="0"/>
        <v>-3565.1499700000004</v>
      </c>
      <c r="N7" s="6">
        <f t="shared" si="0"/>
        <v>-2974.7499700000008</v>
      </c>
      <c r="O7" s="6">
        <f t="shared" si="0"/>
        <v>-2285.9499699999997</v>
      </c>
      <c r="P7" s="6">
        <f t="shared" si="0"/>
        <v>-1449.5499700000009</v>
      </c>
      <c r="Q7" s="6">
        <f t="shared" si="0"/>
        <v>-440.94996999999876</v>
      </c>
      <c r="R7" s="6">
        <f t="shared" si="0"/>
        <v>813.65002999999979</v>
      </c>
      <c r="S7" s="6">
        <f t="shared" si="0"/>
        <v>2437.2500299999983</v>
      </c>
      <c r="T7" s="6">
        <f t="shared" si="0"/>
        <v>4626.6500300000034</v>
      </c>
      <c r="U7" s="7">
        <f t="shared" si="0"/>
        <v>7652.4500300000027</v>
      </c>
    </row>
    <row r="8" spans="2:21" x14ac:dyDescent="0.25">
      <c r="B8" s="29" t="s">
        <v>5</v>
      </c>
      <c r="F8" s="30"/>
      <c r="H8" s="8">
        <v>90</v>
      </c>
      <c r="I8" s="9">
        <v>2767.5</v>
      </c>
      <c r="J8" s="9" t="s">
        <v>31</v>
      </c>
      <c r="K8" s="6">
        <f t="shared" si="0"/>
        <v>-3784.6280949999991</v>
      </c>
      <c r="L8" s="6">
        <f t="shared" si="0"/>
        <v>-3286.4780949999995</v>
      </c>
      <c r="M8" s="6">
        <f t="shared" si="0"/>
        <v>-2732.9780949999995</v>
      </c>
      <c r="N8" s="6">
        <f t="shared" si="0"/>
        <v>-2068.7780950000006</v>
      </c>
      <c r="O8" s="6">
        <f t="shared" si="0"/>
        <v>-1293.8780949999991</v>
      </c>
      <c r="P8" s="6">
        <f t="shared" si="0"/>
        <v>-352.92809500000021</v>
      </c>
      <c r="Q8" s="6">
        <f t="shared" si="0"/>
        <v>781.74690500000088</v>
      </c>
      <c r="R8" s="6">
        <f t="shared" si="0"/>
        <v>2193.1719050000002</v>
      </c>
      <c r="S8" s="6">
        <f t="shared" si="0"/>
        <v>4019.7219049999994</v>
      </c>
      <c r="T8" s="6">
        <f t="shared" si="0"/>
        <v>6482.7969049999983</v>
      </c>
      <c r="U8" s="7">
        <f t="shared" si="0"/>
        <v>9886.8219050000007</v>
      </c>
    </row>
    <row r="9" spans="2:21" x14ac:dyDescent="0.25">
      <c r="B9" s="29" t="s">
        <v>32</v>
      </c>
      <c r="C9" s="1" t="s">
        <v>7</v>
      </c>
      <c r="D9" s="22">
        <v>3544</v>
      </c>
      <c r="E9" s="22">
        <v>1</v>
      </c>
      <c r="F9" s="23">
        <f t="shared" ref="F9:F25" si="1">D9*E9</f>
        <v>3544</v>
      </c>
      <c r="H9" s="10">
        <v>100</v>
      </c>
      <c r="I9" s="11">
        <v>3075</v>
      </c>
      <c r="J9" s="11" t="s">
        <v>31</v>
      </c>
      <c r="K9" s="12">
        <f t="shared" si="0"/>
        <v>-3069.3062199999995</v>
      </c>
      <c r="L9" s="12">
        <f t="shared" si="0"/>
        <v>-2515.8062199999995</v>
      </c>
      <c r="M9" s="12">
        <f t="shared" si="0"/>
        <v>-1900.8062199999995</v>
      </c>
      <c r="N9" s="12">
        <f t="shared" si="0"/>
        <v>-1162.8062200000013</v>
      </c>
      <c r="O9" s="12">
        <f t="shared" si="0"/>
        <v>-301.80621999999948</v>
      </c>
      <c r="P9" s="12">
        <f t="shared" si="0"/>
        <v>743.6937799999987</v>
      </c>
      <c r="Q9" s="12">
        <f t="shared" si="0"/>
        <v>2004.4437800000005</v>
      </c>
      <c r="R9" s="12">
        <f t="shared" si="0"/>
        <v>3572.6937800000005</v>
      </c>
      <c r="S9" s="12">
        <f t="shared" si="0"/>
        <v>5602.1937800000005</v>
      </c>
      <c r="T9" s="12">
        <f t="shared" si="0"/>
        <v>8338.9437800000014</v>
      </c>
      <c r="U9" s="13">
        <f t="shared" si="0"/>
        <v>12121.193780000001</v>
      </c>
    </row>
    <row r="10" spans="2:21" x14ac:dyDescent="0.25">
      <c r="B10" s="29" t="s">
        <v>6</v>
      </c>
      <c r="C10" s="1" t="s">
        <v>7</v>
      </c>
      <c r="D10" s="22">
        <v>664.47</v>
      </c>
      <c r="E10" s="22">
        <v>1</v>
      </c>
      <c r="F10" s="23">
        <f t="shared" si="1"/>
        <v>664.47</v>
      </c>
      <c r="H10" s="8">
        <v>110</v>
      </c>
      <c r="I10" s="9">
        <v>3382.5</v>
      </c>
      <c r="J10" s="9" t="s">
        <v>31</v>
      </c>
      <c r="K10" s="6">
        <f t="shared" si="0"/>
        <v>-2353.9843449999998</v>
      </c>
      <c r="L10" s="6">
        <f t="shared" si="0"/>
        <v>-1745.1343449999995</v>
      </c>
      <c r="M10" s="6">
        <f t="shared" si="0"/>
        <v>-1068.6343450000013</v>
      </c>
      <c r="N10" s="6">
        <f t="shared" si="0"/>
        <v>-256.83434500000203</v>
      </c>
      <c r="O10" s="6">
        <f t="shared" si="0"/>
        <v>690.26565500000015</v>
      </c>
      <c r="P10" s="6">
        <f t="shared" si="0"/>
        <v>1840.3156549999994</v>
      </c>
      <c r="Q10" s="6">
        <f t="shared" si="0"/>
        <v>3227.1406550000002</v>
      </c>
      <c r="R10" s="6">
        <f t="shared" si="0"/>
        <v>4952.2156549999972</v>
      </c>
      <c r="S10" s="6">
        <f t="shared" si="0"/>
        <v>7184.6656549999998</v>
      </c>
      <c r="T10" s="6">
        <f t="shared" si="0"/>
        <v>10195.090655000004</v>
      </c>
      <c r="U10" s="7">
        <f t="shared" si="0"/>
        <v>14355.565655000002</v>
      </c>
    </row>
    <row r="11" spans="2:21" x14ac:dyDescent="0.25">
      <c r="B11" s="29" t="s">
        <v>8</v>
      </c>
      <c r="C11" s="1" t="s">
        <v>7</v>
      </c>
      <c r="D11" s="22">
        <v>528.03</v>
      </c>
      <c r="E11" s="22">
        <v>1</v>
      </c>
      <c r="F11" s="23">
        <f t="shared" si="1"/>
        <v>528.03</v>
      </c>
      <c r="H11" s="8">
        <v>120</v>
      </c>
      <c r="I11" s="9">
        <v>3690</v>
      </c>
      <c r="J11" s="9" t="s">
        <v>31</v>
      </c>
      <c r="K11" s="6">
        <f t="shared" si="0"/>
        <v>-1638.6624700000002</v>
      </c>
      <c r="L11" s="6">
        <f t="shared" si="0"/>
        <v>-974.46246999999948</v>
      </c>
      <c r="M11" s="6">
        <f t="shared" si="0"/>
        <v>-236.46246999999948</v>
      </c>
      <c r="N11" s="6">
        <f t="shared" si="0"/>
        <v>649.13752999999906</v>
      </c>
      <c r="O11" s="6">
        <f t="shared" si="0"/>
        <v>1682.3375299999998</v>
      </c>
      <c r="P11" s="6">
        <f t="shared" si="0"/>
        <v>2936.9375299999983</v>
      </c>
      <c r="Q11" s="6">
        <f t="shared" si="0"/>
        <v>4449.8375299999998</v>
      </c>
      <c r="R11" s="6">
        <f t="shared" si="0"/>
        <v>6331.7375299999976</v>
      </c>
      <c r="S11" s="6">
        <f t="shared" si="0"/>
        <v>8767.13753</v>
      </c>
      <c r="T11" s="6">
        <f t="shared" si="0"/>
        <v>12051.237530000002</v>
      </c>
      <c r="U11" s="7">
        <f t="shared" si="0"/>
        <v>16589.937529999999</v>
      </c>
    </row>
    <row r="12" spans="2:21" x14ac:dyDescent="0.25">
      <c r="B12" s="29" t="s">
        <v>9</v>
      </c>
      <c r="C12" s="1" t="s">
        <v>7</v>
      </c>
      <c r="D12" s="22">
        <v>23.72</v>
      </c>
      <c r="E12" s="22">
        <v>1</v>
      </c>
      <c r="F12" s="23">
        <f t="shared" si="1"/>
        <v>23.72</v>
      </c>
      <c r="H12" s="8">
        <v>130</v>
      </c>
      <c r="I12" s="9">
        <v>3997.5</v>
      </c>
      <c r="J12" s="9" t="s">
        <v>31</v>
      </c>
      <c r="K12" s="6">
        <f t="shared" si="0"/>
        <v>-923.34059499999876</v>
      </c>
      <c r="L12" s="6">
        <f t="shared" si="0"/>
        <v>-203.79059499999948</v>
      </c>
      <c r="M12" s="6">
        <f t="shared" si="0"/>
        <v>595.70940500000052</v>
      </c>
      <c r="N12" s="6">
        <f t="shared" si="0"/>
        <v>1555.1094049999983</v>
      </c>
      <c r="O12" s="6">
        <f t="shared" si="0"/>
        <v>2674.4094050000012</v>
      </c>
      <c r="P12" s="6">
        <f t="shared" si="0"/>
        <v>4033.5594049999991</v>
      </c>
      <c r="Q12" s="6">
        <f t="shared" si="0"/>
        <v>5672.5344050000012</v>
      </c>
      <c r="R12" s="6">
        <f t="shared" si="0"/>
        <v>7711.2594049999998</v>
      </c>
      <c r="S12" s="6">
        <f t="shared" si="0"/>
        <v>10349.609405000003</v>
      </c>
      <c r="T12" s="6">
        <f t="shared" si="0"/>
        <v>13907.384405000004</v>
      </c>
      <c r="U12" s="7">
        <f t="shared" si="0"/>
        <v>18824.309405000004</v>
      </c>
    </row>
    <row r="13" spans="2:21" x14ac:dyDescent="0.25">
      <c r="B13" s="29" t="s">
        <v>10</v>
      </c>
      <c r="C13" s="1" t="s">
        <v>7</v>
      </c>
      <c r="D13" s="22">
        <v>393.08</v>
      </c>
      <c r="E13" s="22">
        <v>1</v>
      </c>
      <c r="F13" s="23">
        <f t="shared" si="1"/>
        <v>393.08</v>
      </c>
      <c r="H13" s="8">
        <v>140</v>
      </c>
      <c r="I13" s="9">
        <v>4305</v>
      </c>
      <c r="J13" s="9" t="s">
        <v>31</v>
      </c>
      <c r="K13" s="6">
        <f t="shared" si="0"/>
        <v>-208.01871999999912</v>
      </c>
      <c r="L13" s="6">
        <f t="shared" si="0"/>
        <v>566.88128000000052</v>
      </c>
      <c r="M13" s="6">
        <f t="shared" si="0"/>
        <v>1427.8812800000005</v>
      </c>
      <c r="N13" s="6">
        <f t="shared" si="0"/>
        <v>2461.0812799999994</v>
      </c>
      <c r="O13" s="6">
        <f t="shared" si="0"/>
        <v>3666.4812800000009</v>
      </c>
      <c r="P13" s="6">
        <f t="shared" si="0"/>
        <v>5130.181279999998</v>
      </c>
      <c r="Q13" s="6">
        <f t="shared" si="0"/>
        <v>6895.2312799999991</v>
      </c>
      <c r="R13" s="6">
        <f t="shared" si="0"/>
        <v>9090.7812800000029</v>
      </c>
      <c r="S13" s="6">
        <f t="shared" si="0"/>
        <v>11932.081279999999</v>
      </c>
      <c r="T13" s="6">
        <f t="shared" si="0"/>
        <v>15763.531280000003</v>
      </c>
      <c r="U13" s="7">
        <f t="shared" si="0"/>
        <v>21058.681279999997</v>
      </c>
    </row>
    <row r="14" spans="2:21" ht="15.75" thickBot="1" x14ac:dyDescent="0.3">
      <c r="B14" s="29" t="s">
        <v>11</v>
      </c>
      <c r="C14" s="1" t="s">
        <v>7</v>
      </c>
      <c r="D14" s="22">
        <v>2868</v>
      </c>
      <c r="E14" s="22">
        <v>1</v>
      </c>
      <c r="F14" s="23">
        <f t="shared" si="1"/>
        <v>2868</v>
      </c>
      <c r="H14" s="14">
        <v>150</v>
      </c>
      <c r="I14" s="15">
        <v>4612.5</v>
      </c>
      <c r="J14" s="15" t="s">
        <v>31</v>
      </c>
      <c r="K14" s="16">
        <f t="shared" si="0"/>
        <v>507.30315500000052</v>
      </c>
      <c r="L14" s="16">
        <f t="shared" si="0"/>
        <v>1337.5531550000005</v>
      </c>
      <c r="M14" s="16">
        <f t="shared" si="0"/>
        <v>2260.0531550000005</v>
      </c>
      <c r="N14" s="16">
        <f t="shared" si="0"/>
        <v>3367.0531549999969</v>
      </c>
      <c r="O14" s="16">
        <f t="shared" si="0"/>
        <v>4658.5531550000005</v>
      </c>
      <c r="P14" s="16">
        <f t="shared" si="0"/>
        <v>6226.8031550000005</v>
      </c>
      <c r="Q14" s="16">
        <f t="shared" si="0"/>
        <v>8117.9281550000005</v>
      </c>
      <c r="R14" s="16">
        <f t="shared" si="0"/>
        <v>10470.303155000001</v>
      </c>
      <c r="S14" s="16">
        <f t="shared" si="0"/>
        <v>13514.553155000001</v>
      </c>
      <c r="T14" s="16">
        <f t="shared" si="0"/>
        <v>17619.678155000001</v>
      </c>
      <c r="U14" s="17">
        <f t="shared" si="0"/>
        <v>23293.053155000001</v>
      </c>
    </row>
    <row r="15" spans="2:21" ht="15.75" thickBot="1" x14ac:dyDescent="0.3">
      <c r="B15" s="29" t="s">
        <v>12</v>
      </c>
      <c r="C15" s="1" t="s">
        <v>7</v>
      </c>
      <c r="D15" s="22">
        <v>429.6</v>
      </c>
      <c r="E15" s="22">
        <v>1</v>
      </c>
      <c r="F15" s="23">
        <f t="shared" si="1"/>
        <v>429.6</v>
      </c>
    </row>
    <row r="16" spans="2:21" ht="15.75" thickBot="1" x14ac:dyDescent="0.3">
      <c r="B16" s="29" t="s">
        <v>13</v>
      </c>
      <c r="C16" s="1" t="s">
        <v>7</v>
      </c>
      <c r="D16" s="22">
        <v>280</v>
      </c>
      <c r="E16" s="22">
        <v>1</v>
      </c>
      <c r="F16" s="23">
        <f t="shared" si="1"/>
        <v>280</v>
      </c>
      <c r="H16" s="57" t="s">
        <v>27</v>
      </c>
      <c r="I16" s="58"/>
      <c r="J16" s="59" t="s">
        <v>30</v>
      </c>
      <c r="K16" s="41" t="s">
        <v>38</v>
      </c>
      <c r="L16" s="61"/>
      <c r="M16" s="61"/>
      <c r="N16" s="61"/>
      <c r="O16" s="61"/>
      <c r="P16" s="61"/>
      <c r="Q16" s="61"/>
      <c r="R16" s="61"/>
      <c r="S16" s="61"/>
      <c r="T16" s="61"/>
      <c r="U16" s="42"/>
    </row>
    <row r="17" spans="2:21" ht="15.75" thickBot="1" x14ac:dyDescent="0.3">
      <c r="B17" s="29" t="s">
        <v>14</v>
      </c>
      <c r="C17" s="1" t="s">
        <v>7</v>
      </c>
      <c r="D17" s="22">
        <v>1308.5</v>
      </c>
      <c r="E17" s="22">
        <v>1</v>
      </c>
      <c r="F17" s="23">
        <f t="shared" si="1"/>
        <v>1308.5</v>
      </c>
      <c r="H17" s="2" t="s">
        <v>28</v>
      </c>
      <c r="I17" s="3" t="s">
        <v>29</v>
      </c>
      <c r="J17" s="60"/>
      <c r="K17" s="18">
        <v>3.4</v>
      </c>
      <c r="L17" s="18">
        <v>3.58</v>
      </c>
      <c r="M17" s="18">
        <v>3.78</v>
      </c>
      <c r="N17" s="18">
        <v>4.0199999999999996</v>
      </c>
      <c r="O17" s="18">
        <v>4.3</v>
      </c>
      <c r="P17" s="18">
        <v>4.6399999999999997</v>
      </c>
      <c r="Q17" s="18">
        <v>5.05</v>
      </c>
      <c r="R17" s="18">
        <v>5.56</v>
      </c>
      <c r="S17" s="18">
        <v>6.22</v>
      </c>
      <c r="T17" s="18">
        <v>7.11</v>
      </c>
      <c r="U17" s="19">
        <v>8.34</v>
      </c>
    </row>
    <row r="18" spans="2:21" x14ac:dyDescent="0.25">
      <c r="B18" s="29" t="s">
        <v>15</v>
      </c>
      <c r="C18" s="1" t="s">
        <v>7</v>
      </c>
      <c r="D18" s="22">
        <v>10.95</v>
      </c>
      <c r="E18" s="22">
        <v>179.2201</v>
      </c>
      <c r="F18" s="23">
        <f t="shared" si="1"/>
        <v>1962.4600949999999</v>
      </c>
      <c r="H18" s="4">
        <v>50</v>
      </c>
      <c r="I18" s="5">
        <v>1537.5</v>
      </c>
      <c r="J18" s="5" t="s">
        <v>31</v>
      </c>
      <c r="K18" s="6">
        <f t="shared" ref="K18:K28" si="2">$K4-$F$28</f>
        <v>-7240.9855949999983</v>
      </c>
      <c r="L18" s="6">
        <f t="shared" ref="L18:L28" si="3">$L4-$F$28</f>
        <v>-6964.2355949999983</v>
      </c>
      <c r="M18" s="6">
        <f t="shared" ref="M18:M28" si="4">$M4-$F$28</f>
        <v>-6656.7355949999983</v>
      </c>
      <c r="N18" s="6">
        <f t="shared" ref="N18:N28" si="5">$N4-$F$28</f>
        <v>-6287.7355949999992</v>
      </c>
      <c r="O18" s="6">
        <f t="shared" ref="O18:O28" si="6">$O4-$F$28</f>
        <v>-5857.2355949999992</v>
      </c>
      <c r="P18" s="6">
        <f t="shared" ref="P18:P28" si="7">$P4-$F$28</f>
        <v>-5334.4855949999992</v>
      </c>
      <c r="Q18" s="6">
        <f t="shared" ref="Q18:Q28" si="8">$Q4-$F$28</f>
        <v>-4704.1105949999992</v>
      </c>
      <c r="R18" s="6">
        <f t="shared" ref="R18:R28" si="9">$R4-$F$28</f>
        <v>-3919.9855949999996</v>
      </c>
      <c r="S18" s="6">
        <f t="shared" ref="S18:S28" si="10">$S4-$F$28</f>
        <v>-2905.2355949999996</v>
      </c>
      <c r="T18" s="6">
        <f t="shared" ref="T18:T28" si="11">$T4-$F$28</f>
        <v>-1536.8605949999996</v>
      </c>
      <c r="U18" s="7">
        <f t="shared" ref="U18:U28" si="12">$U4-$F$28</f>
        <v>354.26440500000047</v>
      </c>
    </row>
    <row r="19" spans="2:21" x14ac:dyDescent="0.25">
      <c r="B19" s="31" t="s">
        <v>16</v>
      </c>
      <c r="C19" s="32" t="s">
        <v>7</v>
      </c>
      <c r="D19" s="24">
        <v>10.95</v>
      </c>
      <c r="E19" s="24">
        <v>91</v>
      </c>
      <c r="F19" s="25">
        <f t="shared" si="1"/>
        <v>996.44999999999993</v>
      </c>
      <c r="G19" s="32"/>
      <c r="H19" s="8">
        <v>60</v>
      </c>
      <c r="I19" s="9">
        <v>1845</v>
      </c>
      <c r="J19" s="9" t="s">
        <v>31</v>
      </c>
      <c r="K19" s="6">
        <f t="shared" si="2"/>
        <v>-6525.6637199999986</v>
      </c>
      <c r="L19" s="6">
        <f t="shared" si="3"/>
        <v>-6193.5637199999992</v>
      </c>
      <c r="M19" s="6">
        <f t="shared" si="4"/>
        <v>-5824.5637199999992</v>
      </c>
      <c r="N19" s="6">
        <f t="shared" si="5"/>
        <v>-5381.7637199999999</v>
      </c>
      <c r="O19" s="6">
        <f t="shared" si="6"/>
        <v>-4865.1637199999996</v>
      </c>
      <c r="P19" s="6">
        <f t="shared" si="7"/>
        <v>-4237.8637200000003</v>
      </c>
      <c r="Q19" s="6">
        <f t="shared" si="8"/>
        <v>-3481.41372</v>
      </c>
      <c r="R19" s="6">
        <f t="shared" si="9"/>
        <v>-2540.4637200000011</v>
      </c>
      <c r="S19" s="6">
        <f t="shared" si="10"/>
        <v>-1322.7637200000004</v>
      </c>
      <c r="T19" s="6">
        <f t="shared" si="11"/>
        <v>319.28628000000083</v>
      </c>
      <c r="U19" s="7">
        <f t="shared" si="12"/>
        <v>2588.6362799999993</v>
      </c>
    </row>
    <row r="20" spans="2:21" x14ac:dyDescent="0.25">
      <c r="B20" s="29" t="s">
        <v>17</v>
      </c>
      <c r="C20" s="1" t="s">
        <v>7</v>
      </c>
      <c r="D20" s="22">
        <v>10.95</v>
      </c>
      <c r="E20" s="22">
        <v>3.65</v>
      </c>
      <c r="F20" s="23">
        <f t="shared" si="1"/>
        <v>39.967499999999994</v>
      </c>
      <c r="H20" s="8">
        <v>70</v>
      </c>
      <c r="I20" s="9">
        <v>2152.5</v>
      </c>
      <c r="J20" s="9" t="s">
        <v>31</v>
      </c>
      <c r="K20" s="6">
        <f t="shared" si="2"/>
        <v>-5810.3418449999999</v>
      </c>
      <c r="L20" s="6">
        <f t="shared" si="3"/>
        <v>-5422.8918449999992</v>
      </c>
      <c r="M20" s="6">
        <f t="shared" si="4"/>
        <v>-4992.3918449999992</v>
      </c>
      <c r="N20" s="6">
        <f t="shared" si="5"/>
        <v>-4475.7918449999997</v>
      </c>
      <c r="O20" s="6">
        <f t="shared" si="6"/>
        <v>-3873.0918449999995</v>
      </c>
      <c r="P20" s="6">
        <f t="shared" si="7"/>
        <v>-3141.2418450000009</v>
      </c>
      <c r="Q20" s="6">
        <f t="shared" si="8"/>
        <v>-2258.7168450000004</v>
      </c>
      <c r="R20" s="6">
        <f t="shared" si="9"/>
        <v>-1160.9418449999989</v>
      </c>
      <c r="S20" s="6">
        <f t="shared" si="10"/>
        <v>259.70815499999901</v>
      </c>
      <c r="T20" s="6">
        <f t="shared" si="11"/>
        <v>2175.4331550000011</v>
      </c>
      <c r="U20" s="7">
        <f t="shared" si="12"/>
        <v>4823.0081549999986</v>
      </c>
    </row>
    <row r="21" spans="2:21" x14ac:dyDescent="0.25">
      <c r="B21" s="29" t="s">
        <v>18</v>
      </c>
      <c r="C21" s="1" t="s">
        <v>7</v>
      </c>
      <c r="D21" s="22">
        <v>13.69</v>
      </c>
      <c r="E21" s="22">
        <v>11.718</v>
      </c>
      <c r="F21" s="23">
        <f t="shared" si="1"/>
        <v>160.41942</v>
      </c>
      <c r="H21" s="8">
        <v>80</v>
      </c>
      <c r="I21" s="9">
        <v>2460</v>
      </c>
      <c r="J21" s="9" t="s">
        <v>31</v>
      </c>
      <c r="K21" s="6">
        <f t="shared" si="2"/>
        <v>-5095.0199699999994</v>
      </c>
      <c r="L21" s="6">
        <f t="shared" si="3"/>
        <v>-4652.2199700000001</v>
      </c>
      <c r="M21" s="6">
        <f t="shared" si="4"/>
        <v>-4160.2199700000001</v>
      </c>
      <c r="N21" s="6">
        <f t="shared" si="5"/>
        <v>-3569.8199700000009</v>
      </c>
      <c r="O21" s="6">
        <f t="shared" si="6"/>
        <v>-2881.0199699999998</v>
      </c>
      <c r="P21" s="6">
        <f t="shared" si="7"/>
        <v>-2044.6199700000011</v>
      </c>
      <c r="Q21" s="6">
        <f t="shared" si="8"/>
        <v>-1036.0199699999989</v>
      </c>
      <c r="R21" s="6">
        <f t="shared" si="9"/>
        <v>218.58002999999974</v>
      </c>
      <c r="S21" s="6">
        <f t="shared" si="10"/>
        <v>1842.1800299999982</v>
      </c>
      <c r="T21" s="6">
        <f t="shared" si="11"/>
        <v>4031.5800300000033</v>
      </c>
      <c r="U21" s="7">
        <f t="shared" si="12"/>
        <v>7057.380030000003</v>
      </c>
    </row>
    <row r="22" spans="2:21" x14ac:dyDescent="0.25">
      <c r="B22" s="29" t="s">
        <v>19</v>
      </c>
      <c r="C22" s="1" t="s">
        <v>7</v>
      </c>
      <c r="D22" s="22">
        <v>10.95</v>
      </c>
      <c r="E22" s="22">
        <v>7.9949000000000003</v>
      </c>
      <c r="F22" s="23">
        <f t="shared" si="1"/>
        <v>87.544155000000003</v>
      </c>
      <c r="H22" s="8">
        <v>90</v>
      </c>
      <c r="I22" s="9">
        <v>2767.5</v>
      </c>
      <c r="J22" s="9" t="s">
        <v>31</v>
      </c>
      <c r="K22" s="6">
        <f t="shared" si="2"/>
        <v>-4379.6980949999988</v>
      </c>
      <c r="L22" s="6">
        <f t="shared" si="3"/>
        <v>-3881.5480949999996</v>
      </c>
      <c r="M22" s="6">
        <f t="shared" si="4"/>
        <v>-3328.0480949999996</v>
      </c>
      <c r="N22" s="6">
        <f t="shared" si="5"/>
        <v>-2663.8480950000007</v>
      </c>
      <c r="O22" s="6">
        <f t="shared" si="6"/>
        <v>-1888.9480949999993</v>
      </c>
      <c r="P22" s="6">
        <f t="shared" si="7"/>
        <v>-947.99809500000026</v>
      </c>
      <c r="Q22" s="6">
        <f t="shared" si="8"/>
        <v>186.67690500000083</v>
      </c>
      <c r="R22" s="6">
        <f t="shared" si="9"/>
        <v>1598.101905</v>
      </c>
      <c r="S22" s="6">
        <f t="shared" si="10"/>
        <v>3424.6519049999993</v>
      </c>
      <c r="T22" s="6">
        <f t="shared" si="11"/>
        <v>5887.7269049999986</v>
      </c>
      <c r="U22" s="7">
        <f t="shared" si="12"/>
        <v>9291.751905000001</v>
      </c>
    </row>
    <row r="23" spans="2:21" x14ac:dyDescent="0.25">
      <c r="B23" s="29" t="s">
        <v>20</v>
      </c>
      <c r="C23" s="1" t="s">
        <v>7</v>
      </c>
      <c r="D23" s="22">
        <v>2.7</v>
      </c>
      <c r="E23" s="22">
        <v>39.393999999999998</v>
      </c>
      <c r="F23" s="23">
        <f t="shared" si="1"/>
        <v>106.3638</v>
      </c>
      <c r="H23" s="10">
        <v>100</v>
      </c>
      <c r="I23" s="11">
        <v>3075</v>
      </c>
      <c r="J23" s="11" t="s">
        <v>31</v>
      </c>
      <c r="K23" s="12">
        <f t="shared" si="2"/>
        <v>-3664.3762199999996</v>
      </c>
      <c r="L23" s="12">
        <f t="shared" si="3"/>
        <v>-3110.8762199999996</v>
      </c>
      <c r="M23" s="12">
        <f t="shared" si="4"/>
        <v>-2495.8762199999996</v>
      </c>
      <c r="N23" s="12">
        <f t="shared" si="5"/>
        <v>-1757.8762200000015</v>
      </c>
      <c r="O23" s="12">
        <f t="shared" si="6"/>
        <v>-896.87621999999953</v>
      </c>
      <c r="P23" s="12">
        <f t="shared" si="7"/>
        <v>148.62377999999865</v>
      </c>
      <c r="Q23" s="12">
        <f t="shared" si="8"/>
        <v>1409.3737800000004</v>
      </c>
      <c r="R23" s="12">
        <f t="shared" si="9"/>
        <v>2977.6237800000004</v>
      </c>
      <c r="S23" s="12">
        <f t="shared" si="10"/>
        <v>5007.1237800000008</v>
      </c>
      <c r="T23" s="12">
        <f t="shared" si="11"/>
        <v>7743.8737800000017</v>
      </c>
      <c r="U23" s="13">
        <f t="shared" si="12"/>
        <v>11526.123780000002</v>
      </c>
    </row>
    <row r="24" spans="2:21" x14ac:dyDescent="0.25">
      <c r="B24" s="29" t="s">
        <v>21</v>
      </c>
      <c r="C24" s="1" t="s">
        <v>7</v>
      </c>
      <c r="D24" s="22">
        <v>28.31</v>
      </c>
      <c r="E24" s="22">
        <v>1</v>
      </c>
      <c r="F24" s="23">
        <f t="shared" si="1"/>
        <v>28.31</v>
      </c>
      <c r="H24" s="8">
        <v>110</v>
      </c>
      <c r="I24" s="9">
        <v>3382.5</v>
      </c>
      <c r="J24" s="9" t="s">
        <v>31</v>
      </c>
      <c r="K24" s="6">
        <f t="shared" si="2"/>
        <v>-2949.054345</v>
      </c>
      <c r="L24" s="6">
        <f t="shared" si="3"/>
        <v>-2340.2043449999996</v>
      </c>
      <c r="M24" s="6">
        <f t="shared" si="4"/>
        <v>-1663.7043450000015</v>
      </c>
      <c r="N24" s="6">
        <f t="shared" si="5"/>
        <v>-851.90434500000208</v>
      </c>
      <c r="O24" s="6">
        <f t="shared" si="6"/>
        <v>95.195655000000102</v>
      </c>
      <c r="P24" s="6">
        <f t="shared" si="7"/>
        <v>1245.2456549999993</v>
      </c>
      <c r="Q24" s="6">
        <f t="shared" si="8"/>
        <v>2632.070655</v>
      </c>
      <c r="R24" s="6">
        <f t="shared" si="9"/>
        <v>4357.1456549999975</v>
      </c>
      <c r="S24" s="6">
        <f t="shared" si="10"/>
        <v>6589.5956550000001</v>
      </c>
      <c r="T24" s="6">
        <f t="shared" si="11"/>
        <v>9600.0206550000039</v>
      </c>
      <c r="U24" s="7">
        <f t="shared" si="12"/>
        <v>13760.495655000002</v>
      </c>
    </row>
    <row r="25" spans="2:21" x14ac:dyDescent="0.25">
      <c r="B25" s="29" t="s">
        <v>22</v>
      </c>
      <c r="C25" s="1" t="s">
        <v>7</v>
      </c>
      <c r="D25" s="22">
        <v>258.06</v>
      </c>
      <c r="E25" s="22">
        <v>1</v>
      </c>
      <c r="F25" s="23">
        <f t="shared" si="1"/>
        <v>258.06</v>
      </c>
      <c r="H25" s="8">
        <v>120</v>
      </c>
      <c r="I25" s="9">
        <v>3690</v>
      </c>
      <c r="J25" s="9" t="s">
        <v>31</v>
      </c>
      <c r="K25" s="6">
        <f t="shared" si="2"/>
        <v>-2233.7324700000004</v>
      </c>
      <c r="L25" s="6">
        <f t="shared" si="3"/>
        <v>-1569.5324699999996</v>
      </c>
      <c r="M25" s="6">
        <f t="shared" si="4"/>
        <v>-831.53246999999953</v>
      </c>
      <c r="N25" s="6">
        <f t="shared" si="5"/>
        <v>54.06752999999901</v>
      </c>
      <c r="O25" s="6">
        <f t="shared" si="6"/>
        <v>1087.2675299999996</v>
      </c>
      <c r="P25" s="6">
        <f t="shared" si="7"/>
        <v>2341.8675299999982</v>
      </c>
      <c r="Q25" s="6">
        <f t="shared" si="8"/>
        <v>3854.7675299999996</v>
      </c>
      <c r="R25" s="6">
        <f t="shared" si="9"/>
        <v>5736.6675299999979</v>
      </c>
      <c r="S25" s="6">
        <f t="shared" si="10"/>
        <v>8172.0675300000003</v>
      </c>
      <c r="T25" s="6">
        <f t="shared" si="11"/>
        <v>11456.167530000002</v>
      </c>
      <c r="U25" s="7">
        <f t="shared" si="12"/>
        <v>15994.86753</v>
      </c>
    </row>
    <row r="26" spans="2:21" x14ac:dyDescent="0.25">
      <c r="B26" s="31" t="s">
        <v>44</v>
      </c>
      <c r="C26" s="32"/>
      <c r="D26" s="32"/>
      <c r="E26" s="32"/>
      <c r="F26" s="25">
        <f>SUM(F9:F25)</f>
        <v>13678.974969999999</v>
      </c>
      <c r="G26" s="32"/>
      <c r="H26" s="8">
        <v>130</v>
      </c>
      <c r="I26" s="9">
        <v>3997.5</v>
      </c>
      <c r="J26" s="9" t="s">
        <v>31</v>
      </c>
      <c r="K26" s="6">
        <f t="shared" si="2"/>
        <v>-1518.4105949999989</v>
      </c>
      <c r="L26" s="6">
        <f t="shared" si="3"/>
        <v>-798.86059499999953</v>
      </c>
      <c r="M26" s="6">
        <f t="shared" si="4"/>
        <v>0.63940500000046541</v>
      </c>
      <c r="N26" s="6">
        <f t="shared" si="5"/>
        <v>960.03940499999828</v>
      </c>
      <c r="O26" s="6">
        <f t="shared" si="6"/>
        <v>2079.3394050000011</v>
      </c>
      <c r="P26" s="6">
        <f t="shared" si="7"/>
        <v>3438.4894049999989</v>
      </c>
      <c r="Q26" s="6">
        <f t="shared" si="8"/>
        <v>5077.4644050000015</v>
      </c>
      <c r="R26" s="6">
        <f t="shared" si="9"/>
        <v>7116.1894050000001</v>
      </c>
      <c r="S26" s="6">
        <f t="shared" si="10"/>
        <v>9754.5394050000032</v>
      </c>
      <c r="T26" s="6">
        <f t="shared" si="11"/>
        <v>13312.314405000005</v>
      </c>
      <c r="U26" s="7">
        <f t="shared" si="12"/>
        <v>18229.239405000004</v>
      </c>
    </row>
    <row r="27" spans="2:21" x14ac:dyDescent="0.25">
      <c r="B27" s="29" t="s">
        <v>23</v>
      </c>
      <c r="F27" s="23">
        <f>-F26</f>
        <v>-13678.974969999999</v>
      </c>
      <c r="H27" s="8">
        <v>140</v>
      </c>
      <c r="I27" s="9">
        <v>4305</v>
      </c>
      <c r="J27" s="9" t="s">
        <v>31</v>
      </c>
      <c r="K27" s="6">
        <f t="shared" si="2"/>
        <v>-803.08871999999917</v>
      </c>
      <c r="L27" s="6">
        <f t="shared" si="3"/>
        <v>-28.188719999999535</v>
      </c>
      <c r="M27" s="6">
        <f t="shared" si="4"/>
        <v>832.81128000000047</v>
      </c>
      <c r="N27" s="6">
        <f t="shared" si="5"/>
        <v>1866.0112799999993</v>
      </c>
      <c r="O27" s="6">
        <f t="shared" si="6"/>
        <v>3071.4112800000007</v>
      </c>
      <c r="P27" s="6">
        <f t="shared" si="7"/>
        <v>4535.1112799999983</v>
      </c>
      <c r="Q27" s="6">
        <f t="shared" si="8"/>
        <v>6300.1612799999994</v>
      </c>
      <c r="R27" s="6">
        <f t="shared" si="9"/>
        <v>8495.7112800000032</v>
      </c>
      <c r="S27" s="6">
        <f t="shared" si="10"/>
        <v>11337.011279999999</v>
      </c>
      <c r="T27" s="6">
        <f t="shared" si="11"/>
        <v>15168.461280000003</v>
      </c>
      <c r="U27" s="7">
        <f t="shared" si="12"/>
        <v>20463.611279999997</v>
      </c>
    </row>
    <row r="28" spans="2:21" ht="15.75" thickBot="1" x14ac:dyDescent="0.3">
      <c r="B28" s="29" t="s">
        <v>24</v>
      </c>
      <c r="F28" s="23">
        <v>595.07000000000005</v>
      </c>
      <c r="H28" s="14">
        <v>150</v>
      </c>
      <c r="I28" s="15">
        <v>4612.5</v>
      </c>
      <c r="J28" s="15" t="s">
        <v>31</v>
      </c>
      <c r="K28" s="16">
        <f t="shared" si="2"/>
        <v>-87.766844999999535</v>
      </c>
      <c r="L28" s="16">
        <f t="shared" si="3"/>
        <v>742.48315500000047</v>
      </c>
      <c r="M28" s="16">
        <f t="shared" si="4"/>
        <v>1664.9831550000004</v>
      </c>
      <c r="N28" s="16">
        <f t="shared" si="5"/>
        <v>2771.9831549999967</v>
      </c>
      <c r="O28" s="16">
        <f t="shared" si="6"/>
        <v>4063.4831550000004</v>
      </c>
      <c r="P28" s="16">
        <f t="shared" si="7"/>
        <v>5631.7331550000008</v>
      </c>
      <c r="Q28" s="16">
        <f t="shared" si="8"/>
        <v>7522.8581550000008</v>
      </c>
      <c r="R28" s="16">
        <f t="shared" si="9"/>
        <v>9875.2331550000017</v>
      </c>
      <c r="S28" s="16">
        <f t="shared" si="10"/>
        <v>12919.483155000002</v>
      </c>
      <c r="T28" s="16">
        <f t="shared" si="11"/>
        <v>17024.608155000002</v>
      </c>
      <c r="U28" s="17">
        <f t="shared" si="12"/>
        <v>22697.983155000002</v>
      </c>
    </row>
    <row r="29" spans="2:21" x14ac:dyDescent="0.25">
      <c r="B29" s="29" t="s">
        <v>25</v>
      </c>
      <c r="F29" s="23">
        <f>F26+F28</f>
        <v>14274.044969999999</v>
      </c>
    </row>
    <row r="30" spans="2:21" ht="15.75" thickBot="1" x14ac:dyDescent="0.3">
      <c r="B30" s="29" t="s">
        <v>26</v>
      </c>
      <c r="F30" s="23">
        <f>-F29</f>
        <v>-14274.044969999999</v>
      </c>
    </row>
    <row r="31" spans="2:21" ht="15.75" thickBot="1" x14ac:dyDescent="0.3">
      <c r="B31" s="38" t="s">
        <v>45</v>
      </c>
      <c r="C31" s="39"/>
      <c r="D31" s="39"/>
      <c r="E31" s="39"/>
      <c r="F31" s="40"/>
    </row>
    <row r="32" spans="2:21" ht="15.75" thickBot="1" x14ac:dyDescent="0.3"/>
    <row r="33" spans="2:22" ht="15.75" thickBot="1" x14ac:dyDescent="0.3">
      <c r="B33" s="41" t="s">
        <v>40</v>
      </c>
      <c r="C33" s="42"/>
    </row>
    <row r="34" spans="2:22" x14ac:dyDescent="0.25">
      <c r="B34" s="33" t="s">
        <v>33</v>
      </c>
      <c r="C34" s="30">
        <v>10.95</v>
      </c>
    </row>
    <row r="35" spans="2:22" x14ac:dyDescent="0.25">
      <c r="B35" s="34" t="s">
        <v>41</v>
      </c>
      <c r="C35" s="30">
        <v>0.8</v>
      </c>
    </row>
    <row r="36" spans="2:22" ht="15.75" thickBot="1" x14ac:dyDescent="0.3">
      <c r="B36" s="35" t="s">
        <v>42</v>
      </c>
      <c r="C36" s="36">
        <v>40</v>
      </c>
    </row>
    <row r="38" spans="2:22" x14ac:dyDescent="0.25">
      <c r="S38" s="37"/>
      <c r="T38" s="37"/>
      <c r="U38" s="37"/>
      <c r="V38" s="37"/>
    </row>
  </sheetData>
  <mergeCells count="10">
    <mergeCell ref="S38:V38"/>
    <mergeCell ref="B31:F31"/>
    <mergeCell ref="B33:C33"/>
    <mergeCell ref="B2:F4"/>
    <mergeCell ref="H2:I2"/>
    <mergeCell ref="J2:J3"/>
    <mergeCell ref="K2:U2"/>
    <mergeCell ref="H16:I16"/>
    <mergeCell ref="J16:J17"/>
    <mergeCell ref="K16:U1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13C0-A3A5-40E7-8EEA-A91D3114E4C2}">
  <dimension ref="A1"/>
  <sheetViews>
    <sheetView workbookViewId="0">
      <selection activeCell="N29" sqref="N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ngbede musa</dc:creator>
  <cp:lastModifiedBy>Bijesh Mishra</cp:lastModifiedBy>
  <dcterms:created xsi:type="dcterms:W3CDTF">2024-01-18T16:43:17Z</dcterms:created>
  <dcterms:modified xsi:type="dcterms:W3CDTF">2024-06-25T19:45:12Z</dcterms:modified>
</cp:coreProperties>
</file>